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/>
  <bookViews>
    <workbookView xWindow="-15" yWindow="3105" windowWidth="9615" windowHeight="2520" tabRatio="447" activeTab="2"/>
  </bookViews>
  <sheets>
    <sheet name="DICIEMBRE" sheetId="104" r:id="rId1"/>
    <sheet name="Dic mant menor  " sheetId="99" r:id="rId2"/>
    <sheet name="Dic mant mayor " sheetId="98" r:id="rId3"/>
  </sheets>
  <definedNames>
    <definedName name="_xlnm._FilterDatabase" localSheetId="2" hidden="1">'Dic mant mayor '!$B$65:$M$70</definedName>
    <definedName name="_xlnm._FilterDatabase" localSheetId="0" hidden="1">DICIEMBRE!$A$2:$T$831</definedName>
    <definedName name="_xlnm.Print_Area" localSheetId="2">'Dic mant mayor '!$B$124:$T$171</definedName>
  </definedNames>
  <calcPr calcId="144525"/>
</workbook>
</file>

<file path=xl/calcChain.xml><?xml version="1.0" encoding="utf-8"?>
<calcChain xmlns="http://schemas.openxmlformats.org/spreadsheetml/2006/main">
  <c r="F169" i="98" l="1"/>
  <c r="T161" i="98"/>
  <c r="P158" i="98"/>
  <c r="O158" i="98"/>
  <c r="H158" i="98"/>
  <c r="G158" i="98"/>
  <c r="H155" i="98"/>
  <c r="T155" i="98" s="1"/>
  <c r="P154" i="98"/>
  <c r="T154" i="98" s="1"/>
  <c r="P153" i="98"/>
  <c r="O153" i="98"/>
  <c r="H153" i="98"/>
  <c r="G153" i="98"/>
  <c r="T170" i="98"/>
  <c r="T169" i="98"/>
  <c r="T168" i="98"/>
  <c r="T167" i="98"/>
  <c r="T166" i="98"/>
  <c r="T165" i="98"/>
  <c r="T164" i="98"/>
  <c r="T163" i="98"/>
  <c r="T162" i="98"/>
  <c r="T160" i="98"/>
  <c r="T159" i="98"/>
  <c r="T157" i="98"/>
  <c r="T156" i="98"/>
  <c r="T152" i="98"/>
  <c r="T134" i="98"/>
  <c r="T135" i="98"/>
  <c r="T136" i="98"/>
  <c r="T137" i="98"/>
  <c r="T138" i="98"/>
  <c r="T139" i="98"/>
  <c r="T140" i="98"/>
  <c r="T141" i="98"/>
  <c r="T142" i="98"/>
  <c r="T143" i="98"/>
  <c r="T144" i="98"/>
  <c r="T145" i="98"/>
  <c r="T146" i="98"/>
  <c r="T147" i="98"/>
  <c r="T133" i="98"/>
  <c r="U17" i="98"/>
  <c r="T158" i="98" l="1"/>
  <c r="T153" i="98"/>
  <c r="H105" i="99" l="1"/>
  <c r="G105" i="99"/>
  <c r="F99" i="98"/>
  <c r="F94" i="98"/>
  <c r="L110" i="98"/>
  <c r="F110" i="98"/>
  <c r="F61" i="99"/>
  <c r="T42" i="98"/>
  <c r="S42" i="98"/>
  <c r="R42" i="98"/>
  <c r="P42" i="98"/>
  <c r="L42" i="98"/>
  <c r="K42" i="98"/>
  <c r="G42" i="98"/>
  <c r="T37" i="98"/>
  <c r="S37" i="98"/>
  <c r="R37" i="98"/>
  <c r="P37" i="98"/>
  <c r="L37" i="98"/>
  <c r="K37" i="98"/>
  <c r="G37" i="98"/>
  <c r="S17" i="99"/>
  <c r="L17" i="99"/>
  <c r="S163" i="98"/>
  <c r="Q163" i="98"/>
  <c r="H163" i="98"/>
  <c r="H134" i="98"/>
  <c r="H134" i="99"/>
  <c r="U134" i="99" s="1"/>
  <c r="U107" i="99"/>
  <c r="U108" i="99"/>
  <c r="U109" i="99"/>
  <c r="U110" i="99"/>
  <c r="U111" i="99"/>
  <c r="U112" i="99"/>
  <c r="U113" i="99"/>
  <c r="U114" i="99"/>
  <c r="U115" i="99"/>
  <c r="U116" i="99"/>
  <c r="U117" i="99"/>
  <c r="U118" i="99"/>
  <c r="U119" i="99"/>
  <c r="U120" i="99"/>
  <c r="U121" i="99"/>
  <c r="U122" i="99"/>
  <c r="U123" i="99"/>
  <c r="U124" i="99"/>
  <c r="U125" i="99"/>
  <c r="U126" i="99"/>
  <c r="U127" i="99"/>
  <c r="U128" i="99"/>
  <c r="U129" i="99"/>
  <c r="U130" i="99"/>
  <c r="U131" i="99"/>
  <c r="U132" i="99"/>
  <c r="U133" i="99"/>
  <c r="U135" i="99"/>
  <c r="U136" i="99"/>
  <c r="U137" i="99"/>
  <c r="U138" i="99"/>
  <c r="H132" i="99"/>
  <c r="H128" i="99"/>
  <c r="U106" i="99" l="1"/>
  <c r="U105" i="99"/>
  <c r="G167" i="98" l="1"/>
  <c r="J79" i="99"/>
  <c r="M111" i="98"/>
  <c r="M110" i="98"/>
  <c r="M109" i="98"/>
  <c r="M108" i="98"/>
  <c r="M107" i="98"/>
  <c r="M106" i="98"/>
  <c r="M105" i="98"/>
  <c r="M104" i="98"/>
  <c r="M103" i="98"/>
  <c r="M102" i="98"/>
  <c r="M101" i="98"/>
  <c r="M100" i="98"/>
  <c r="M99" i="98"/>
  <c r="M98" i="98"/>
  <c r="M97" i="98"/>
  <c r="M96" i="98"/>
  <c r="M95" i="98"/>
  <c r="M94" i="98"/>
  <c r="M93" i="98"/>
  <c r="M75" i="98"/>
  <c r="M76" i="98"/>
  <c r="M77" i="98"/>
  <c r="M78" i="98"/>
  <c r="M79" i="98"/>
  <c r="M80" i="98"/>
  <c r="M81" i="98"/>
  <c r="M82" i="98"/>
  <c r="M83" i="98"/>
  <c r="M84" i="98"/>
  <c r="M85" i="98"/>
  <c r="M86" i="98"/>
  <c r="M87" i="98"/>
  <c r="M88" i="98"/>
  <c r="M74" i="98"/>
  <c r="M62" i="99"/>
  <c r="M63" i="99"/>
  <c r="M64" i="99"/>
  <c r="M65" i="99"/>
  <c r="M66" i="99"/>
  <c r="M67" i="99"/>
  <c r="M68" i="99"/>
  <c r="M69" i="99"/>
  <c r="M70" i="99"/>
  <c r="M71" i="99"/>
  <c r="M72" i="99"/>
  <c r="M73" i="99"/>
  <c r="M74" i="99"/>
  <c r="M75" i="99"/>
  <c r="M76" i="99"/>
  <c r="M77" i="99"/>
  <c r="M78" i="99"/>
  <c r="M79" i="99"/>
  <c r="M80" i="99"/>
  <c r="M81" i="99"/>
  <c r="M82" i="99"/>
  <c r="M83" i="99"/>
  <c r="M84" i="99"/>
  <c r="M85" i="99"/>
  <c r="M86" i="99"/>
  <c r="M87" i="99"/>
  <c r="M88" i="99"/>
  <c r="M89" i="99"/>
  <c r="M90" i="99"/>
  <c r="M91" i="99"/>
  <c r="M92" i="99"/>
  <c r="M93" i="99"/>
  <c r="M61" i="99"/>
  <c r="M35" i="99"/>
  <c r="G35" i="99"/>
  <c r="U54" i="98"/>
  <c r="U53" i="98"/>
  <c r="U52" i="98"/>
  <c r="U51" i="98"/>
  <c r="U50" i="98"/>
  <c r="U49" i="98"/>
  <c r="U48" i="98"/>
  <c r="U47" i="98"/>
  <c r="U46" i="98"/>
  <c r="U45" i="98"/>
  <c r="U44" i="98"/>
  <c r="U43" i="98"/>
  <c r="U42" i="98"/>
  <c r="U41" i="98"/>
  <c r="U40" i="98"/>
  <c r="U39" i="98"/>
  <c r="U38" i="98"/>
  <c r="U37" i="98"/>
  <c r="U36" i="98"/>
  <c r="U18" i="98"/>
  <c r="U19" i="98"/>
  <c r="U20" i="98"/>
  <c r="U21" i="98"/>
  <c r="U22" i="98"/>
  <c r="U23" i="98"/>
  <c r="U24" i="98"/>
  <c r="U25" i="98"/>
  <c r="U26" i="98"/>
  <c r="U27" i="98"/>
  <c r="U28" i="98"/>
  <c r="U29" i="98"/>
  <c r="U30" i="98"/>
  <c r="U31" i="98"/>
  <c r="K35" i="99"/>
  <c r="U18" i="99"/>
  <c r="U19" i="99"/>
  <c r="U20" i="99"/>
  <c r="U21" i="99"/>
  <c r="U22" i="99"/>
  <c r="U23" i="99"/>
  <c r="U24" i="99"/>
  <c r="U25" i="99"/>
  <c r="U26" i="99"/>
  <c r="U27" i="99"/>
  <c r="U28" i="99"/>
  <c r="U29" i="99"/>
  <c r="U30" i="99"/>
  <c r="U31" i="99"/>
  <c r="U32" i="99"/>
  <c r="U33" i="99"/>
  <c r="U34" i="99"/>
  <c r="U35" i="99"/>
  <c r="U36" i="99"/>
  <c r="U37" i="99"/>
  <c r="U38" i="99"/>
  <c r="U39" i="99"/>
  <c r="U40" i="99"/>
  <c r="U41" i="99"/>
  <c r="U42" i="99"/>
  <c r="U43" i="99"/>
  <c r="U44" i="99"/>
  <c r="U45" i="99"/>
  <c r="U46" i="99"/>
  <c r="U47" i="99"/>
  <c r="U48" i="99"/>
  <c r="U49" i="99"/>
  <c r="U17" i="99"/>
  <c r="P830" i="104"/>
  <c r="P829" i="104"/>
  <c r="P828" i="104"/>
  <c r="P827" i="104"/>
  <c r="Q815" i="104"/>
  <c r="Q814" i="104"/>
  <c r="Q813" i="104"/>
  <c r="Q812" i="104"/>
  <c r="Q811" i="104"/>
  <c r="Q810" i="104"/>
  <c r="Q809" i="104"/>
  <c r="Q808" i="104"/>
  <c r="Q807" i="104"/>
  <c r="Q806" i="104"/>
  <c r="Q805" i="104"/>
  <c r="Q804" i="104"/>
  <c r="Q803" i="104"/>
  <c r="Q802" i="104"/>
  <c r="P798" i="104"/>
  <c r="P797" i="104"/>
  <c r="Q787" i="104"/>
  <c r="Q786" i="104"/>
  <c r="Q785" i="104"/>
  <c r="Q784" i="104"/>
  <c r="F782" i="104"/>
  <c r="E782" i="104"/>
  <c r="Q776" i="104"/>
  <c r="Q775" i="104"/>
  <c r="Q774" i="104"/>
  <c r="Q773" i="104"/>
  <c r="Q772" i="104"/>
  <c r="Q771" i="104"/>
  <c r="P771" i="104"/>
  <c r="P769" i="104"/>
  <c r="P733" i="104"/>
  <c r="E691" i="104"/>
  <c r="P686" i="104"/>
  <c r="Q673" i="104"/>
  <c r="Q672" i="104"/>
  <c r="Q671" i="104"/>
  <c r="Q670" i="104"/>
  <c r="Q669" i="104"/>
  <c r="Q668" i="104"/>
  <c r="Q667" i="104"/>
  <c r="Q666" i="104"/>
  <c r="Q665" i="104"/>
  <c r="Q664" i="104"/>
  <c r="Q663" i="104"/>
  <c r="Q662" i="104"/>
  <c r="H661" i="104"/>
  <c r="Q661" i="104" s="1"/>
  <c r="Q660" i="104"/>
  <c r="Q659" i="104"/>
  <c r="Q651" i="104"/>
  <c r="Q650" i="104"/>
  <c r="Q649" i="104"/>
  <c r="Q648" i="104"/>
  <c r="Q647" i="104"/>
  <c r="Q646" i="104"/>
  <c r="P636" i="104"/>
  <c r="Q635" i="104"/>
  <c r="Q634" i="104"/>
  <c r="Q633" i="104"/>
  <c r="Q632" i="104"/>
  <c r="Q631" i="104"/>
  <c r="Q630" i="104"/>
  <c r="Q629" i="104"/>
  <c r="Q628" i="104"/>
  <c r="Q627" i="104"/>
  <c r="F627" i="104"/>
  <c r="E627" i="104"/>
  <c r="Q626" i="104"/>
  <c r="Q625" i="104"/>
  <c r="Q624" i="104"/>
  <c r="Q623" i="104"/>
  <c r="Q622" i="104"/>
  <c r="T621" i="104"/>
  <c r="S621" i="104"/>
  <c r="P621" i="104"/>
  <c r="Q621" i="104" s="1"/>
  <c r="T620" i="104"/>
  <c r="S620" i="104"/>
  <c r="Q620" i="104"/>
  <c r="P613" i="104"/>
  <c r="Q609" i="104"/>
  <c r="Q608" i="104"/>
  <c r="Q607" i="104"/>
  <c r="Q606" i="104"/>
  <c r="Q605" i="104"/>
  <c r="Q604" i="104"/>
  <c r="Q603" i="104"/>
  <c r="Q602" i="104"/>
  <c r="Q601" i="104"/>
  <c r="Q600" i="104"/>
  <c r="Q599" i="104"/>
  <c r="Q598" i="104"/>
  <c r="Q597" i="104"/>
  <c r="Q596" i="104"/>
  <c r="Q595" i="104"/>
  <c r="Q594" i="104"/>
  <c r="Q593" i="104"/>
  <c r="Q592" i="104"/>
  <c r="Q591" i="104"/>
  <c r="Q590" i="104"/>
  <c r="Q589" i="104"/>
  <c r="Q588" i="104"/>
  <c r="Q587" i="104"/>
  <c r="Q586" i="104"/>
  <c r="Q585" i="104"/>
  <c r="Q584" i="104"/>
  <c r="Q572" i="104"/>
  <c r="Q571" i="104"/>
  <c r="Q570" i="104"/>
  <c r="Q569" i="104"/>
  <c r="Q567" i="104"/>
  <c r="Q566" i="104"/>
  <c r="Q565" i="104"/>
  <c r="P564" i="104"/>
  <c r="Q564" i="104" s="1"/>
  <c r="Q563" i="104"/>
  <c r="Q562" i="104"/>
  <c r="Q543" i="104"/>
  <c r="Q542" i="104"/>
  <c r="Q541" i="104"/>
  <c r="Q540" i="104"/>
  <c r="Q539" i="104"/>
  <c r="Q538" i="104"/>
  <c r="Q537" i="104"/>
  <c r="Q536" i="104"/>
  <c r="Q535" i="104"/>
  <c r="Q534" i="104"/>
  <c r="Q533" i="104"/>
  <c r="Q532" i="104"/>
  <c r="Q531" i="104"/>
  <c r="P530" i="104"/>
  <c r="Q530" i="104" s="1"/>
  <c r="P522" i="104"/>
  <c r="Q519" i="104"/>
  <c r="Q518" i="104"/>
  <c r="Q517" i="104"/>
  <c r="Q516" i="104"/>
  <c r="Q514" i="104"/>
  <c r="Q513" i="104"/>
  <c r="Q512" i="104"/>
  <c r="Q511" i="104"/>
  <c r="Q510" i="104"/>
  <c r="Q509" i="104"/>
  <c r="Q508" i="104"/>
  <c r="Q507" i="104"/>
  <c r="Q506" i="104"/>
  <c r="Q505" i="104"/>
  <c r="Q504" i="104"/>
  <c r="Q503" i="104"/>
  <c r="Q502" i="104"/>
  <c r="Q501" i="104"/>
  <c r="Q500" i="104"/>
  <c r="Q499" i="104"/>
  <c r="Q498" i="104"/>
  <c r="Q497" i="104"/>
  <c r="Q496" i="104"/>
  <c r="Q495" i="104"/>
  <c r="Q494" i="104"/>
  <c r="Q493" i="104"/>
  <c r="Q492" i="104"/>
  <c r="Q491" i="104"/>
  <c r="Q490" i="104"/>
  <c r="Q489" i="104"/>
  <c r="Q488" i="104"/>
  <c r="Q464" i="104"/>
  <c r="Q463" i="104"/>
  <c r="Q462" i="104"/>
  <c r="Q461" i="104"/>
  <c r="E460" i="104"/>
  <c r="Q459" i="104"/>
  <c r="Q458" i="104"/>
  <c r="Q457" i="104"/>
  <c r="Q456" i="104"/>
  <c r="Q455" i="104"/>
  <c r="Q454" i="104"/>
  <c r="Q453" i="104"/>
  <c r="Q452" i="104"/>
  <c r="Q451" i="104"/>
  <c r="Q450" i="104"/>
  <c r="Q449" i="104"/>
  <c r="Q448" i="104"/>
  <c r="Q447" i="104"/>
  <c r="Q446" i="104"/>
  <c r="Q445" i="104"/>
  <c r="Q444" i="104"/>
  <c r="Q443" i="104"/>
  <c r="Q442" i="104"/>
  <c r="Q441" i="104"/>
  <c r="Q440" i="104"/>
  <c r="Q439" i="104"/>
  <c r="Q438" i="104"/>
  <c r="Q437" i="104"/>
  <c r="Q436" i="104"/>
  <c r="Q417" i="104"/>
  <c r="Q416" i="104"/>
  <c r="Q415" i="104"/>
  <c r="Q414" i="104"/>
  <c r="Q413" i="104"/>
  <c r="Q412" i="104"/>
  <c r="Q411" i="104"/>
  <c r="Q410" i="104"/>
  <c r="P410" i="104"/>
  <c r="F410" i="104"/>
  <c r="E410" i="104"/>
  <c r="Q409" i="104"/>
  <c r="Q408" i="104"/>
  <c r="Q407" i="104"/>
  <c r="Q406" i="104"/>
  <c r="Q405" i="104"/>
  <c r="Q404" i="104"/>
  <c r="Q403" i="104"/>
  <c r="Q402" i="104"/>
  <c r="Q401" i="104"/>
  <c r="Q400" i="104"/>
  <c r="P392" i="104"/>
  <c r="P391" i="104"/>
  <c r="Q351" i="104"/>
  <c r="Q350" i="104"/>
  <c r="Q349" i="104"/>
  <c r="Q348" i="104"/>
  <c r="Q347" i="104"/>
  <c r="Q346" i="104"/>
  <c r="Q345" i="104"/>
  <c r="Q344" i="104"/>
  <c r="Q343" i="104"/>
  <c r="Q342" i="104"/>
  <c r="Q341" i="104"/>
  <c r="Q340" i="104"/>
  <c r="Q339" i="104"/>
  <c r="Q338" i="104"/>
  <c r="Q337" i="104"/>
  <c r="Q336" i="104"/>
  <c r="Q313" i="104"/>
  <c r="Q312" i="104"/>
  <c r="Q311" i="104"/>
  <c r="Q310" i="104"/>
  <c r="Q309" i="104"/>
  <c r="Q308" i="104"/>
  <c r="Q307" i="104"/>
  <c r="Q306" i="104"/>
  <c r="Q305" i="104"/>
  <c r="Q304" i="104"/>
  <c r="Q303" i="104"/>
  <c r="Q302" i="104"/>
  <c r="Q301" i="104"/>
  <c r="Q300" i="104"/>
  <c r="Q299" i="104"/>
  <c r="Q298" i="104"/>
  <c r="Q297" i="104"/>
  <c r="Q296" i="104"/>
  <c r="Q295" i="104"/>
  <c r="Q294" i="104"/>
  <c r="Q293" i="104"/>
  <c r="Q292" i="104"/>
  <c r="P291" i="104"/>
  <c r="Q291" i="104" s="1"/>
  <c r="Q290" i="104"/>
  <c r="Q289" i="104"/>
  <c r="Q288" i="104"/>
  <c r="Q259" i="104"/>
  <c r="Q258" i="104"/>
  <c r="Q257" i="104"/>
  <c r="Q256" i="104"/>
  <c r="Q249" i="104"/>
  <c r="Q248" i="104"/>
  <c r="Q247" i="104"/>
  <c r="Q246" i="104"/>
  <c r="Q245" i="104"/>
  <c r="Q244" i="104"/>
  <c r="Q243" i="104"/>
  <c r="Q242" i="104"/>
  <c r="Q241" i="104"/>
  <c r="Q240" i="104"/>
  <c r="Q239" i="104"/>
  <c r="Q238" i="104"/>
  <c r="Q237" i="104"/>
  <c r="Q236" i="104"/>
  <c r="Q235" i="104"/>
  <c r="Q234" i="104"/>
  <c r="Q233" i="104"/>
  <c r="Q232" i="104"/>
  <c r="Q231" i="104"/>
  <c r="Q230" i="104"/>
  <c r="Q229" i="104"/>
  <c r="Q228" i="104"/>
  <c r="Q227" i="104"/>
  <c r="Q226" i="104"/>
  <c r="Q225" i="104"/>
  <c r="Q224" i="104"/>
  <c r="Q223" i="104"/>
  <c r="Q222" i="104"/>
  <c r="Q221" i="104"/>
  <c r="Q220" i="104"/>
  <c r="Q219" i="104"/>
  <c r="Q218" i="104"/>
  <c r="Q217" i="104"/>
  <c r="Q216" i="104"/>
  <c r="Q215" i="104"/>
  <c r="Q187" i="104"/>
  <c r="Q186" i="104"/>
  <c r="Q185" i="104"/>
  <c r="Q184" i="104"/>
  <c r="Q183" i="104"/>
  <c r="Q182" i="104"/>
  <c r="Q181" i="104"/>
  <c r="Q180" i="104"/>
  <c r="Q179" i="104"/>
  <c r="Q178" i="104"/>
  <c r="Q177" i="104"/>
  <c r="Q176" i="104"/>
  <c r="Q175" i="104"/>
  <c r="Q174" i="104"/>
  <c r="Q173" i="104"/>
  <c r="Q172" i="104"/>
  <c r="Q171" i="104"/>
  <c r="Q170" i="104"/>
  <c r="Q169" i="104"/>
  <c r="Q168" i="104"/>
  <c r="Q167" i="104"/>
  <c r="Q166" i="104"/>
  <c r="Q165" i="104"/>
  <c r="Q164" i="104"/>
  <c r="Q163" i="104"/>
  <c r="Q162" i="104"/>
  <c r="Q161" i="104"/>
  <c r="Q160" i="104"/>
  <c r="Q159" i="104"/>
  <c r="Q158" i="104"/>
  <c r="Q157" i="104"/>
  <c r="Q156" i="104"/>
  <c r="Q155" i="104"/>
  <c r="Q154" i="104"/>
  <c r="Q153" i="104"/>
  <c r="Q152" i="104"/>
  <c r="Q151" i="104"/>
  <c r="Q150" i="104"/>
  <c r="Q149" i="104"/>
  <c r="Q148" i="104"/>
  <c r="Q147" i="104"/>
  <c r="Q146" i="104"/>
  <c r="Q145" i="104"/>
  <c r="Q144" i="104"/>
  <c r="Q143" i="104"/>
  <c r="Q142" i="104"/>
  <c r="Q141" i="104"/>
  <c r="Q140" i="104"/>
  <c r="Q139" i="104"/>
  <c r="Q138" i="104"/>
  <c r="Q137" i="104"/>
  <c r="Q136" i="104"/>
  <c r="Q135" i="104"/>
  <c r="Q134" i="104"/>
  <c r="Q133" i="104"/>
  <c r="Q132" i="104"/>
  <c r="Q131" i="104"/>
  <c r="Q130" i="104"/>
  <c r="Q129" i="104"/>
  <c r="Q128" i="104"/>
  <c r="Q127" i="104"/>
  <c r="Q126" i="104"/>
  <c r="Q125" i="104"/>
  <c r="Q124" i="104"/>
  <c r="Q123" i="104"/>
  <c r="Q122" i="104"/>
  <c r="Q121" i="104"/>
  <c r="Q120" i="104"/>
  <c r="Q119" i="104"/>
  <c r="Q118" i="104"/>
  <c r="Q117" i="104"/>
  <c r="Q116" i="104"/>
  <c r="Q115" i="104"/>
  <c r="Q114" i="104"/>
  <c r="Q113" i="104"/>
  <c r="Q112" i="104"/>
  <c r="Q98" i="104"/>
  <c r="Q97" i="104"/>
  <c r="Q96" i="104"/>
  <c r="Q95" i="104"/>
  <c r="Q94" i="104"/>
  <c r="Q93" i="104"/>
  <c r="Q92" i="104"/>
  <c r="P90" i="104"/>
  <c r="Q90" i="104" s="1"/>
  <c r="H90" i="104"/>
  <c r="P80" i="104"/>
  <c r="Q79" i="104"/>
  <c r="Q78" i="104"/>
  <c r="Q77" i="104"/>
  <c r="Q76" i="104"/>
  <c r="Q75" i="104"/>
  <c r="Q74" i="104"/>
  <c r="Q73" i="104"/>
  <c r="Q72" i="104"/>
  <c r="Q71" i="104"/>
  <c r="P70" i="104"/>
  <c r="Q70" i="104" s="1"/>
  <c r="P62" i="104"/>
  <c r="P61" i="104"/>
  <c r="Q59" i="104"/>
  <c r="Q58" i="104"/>
  <c r="Q57" i="104"/>
  <c r="Q56" i="104"/>
  <c r="Q55" i="104"/>
  <c r="Q54" i="104"/>
  <c r="Q53" i="104"/>
  <c r="Q52" i="104"/>
  <c r="P51" i="104"/>
  <c r="Q51" i="104" s="1"/>
  <c r="H51" i="104"/>
  <c r="P50" i="104"/>
  <c r="Q50" i="104" s="1"/>
  <c r="H50" i="104"/>
  <c r="Q49" i="104"/>
  <c r="Q39" i="104"/>
  <c r="Q38" i="104"/>
  <c r="Q37" i="104"/>
  <c r="Q36" i="104"/>
  <c r="Q35" i="104"/>
  <c r="Q34" i="104"/>
  <c r="Q33" i="104"/>
  <c r="Q32" i="104"/>
  <c r="P31" i="104"/>
  <c r="Q31" i="104" s="1"/>
  <c r="P16" i="104"/>
  <c r="Q12" i="104"/>
  <c r="Q11" i="104"/>
  <c r="Q10" i="104"/>
  <c r="Q9" i="104"/>
  <c r="Q8" i="104"/>
  <c r="Q7" i="104"/>
  <c r="Q6" i="104"/>
  <c r="Q5" i="104"/>
  <c r="H4" i="104"/>
  <c r="Q4" i="104" s="1"/>
  <c r="E4" i="104"/>
  <c r="F4" i="104" s="1"/>
  <c r="Q3" i="104"/>
  <c r="P3" i="104"/>
  <c r="F5" i="98" l="1"/>
  <c r="S179" i="98" l="1"/>
  <c r="R179" i="98"/>
  <c r="Q179" i="98"/>
  <c r="H179" i="98"/>
  <c r="F179" i="98"/>
  <c r="F63" i="98"/>
  <c r="E63" i="98"/>
  <c r="P178" i="98"/>
  <c r="P179" i="98" s="1"/>
  <c r="O178" i="98"/>
  <c r="N178" i="98"/>
  <c r="M178" i="98"/>
  <c r="M179" i="98" s="1"/>
  <c r="L178" i="98"/>
  <c r="L179" i="98" s="1"/>
  <c r="K178" i="98"/>
  <c r="J178" i="98"/>
  <c r="J179" i="98" s="1"/>
  <c r="I178" i="98"/>
  <c r="G178" i="98"/>
  <c r="G179" i="98" s="1"/>
  <c r="T177" i="98"/>
  <c r="O176" i="98"/>
  <c r="N176" i="98"/>
  <c r="K176" i="98"/>
  <c r="T175" i="98"/>
  <c r="T173" i="98"/>
  <c r="N179" i="98" l="1"/>
  <c r="O179" i="98"/>
  <c r="K179" i="98"/>
  <c r="T178" i="98"/>
  <c r="I179" i="98"/>
  <c r="T174" i="98"/>
  <c r="T176" i="98"/>
  <c r="T172" i="98"/>
  <c r="T179" i="98" l="1"/>
</calcChain>
</file>

<file path=xl/sharedStrings.xml><?xml version="1.0" encoding="utf-8"?>
<sst xmlns="http://schemas.openxmlformats.org/spreadsheetml/2006/main" count="4981" uniqueCount="656">
  <si>
    <t>FECHA:</t>
  </si>
  <si>
    <t>Unidad</t>
  </si>
  <si>
    <t>Descripción</t>
  </si>
  <si>
    <t>1</t>
  </si>
  <si>
    <t>m3</t>
  </si>
  <si>
    <t>nro</t>
  </si>
  <si>
    <t>ton</t>
  </si>
  <si>
    <t>ml</t>
  </si>
  <si>
    <t>MANO DE OBRA</t>
  </si>
  <si>
    <t>mlv</t>
  </si>
  <si>
    <t>mlr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</si>
  <si>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</si>
  <si>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</si>
  <si>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</si>
  <si>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</si>
  <si>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</si>
  <si>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</si>
  <si>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</si>
  <si>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</si>
  <si>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</si>
  <si>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</si>
  <si>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</si>
  <si>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</si>
  <si>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</si>
  <si>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</si>
  <si>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</si>
  <si>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</si>
  <si>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</si>
  <si>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San Rdo</t>
  </si>
  <si>
    <t>Laja</t>
  </si>
  <si>
    <t>Diuquin</t>
  </si>
  <si>
    <t>Millantú</t>
  </si>
  <si>
    <t>Santa Fe</t>
  </si>
  <si>
    <t>Coigue</t>
  </si>
  <si>
    <t>Renaico</t>
  </si>
  <si>
    <t>Las Viñas</t>
  </si>
  <si>
    <t>Mininco</t>
  </si>
  <si>
    <t>Lolenco</t>
  </si>
  <si>
    <t>Collipulli</t>
  </si>
  <si>
    <t>Pidima</t>
  </si>
  <si>
    <t>Ercilla</t>
  </si>
  <si>
    <t>Pilahueque</t>
  </si>
  <si>
    <t>Victoria</t>
  </si>
  <si>
    <t>Púa</t>
  </si>
  <si>
    <t>Perquenco</t>
  </si>
  <si>
    <t>Quillem</t>
  </si>
  <si>
    <t>Lautaro</t>
  </si>
  <si>
    <t>Pillanlelbún</t>
  </si>
  <si>
    <t>Cajón</t>
  </si>
  <si>
    <t>Temuco</t>
  </si>
  <si>
    <t>P. Las Casas</t>
  </si>
  <si>
    <t>Metrenco</t>
  </si>
  <si>
    <t>Quepe</t>
  </si>
  <si>
    <t>Freire</t>
  </si>
  <si>
    <t>Pitrufquén</t>
  </si>
  <si>
    <t>Gorbea</t>
  </si>
  <si>
    <t>Quitratúe</t>
  </si>
  <si>
    <t>Lastarria</t>
  </si>
  <si>
    <t>Afquintúe</t>
  </si>
  <si>
    <t>Loncoche</t>
  </si>
  <si>
    <t>La Paz</t>
  </si>
  <si>
    <t>Lanco</t>
  </si>
  <si>
    <t>Ciruelos</t>
  </si>
  <si>
    <t>Mariquina</t>
  </si>
  <si>
    <t>Máfil</t>
  </si>
  <si>
    <t>Mulpun</t>
  </si>
  <si>
    <t>Antilhue</t>
  </si>
  <si>
    <t>Purey</t>
  </si>
  <si>
    <t>Los Lagos</t>
  </si>
  <si>
    <t>Lipingue</t>
  </si>
  <si>
    <t>Reumen</t>
  </si>
  <si>
    <t>Paillaco</t>
  </si>
  <si>
    <t>Pichirropulli</t>
  </si>
  <si>
    <t>Los Conales</t>
  </si>
  <si>
    <t>Rapaco</t>
  </si>
  <si>
    <t>La Unión</t>
  </si>
  <si>
    <t>Trumao</t>
  </si>
  <si>
    <t>Caracol</t>
  </si>
  <si>
    <t>Chacayal</t>
  </si>
  <si>
    <t>Osorno</t>
  </si>
  <si>
    <t>Sagllue</t>
  </si>
  <si>
    <t>Chahuilco</t>
  </si>
  <si>
    <t>Río Negro</t>
  </si>
  <si>
    <t>Purranque</t>
  </si>
  <si>
    <t>Corte Alto</t>
  </si>
  <si>
    <t>Casma</t>
  </si>
  <si>
    <t>Frutillar</t>
  </si>
  <si>
    <t>Los Pellines</t>
  </si>
  <si>
    <t>Llanquihue</t>
  </si>
  <si>
    <t>Puerto Varas</t>
  </si>
  <si>
    <t>Alerce</t>
  </si>
  <si>
    <t>La Paloma</t>
  </si>
  <si>
    <t>km. Inicio</t>
  </si>
  <si>
    <t>km. Fin</t>
  </si>
  <si>
    <t>Total km</t>
  </si>
  <si>
    <t>CONSORCIO COMSA - ICIL ICAFAL</t>
  </si>
  <si>
    <t>PROYECTO ZONA SUR S.A.</t>
  </si>
  <si>
    <t>Item</t>
  </si>
  <si>
    <t>Inicio</t>
  </si>
  <si>
    <t>Término</t>
  </si>
  <si>
    <t>SECTOR 2:   VICTORIA - TEMUCO</t>
  </si>
  <si>
    <t>SECTOR 1:   SAN ROSENDO - VICTORIA</t>
  </si>
  <si>
    <t>SECTOR 3:   TEMUCO - MARIQUINA</t>
  </si>
  <si>
    <t>SECTOR 4:   MARIQUINA - OSORNO</t>
  </si>
  <si>
    <t>SECTOR 5:  OSORNO - LA PALOMA</t>
  </si>
  <si>
    <t>19</t>
  </si>
  <si>
    <t>20</t>
  </si>
  <si>
    <t>21</t>
  </si>
  <si>
    <t>22</t>
  </si>
  <si>
    <t>23</t>
  </si>
  <si>
    <t>24</t>
  </si>
  <si>
    <t>25</t>
  </si>
  <si>
    <t>nº</t>
  </si>
  <si>
    <t>26</t>
  </si>
  <si>
    <t>27</t>
  </si>
  <si>
    <t>28</t>
  </si>
  <si>
    <t>29</t>
  </si>
  <si>
    <t>Colocación de Balasto</t>
  </si>
  <si>
    <t>Sustitución Aislada de Durmientes de Madera</t>
  </si>
  <si>
    <t>Sustitución de Durmientes de Puentes</t>
  </si>
  <si>
    <t>Sustitución de Durmientes de Desviadores</t>
  </si>
  <si>
    <t>Reemplazo Continuo de Rieles</t>
  </si>
  <si>
    <t>Sustitución Aislada de Rieles</t>
  </si>
  <si>
    <t>Rehabilitación de Junturas</t>
  </si>
  <si>
    <t>Instalacion de  Lubricadores de Curva</t>
  </si>
  <si>
    <t>Reparación Integral de Desviadores</t>
  </si>
  <si>
    <t xml:space="preserve">Nivelación y Alineación vía </t>
  </si>
  <si>
    <t>Perfilado de Vía</t>
  </si>
  <si>
    <t>Nivelación y Alineación de Desviadores</t>
  </si>
  <si>
    <t>Reparación de Obras de Arte y Puentes Menores</t>
  </si>
  <si>
    <t>Instalar Cierro de Malla</t>
  </si>
  <si>
    <t>Instalar Cierro de Alambre</t>
  </si>
  <si>
    <t>MATERIALES</t>
  </si>
  <si>
    <t>Suministro y Transporte de Balasto</t>
  </si>
  <si>
    <t>Suministro de Durmientes de Madera Impregnada de 2,75 m</t>
  </si>
  <si>
    <t>Suministro de Durmientes de Madera Impregnada para Puentes</t>
  </si>
  <si>
    <t>Suministro de Durmientes de Madera Impregnada para Desviadores</t>
  </si>
  <si>
    <t xml:space="preserve">Sillas Z para Tirafondos en Dtes de Madera </t>
  </si>
  <si>
    <t>Reperforación de sillas para Tirafondos</t>
  </si>
  <si>
    <t>Tirafondos Nº 2</t>
  </si>
  <si>
    <t>Rieles nuevos 100 lb A:R:A: A  Largo 24 m</t>
  </si>
  <si>
    <t>Lubricadores de Riel</t>
  </si>
  <si>
    <t>par</t>
  </si>
  <si>
    <t>Pernos para Eclisas Z</t>
  </si>
  <si>
    <t>Anclas Z para Durmientes de Madera</t>
  </si>
  <si>
    <t>Cruzamientos Varios Tipos y Tg</t>
  </si>
  <si>
    <t>Agujas varios Tipos, Iz, Dr, largos</t>
  </si>
  <si>
    <t>Pernos Talon Aguja y Guarda Riel en General</t>
  </si>
  <si>
    <t>Balizas PK</t>
  </si>
  <si>
    <t>Cierro de Malla</t>
  </si>
  <si>
    <t>Cierro de Alambre</t>
  </si>
  <si>
    <t xml:space="preserve">Sillas X para Tirafondos en Dtes de Madera </t>
  </si>
  <si>
    <t>15,1M</t>
  </si>
  <si>
    <t>Reemplazar Pernos rielero</t>
  </si>
  <si>
    <t>DETALLE TRABAJOS EJECUTADOS MANTENIMIENTO MAYOR</t>
  </si>
  <si>
    <t>Ejecutado Mes</t>
  </si>
  <si>
    <t>Eclisa Planchuela tipo Z de 6 Agujeros</t>
  </si>
  <si>
    <t xml:space="preserve">Pernos para Eclisas </t>
  </si>
  <si>
    <t>30</t>
  </si>
  <si>
    <t>31</t>
  </si>
  <si>
    <t>32</t>
  </si>
  <si>
    <t>33</t>
  </si>
  <si>
    <t>34</t>
  </si>
  <si>
    <t>dmtes retirados</t>
  </si>
  <si>
    <t xml:space="preserve">tirafondos retirados </t>
  </si>
  <si>
    <t>clavos retirados</t>
  </si>
  <si>
    <t>pernos retirados</t>
  </si>
  <si>
    <t>pernos retirados TON</t>
  </si>
  <si>
    <t>clavos retirados TON</t>
  </si>
  <si>
    <t>tirafondos retirados TON</t>
  </si>
  <si>
    <t>TOTAL TON</t>
  </si>
  <si>
    <t>Nacimiento</t>
  </si>
  <si>
    <t>pte</t>
  </si>
  <si>
    <t>DETALLE TRABAJOS EJECUTADOS MANTENIMIENTO MENOR</t>
  </si>
  <si>
    <t>Desguarnecido de Balasto</t>
  </si>
  <si>
    <t>Retiro Balasto Colmatado</t>
  </si>
  <si>
    <t>Transposicion de Rieles</t>
  </si>
  <si>
    <t>Permuta de Rieles</t>
  </si>
  <si>
    <t>Reparacion de Encalladuras con Soldadura</t>
  </si>
  <si>
    <t>Reparación de Guardarrieles de Puentes</t>
  </si>
  <si>
    <t>Roce y Despaste de la Vía</t>
  </si>
  <si>
    <t>Despaste Quimico</t>
  </si>
  <si>
    <t>Limpieza de Cunetas</t>
  </si>
  <si>
    <t>Limpieza de Fosos y Contrafosos</t>
  </si>
  <si>
    <t>Limpieza de Cauces y Ductos Puentes y Alcantarillas</t>
  </si>
  <si>
    <t xml:space="preserve">Restituir Banquetas de la Vía </t>
  </si>
  <si>
    <t>Reparacion de Carpeta de Cruces a Nivel Losas</t>
  </si>
  <si>
    <t>Reparacion de Carpeta de Cruces a Nivel Asfalto y/o Rieles y/o dtes</t>
  </si>
  <si>
    <t>Instalar Balizas en Plena Vía PK</t>
  </si>
  <si>
    <t xml:space="preserve">Recoger, seleccionar  y Acopiar de Pequeño Material Via </t>
  </si>
  <si>
    <t>Recoger, seleccionar y Acopiar Rieles</t>
  </si>
  <si>
    <t>Recoger, seleccionar  y Acopiar Durmientes</t>
  </si>
  <si>
    <t>Reparar Desviadores (ajustar agujas; C.Trocha)</t>
  </si>
  <si>
    <t>Apretar Pernos Rieleros</t>
  </si>
  <si>
    <t>Encajonar y Perfilar vía</t>
  </si>
  <si>
    <t>Corregir  Trocha</t>
  </si>
  <si>
    <t>Sanear Juntura</t>
  </si>
  <si>
    <t>Nivelar Junturas</t>
  </si>
  <si>
    <t>Nivelar  y  Alinear Vía Manual</t>
  </si>
  <si>
    <t>Cuadrar Durmientes</t>
  </si>
  <si>
    <t>Reubicar  o Aumentar Anclas</t>
  </si>
  <si>
    <t>Consolidar Sujeciones</t>
  </si>
  <si>
    <t>Trabajos en HH</t>
  </si>
  <si>
    <t>hh</t>
  </si>
  <si>
    <t>Sanear vía</t>
  </si>
  <si>
    <t>Reponer sujeciones</t>
  </si>
  <si>
    <t>Reemplazar eclisa</t>
  </si>
  <si>
    <t>Reponer señalética cruce a nivel</t>
  </si>
  <si>
    <t>Desvío 1</t>
  </si>
  <si>
    <t>Instalar durmiente en desvío</t>
  </si>
  <si>
    <t>Cantidad Contrato Año 2</t>
  </si>
  <si>
    <t xml:space="preserve"> </t>
  </si>
  <si>
    <t>Cambio continuo de rieles</t>
  </si>
  <si>
    <t>X</t>
  </si>
  <si>
    <t>Sanear vía colmatada</t>
  </si>
  <si>
    <t>Encajonar y Perfilar Vía</t>
  </si>
  <si>
    <t>nivelar junturas</t>
  </si>
  <si>
    <t>n°</t>
  </si>
  <si>
    <t>Consolidar sujeciones de durmientes</t>
  </si>
  <si>
    <t>Limpieza de cunetas</t>
  </si>
  <si>
    <t>Roce y poda menor</t>
  </si>
  <si>
    <t>Nivelar y alinear vía</t>
  </si>
  <si>
    <t>Apretar pernos rieleros</t>
  </si>
  <si>
    <t>Nivelar y Alinear Vía</t>
  </si>
  <si>
    <t>Sustitución aislada de durmientes de madera</t>
  </si>
  <si>
    <t>apretar pernos rieleros</t>
  </si>
  <si>
    <t xml:space="preserve">Permutar Riel Z </t>
  </si>
  <si>
    <t>m</t>
  </si>
  <si>
    <t>apretar pernos rielero</t>
  </si>
  <si>
    <t>Corregir Trocha</t>
  </si>
  <si>
    <t>Cambiar Durmiente de Puente</t>
  </si>
  <si>
    <t>sanear vía colmatada</t>
  </si>
  <si>
    <t>Reponer baliza kilométrica</t>
  </si>
  <si>
    <t>gb</t>
  </si>
  <si>
    <t xml:space="preserve">ml </t>
  </si>
  <si>
    <t>Limpiar cunetas</t>
  </si>
  <si>
    <t>Reparar guardalastres de obra de arte</t>
  </si>
  <si>
    <t>Limpieza de Obra de Arte</t>
  </si>
  <si>
    <t>Construir guardalastres de madera</t>
  </si>
  <si>
    <t>Limpieza de Entrecalles de Cruce a nivel</t>
  </si>
  <si>
    <t>Retirar ramas de la vía</t>
  </si>
  <si>
    <t>Roce y poda menor en cruce a nivel</t>
  </si>
  <si>
    <t>nivelar y Alinear Vía</t>
  </si>
  <si>
    <t>apretar perno rielero</t>
  </si>
  <si>
    <t>Reponer eclisas de guardarriel de puente</t>
  </si>
  <si>
    <t>cuadrar dumientes de puente</t>
  </si>
  <si>
    <t>Reponer pernos de guardarriel de puente</t>
  </si>
  <si>
    <t>Ramal</t>
  </si>
  <si>
    <t>0,000-5,200</t>
  </si>
  <si>
    <t>Instalación de anclas</t>
  </si>
  <si>
    <t>Reponer perno de cruzamiento</t>
  </si>
  <si>
    <t>corregir trocha</t>
  </si>
  <si>
    <t>Reponer perno talon agua</t>
  </si>
  <si>
    <t>Cambiar durmientes de Desviador</t>
  </si>
  <si>
    <t>Eclisar riel Z</t>
  </si>
  <si>
    <t>Reponer Pernos de DVR</t>
  </si>
  <si>
    <t>Reemplazar perno de oreja de aguja dvr</t>
  </si>
  <si>
    <t>Cambiar durmientes de DVR</t>
  </si>
  <si>
    <t>Cambiar durmientes de Puente</t>
  </si>
  <si>
    <t>Reponer eclisa de talon aguja</t>
  </si>
  <si>
    <t>Reponer eclisa de guardarriel de puente</t>
  </si>
  <si>
    <t>Limpieza de obra de arte</t>
  </si>
  <si>
    <t>CANTIDADES DICIEMBRE 2014</t>
  </si>
  <si>
    <t>GRUPO N° 1 SAN ROSENDO - RENAICO</t>
  </si>
  <si>
    <t>RAMAL</t>
  </si>
  <si>
    <t>LAJA DIUQUIN</t>
  </si>
  <si>
    <t>Revisión desvío</t>
  </si>
  <si>
    <t>Desvío 2</t>
  </si>
  <si>
    <t>RENAICO LAS VIÑAS</t>
  </si>
  <si>
    <t>Revisión y mantenimiento Desviador</t>
  </si>
  <si>
    <t>DVR 8</t>
  </si>
  <si>
    <t>DVR 13</t>
  </si>
  <si>
    <t>DVR 14</t>
  </si>
  <si>
    <t>DVR (D1-D2)</t>
  </si>
  <si>
    <t>DVR (D2-D1)</t>
  </si>
  <si>
    <t>Recorrido Inspeccion Semanal</t>
  </si>
  <si>
    <t>Regularizar juntura</t>
  </si>
  <si>
    <t>Reemplazar pernos rieleros</t>
  </si>
  <si>
    <t>Cuadrar durmientes</t>
  </si>
  <si>
    <t>Limpiar carreras cruce a nivel</t>
  </si>
  <si>
    <t>0,700-0,800</t>
  </si>
  <si>
    <t>DIUQUIN MILLANTU</t>
  </si>
  <si>
    <t>SANTA FE COIGUE</t>
  </si>
  <si>
    <t>COIGUE RENAICO</t>
  </si>
  <si>
    <t>MILLANTU SANTA FE</t>
  </si>
  <si>
    <t>Permutar riel</t>
  </si>
  <si>
    <t>525 P2</t>
  </si>
  <si>
    <t>525 P3</t>
  </si>
  <si>
    <t>Reparación cruzamiento con soldadura</t>
  </si>
  <si>
    <t>DVR 126</t>
  </si>
  <si>
    <t>Reparación aguja con soldadura</t>
  </si>
  <si>
    <t>DVR 106</t>
  </si>
  <si>
    <t>LAS VIÑAS MININCO</t>
  </si>
  <si>
    <t>Desvío 3</t>
  </si>
  <si>
    <t>DVR 101</t>
  </si>
  <si>
    <t>DVR 102</t>
  </si>
  <si>
    <t>DVR 115</t>
  </si>
  <si>
    <t>DVR 104</t>
  </si>
  <si>
    <t>DVR 105</t>
  </si>
  <si>
    <t>Apretar pernos</t>
  </si>
  <si>
    <t>Reemplazar perno rielero</t>
  </si>
  <si>
    <t>527 P10</t>
  </si>
  <si>
    <t>534 P5</t>
  </si>
  <si>
    <t>534 P6</t>
  </si>
  <si>
    <t>Local 1</t>
  </si>
  <si>
    <t>DVR 116</t>
  </si>
  <si>
    <t>DVR 117</t>
  </si>
  <si>
    <t>DVR 118</t>
  </si>
  <si>
    <t>DVR 121</t>
  </si>
  <si>
    <t>DVR 124</t>
  </si>
  <si>
    <t>DVR 125</t>
  </si>
  <si>
    <t>Reponer tirafondos sector cambio de rieles</t>
  </si>
  <si>
    <t>Corregir trocha</t>
  </si>
  <si>
    <t>PILLANLELBUN CAJON</t>
  </si>
  <si>
    <t>677 P7</t>
  </si>
  <si>
    <t>677 P8</t>
  </si>
  <si>
    <t>Local 2</t>
  </si>
  <si>
    <t>DVR 129</t>
  </si>
  <si>
    <t>DVR 5</t>
  </si>
  <si>
    <t>Diuquín</t>
  </si>
  <si>
    <t>DVR 6</t>
  </si>
  <si>
    <t>DVR 2</t>
  </si>
  <si>
    <t>Permuta riel</t>
  </si>
  <si>
    <t>503 P13</t>
  </si>
  <si>
    <t>503 P14</t>
  </si>
  <si>
    <t>Reparar aguja con soldadura</t>
  </si>
  <si>
    <t>DVR 113</t>
  </si>
  <si>
    <t>Reparar cruzamiento con soldadura</t>
  </si>
  <si>
    <t>roce</t>
  </si>
  <si>
    <t>Boleteria</t>
  </si>
  <si>
    <t>DVR 3</t>
  </si>
  <si>
    <t>DVR 21</t>
  </si>
  <si>
    <t>DVR 22</t>
  </si>
  <si>
    <t>DVR 23</t>
  </si>
  <si>
    <t>DVR 24</t>
  </si>
  <si>
    <t>502 P9</t>
  </si>
  <si>
    <t>502 P10</t>
  </si>
  <si>
    <t>502 P4</t>
  </si>
  <si>
    <t>502 P5</t>
  </si>
  <si>
    <t>560 P12</t>
  </si>
  <si>
    <t>560 P15</t>
  </si>
  <si>
    <t>GRUPO N° 2 RENAICO - VICTORIA</t>
  </si>
  <si>
    <t>tipo Z 9"</t>
  </si>
  <si>
    <t>trocha + 31</t>
  </si>
  <si>
    <t>la misma, trocha +31</t>
  </si>
  <si>
    <t>sanear y nivelar</t>
  </si>
  <si>
    <t>Lado derecho hasta la descarga</t>
  </si>
  <si>
    <t>Son 3 mlv. + 5 mlv. + 3 mlv.</t>
  </si>
  <si>
    <t>Son 3 mlv. + 3 mlv. + 3 mlv. + 3 mlv.</t>
  </si>
  <si>
    <t>reparar</t>
  </si>
  <si>
    <t>l= 3,75 m.</t>
  </si>
  <si>
    <t>Acceso sur a cruce a nivel</t>
  </si>
  <si>
    <t>Son 5 mlv. + 7 mlv. + 2 mlv.</t>
  </si>
  <si>
    <t>Son 5 mlv. + 3 mlv.</t>
  </si>
  <si>
    <t>Cortar ramas lado izquierdo</t>
  </si>
  <si>
    <t>ERCILLA PAILAHUEQUE</t>
  </si>
  <si>
    <t>PAILAHUEQUE VICTORIA</t>
  </si>
  <si>
    <t>MININCO LAS VIÑAS</t>
  </si>
  <si>
    <t>Local</t>
  </si>
  <si>
    <t>COLLINAO</t>
  </si>
  <si>
    <t>Revisión y mantenimiento desviador</t>
  </si>
  <si>
    <t>DVR 4</t>
  </si>
  <si>
    <t>gl</t>
  </si>
  <si>
    <t>Nivelar vía</t>
  </si>
  <si>
    <t>613 P1</t>
  </si>
  <si>
    <t>613 P2</t>
  </si>
  <si>
    <t>613 P3</t>
  </si>
  <si>
    <t>567 P16</t>
  </si>
  <si>
    <t>567 P17</t>
  </si>
  <si>
    <t>Riel quebrado por cama baja con rodillo</t>
  </si>
  <si>
    <t>Reemplazar perno rilero</t>
  </si>
  <si>
    <t>Reponer sujeción tirafondo</t>
  </si>
  <si>
    <t>605 P13</t>
  </si>
  <si>
    <t>605 P14</t>
  </si>
  <si>
    <t>COLLIPULLI PIDIMA</t>
  </si>
  <si>
    <t>588 P4</t>
  </si>
  <si>
    <t>588 P8</t>
  </si>
  <si>
    <t>Rest.banqueta, retiro de ramas</t>
  </si>
  <si>
    <t>Podar ramas de un sauce lado izquierdo</t>
  </si>
  <si>
    <t>Roce y limpieza de canales y accesos</t>
  </si>
  <si>
    <t>Desde Talon aguja DVR sur I.F. hasta 10 mlv sur cruce a nivel</t>
  </si>
  <si>
    <t>ROCE</t>
  </si>
  <si>
    <t>DVR  D1-CEL</t>
  </si>
  <si>
    <t>Reponer perno talón aguja</t>
  </si>
  <si>
    <t>614 P5</t>
  </si>
  <si>
    <t>614 P6</t>
  </si>
  <si>
    <t>615 P8</t>
  </si>
  <si>
    <t>615 P9</t>
  </si>
  <si>
    <t>621 P4</t>
  </si>
  <si>
    <t>621 P5</t>
  </si>
  <si>
    <t>621 P10</t>
  </si>
  <si>
    <t>621 P12</t>
  </si>
  <si>
    <t>622 P4</t>
  </si>
  <si>
    <t>622 P5</t>
  </si>
  <si>
    <t>623 P6</t>
  </si>
  <si>
    <t>623 P7</t>
  </si>
  <si>
    <t>556 P11</t>
  </si>
  <si>
    <t>556 P12</t>
  </si>
  <si>
    <t>563 P26</t>
  </si>
  <si>
    <t>563 P27</t>
  </si>
  <si>
    <t>564 P6</t>
  </si>
  <si>
    <t>564 P7</t>
  </si>
  <si>
    <t>568 P12</t>
  </si>
  <si>
    <t>568 P13</t>
  </si>
  <si>
    <t>569 P11</t>
  </si>
  <si>
    <t>569 P12</t>
  </si>
  <si>
    <t>MININCO LOLENCO</t>
  </si>
  <si>
    <t>573 P12</t>
  </si>
  <si>
    <t>573 P13</t>
  </si>
  <si>
    <t>575 P15</t>
  </si>
  <si>
    <t>577 P1</t>
  </si>
  <si>
    <t>577 P6</t>
  </si>
  <si>
    <t>579 P15</t>
  </si>
  <si>
    <t>PIDIMA ERCILLA</t>
  </si>
  <si>
    <t>597 P6</t>
  </si>
  <si>
    <t>597 P7</t>
  </si>
  <si>
    <t>Atención emergencia por incendio</t>
  </si>
  <si>
    <t>Lado derecho</t>
  </si>
  <si>
    <t>Son 3 mlv. + 3 mlv.</t>
  </si>
  <si>
    <t>Eclisa fisurada lado izquierdo interior tipo planchuela Z 6 agujeros</t>
  </si>
  <si>
    <t xml:space="preserve">Local </t>
  </si>
  <si>
    <t>DVR  101</t>
  </si>
  <si>
    <t>Encajonar y perfilar</t>
  </si>
  <si>
    <t>620 P10</t>
  </si>
  <si>
    <t>620 P11</t>
  </si>
  <si>
    <t>623 P1</t>
  </si>
  <si>
    <t>Instalación señalética cruce a nivel</t>
  </si>
  <si>
    <t>551 P20</t>
  </si>
  <si>
    <t>551 P21</t>
  </si>
  <si>
    <t>556 P6</t>
  </si>
  <si>
    <t>556 P7</t>
  </si>
  <si>
    <t>559 P8</t>
  </si>
  <si>
    <t>559 P9</t>
  </si>
  <si>
    <t>Apretar pernos silla aguja</t>
  </si>
  <si>
    <t>577 P15</t>
  </si>
  <si>
    <t>577 P16</t>
  </si>
  <si>
    <t>596 P1</t>
  </si>
  <si>
    <t>596 P2</t>
  </si>
  <si>
    <t>602 P11</t>
  </si>
  <si>
    <t>602 P12</t>
  </si>
  <si>
    <t>558 P8</t>
  </si>
  <si>
    <t>558 P9</t>
  </si>
  <si>
    <t>Incluye los pernos rieleros del puente Colo</t>
  </si>
  <si>
    <t>Eclisa fisurada lado derecho inrterior tipo continua J 4 agujeros</t>
  </si>
  <si>
    <t>DVR  113</t>
  </si>
  <si>
    <t>DVR 114</t>
  </si>
  <si>
    <t>sanear vía</t>
  </si>
  <si>
    <t>Encajonar y perfilar vía</t>
  </si>
  <si>
    <t>Nivelar junturas</t>
  </si>
  <si>
    <t>538 P16</t>
  </si>
  <si>
    <t>538 P17</t>
  </si>
  <si>
    <t>Regular aguja</t>
  </si>
  <si>
    <t>DVR 11-A</t>
  </si>
  <si>
    <t>623 P10</t>
  </si>
  <si>
    <t>623 P11</t>
  </si>
  <si>
    <t>557 P14</t>
  </si>
  <si>
    <t>557 P15</t>
  </si>
  <si>
    <t>568 P8</t>
  </si>
  <si>
    <t>568 P9</t>
  </si>
  <si>
    <t>568 P17</t>
  </si>
  <si>
    <t>568 P18</t>
  </si>
  <si>
    <t>570 P6</t>
  </si>
  <si>
    <t>570 P7</t>
  </si>
  <si>
    <t>575 P8</t>
  </si>
  <si>
    <t>575 P9</t>
  </si>
  <si>
    <t>575 P14</t>
  </si>
  <si>
    <t>579 P4</t>
  </si>
  <si>
    <t>579 P5</t>
  </si>
  <si>
    <t>579 P18</t>
  </si>
  <si>
    <t>579 P19</t>
  </si>
  <si>
    <t>592 P10</t>
  </si>
  <si>
    <t>592 P11</t>
  </si>
  <si>
    <t>596 P3</t>
  </si>
  <si>
    <t>596 P4</t>
  </si>
  <si>
    <t>602 P5</t>
  </si>
  <si>
    <t>602 P6</t>
  </si>
  <si>
    <t>602 P7</t>
  </si>
  <si>
    <t>602 P15</t>
  </si>
  <si>
    <t>602 P16</t>
  </si>
  <si>
    <t>603 P3</t>
  </si>
  <si>
    <t>603 P4</t>
  </si>
  <si>
    <t>607 P6</t>
  </si>
  <si>
    <t>607 P7</t>
  </si>
  <si>
    <t>607 P8</t>
  </si>
  <si>
    <t>608 P8</t>
  </si>
  <si>
    <t>608 P9</t>
  </si>
  <si>
    <t>608 P11</t>
  </si>
  <si>
    <t>608 P12</t>
  </si>
  <si>
    <t>610 P3</t>
  </si>
  <si>
    <t>610 P4</t>
  </si>
  <si>
    <t>Alinear vía</t>
  </si>
  <si>
    <t>Rest.banquetas, retirar ramas</t>
  </si>
  <si>
    <t>Rocea ccesos cruce a nivel</t>
  </si>
  <si>
    <t>569 P14</t>
  </si>
  <si>
    <t>570 P1</t>
  </si>
  <si>
    <t>VICTORIA PUA</t>
  </si>
  <si>
    <t>Son 3 mlv. + 3 mlv. + 5 mlv.</t>
  </si>
  <si>
    <t>Acceso Norte a Puente Traiguén</t>
  </si>
  <si>
    <t>Acceso Sur a Puente Traiguén</t>
  </si>
  <si>
    <t>Nivelar y batear bajo</t>
  </si>
  <si>
    <t>Sector señal de salida estacion victoria</t>
  </si>
  <si>
    <t>DVR  1</t>
  </si>
  <si>
    <t>559 P6</t>
  </si>
  <si>
    <t>552 P7</t>
  </si>
  <si>
    <t>552 P8</t>
  </si>
  <si>
    <t>556 P15</t>
  </si>
  <si>
    <t>556 P16</t>
  </si>
  <si>
    <t>603 P7</t>
  </si>
  <si>
    <t>603 P8</t>
  </si>
  <si>
    <t>610 P14</t>
  </si>
  <si>
    <t>611 P3</t>
  </si>
  <si>
    <t>611 P4</t>
  </si>
  <si>
    <t>613 P4</t>
  </si>
  <si>
    <t>613 P5</t>
  </si>
  <si>
    <t>611 P9</t>
  </si>
  <si>
    <t>611 P10</t>
  </si>
  <si>
    <t>GRUPO N° 3 VICTORIA-TEMUCO</t>
  </si>
  <si>
    <t>Desde Ambos accesos a cruce a nivel hasta DVR 102 inclusive.</t>
  </si>
  <si>
    <t>15 mlv. A cada acceso de cruce a nivel</t>
  </si>
  <si>
    <t>Son 4 mlv. + 3 mlv.</t>
  </si>
  <si>
    <t>Maestra de señales</t>
  </si>
  <si>
    <t>Desnivelacion y alebeo</t>
  </si>
  <si>
    <t>Son 4 mlv. + 4 mlv. + 4 mlv.</t>
  </si>
  <si>
    <t>LAUTARO PILLANLELBUN</t>
  </si>
  <si>
    <t>DVR 103</t>
  </si>
  <si>
    <t>625 P2</t>
  </si>
  <si>
    <t>625 P3</t>
  </si>
  <si>
    <t>Nivelación desviador</t>
  </si>
  <si>
    <t>625 P1</t>
  </si>
  <si>
    <t>Consolidar sujeciones</t>
  </si>
  <si>
    <t>Ajustar aguja</t>
  </si>
  <si>
    <t>PUA PERQUENCO</t>
  </si>
  <si>
    <t>643 P7</t>
  </si>
  <si>
    <t>643 P8</t>
  </si>
  <si>
    <t>PERQUENCO QUILLEM</t>
  </si>
  <si>
    <t>660 P4</t>
  </si>
  <si>
    <t>662 P9</t>
  </si>
  <si>
    <t>664 P12</t>
  </si>
  <si>
    <t>641 P3</t>
  </si>
  <si>
    <t>641 P4</t>
  </si>
  <si>
    <t>648 P6</t>
  </si>
  <si>
    <t>648 P7</t>
  </si>
  <si>
    <t>CAJON TEMUCO</t>
  </si>
  <si>
    <t>Instalar cierro malla</t>
  </si>
  <si>
    <t>684 P6</t>
  </si>
  <si>
    <t>684 P7</t>
  </si>
  <si>
    <t>Lado izquierdo</t>
  </si>
  <si>
    <t>688 P4</t>
  </si>
  <si>
    <t>688 P5</t>
  </si>
  <si>
    <t xml:space="preserve">Reparar aguja </t>
  </si>
  <si>
    <t>Cuadrar y batear durmientes</t>
  </si>
  <si>
    <t>P-MOL</t>
  </si>
  <si>
    <t>DVR 109</t>
  </si>
  <si>
    <t>TEMUCO P.LAS CASAS</t>
  </si>
  <si>
    <t>DVR Maltera</t>
  </si>
  <si>
    <t>Instalar señalética cruce a nivel</t>
  </si>
  <si>
    <t>681 P13</t>
  </si>
  <si>
    <t>681 P14</t>
  </si>
  <si>
    <t>632 P9</t>
  </si>
  <si>
    <t>646 P6</t>
  </si>
  <si>
    <t>649 P12</t>
  </si>
  <si>
    <t>650 P11</t>
  </si>
  <si>
    <t>QUILLEM LAUTARO</t>
  </si>
  <si>
    <t>658 P6</t>
  </si>
  <si>
    <t>658 P7</t>
  </si>
  <si>
    <t>665 P10</t>
  </si>
  <si>
    <t>674 P4</t>
  </si>
  <si>
    <t>676 P4</t>
  </si>
  <si>
    <t>682 P15</t>
  </si>
  <si>
    <t>687 P8</t>
  </si>
  <si>
    <t>687 P9</t>
  </si>
  <si>
    <t>626 P7</t>
  </si>
  <si>
    <t>626 P8</t>
  </si>
  <si>
    <t>626 P11</t>
  </si>
  <si>
    <t>626 P12</t>
  </si>
  <si>
    <t>DVR S/N (autotren)</t>
  </si>
  <si>
    <t>632 P5</t>
  </si>
  <si>
    <t>632 P6</t>
  </si>
  <si>
    <t>645 P6</t>
  </si>
  <si>
    <t>645 P7</t>
  </si>
  <si>
    <t>652 P8</t>
  </si>
  <si>
    <t>655 P14</t>
  </si>
  <si>
    <t>666 P6</t>
  </si>
  <si>
    <t>666 P7</t>
  </si>
  <si>
    <t>675 P10</t>
  </si>
  <si>
    <t>675 P11</t>
  </si>
  <si>
    <t>684 P5</t>
  </si>
  <si>
    <t>684 P11</t>
  </si>
  <si>
    <t>Acceso Norte a Puente Quino</t>
  </si>
  <si>
    <t>Incluye pernos en el puente</t>
  </si>
  <si>
    <t>Acceso Sur a Puente Quino</t>
  </si>
  <si>
    <t>Todas las del Hectómetro</t>
  </si>
  <si>
    <t>Todas las del sector</t>
  </si>
  <si>
    <t>Son 2 mlv. + 4 mlv.</t>
  </si>
  <si>
    <t>DVR 145</t>
  </si>
  <si>
    <t>DVR 151</t>
  </si>
  <si>
    <t>DVR 154</t>
  </si>
  <si>
    <t>Reemplazar pernos desviador Autotren</t>
  </si>
  <si>
    <t>Rest. Banqueta, retiro de basura</t>
  </si>
  <si>
    <t>686 P4</t>
  </si>
  <si>
    <t>686 P9</t>
  </si>
  <si>
    <t>Roce cruce a nivel</t>
  </si>
  <si>
    <t>640 P9</t>
  </si>
  <si>
    <t>640 P10</t>
  </si>
  <si>
    <t>GRUPO N° 4 TEMUCO-LONCOCHE</t>
  </si>
  <si>
    <t>P.LAS CASAS METRENCO</t>
  </si>
  <si>
    <t>3 no afectan estandar</t>
  </si>
  <si>
    <t>22 no afectan estandar</t>
  </si>
  <si>
    <t>Incluyen todos los pernos de DVR metrenco</t>
  </si>
  <si>
    <t>Son 3 mlv. + 5 mlv. + 8 mlv.</t>
  </si>
  <si>
    <t>METRENCO QUEPE</t>
  </si>
  <si>
    <t>L= 5,25 m. del aparato de maniobras</t>
  </si>
  <si>
    <t>Inlcuye los DVR 108 y 109 metrenco y ambos accesos a PaN.</t>
  </si>
  <si>
    <t>15 mlv a cada lado de PaN.</t>
  </si>
  <si>
    <t>6 no afectan estandar</t>
  </si>
  <si>
    <t>LANCO CIRUELOS</t>
  </si>
  <si>
    <t>M CONEJEROS</t>
  </si>
  <si>
    <t>Ambos lados</t>
  </si>
  <si>
    <t>LONCOCHE LA PAZ</t>
  </si>
  <si>
    <t>Son los N° 12,19,28,36,65 de 82, recomiendo cambiar 30 dts.</t>
  </si>
  <si>
    <t>DVR 122 loncoche</t>
  </si>
  <si>
    <t>M.CONEJEROS</t>
  </si>
  <si>
    <t>LASTARRIA AFQUINTUE</t>
  </si>
  <si>
    <t>DVR 108</t>
  </si>
  <si>
    <t>Nivelar y alinear vía, desviadores 108 y 109</t>
  </si>
  <si>
    <t>son 24 al703.5</t>
  </si>
  <si>
    <t>guardalastres de durmientes excluidos</t>
  </si>
  <si>
    <t>esta cuneta pasa del km 705.800 hasta 706.200 app</t>
  </si>
  <si>
    <t>Acceso sur a PaN. Toda la curva por el lado derecho</t>
  </si>
  <si>
    <t>Lado dercho sobretodo</t>
  </si>
  <si>
    <t>Ambos accesos a cruce a nivel</t>
  </si>
  <si>
    <t>nivelar vía</t>
  </si>
  <si>
    <t>AFQUINTUE LONCOCHE</t>
  </si>
  <si>
    <t>PITRUFQUEN GORBEA</t>
  </si>
  <si>
    <t>FREIRE PITRUFQUEN</t>
  </si>
  <si>
    <t>QUEPE FREIRE</t>
  </si>
  <si>
    <t>Despaste químico</t>
  </si>
  <si>
    <t>Rest. Banqueta, retiro ramas de la vía</t>
  </si>
  <si>
    <t>E. FLORES</t>
  </si>
  <si>
    <t>E FLORES</t>
  </si>
  <si>
    <t>38 no afectan estandar</t>
  </si>
  <si>
    <t>Sector de cruce</t>
  </si>
  <si>
    <t>DVR 1</t>
  </si>
  <si>
    <t>CIRUELOS MARIQUINA</t>
  </si>
  <si>
    <t>Regular Luces de Juntura</t>
  </si>
  <si>
    <t>Roce cruces vehicualres y peatonales</t>
  </si>
  <si>
    <t>DVR 10</t>
  </si>
  <si>
    <t>QUITRATUE LASTARRIA</t>
  </si>
  <si>
    <t>LA PAZ LANCO</t>
  </si>
  <si>
    <t>Instalar baliza PK</t>
  </si>
  <si>
    <t>Rest.banqueta, retiro basura</t>
  </si>
  <si>
    <t>Rozar, cortar árbol</t>
  </si>
  <si>
    <t>692 P12</t>
  </si>
  <si>
    <t>692 P13</t>
  </si>
  <si>
    <t>Lado oriente</t>
  </si>
  <si>
    <t>Lado poniente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</si>
</sst>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"/>
    <numFmt numFmtId="165" formatCode="dd/mm/yyyy;@"/>
    <numFmt numFmtId="166" formatCode="_-* #,##0_-;\-* #,##0_-;_-* &quot;-&quot;??_-;_-@_-"/>
    <numFmt numFmtId="167" formatCode="0.000"/>
    <numFmt numFmtId="168" formatCode="0.0%"/>
    <numFmt numFmtId="169" formatCode="0.0"/>
    <numFmt numFmtId="170" formatCode="#,##0.0"/>
    <numFmt numFmtId="171" formatCode="_-* #,##0.00\ _€_-;\-* #,##0.00\ _€_-;_-* &quot;-&quot;??\ _€_-;_-@_-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sz val="10"/>
      <color theme="3" tint="-0.249977111117893"/>
      <name val="Tahoma"/>
      <family val="2"/>
    </font>
    <font>
      <b/>
      <sz val="10"/>
      <color theme="3" tint="-0.249977111117893"/>
      <name val="Tahoma"/>
      <family val="2"/>
    </font>
    <font>
      <sz val="10"/>
      <color theme="3" tint="-0.249977111117893"/>
      <name val="Arial"/>
      <family val="2"/>
    </font>
    <font>
      <b/>
      <sz val="6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5">
    <xf numFmtId="0" fontId="0" fillId="0" borderId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2" fillId="0" borderId="0"/>
    <xf numFmtId="0" fontId="4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27">
    <xf numFmtId="0" fontId="0" fillId="0" borderId="0" xfId="0"/>
    <xf numFmtId="4" fontId="6" fillId="2" borderId="15" xfId="0" applyNumberFormat="1" applyFont="1" applyFill="1" applyBorder="1"/>
    <xf numFmtId="4" fontId="6" fillId="2" borderId="15" xfId="3" applyNumberFormat="1" applyFont="1" applyFill="1" applyBorder="1" applyAlignment="1" applyProtection="1">
      <alignment horizontal="right" vertical="center" wrapText="1"/>
    </xf>
    <xf numFmtId="4" fontId="6" fillId="2" borderId="15" xfId="3" quotePrefix="1" applyNumberFormat="1" applyFont="1" applyFill="1" applyBorder="1" applyAlignment="1" applyProtection="1">
      <alignment horizontal="right" vertical="center" wrapText="1"/>
    </xf>
    <xf numFmtId="4" fontId="6" fillId="2" borderId="4" xfId="3" applyNumberFormat="1" applyFont="1" applyFill="1" applyBorder="1" applyAlignment="1" applyProtection="1">
      <alignment horizontal="right" vertical="center" wrapText="1"/>
    </xf>
    <xf numFmtId="4" fontId="6" fillId="2" borderId="4" xfId="0" applyNumberFormat="1" applyFont="1" applyFill="1" applyBorder="1"/>
    <xf numFmtId="4" fontId="6" fillId="2" borderId="15" xfId="3" applyNumberFormat="1" applyFont="1" applyFill="1" applyBorder="1" applyAlignment="1">
      <alignment horizontal="right" vertical="center"/>
    </xf>
    <xf numFmtId="4" fontId="6" fillId="2" borderId="10" xfId="3" applyNumberFormat="1" applyFont="1" applyFill="1" applyBorder="1" applyAlignment="1" applyProtection="1">
      <alignment horizontal="right" vertical="center" wrapText="1"/>
    </xf>
    <xf numFmtId="0" fontId="6" fillId="2" borderId="10" xfId="0" applyFont="1" applyFill="1" applyBorder="1"/>
    <xf numFmtId="0" fontId="6" fillId="2" borderId="0" xfId="0" applyFont="1" applyFill="1" applyBorder="1"/>
    <xf numFmtId="0" fontId="7" fillId="2" borderId="14" xfId="0" applyFont="1" applyFill="1" applyBorder="1" applyAlignment="1">
      <alignment horizontal="center" vertical="center" wrapText="1"/>
    </xf>
    <xf numFmtId="0" fontId="7" fillId="2" borderId="4" xfId="0" applyFont="1" applyFill="1" applyBorder="1"/>
    <xf numFmtId="4" fontId="7" fillId="2" borderId="15" xfId="0" applyNumberFormat="1" applyFont="1" applyFill="1" applyBorder="1"/>
    <xf numFmtId="0" fontId="6" fillId="2" borderId="0" xfId="0" applyFont="1" applyFill="1" applyBorder="1" applyAlignment="1">
      <alignment vertical="center"/>
    </xf>
    <xf numFmtId="0" fontId="6" fillId="2" borderId="14" xfId="0" applyFont="1" applyFill="1" applyBorder="1" applyAlignment="1">
      <alignment horizontal="center" vertical="center"/>
    </xf>
    <xf numFmtId="166" fontId="6" fillId="2" borderId="14" xfId="1" applyNumberFormat="1" applyFont="1" applyFill="1" applyBorder="1" applyAlignment="1">
      <alignment horizontal="center" vertical="center"/>
    </xf>
    <xf numFmtId="43" fontId="6" fillId="2" borderId="14" xfId="1" applyFont="1" applyFill="1" applyBorder="1" applyAlignment="1">
      <alignment horizontal="center" vertical="center"/>
    </xf>
    <xf numFmtId="43" fontId="6" fillId="2" borderId="2" xfId="1" applyFont="1" applyFill="1" applyBorder="1" applyAlignment="1">
      <alignment horizontal="center" vertical="center"/>
    </xf>
    <xf numFmtId="0" fontId="6" fillId="2" borderId="9" xfId="0" applyFont="1" applyFill="1" applyBorder="1"/>
    <xf numFmtId="0" fontId="6" fillId="2" borderId="4" xfId="0" applyFont="1" applyFill="1" applyBorder="1"/>
    <xf numFmtId="4" fontId="7" fillId="2" borderId="0" xfId="0" applyNumberFormat="1" applyFont="1" applyFill="1" applyBorder="1"/>
    <xf numFmtId="0" fontId="7" fillId="2" borderId="9" xfId="0" applyFont="1" applyFill="1" applyBorder="1"/>
    <xf numFmtId="0" fontId="12" fillId="2" borderId="0" xfId="0" applyFont="1" applyFill="1" applyBorder="1"/>
    <xf numFmtId="4" fontId="7" fillId="2" borderId="16" xfId="0" applyNumberFormat="1" applyFont="1" applyFill="1" applyBorder="1"/>
    <xf numFmtId="4" fontId="7" fillId="2" borderId="17" xfId="0" applyNumberFormat="1" applyFont="1" applyFill="1" applyBorder="1"/>
    <xf numFmtId="0" fontId="14" fillId="2" borderId="0" xfId="0" applyFont="1" applyFill="1" applyBorder="1"/>
    <xf numFmtId="0" fontId="15" fillId="2" borderId="0" xfId="0" applyFont="1" applyFill="1" applyBorder="1"/>
    <xf numFmtId="0" fontId="16" fillId="2" borderId="0" xfId="0" applyFont="1" applyFill="1" applyBorder="1"/>
    <xf numFmtId="4" fontId="16" fillId="2" borderId="15" xfId="0" applyNumberFormat="1" applyFont="1" applyFill="1" applyBorder="1"/>
    <xf numFmtId="4" fontId="6" fillId="2" borderId="0" xfId="0" applyNumberFormat="1" applyFont="1" applyFill="1" applyBorder="1"/>
    <xf numFmtId="0" fontId="7" fillId="2" borderId="0" xfId="0" applyFont="1" applyFill="1" applyBorder="1"/>
    <xf numFmtId="0" fontId="12" fillId="2" borderId="0" xfId="0" applyFont="1" applyFill="1" applyBorder="1" applyAlignment="1">
      <alignment vertical="center"/>
    </xf>
    <xf numFmtId="170" fontId="7" fillId="2" borderId="15" xfId="0" applyNumberFormat="1" applyFont="1" applyFill="1" applyBorder="1"/>
    <xf numFmtId="164" fontId="6" fillId="2" borderId="15" xfId="0" applyNumberFormat="1" applyFont="1" applyFill="1" applyBorder="1"/>
    <xf numFmtId="4" fontId="14" fillId="2" borderId="15" xfId="0" applyNumberFormat="1" applyFont="1" applyFill="1" applyBorder="1"/>
    <xf numFmtId="49" fontId="6" fillId="2" borderId="7" xfId="3" applyNumberFormat="1" applyFont="1" applyFill="1" applyBorder="1" applyAlignment="1">
      <alignment horizontal="left" vertical="center" indent="2"/>
    </xf>
    <xf numFmtId="0" fontId="6" fillId="2" borderId="7" xfId="3" applyFont="1" applyFill="1" applyBorder="1" applyAlignment="1" applyProtection="1">
      <alignment horizontal="left" vertical="center" wrapText="1" indent="1"/>
    </xf>
    <xf numFmtId="2" fontId="6" fillId="2" borderId="15" xfId="3" applyNumberFormat="1" applyFont="1" applyFill="1" applyBorder="1" applyAlignment="1" applyProtection="1">
      <alignment horizontal="center" vertical="center" wrapText="1"/>
    </xf>
    <xf numFmtId="2" fontId="6" fillId="2" borderId="10" xfId="0" applyNumberFormat="1" applyFont="1" applyFill="1" applyBorder="1"/>
    <xf numFmtId="4" fontId="6" fillId="2" borderId="19" xfId="3" applyNumberFormat="1" applyFont="1" applyFill="1" applyBorder="1" applyAlignment="1" applyProtection="1">
      <alignment horizontal="right" vertical="center" wrapText="1"/>
    </xf>
    <xf numFmtId="4" fontId="6" fillId="2" borderId="19" xfId="0" applyNumberFormat="1" applyFont="1" applyFill="1" applyBorder="1"/>
    <xf numFmtId="4" fontId="7" fillId="2" borderId="0" xfId="3" applyNumberFormat="1" applyFont="1" applyFill="1" applyBorder="1" applyAlignment="1">
      <alignment horizontal="right" vertical="center"/>
    </xf>
    <xf numFmtId="16" fontId="6" fillId="2" borderId="4" xfId="0" applyNumberFormat="1" applyFont="1" applyFill="1" applyBorder="1"/>
    <xf numFmtId="170" fontId="6" fillId="2" borderId="0" xfId="0" applyNumberFormat="1" applyFont="1" applyFill="1" applyBorder="1"/>
    <xf numFmtId="169" fontId="6" fillId="2" borderId="0" xfId="0" applyNumberFormat="1" applyFont="1" applyFill="1" applyBorder="1"/>
    <xf numFmtId="10" fontId="6" fillId="2" borderId="0" xfId="13" applyNumberFormat="1" applyFont="1" applyFill="1" applyBorder="1"/>
    <xf numFmtId="2" fontId="6" fillId="2" borderId="0" xfId="0" applyNumberFormat="1" applyFont="1" applyFill="1" applyBorder="1"/>
    <xf numFmtId="169" fontId="7" fillId="2" borderId="0" xfId="0" applyNumberFormat="1" applyFont="1" applyFill="1" applyBorder="1"/>
    <xf numFmtId="9" fontId="6" fillId="2" borderId="0" xfId="13" applyFont="1" applyFill="1" applyBorder="1"/>
    <xf numFmtId="9" fontId="7" fillId="2" borderId="0" xfId="13" applyFont="1" applyFill="1" applyBorder="1"/>
    <xf numFmtId="1" fontId="7" fillId="2" borderId="0" xfId="0" applyNumberFormat="1" applyFont="1" applyFill="1" applyBorder="1"/>
    <xf numFmtId="168" fontId="6" fillId="2" borderId="0" xfId="13" applyNumberFormat="1" applyFont="1" applyFill="1" applyBorder="1"/>
    <xf numFmtId="0" fontId="6" fillId="2" borderId="0" xfId="0" applyFont="1" applyFill="1" applyBorder="1" applyAlignment="1">
      <alignment horizontal="center" textRotation="90"/>
    </xf>
    <xf numFmtId="0" fontId="12" fillId="2" borderId="0" xfId="0" applyFont="1" applyFill="1" applyBorder="1" applyAlignment="1">
      <alignment horizontal="center" textRotation="90"/>
    </xf>
    <xf numFmtId="4" fontId="7" fillId="5" borderId="15" xfId="0" applyNumberFormat="1" applyFont="1" applyFill="1" applyBorder="1"/>
    <xf numFmtId="4" fontId="7" fillId="6" borderId="15" xfId="0" applyNumberFormat="1" applyFont="1" applyFill="1" applyBorder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horizontal="right"/>
    </xf>
    <xf numFmtId="0" fontId="17" fillId="2" borderId="0" xfId="0" applyFont="1" applyFill="1" applyBorder="1" applyAlignment="1">
      <alignment vertical="center"/>
    </xf>
    <xf numFmtId="165" fontId="7" fillId="2" borderId="0" xfId="0" applyNumberFormat="1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right" vertical="center" indent="1"/>
    </xf>
    <xf numFmtId="0" fontId="7" fillId="2" borderId="14" xfId="0" applyFont="1" applyFill="1" applyBorder="1" applyAlignment="1">
      <alignment horizontal="right" vertical="center" indent="1"/>
    </xf>
    <xf numFmtId="0" fontId="7" fillId="2" borderId="13" xfId="0" applyFont="1" applyFill="1" applyBorder="1" applyAlignment="1">
      <alignment horizontal="right" vertical="center" indent="1"/>
    </xf>
    <xf numFmtId="166" fontId="6" fillId="2" borderId="13" xfId="1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43" fontId="6" fillId="2" borderId="13" xfId="1" applyFont="1" applyFill="1" applyBorder="1" applyAlignment="1">
      <alignment horizontal="center" vertical="center"/>
    </xf>
    <xf numFmtId="0" fontId="7" fillId="2" borderId="7" xfId="3" applyFont="1" applyFill="1" applyBorder="1" applyAlignment="1" applyProtection="1">
      <alignment horizontal="center" vertical="center" wrapText="1"/>
    </xf>
    <xf numFmtId="0" fontId="7" fillId="2" borderId="10" xfId="3" applyFont="1" applyFill="1" applyBorder="1" applyAlignment="1" applyProtection="1">
      <alignment horizontal="center" vertical="center" wrapText="1"/>
    </xf>
    <xf numFmtId="0" fontId="7" fillId="2" borderId="14" xfId="3" applyFont="1" applyFill="1" applyBorder="1" applyAlignment="1" applyProtection="1">
      <alignment horizontal="center" vertical="center" wrapText="1"/>
    </xf>
    <xf numFmtId="43" fontId="6" fillId="2" borderId="1" xfId="1" applyFont="1" applyFill="1" applyBorder="1" applyAlignment="1">
      <alignment horizontal="center" vertical="center"/>
    </xf>
    <xf numFmtId="49" fontId="6" fillId="2" borderId="5" xfId="3" applyNumberFormat="1" applyFont="1" applyFill="1" applyBorder="1" applyAlignment="1">
      <alignment horizontal="center" vertical="center"/>
    </xf>
    <xf numFmtId="0" fontId="7" fillId="2" borderId="5" xfId="3" applyFont="1" applyFill="1" applyBorder="1" applyAlignment="1" applyProtection="1">
      <alignment horizontal="left" vertical="center" wrapText="1"/>
    </xf>
    <xf numFmtId="2" fontId="6" fillId="2" borderId="9" xfId="3" applyNumberFormat="1" applyFont="1" applyFill="1" applyBorder="1" applyAlignment="1" applyProtection="1">
      <alignment horizontal="center" vertical="center" wrapText="1"/>
    </xf>
    <xf numFmtId="4" fontId="6" fillId="2" borderId="9" xfId="3" applyNumberFormat="1" applyFont="1" applyFill="1" applyBorder="1" applyAlignment="1">
      <alignment horizontal="right" vertical="center"/>
    </xf>
    <xf numFmtId="49" fontId="7" fillId="2" borderId="3" xfId="3" applyNumberFormat="1" applyFont="1" applyFill="1" applyBorder="1" applyAlignment="1">
      <alignment horizontal="left" vertical="center" indent="2"/>
    </xf>
    <xf numFmtId="0" fontId="7" fillId="2" borderId="3" xfId="3" applyFont="1" applyFill="1" applyBorder="1" applyAlignment="1" applyProtection="1">
      <alignment horizontal="left" vertical="center" indent="1"/>
    </xf>
    <xf numFmtId="2" fontId="6" fillId="2" borderId="4" xfId="3" applyNumberFormat="1" applyFont="1" applyFill="1" applyBorder="1" applyAlignment="1" applyProtection="1">
      <alignment horizontal="center" vertical="center" wrapText="1"/>
    </xf>
    <xf numFmtId="49" fontId="6" fillId="2" borderId="3" xfId="3" applyNumberFormat="1" applyFont="1" applyFill="1" applyBorder="1" applyAlignment="1">
      <alignment horizontal="left" vertical="center" indent="2"/>
    </xf>
    <xf numFmtId="0" fontId="7" fillId="2" borderId="3" xfId="3" applyFont="1" applyFill="1" applyBorder="1" applyAlignment="1" applyProtection="1">
      <alignment vertical="center" wrapText="1"/>
    </xf>
    <xf numFmtId="49" fontId="6" fillId="2" borderId="16" xfId="3" applyNumberFormat="1" applyFont="1" applyFill="1" applyBorder="1" applyAlignment="1">
      <alignment horizontal="left" vertical="center" indent="2"/>
    </xf>
    <xf numFmtId="0" fontId="6" fillId="2" borderId="16" xfId="3" applyFont="1" applyFill="1" applyBorder="1" applyAlignment="1" applyProtection="1">
      <alignment horizontal="left" vertical="center" wrapText="1" indent="1"/>
    </xf>
    <xf numFmtId="49" fontId="6" fillId="2" borderId="0" xfId="3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indent="3"/>
    </xf>
    <xf numFmtId="2" fontId="6" fillId="2" borderId="0" xfId="3" applyNumberFormat="1" applyFont="1" applyFill="1" applyBorder="1" applyAlignment="1" applyProtection="1">
      <alignment horizontal="center" vertical="center" wrapText="1"/>
    </xf>
    <xf numFmtId="4" fontId="6" fillId="2" borderId="0" xfId="3" applyNumberFormat="1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left" indent="1"/>
    </xf>
    <xf numFmtId="0" fontId="7" fillId="2" borderId="1" xfId="3" applyFont="1" applyFill="1" applyBorder="1" applyAlignment="1" applyProtection="1">
      <alignment horizontal="center" vertical="center" wrapText="1"/>
    </xf>
    <xf numFmtId="49" fontId="6" fillId="2" borderId="18" xfId="3" applyNumberFormat="1" applyFont="1" applyFill="1" applyBorder="1" applyAlignment="1">
      <alignment horizontal="left" vertical="center" indent="2"/>
    </xf>
    <xf numFmtId="0" fontId="6" fillId="2" borderId="18" xfId="3" applyFont="1" applyFill="1" applyBorder="1" applyAlignment="1" applyProtection="1">
      <alignment horizontal="left" vertical="center" wrapText="1" indent="1"/>
    </xf>
    <xf numFmtId="2" fontId="6" fillId="2" borderId="19" xfId="3" applyNumberFormat="1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166" fontId="6" fillId="2" borderId="0" xfId="1" applyNumberFormat="1" applyFont="1" applyFill="1" applyBorder="1" applyAlignment="1">
      <alignment horizontal="center" vertical="center"/>
    </xf>
    <xf numFmtId="43" fontId="6" fillId="2" borderId="0" xfId="1" applyFont="1" applyFill="1" applyBorder="1" applyAlignment="1">
      <alignment horizontal="center" vertical="center"/>
    </xf>
    <xf numFmtId="2" fontId="6" fillId="2" borderId="10" xfId="3" applyNumberFormat="1" applyFont="1" applyFill="1" applyBorder="1" applyAlignment="1" applyProtection="1">
      <alignment horizontal="center" vertical="center" wrapText="1"/>
    </xf>
    <xf numFmtId="0" fontId="7" fillId="2" borderId="10" xfId="0" applyFont="1" applyFill="1" applyBorder="1"/>
    <xf numFmtId="49" fontId="7" fillId="2" borderId="0" xfId="3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top" wrapText="1"/>
    </xf>
    <xf numFmtId="0" fontId="7" fillId="2" borderId="0" xfId="3" applyFont="1" applyFill="1" applyBorder="1" applyAlignment="1" applyProtection="1">
      <alignment vertical="center" wrapText="1"/>
    </xf>
    <xf numFmtId="164" fontId="6" fillId="2" borderId="0" xfId="0" applyNumberFormat="1" applyFont="1" applyFill="1" applyBorder="1" applyAlignment="1">
      <alignment horizontal="right"/>
    </xf>
    <xf numFmtId="0" fontId="11" fillId="2" borderId="0" xfId="0" applyFont="1" applyFill="1" applyBorder="1" applyAlignment="1">
      <alignment vertical="center"/>
    </xf>
    <xf numFmtId="4" fontId="12" fillId="2" borderId="0" xfId="0" applyNumberFormat="1" applyFont="1" applyFill="1" applyBorder="1"/>
    <xf numFmtId="4" fontId="6" fillId="2" borderId="16" xfId="3" applyNumberFormat="1" applyFont="1" applyFill="1" applyBorder="1" applyAlignment="1" applyProtection="1">
      <alignment horizontal="left" vertical="center" wrapText="1"/>
    </xf>
    <xf numFmtId="169" fontId="12" fillId="2" borderId="0" xfId="0" applyNumberFormat="1" applyFont="1" applyFill="1" applyBorder="1"/>
    <xf numFmtId="4" fontId="6" fillId="2" borderId="3" xfId="3" applyNumberFormat="1" applyFont="1" applyFill="1" applyBorder="1" applyAlignment="1" applyProtection="1">
      <alignment horizontal="left" vertical="center" wrapText="1"/>
    </xf>
    <xf numFmtId="49" fontId="6" fillId="2" borderId="0" xfId="3" applyNumberFormat="1" applyFont="1" applyFill="1" applyBorder="1" applyAlignment="1">
      <alignment horizontal="left" vertical="center" indent="2"/>
    </xf>
    <xf numFmtId="0" fontId="6" fillId="2" borderId="0" xfId="3" applyFont="1" applyFill="1" applyBorder="1" applyAlignment="1" applyProtection="1">
      <alignment horizontal="left" vertical="center" wrapText="1" indent="1"/>
    </xf>
    <xf numFmtId="4" fontId="6" fillId="2" borderId="0" xfId="3" applyNumberFormat="1" applyFont="1" applyFill="1" applyBorder="1" applyAlignment="1" applyProtection="1">
      <alignment horizontal="right" vertical="center" wrapText="1"/>
    </xf>
    <xf numFmtId="167" fontId="6" fillId="2" borderId="0" xfId="3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>
      <alignment horizontal="left" indent="3"/>
    </xf>
    <xf numFmtId="2" fontId="7" fillId="2" borderId="0" xfId="3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Alignment="1">
      <alignment vertical="center"/>
    </xf>
    <xf numFmtId="4" fontId="14" fillId="2" borderId="0" xfId="0" applyNumberFormat="1" applyFont="1" applyFill="1" applyBorder="1"/>
    <xf numFmtId="168" fontId="12" fillId="2" borderId="0" xfId="13" applyNumberFormat="1" applyFont="1" applyFill="1" applyBorder="1"/>
    <xf numFmtId="166" fontId="6" fillId="2" borderId="4" xfId="0" applyNumberFormat="1" applyFont="1" applyFill="1" applyBorder="1"/>
    <xf numFmtId="2" fontId="12" fillId="2" borderId="0" xfId="0" applyNumberFormat="1" applyFont="1" applyFill="1" applyBorder="1"/>
    <xf numFmtId="49" fontId="7" fillId="2" borderId="0" xfId="3" applyNumberFormat="1" applyFont="1" applyFill="1" applyBorder="1" applyAlignment="1">
      <alignment horizontal="left" vertical="center" indent="2"/>
    </xf>
    <xf numFmtId="0" fontId="7" fillId="2" borderId="0" xfId="3" applyFont="1" applyFill="1" applyBorder="1" applyAlignment="1" applyProtection="1">
      <alignment horizontal="left" vertical="center" wrapText="1" indent="1"/>
    </xf>
    <xf numFmtId="4" fontId="7" fillId="2" borderId="0" xfId="3" applyNumberFormat="1" applyFont="1" applyFill="1" applyBorder="1" applyAlignment="1" applyProtection="1">
      <alignment horizontal="right" vertical="center" wrapText="1"/>
    </xf>
    <xf numFmtId="167" fontId="7" fillId="2" borderId="0" xfId="3" applyNumberFormat="1" applyFont="1" applyFill="1" applyBorder="1" applyAlignment="1" applyProtection="1">
      <alignment horizontal="center" vertical="center" wrapText="1"/>
    </xf>
    <xf numFmtId="4" fontId="7" fillId="2" borderId="4" xfId="0" applyNumberFormat="1" applyFont="1" applyFill="1" applyBorder="1"/>
    <xf numFmtId="0" fontId="4" fillId="0" borderId="14" xfId="16" applyFont="1" applyBorder="1" applyAlignment="1">
      <alignment horizontal="center"/>
    </xf>
    <xf numFmtId="0" fontId="4" fillId="0" borderId="0" xfId="16"/>
    <xf numFmtId="0" fontId="18" fillId="2" borderId="14" xfId="4" applyFont="1" applyFill="1" applyBorder="1" applyAlignment="1">
      <alignment horizontal="center" vertical="center"/>
    </xf>
    <xf numFmtId="0" fontId="19" fillId="2" borderId="20" xfId="4" applyFont="1" applyFill="1" applyBorder="1" applyAlignment="1">
      <alignment horizontal="center"/>
    </xf>
    <xf numFmtId="3" fontId="19" fillId="2" borderId="25" xfId="4" applyNumberFormat="1" applyFont="1" applyFill="1" applyBorder="1" applyAlignment="1">
      <alignment horizontal="center"/>
    </xf>
    <xf numFmtId="3" fontId="19" fillId="2" borderId="26" xfId="4" applyNumberFormat="1" applyFont="1" applyFill="1" applyBorder="1" applyAlignment="1">
      <alignment horizontal="center"/>
    </xf>
    <xf numFmtId="167" fontId="19" fillId="2" borderId="25" xfId="4" applyNumberFormat="1" applyFont="1" applyFill="1" applyBorder="1" applyAlignment="1">
      <alignment horizontal="center"/>
    </xf>
    <xf numFmtId="4" fontId="19" fillId="2" borderId="26" xfId="4" applyNumberFormat="1" applyFont="1" applyFill="1" applyBorder="1" applyAlignment="1">
      <alignment horizontal="center" vertical="center"/>
    </xf>
    <xf numFmtId="0" fontId="18" fillId="2" borderId="25" xfId="4" applyFont="1" applyFill="1" applyBorder="1" applyAlignment="1">
      <alignment horizontal="center" vertical="center"/>
    </xf>
    <xf numFmtId="0" fontId="19" fillId="2" borderId="27" xfId="4" applyFont="1" applyFill="1" applyBorder="1" applyAlignment="1">
      <alignment horizontal="center" vertical="center"/>
    </xf>
    <xf numFmtId="0" fontId="19" fillId="2" borderId="26" xfId="4" applyFont="1" applyFill="1" applyBorder="1" applyAlignment="1">
      <alignment horizontal="center" vertical="center"/>
    </xf>
    <xf numFmtId="168" fontId="22" fillId="2" borderId="26" xfId="4" applyNumberFormat="1" applyFont="1" applyFill="1" applyBorder="1" applyAlignment="1">
      <alignment horizontal="right" indent="1"/>
    </xf>
    <xf numFmtId="0" fontId="19" fillId="2" borderId="22" xfId="4" applyFont="1" applyFill="1" applyBorder="1"/>
    <xf numFmtId="0" fontId="19" fillId="2" borderId="0" xfId="4" applyFont="1" applyFill="1" applyAlignment="1">
      <alignment horizontal="center" vertical="center"/>
    </xf>
    <xf numFmtId="0" fontId="19" fillId="2" borderId="0" xfId="4" applyFont="1" applyFill="1" applyAlignment="1">
      <alignment vertical="center"/>
    </xf>
    <xf numFmtId="0" fontId="18" fillId="2" borderId="6" xfId="4" applyFont="1" applyFill="1" applyBorder="1" applyAlignment="1">
      <alignment horizontal="center"/>
    </xf>
    <xf numFmtId="0" fontId="18" fillId="2" borderId="5" xfId="4" applyFont="1" applyFill="1" applyBorder="1" applyAlignment="1">
      <alignment horizontal="left"/>
    </xf>
    <xf numFmtId="0" fontId="18" fillId="2" borderId="6" xfId="4" applyFont="1" applyFill="1" applyBorder="1" applyAlignment="1">
      <alignment horizontal="left"/>
    </xf>
    <xf numFmtId="164" fontId="18" fillId="2" borderId="29" xfId="4" applyNumberFormat="1" applyFont="1" applyFill="1" applyBorder="1" applyAlignment="1">
      <alignment horizontal="center"/>
    </xf>
    <xf numFmtId="164" fontId="18" fillId="2" borderId="30" xfId="4" applyNumberFormat="1" applyFont="1" applyFill="1" applyBorder="1" applyAlignment="1">
      <alignment horizontal="center"/>
    </xf>
    <xf numFmtId="4" fontId="18" fillId="2" borderId="23" xfId="4" applyNumberFormat="1" applyFont="1" applyFill="1" applyBorder="1" applyAlignment="1">
      <alignment horizontal="center"/>
    </xf>
    <xf numFmtId="3" fontId="18" fillId="2" borderId="30" xfId="4" applyNumberFormat="1" applyFont="1" applyFill="1" applyBorder="1" applyAlignment="1">
      <alignment horizontal="center"/>
    </xf>
    <xf numFmtId="0" fontId="18" fillId="2" borderId="11" xfId="4" applyFont="1" applyFill="1" applyBorder="1" applyAlignment="1">
      <alignment horizontal="center" vertical="center"/>
    </xf>
    <xf numFmtId="0" fontId="18" fillId="2" borderId="9" xfId="4" applyFont="1" applyFill="1" applyBorder="1" applyAlignment="1">
      <alignment horizontal="center" vertical="center"/>
    </xf>
    <xf numFmtId="0" fontId="19" fillId="2" borderId="9" xfId="4" applyFont="1" applyFill="1" applyBorder="1" applyAlignment="1">
      <alignment horizontal="center" vertical="center"/>
    </xf>
    <xf numFmtId="0" fontId="19" fillId="2" borderId="30" xfId="4" applyFont="1" applyFill="1" applyBorder="1" applyAlignment="1">
      <alignment horizontal="center" vertical="center"/>
    </xf>
    <xf numFmtId="9" fontId="18" fillId="2" borderId="30" xfId="6" applyFont="1" applyFill="1" applyBorder="1" applyAlignment="1">
      <alignment horizontal="center"/>
    </xf>
    <xf numFmtId="164" fontId="18" fillId="2" borderId="32" xfId="4" applyNumberFormat="1" applyFont="1" applyFill="1" applyBorder="1" applyAlignment="1">
      <alignment horizontal="left"/>
    </xf>
    <xf numFmtId="0" fontId="18" fillId="2" borderId="0" xfId="4" applyFont="1" applyFill="1" applyAlignment="1">
      <alignment horizontal="center" vertical="center"/>
    </xf>
    <xf numFmtId="0" fontId="18" fillId="7" borderId="11" xfId="4" applyFont="1" applyFill="1" applyBorder="1" applyAlignment="1">
      <alignment horizontal="center" vertical="center"/>
    </xf>
    <xf numFmtId="0" fontId="18" fillId="2" borderId="0" xfId="4" applyFont="1" applyFill="1" applyAlignment="1">
      <alignment vertical="center"/>
    </xf>
    <xf numFmtId="0" fontId="18" fillId="7" borderId="9" xfId="4" applyFont="1" applyFill="1" applyBorder="1" applyAlignment="1">
      <alignment horizontal="center" vertical="center"/>
    </xf>
    <xf numFmtId="164" fontId="19" fillId="2" borderId="25" xfId="4" applyNumberFormat="1" applyFont="1" applyFill="1" applyBorder="1" applyAlignment="1">
      <alignment horizontal="center"/>
    </xf>
    <xf numFmtId="164" fontId="19" fillId="2" borderId="31" xfId="4" applyNumberFormat="1" applyFont="1" applyFill="1" applyBorder="1" applyAlignment="1">
      <alignment horizontal="center"/>
    </xf>
    <xf numFmtId="4" fontId="19" fillId="2" borderId="31" xfId="4" applyNumberFormat="1" applyFont="1" applyFill="1" applyBorder="1" applyAlignment="1">
      <alignment horizontal="center" vertical="center"/>
    </xf>
    <xf numFmtId="0" fontId="18" fillId="2" borderId="25" xfId="16" applyFont="1" applyFill="1" applyBorder="1" applyAlignment="1">
      <alignment horizontal="center" vertical="center"/>
    </xf>
    <xf numFmtId="0" fontId="18" fillId="2" borderId="27" xfId="16" applyFont="1" applyFill="1" applyBorder="1" applyAlignment="1">
      <alignment horizontal="center" vertical="center"/>
    </xf>
    <xf numFmtId="0" fontId="19" fillId="2" borderId="22" xfId="4" applyFont="1" applyFill="1" applyBorder="1" applyAlignment="1">
      <alignment vertical="center"/>
    </xf>
    <xf numFmtId="164" fontId="18" fillId="3" borderId="6" xfId="4" applyNumberFormat="1" applyFont="1" applyFill="1" applyBorder="1" applyAlignment="1">
      <alignment horizontal="center"/>
    </xf>
    <xf numFmtId="0" fontId="23" fillId="2" borderId="30" xfId="4" applyFont="1" applyFill="1" applyBorder="1" applyAlignment="1">
      <alignment horizontal="center" vertical="center"/>
    </xf>
    <xf numFmtId="164" fontId="18" fillId="4" borderId="29" xfId="4" applyNumberFormat="1" applyFont="1" applyFill="1" applyBorder="1" applyAlignment="1">
      <alignment horizontal="center"/>
    </xf>
    <xf numFmtId="164" fontId="18" fillId="4" borderId="30" xfId="4" applyNumberFormat="1" applyFont="1" applyFill="1" applyBorder="1" applyAlignment="1">
      <alignment horizontal="center"/>
    </xf>
    <xf numFmtId="0" fontId="18" fillId="2" borderId="28" xfId="16" applyFont="1" applyFill="1" applyBorder="1" applyAlignment="1">
      <alignment horizontal="center" vertical="center"/>
    </xf>
    <xf numFmtId="0" fontId="19" fillId="2" borderId="31" xfId="4" applyFont="1" applyFill="1" applyBorder="1" applyAlignment="1">
      <alignment horizontal="center" vertical="center"/>
    </xf>
    <xf numFmtId="0" fontId="19" fillId="2" borderId="21" xfId="4" applyFont="1" applyFill="1" applyBorder="1"/>
    <xf numFmtId="0" fontId="18" fillId="2" borderId="30" xfId="4" applyFont="1" applyFill="1" applyBorder="1" applyAlignment="1">
      <alignment horizontal="center" vertical="center"/>
    </xf>
    <xf numFmtId="9" fontId="18" fillId="2" borderId="5" xfId="6" applyFont="1" applyFill="1" applyBorder="1" applyAlignment="1">
      <alignment horizontal="center"/>
    </xf>
    <xf numFmtId="0" fontId="19" fillId="2" borderId="34" xfId="4" applyFont="1" applyFill="1" applyBorder="1" applyAlignment="1">
      <alignment horizontal="center"/>
    </xf>
    <xf numFmtId="164" fontId="19" fillId="2" borderId="33" xfId="4" applyNumberFormat="1" applyFont="1" applyFill="1" applyBorder="1" applyAlignment="1">
      <alignment horizontal="center"/>
    </xf>
    <xf numFmtId="164" fontId="19" fillId="2" borderId="35" xfId="4" applyNumberFormat="1" applyFont="1" applyFill="1" applyBorder="1" applyAlignment="1">
      <alignment horizontal="center"/>
    </xf>
    <xf numFmtId="167" fontId="19" fillId="2" borderId="33" xfId="4" applyNumberFormat="1" applyFont="1" applyFill="1" applyBorder="1" applyAlignment="1">
      <alignment horizontal="center"/>
    </xf>
    <xf numFmtId="4" fontId="19" fillId="2" borderId="35" xfId="4" applyNumberFormat="1" applyFont="1" applyFill="1" applyBorder="1" applyAlignment="1">
      <alignment horizontal="center" vertical="center"/>
    </xf>
    <xf numFmtId="0" fontId="18" fillId="2" borderId="33" xfId="16" applyFont="1" applyFill="1" applyBorder="1" applyAlignment="1">
      <alignment horizontal="center" vertical="center"/>
    </xf>
    <xf numFmtId="0" fontId="18" fillId="2" borderId="36" xfId="16" applyFont="1" applyFill="1" applyBorder="1" applyAlignment="1">
      <alignment horizontal="center" vertical="center"/>
    </xf>
    <xf numFmtId="0" fontId="19" fillId="2" borderId="36" xfId="4" applyFont="1" applyFill="1" applyBorder="1" applyAlignment="1">
      <alignment horizontal="center" vertical="center"/>
    </xf>
    <xf numFmtId="0" fontId="19" fillId="2" borderId="37" xfId="4" applyFont="1" applyFill="1" applyBorder="1" applyAlignment="1">
      <alignment horizontal="center" vertical="center"/>
    </xf>
    <xf numFmtId="9" fontId="22" fillId="2" borderId="37" xfId="4" applyNumberFormat="1" applyFont="1" applyFill="1" applyBorder="1" applyAlignment="1">
      <alignment horizontal="right" indent="1"/>
    </xf>
    <xf numFmtId="0" fontId="20" fillId="2" borderId="38" xfId="16" applyFont="1" applyFill="1" applyBorder="1" applyAlignment="1">
      <alignment horizontal="left"/>
    </xf>
    <xf numFmtId="9" fontId="22" fillId="2" borderId="30" xfId="4" applyNumberFormat="1" applyFont="1" applyFill="1" applyBorder="1" applyAlignment="1">
      <alignment horizontal="center"/>
    </xf>
    <xf numFmtId="0" fontId="18" fillId="2" borderId="32" xfId="4" applyFont="1" applyFill="1" applyBorder="1"/>
    <xf numFmtId="3" fontId="18" fillId="2" borderId="9" xfId="4" applyNumberFormat="1" applyFont="1" applyFill="1" applyBorder="1" applyAlignment="1">
      <alignment horizontal="center" vertical="center"/>
    </xf>
    <xf numFmtId="14" fontId="22" fillId="2" borderId="30" xfId="4" applyNumberFormat="1" applyFont="1" applyFill="1" applyBorder="1" applyAlignment="1">
      <alignment horizontal="center"/>
    </xf>
    <xf numFmtId="164" fontId="18" fillId="8" borderId="6" xfId="4" applyNumberFormat="1" applyFont="1" applyFill="1" applyBorder="1" applyAlignment="1">
      <alignment horizontal="center"/>
    </xf>
    <xf numFmtId="9" fontId="22" fillId="2" borderId="30" xfId="6" applyFont="1" applyFill="1" applyBorder="1" applyAlignment="1">
      <alignment horizontal="center"/>
    </xf>
    <xf numFmtId="0" fontId="4" fillId="0" borderId="0" xfId="16" applyFill="1"/>
    <xf numFmtId="164" fontId="18" fillId="0" borderId="6" xfId="4" applyNumberFormat="1" applyFont="1" applyFill="1" applyBorder="1" applyAlignment="1">
      <alignment horizontal="center"/>
    </xf>
    <xf numFmtId="164" fontId="18" fillId="0" borderId="33" xfId="16" applyNumberFormat="1" applyFont="1" applyFill="1" applyBorder="1" applyAlignment="1">
      <alignment horizontal="center"/>
    </xf>
    <xf numFmtId="3" fontId="18" fillId="0" borderId="25" xfId="16" applyNumberFormat="1" applyFont="1" applyFill="1" applyBorder="1" applyAlignment="1">
      <alignment horizontal="center"/>
    </xf>
    <xf numFmtId="0" fontId="20" fillId="0" borderId="33" xfId="4" applyFont="1" applyFill="1" applyBorder="1" applyAlignment="1">
      <alignment horizontal="center"/>
    </xf>
    <xf numFmtId="4" fontId="6" fillId="8" borderId="15" xfId="0" applyNumberFormat="1" applyFont="1" applyFill="1" applyBorder="1"/>
    <xf numFmtId="2" fontId="6" fillId="8" borderId="10" xfId="0" applyNumberFormat="1" applyFont="1" applyFill="1" applyBorder="1"/>
    <xf numFmtId="4" fontId="6" fillId="9" borderId="15" xfId="0" applyNumberFormat="1" applyFont="1" applyFill="1" applyBorder="1"/>
    <xf numFmtId="4" fontId="6" fillId="5" borderId="15" xfId="0" applyNumberFormat="1" applyFont="1" applyFill="1" applyBorder="1"/>
    <xf numFmtId="4" fontId="21" fillId="8" borderId="28" xfId="4" applyNumberFormat="1" applyFont="1" applyFill="1" applyBorder="1" applyAlignment="1">
      <alignment horizontal="center"/>
    </xf>
    <xf numFmtId="164" fontId="18" fillId="5" borderId="6" xfId="4" applyNumberFormat="1" applyFont="1" applyFill="1" applyBorder="1" applyAlignment="1">
      <alignment horizontal="center"/>
    </xf>
    <xf numFmtId="4" fontId="6" fillId="5" borderId="19" xfId="0" applyNumberFormat="1" applyFont="1" applyFill="1" applyBorder="1"/>
    <xf numFmtId="164" fontId="18" fillId="6" borderId="6" xfId="4" applyNumberFormat="1" applyFont="1" applyFill="1" applyBorder="1" applyAlignment="1">
      <alignment horizontal="center"/>
    </xf>
    <xf numFmtId="4" fontId="6" fillId="6" borderId="15" xfId="0" applyNumberFormat="1" applyFont="1" applyFill="1" applyBorder="1"/>
    <xf numFmtId="170" fontId="7" fillId="8" borderId="15" xfId="0" applyNumberFormat="1" applyFont="1" applyFill="1" applyBorder="1"/>
    <xf numFmtId="4" fontId="7" fillId="8" borderId="15" xfId="0" applyNumberFormat="1" applyFont="1" applyFill="1" applyBorder="1"/>
    <xf numFmtId="0" fontId="19" fillId="2" borderId="31" xfId="4" applyFont="1" applyFill="1" applyBorder="1" applyAlignment="1">
      <alignment horizontal="left" indent="1"/>
    </xf>
    <xf numFmtId="0" fontId="19" fillId="2" borderId="20" xfId="4" applyFont="1" applyFill="1" applyBorder="1" applyAlignment="1">
      <alignment horizontal="left" indent="1"/>
    </xf>
    <xf numFmtId="0" fontId="19" fillId="2" borderId="21" xfId="4" applyFont="1" applyFill="1" applyBorder="1" applyAlignment="1">
      <alignment horizontal="left" indent="1"/>
    </xf>
    <xf numFmtId="0" fontId="19" fillId="2" borderId="24" xfId="4" applyFont="1" applyFill="1" applyBorder="1" applyAlignment="1">
      <alignment horizontal="left" indent="1"/>
    </xf>
    <xf numFmtId="0" fontId="10" fillId="2" borderId="5" xfId="3" applyFont="1" applyFill="1" applyBorder="1" applyAlignment="1" applyProtection="1">
      <alignment horizontal="center" vertical="center" wrapText="1"/>
    </xf>
    <xf numFmtId="0" fontId="10" fillId="2" borderId="6" xfId="3" applyFont="1" applyFill="1" applyBorder="1" applyAlignment="1" applyProtection="1">
      <alignment horizontal="center" vertical="center" wrapText="1"/>
    </xf>
    <xf numFmtId="0" fontId="10" fillId="2" borderId="11" xfId="3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textRotation="90"/>
    </xf>
    <xf numFmtId="0" fontId="12" fillId="2" borderId="0" xfId="0" applyFont="1" applyFill="1" applyBorder="1" applyAlignment="1">
      <alignment horizontal="center" textRotation="90"/>
    </xf>
    <xf numFmtId="0" fontId="10" fillId="2" borderId="7" xfId="3" applyFont="1" applyFill="1" applyBorder="1" applyAlignment="1" applyProtection="1">
      <alignment horizontal="center" vertical="center" wrapText="1"/>
    </xf>
    <xf numFmtId="0" fontId="10" fillId="2" borderId="8" xfId="3" applyFont="1" applyFill="1" applyBorder="1" applyAlignment="1" applyProtection="1">
      <alignment horizontal="center" vertical="center" wrapText="1"/>
    </xf>
    <xf numFmtId="0" fontId="10" fillId="2" borderId="12" xfId="3" applyFont="1" applyFill="1" applyBorder="1" applyAlignment="1" applyProtection="1">
      <alignment horizontal="center" vertical="center" wrapText="1"/>
    </xf>
    <xf numFmtId="0" fontId="8" fillId="2" borderId="5" xfId="3" applyFont="1" applyFill="1" applyBorder="1" applyAlignment="1" applyProtection="1">
      <alignment horizontal="center" vertical="center" wrapText="1"/>
    </xf>
    <xf numFmtId="0" fontId="8" fillId="2" borderId="7" xfId="3" applyFont="1" applyFill="1" applyBorder="1" applyAlignment="1" applyProtection="1">
      <alignment horizontal="center" vertical="center" wrapText="1"/>
    </xf>
    <xf numFmtId="14" fontId="8" fillId="2" borderId="6" xfId="3" applyNumberFormat="1" applyFont="1" applyFill="1" applyBorder="1" applyAlignment="1" applyProtection="1">
      <alignment horizontal="center" vertical="center" wrapText="1"/>
    </xf>
    <xf numFmtId="14" fontId="8" fillId="2" borderId="8" xfId="3" applyNumberFormat="1" applyFont="1" applyFill="1" applyBorder="1" applyAlignment="1" applyProtection="1">
      <alignment horizontal="center" vertical="center" wrapText="1"/>
    </xf>
    <xf numFmtId="0" fontId="8" fillId="2" borderId="11" xfId="3" applyFont="1" applyFill="1" applyBorder="1" applyAlignment="1" applyProtection="1">
      <alignment horizontal="center" vertical="center" wrapText="1"/>
    </xf>
    <xf numFmtId="0" fontId="8" fillId="2" borderId="12" xfId="3" applyFont="1" applyFill="1" applyBorder="1" applyAlignment="1" applyProtection="1">
      <alignment horizontal="center" vertical="center" wrapText="1"/>
    </xf>
  </cellXfs>
  <cellStyles count="45">
    <cellStyle name="Millares" xfId="1" builtinId="3"/>
    <cellStyle name="Millares 2" xfId="2"/>
    <cellStyle name="Millares 2 2" xfId="14"/>
    <cellStyle name="Millares 3" xfId="15"/>
    <cellStyle name="Normal" xfId="0" builtinId="0"/>
    <cellStyle name="Normal 10" xfId="16"/>
    <cellStyle name="Normal 11" xfId="17"/>
    <cellStyle name="Normal 12" xfId="18"/>
    <cellStyle name="Normal 13" xfId="19"/>
    <cellStyle name="Normal 14" xfId="20"/>
    <cellStyle name="Normal 15" xfId="21"/>
    <cellStyle name="Normal 16" xfId="22"/>
    <cellStyle name="Normal 17" xfId="23"/>
    <cellStyle name="Normal 18" xfId="24"/>
    <cellStyle name="Normal 2" xfId="4"/>
    <cellStyle name="Normal 2 2" xfId="12"/>
    <cellStyle name="Normal 3" xfId="5"/>
    <cellStyle name="Normal 3 2" xfId="7"/>
    <cellStyle name="Normal 3 2 2" xfId="25"/>
    <cellStyle name="Normal 3 2 3" xfId="26"/>
    <cellStyle name="Normal 3 2 4" xfId="27"/>
    <cellStyle name="Normal 3 2 5" xfId="28"/>
    <cellStyle name="Normal 3 2 6" xfId="29"/>
    <cellStyle name="Normal 3 3" xfId="11"/>
    <cellStyle name="Normal 3 3 2" xfId="30"/>
    <cellStyle name="Normal 3 3 3" xfId="31"/>
    <cellStyle name="Normal 3 3 4" xfId="32"/>
    <cellStyle name="Normal 3 3 5" xfId="33"/>
    <cellStyle name="Normal 3 3 6" xfId="34"/>
    <cellStyle name="Normal 3 4" xfId="35"/>
    <cellStyle name="Normal 3 5" xfId="36"/>
    <cellStyle name="Normal 3 6" xfId="37"/>
    <cellStyle name="Normal 3 7" xfId="38"/>
    <cellStyle name="Normal 3 8" xfId="39"/>
    <cellStyle name="Normal 4" xfId="8"/>
    <cellStyle name="Normal 4 2" xfId="40"/>
    <cellStyle name="Normal 5" xfId="9"/>
    <cellStyle name="Normal 6" xfId="41"/>
    <cellStyle name="Normal 7" xfId="42"/>
    <cellStyle name="Normal 8" xfId="43"/>
    <cellStyle name="Normal 9" xfId="44"/>
    <cellStyle name="Normal_cub-CANALAMB" xfId="3"/>
    <cellStyle name="Porcentaje" xfId="13" builtinId="5"/>
    <cellStyle name="Porcentaje 2" xfId="6"/>
    <cellStyle name="Porcentual 2" xfId="10"/>
  </cellStyles>
  <dxfs count="127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  <colors>
    <mruColors>
      <color rgb="FFFFFFCC"/>
      <color rgb="FFFFFF66"/>
      <color rgb="FFFFFF99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1047750</xdr:colOff>
      <xdr:row>0</xdr:row>
      <xdr:rowOff>19050</xdr:rowOff>
    </xdr:from>
    <xdr:to>
      <xdr:col>2</xdr:col>
      <xdr:colOff>1048850</xdr:colOff>
      <xdr:row>2</xdr:row>
      <xdr:rowOff>9346</xdr:rowOff>
    </xdr:to>
    <xdr:pic>
      <xdr:nvPicPr>
        <xdr:cNvPr id="2" name="Picture 399" descr="LOGO ICILTRAZADO-afich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0700" y="19050"/>
          <a:ext cx="1100" cy="3903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1129813</xdr:colOff>
      <xdr:row>0</xdr:row>
      <xdr:rowOff>70704</xdr:rowOff>
    </xdr:from>
    <xdr:to>
      <xdr:col>2</xdr:col>
      <xdr:colOff>1130913</xdr:colOff>
      <xdr:row>1</xdr:row>
      <xdr:rowOff>180062</xdr:rowOff>
    </xdr:to>
    <xdr:pic>
      <xdr:nvPicPr>
        <xdr:cNvPr id="2" name="Picture 399" descr="LOGO ICILTRAZADO-afich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72763" y="70704"/>
          <a:ext cx="1100" cy="2712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831"/>
  <sheetViews>
    <sheetView workbookViewId="0">
      <selection activeCell="E841" sqref="E841"/>
    </sheetView>
  </sheetViews>
  <sheetFormatPr baseColWidth="10" defaultRowHeight="12.75" x14ac:dyDescent="0.2"/>
  <cols>
    <col min="1" max="1" width="7.42578125" style="128" customWidth="1"/>
    <col min="2" max="2" width="21.42578125" style="129" bestFit="1" customWidth="1"/>
    <col min="3" max="3" width="38.5703125" style="129" bestFit="1" customWidth="1"/>
    <col min="4" max="4" width="3" style="129" customWidth="1"/>
    <col min="5" max="6" width="11.42578125" style="129"/>
    <col min="7" max="7" width="3" style="129" bestFit="1" customWidth="1"/>
    <col min="8" max="8" width="5.5703125" style="129" bestFit="1" customWidth="1"/>
    <col min="9" max="13" width="2.140625" style="129" bestFit="1" customWidth="1"/>
    <col min="14" max="14" width="7.5703125" style="129" customWidth="1"/>
    <col min="15" max="15" width="8.5703125" style="129" customWidth="1"/>
    <col min="16" max="16" width="9.140625" style="192" bestFit="1" customWidth="1"/>
    <col min="17" max="17" width="14.5703125" style="129" bestFit="1" customWidth="1"/>
    <col min="18" max="18" width="56" style="129" bestFit="1" customWidth="1"/>
    <col min="19" max="256" width="11.42578125" style="129"/>
    <col min="257" max="257" width="7.42578125" style="129" customWidth="1"/>
    <col min="258" max="258" width="21.42578125" style="129" bestFit="1" customWidth="1"/>
    <col min="259" max="259" width="38.5703125" style="129" bestFit="1" customWidth="1"/>
    <col min="260" max="260" width="3" style="129" customWidth="1"/>
    <col min="261" max="262" width="11.42578125" style="129"/>
    <col min="263" max="263" width="3" style="129" bestFit="1" customWidth="1"/>
    <col min="264" max="264" width="5.5703125" style="129" bestFit="1" customWidth="1"/>
    <col min="265" max="269" width="2.140625" style="129" bestFit="1" customWidth="1"/>
    <col min="270" max="270" width="7.5703125" style="129" customWidth="1"/>
    <col min="271" max="271" width="8.5703125" style="129" customWidth="1"/>
    <col min="272" max="272" width="7.5703125" style="129" bestFit="1" customWidth="1"/>
    <col min="273" max="273" width="7.28515625" style="129" customWidth="1"/>
    <col min="274" max="274" width="56" style="129" bestFit="1" customWidth="1"/>
    <col min="275" max="512" width="11.42578125" style="129"/>
    <col min="513" max="513" width="7.42578125" style="129" customWidth="1"/>
    <col min="514" max="514" width="21.42578125" style="129" bestFit="1" customWidth="1"/>
    <col min="515" max="515" width="38.5703125" style="129" bestFit="1" customWidth="1"/>
    <col min="516" max="516" width="3" style="129" customWidth="1"/>
    <col min="517" max="518" width="11.42578125" style="129"/>
    <col min="519" max="519" width="3" style="129" bestFit="1" customWidth="1"/>
    <col min="520" max="520" width="5.5703125" style="129" bestFit="1" customWidth="1"/>
    <col min="521" max="525" width="2.140625" style="129" bestFit="1" customWidth="1"/>
    <col min="526" max="526" width="7.5703125" style="129" customWidth="1"/>
    <col min="527" max="527" width="8.5703125" style="129" customWidth="1"/>
    <col min="528" max="528" width="7.5703125" style="129" bestFit="1" customWidth="1"/>
    <col min="529" max="529" width="7.28515625" style="129" customWidth="1"/>
    <col min="530" max="530" width="56" style="129" bestFit="1" customWidth="1"/>
    <col min="531" max="768" width="11.42578125" style="129"/>
    <col min="769" max="769" width="7.42578125" style="129" customWidth="1"/>
    <col min="770" max="770" width="21.42578125" style="129" bestFit="1" customWidth="1"/>
    <col min="771" max="771" width="38.5703125" style="129" bestFit="1" customWidth="1"/>
    <col min="772" max="772" width="3" style="129" customWidth="1"/>
    <col min="773" max="774" width="11.42578125" style="129"/>
    <col min="775" max="775" width="3" style="129" bestFit="1" customWidth="1"/>
    <col min="776" max="776" width="5.5703125" style="129" bestFit="1" customWidth="1"/>
    <col min="777" max="781" width="2.140625" style="129" bestFit="1" customWidth="1"/>
    <col min="782" max="782" width="7.5703125" style="129" customWidth="1"/>
    <col min="783" max="783" width="8.5703125" style="129" customWidth="1"/>
    <col min="784" max="784" width="7.5703125" style="129" bestFit="1" customWidth="1"/>
    <col min="785" max="785" width="7.28515625" style="129" customWidth="1"/>
    <col min="786" max="786" width="56" style="129" bestFit="1" customWidth="1"/>
    <col min="787" max="1024" width="11.42578125" style="129"/>
    <col min="1025" max="1025" width="7.42578125" style="129" customWidth="1"/>
    <col min="1026" max="1026" width="21.42578125" style="129" bestFit="1" customWidth="1"/>
    <col min="1027" max="1027" width="38.5703125" style="129" bestFit="1" customWidth="1"/>
    <col min="1028" max="1028" width="3" style="129" customWidth="1"/>
    <col min="1029" max="1030" width="11.42578125" style="129"/>
    <col min="1031" max="1031" width="3" style="129" bestFit="1" customWidth="1"/>
    <col min="1032" max="1032" width="5.5703125" style="129" bestFit="1" customWidth="1"/>
    <col min="1033" max="1037" width="2.140625" style="129" bestFit="1" customWidth="1"/>
    <col min="1038" max="1038" width="7.5703125" style="129" customWidth="1"/>
    <col min="1039" max="1039" width="8.5703125" style="129" customWidth="1"/>
    <col min="1040" max="1040" width="7.5703125" style="129" bestFit="1" customWidth="1"/>
    <col min="1041" max="1041" width="7.28515625" style="129" customWidth="1"/>
    <col min="1042" max="1042" width="56" style="129" bestFit="1" customWidth="1"/>
    <col min="1043" max="1280" width="11.42578125" style="129"/>
    <col min="1281" max="1281" width="7.42578125" style="129" customWidth="1"/>
    <col min="1282" max="1282" width="21.42578125" style="129" bestFit="1" customWidth="1"/>
    <col min="1283" max="1283" width="38.5703125" style="129" bestFit="1" customWidth="1"/>
    <col min="1284" max="1284" width="3" style="129" customWidth="1"/>
    <col min="1285" max="1286" width="11.42578125" style="129"/>
    <col min="1287" max="1287" width="3" style="129" bestFit="1" customWidth="1"/>
    <col min="1288" max="1288" width="5.5703125" style="129" bestFit="1" customWidth="1"/>
    <col min="1289" max="1293" width="2.140625" style="129" bestFit="1" customWidth="1"/>
    <col min="1294" max="1294" width="7.5703125" style="129" customWidth="1"/>
    <col min="1295" max="1295" width="8.5703125" style="129" customWidth="1"/>
    <col min="1296" max="1296" width="7.5703125" style="129" bestFit="1" customWidth="1"/>
    <col min="1297" max="1297" width="7.28515625" style="129" customWidth="1"/>
    <col min="1298" max="1298" width="56" style="129" bestFit="1" customWidth="1"/>
    <col min="1299" max="1536" width="11.42578125" style="129"/>
    <col min="1537" max="1537" width="7.42578125" style="129" customWidth="1"/>
    <col min="1538" max="1538" width="21.42578125" style="129" bestFit="1" customWidth="1"/>
    <col min="1539" max="1539" width="38.5703125" style="129" bestFit="1" customWidth="1"/>
    <col min="1540" max="1540" width="3" style="129" customWidth="1"/>
    <col min="1541" max="1542" width="11.42578125" style="129"/>
    <col min="1543" max="1543" width="3" style="129" bestFit="1" customWidth="1"/>
    <col min="1544" max="1544" width="5.5703125" style="129" bestFit="1" customWidth="1"/>
    <col min="1545" max="1549" width="2.140625" style="129" bestFit="1" customWidth="1"/>
    <col min="1550" max="1550" width="7.5703125" style="129" customWidth="1"/>
    <col min="1551" max="1551" width="8.5703125" style="129" customWidth="1"/>
    <col min="1552" max="1552" width="7.5703125" style="129" bestFit="1" customWidth="1"/>
    <col min="1553" max="1553" width="7.28515625" style="129" customWidth="1"/>
    <col min="1554" max="1554" width="56" style="129" bestFit="1" customWidth="1"/>
    <col min="1555" max="1792" width="11.42578125" style="129"/>
    <col min="1793" max="1793" width="7.42578125" style="129" customWidth="1"/>
    <col min="1794" max="1794" width="21.42578125" style="129" bestFit="1" customWidth="1"/>
    <col min="1795" max="1795" width="38.5703125" style="129" bestFit="1" customWidth="1"/>
    <col min="1796" max="1796" width="3" style="129" customWidth="1"/>
    <col min="1797" max="1798" width="11.42578125" style="129"/>
    <col min="1799" max="1799" width="3" style="129" bestFit="1" customWidth="1"/>
    <col min="1800" max="1800" width="5.5703125" style="129" bestFit="1" customWidth="1"/>
    <col min="1801" max="1805" width="2.140625" style="129" bestFit="1" customWidth="1"/>
    <col min="1806" max="1806" width="7.5703125" style="129" customWidth="1"/>
    <col min="1807" max="1807" width="8.5703125" style="129" customWidth="1"/>
    <col min="1808" max="1808" width="7.5703125" style="129" bestFit="1" customWidth="1"/>
    <col min="1809" max="1809" width="7.28515625" style="129" customWidth="1"/>
    <col min="1810" max="1810" width="56" style="129" bestFit="1" customWidth="1"/>
    <col min="1811" max="2048" width="11.42578125" style="129"/>
    <col min="2049" max="2049" width="7.42578125" style="129" customWidth="1"/>
    <col min="2050" max="2050" width="21.42578125" style="129" bestFit="1" customWidth="1"/>
    <col min="2051" max="2051" width="38.5703125" style="129" bestFit="1" customWidth="1"/>
    <col min="2052" max="2052" width="3" style="129" customWidth="1"/>
    <col min="2053" max="2054" width="11.42578125" style="129"/>
    <col min="2055" max="2055" width="3" style="129" bestFit="1" customWidth="1"/>
    <col min="2056" max="2056" width="5.5703125" style="129" bestFit="1" customWidth="1"/>
    <col min="2057" max="2061" width="2.140625" style="129" bestFit="1" customWidth="1"/>
    <col min="2062" max="2062" width="7.5703125" style="129" customWidth="1"/>
    <col min="2063" max="2063" width="8.5703125" style="129" customWidth="1"/>
    <col min="2064" max="2064" width="7.5703125" style="129" bestFit="1" customWidth="1"/>
    <col min="2065" max="2065" width="7.28515625" style="129" customWidth="1"/>
    <col min="2066" max="2066" width="56" style="129" bestFit="1" customWidth="1"/>
    <col min="2067" max="2304" width="11.42578125" style="129"/>
    <col min="2305" max="2305" width="7.42578125" style="129" customWidth="1"/>
    <col min="2306" max="2306" width="21.42578125" style="129" bestFit="1" customWidth="1"/>
    <col min="2307" max="2307" width="38.5703125" style="129" bestFit="1" customWidth="1"/>
    <col min="2308" max="2308" width="3" style="129" customWidth="1"/>
    <col min="2309" max="2310" width="11.42578125" style="129"/>
    <col min="2311" max="2311" width="3" style="129" bestFit="1" customWidth="1"/>
    <col min="2312" max="2312" width="5.5703125" style="129" bestFit="1" customWidth="1"/>
    <col min="2313" max="2317" width="2.140625" style="129" bestFit="1" customWidth="1"/>
    <col min="2318" max="2318" width="7.5703125" style="129" customWidth="1"/>
    <col min="2319" max="2319" width="8.5703125" style="129" customWidth="1"/>
    <col min="2320" max="2320" width="7.5703125" style="129" bestFit="1" customWidth="1"/>
    <col min="2321" max="2321" width="7.28515625" style="129" customWidth="1"/>
    <col min="2322" max="2322" width="56" style="129" bestFit="1" customWidth="1"/>
    <col min="2323" max="2560" width="11.42578125" style="129"/>
    <col min="2561" max="2561" width="7.42578125" style="129" customWidth="1"/>
    <col min="2562" max="2562" width="21.42578125" style="129" bestFit="1" customWidth="1"/>
    <col min="2563" max="2563" width="38.5703125" style="129" bestFit="1" customWidth="1"/>
    <col min="2564" max="2564" width="3" style="129" customWidth="1"/>
    <col min="2565" max="2566" width="11.42578125" style="129"/>
    <col min="2567" max="2567" width="3" style="129" bestFit="1" customWidth="1"/>
    <col min="2568" max="2568" width="5.5703125" style="129" bestFit="1" customWidth="1"/>
    <col min="2569" max="2573" width="2.140625" style="129" bestFit="1" customWidth="1"/>
    <col min="2574" max="2574" width="7.5703125" style="129" customWidth="1"/>
    <col min="2575" max="2575" width="8.5703125" style="129" customWidth="1"/>
    <col min="2576" max="2576" width="7.5703125" style="129" bestFit="1" customWidth="1"/>
    <col min="2577" max="2577" width="7.28515625" style="129" customWidth="1"/>
    <col min="2578" max="2578" width="56" style="129" bestFit="1" customWidth="1"/>
    <col min="2579" max="2816" width="11.42578125" style="129"/>
    <col min="2817" max="2817" width="7.42578125" style="129" customWidth="1"/>
    <col min="2818" max="2818" width="21.42578125" style="129" bestFit="1" customWidth="1"/>
    <col min="2819" max="2819" width="38.5703125" style="129" bestFit="1" customWidth="1"/>
    <col min="2820" max="2820" width="3" style="129" customWidth="1"/>
    <col min="2821" max="2822" width="11.42578125" style="129"/>
    <col min="2823" max="2823" width="3" style="129" bestFit="1" customWidth="1"/>
    <col min="2824" max="2824" width="5.5703125" style="129" bestFit="1" customWidth="1"/>
    <col min="2825" max="2829" width="2.140625" style="129" bestFit="1" customWidth="1"/>
    <col min="2830" max="2830" width="7.5703125" style="129" customWidth="1"/>
    <col min="2831" max="2831" width="8.5703125" style="129" customWidth="1"/>
    <col min="2832" max="2832" width="7.5703125" style="129" bestFit="1" customWidth="1"/>
    <col min="2833" max="2833" width="7.28515625" style="129" customWidth="1"/>
    <col min="2834" max="2834" width="56" style="129" bestFit="1" customWidth="1"/>
    <col min="2835" max="3072" width="11.42578125" style="129"/>
    <col min="3073" max="3073" width="7.42578125" style="129" customWidth="1"/>
    <col min="3074" max="3074" width="21.42578125" style="129" bestFit="1" customWidth="1"/>
    <col min="3075" max="3075" width="38.5703125" style="129" bestFit="1" customWidth="1"/>
    <col min="3076" max="3076" width="3" style="129" customWidth="1"/>
    <col min="3077" max="3078" width="11.42578125" style="129"/>
    <col min="3079" max="3079" width="3" style="129" bestFit="1" customWidth="1"/>
    <col min="3080" max="3080" width="5.5703125" style="129" bestFit="1" customWidth="1"/>
    <col min="3081" max="3085" width="2.140625" style="129" bestFit="1" customWidth="1"/>
    <col min="3086" max="3086" width="7.5703125" style="129" customWidth="1"/>
    <col min="3087" max="3087" width="8.5703125" style="129" customWidth="1"/>
    <col min="3088" max="3088" width="7.5703125" style="129" bestFit="1" customWidth="1"/>
    <col min="3089" max="3089" width="7.28515625" style="129" customWidth="1"/>
    <col min="3090" max="3090" width="56" style="129" bestFit="1" customWidth="1"/>
    <col min="3091" max="3328" width="11.42578125" style="129"/>
    <col min="3329" max="3329" width="7.42578125" style="129" customWidth="1"/>
    <col min="3330" max="3330" width="21.42578125" style="129" bestFit="1" customWidth="1"/>
    <col min="3331" max="3331" width="38.5703125" style="129" bestFit="1" customWidth="1"/>
    <col min="3332" max="3332" width="3" style="129" customWidth="1"/>
    <col min="3333" max="3334" width="11.42578125" style="129"/>
    <col min="3335" max="3335" width="3" style="129" bestFit="1" customWidth="1"/>
    <col min="3336" max="3336" width="5.5703125" style="129" bestFit="1" customWidth="1"/>
    <col min="3337" max="3341" width="2.140625" style="129" bestFit="1" customWidth="1"/>
    <col min="3342" max="3342" width="7.5703125" style="129" customWidth="1"/>
    <col min="3343" max="3343" width="8.5703125" style="129" customWidth="1"/>
    <col min="3344" max="3344" width="7.5703125" style="129" bestFit="1" customWidth="1"/>
    <col min="3345" max="3345" width="7.28515625" style="129" customWidth="1"/>
    <col min="3346" max="3346" width="56" style="129" bestFit="1" customWidth="1"/>
    <col min="3347" max="3584" width="11.42578125" style="129"/>
    <col min="3585" max="3585" width="7.42578125" style="129" customWidth="1"/>
    <col min="3586" max="3586" width="21.42578125" style="129" bestFit="1" customWidth="1"/>
    <col min="3587" max="3587" width="38.5703125" style="129" bestFit="1" customWidth="1"/>
    <col min="3588" max="3588" width="3" style="129" customWidth="1"/>
    <col min="3589" max="3590" width="11.42578125" style="129"/>
    <col min="3591" max="3591" width="3" style="129" bestFit="1" customWidth="1"/>
    <col min="3592" max="3592" width="5.5703125" style="129" bestFit="1" customWidth="1"/>
    <col min="3593" max="3597" width="2.140625" style="129" bestFit="1" customWidth="1"/>
    <col min="3598" max="3598" width="7.5703125" style="129" customWidth="1"/>
    <col min="3599" max="3599" width="8.5703125" style="129" customWidth="1"/>
    <col min="3600" max="3600" width="7.5703125" style="129" bestFit="1" customWidth="1"/>
    <col min="3601" max="3601" width="7.28515625" style="129" customWidth="1"/>
    <col min="3602" max="3602" width="56" style="129" bestFit="1" customWidth="1"/>
    <col min="3603" max="3840" width="11.42578125" style="129"/>
    <col min="3841" max="3841" width="7.42578125" style="129" customWidth="1"/>
    <col min="3842" max="3842" width="21.42578125" style="129" bestFit="1" customWidth="1"/>
    <col min="3843" max="3843" width="38.5703125" style="129" bestFit="1" customWidth="1"/>
    <col min="3844" max="3844" width="3" style="129" customWidth="1"/>
    <col min="3845" max="3846" width="11.42578125" style="129"/>
    <col min="3847" max="3847" width="3" style="129" bestFit="1" customWidth="1"/>
    <col min="3848" max="3848" width="5.5703125" style="129" bestFit="1" customWidth="1"/>
    <col min="3849" max="3853" width="2.140625" style="129" bestFit="1" customWidth="1"/>
    <col min="3854" max="3854" width="7.5703125" style="129" customWidth="1"/>
    <col min="3855" max="3855" width="8.5703125" style="129" customWidth="1"/>
    <col min="3856" max="3856" width="7.5703125" style="129" bestFit="1" customWidth="1"/>
    <col min="3857" max="3857" width="7.28515625" style="129" customWidth="1"/>
    <col min="3858" max="3858" width="56" style="129" bestFit="1" customWidth="1"/>
    <col min="3859" max="4096" width="11.42578125" style="129"/>
    <col min="4097" max="4097" width="7.42578125" style="129" customWidth="1"/>
    <col min="4098" max="4098" width="21.42578125" style="129" bestFit="1" customWidth="1"/>
    <col min="4099" max="4099" width="38.5703125" style="129" bestFit="1" customWidth="1"/>
    <col min="4100" max="4100" width="3" style="129" customWidth="1"/>
    <col min="4101" max="4102" width="11.42578125" style="129"/>
    <col min="4103" max="4103" width="3" style="129" bestFit="1" customWidth="1"/>
    <col min="4104" max="4104" width="5.5703125" style="129" bestFit="1" customWidth="1"/>
    <col min="4105" max="4109" width="2.140625" style="129" bestFit="1" customWidth="1"/>
    <col min="4110" max="4110" width="7.5703125" style="129" customWidth="1"/>
    <col min="4111" max="4111" width="8.5703125" style="129" customWidth="1"/>
    <col min="4112" max="4112" width="7.5703125" style="129" bestFit="1" customWidth="1"/>
    <col min="4113" max="4113" width="7.28515625" style="129" customWidth="1"/>
    <col min="4114" max="4114" width="56" style="129" bestFit="1" customWidth="1"/>
    <col min="4115" max="4352" width="11.42578125" style="129"/>
    <col min="4353" max="4353" width="7.42578125" style="129" customWidth="1"/>
    <col min="4354" max="4354" width="21.42578125" style="129" bestFit="1" customWidth="1"/>
    <col min="4355" max="4355" width="38.5703125" style="129" bestFit="1" customWidth="1"/>
    <col min="4356" max="4356" width="3" style="129" customWidth="1"/>
    <col min="4357" max="4358" width="11.42578125" style="129"/>
    <col min="4359" max="4359" width="3" style="129" bestFit="1" customWidth="1"/>
    <col min="4360" max="4360" width="5.5703125" style="129" bestFit="1" customWidth="1"/>
    <col min="4361" max="4365" width="2.140625" style="129" bestFit="1" customWidth="1"/>
    <col min="4366" max="4366" width="7.5703125" style="129" customWidth="1"/>
    <col min="4367" max="4367" width="8.5703125" style="129" customWidth="1"/>
    <col min="4368" max="4368" width="7.5703125" style="129" bestFit="1" customWidth="1"/>
    <col min="4369" max="4369" width="7.28515625" style="129" customWidth="1"/>
    <col min="4370" max="4370" width="56" style="129" bestFit="1" customWidth="1"/>
    <col min="4371" max="4608" width="11.42578125" style="129"/>
    <col min="4609" max="4609" width="7.42578125" style="129" customWidth="1"/>
    <col min="4610" max="4610" width="21.42578125" style="129" bestFit="1" customWidth="1"/>
    <col min="4611" max="4611" width="38.5703125" style="129" bestFit="1" customWidth="1"/>
    <col min="4612" max="4612" width="3" style="129" customWidth="1"/>
    <col min="4613" max="4614" width="11.42578125" style="129"/>
    <col min="4615" max="4615" width="3" style="129" bestFit="1" customWidth="1"/>
    <col min="4616" max="4616" width="5.5703125" style="129" bestFit="1" customWidth="1"/>
    <col min="4617" max="4621" width="2.140625" style="129" bestFit="1" customWidth="1"/>
    <col min="4622" max="4622" width="7.5703125" style="129" customWidth="1"/>
    <col min="4623" max="4623" width="8.5703125" style="129" customWidth="1"/>
    <col min="4624" max="4624" width="7.5703125" style="129" bestFit="1" customWidth="1"/>
    <col min="4625" max="4625" width="7.28515625" style="129" customWidth="1"/>
    <col min="4626" max="4626" width="56" style="129" bestFit="1" customWidth="1"/>
    <col min="4627" max="4864" width="11.42578125" style="129"/>
    <col min="4865" max="4865" width="7.42578125" style="129" customWidth="1"/>
    <col min="4866" max="4866" width="21.42578125" style="129" bestFit="1" customWidth="1"/>
    <col min="4867" max="4867" width="38.5703125" style="129" bestFit="1" customWidth="1"/>
    <col min="4868" max="4868" width="3" style="129" customWidth="1"/>
    <col min="4869" max="4870" width="11.42578125" style="129"/>
    <col min="4871" max="4871" width="3" style="129" bestFit="1" customWidth="1"/>
    <col min="4872" max="4872" width="5.5703125" style="129" bestFit="1" customWidth="1"/>
    <col min="4873" max="4877" width="2.140625" style="129" bestFit="1" customWidth="1"/>
    <col min="4878" max="4878" width="7.5703125" style="129" customWidth="1"/>
    <col min="4879" max="4879" width="8.5703125" style="129" customWidth="1"/>
    <col min="4880" max="4880" width="7.5703125" style="129" bestFit="1" customWidth="1"/>
    <col min="4881" max="4881" width="7.28515625" style="129" customWidth="1"/>
    <col min="4882" max="4882" width="56" style="129" bestFit="1" customWidth="1"/>
    <col min="4883" max="5120" width="11.42578125" style="129"/>
    <col min="5121" max="5121" width="7.42578125" style="129" customWidth="1"/>
    <col min="5122" max="5122" width="21.42578125" style="129" bestFit="1" customWidth="1"/>
    <col min="5123" max="5123" width="38.5703125" style="129" bestFit="1" customWidth="1"/>
    <col min="5124" max="5124" width="3" style="129" customWidth="1"/>
    <col min="5125" max="5126" width="11.42578125" style="129"/>
    <col min="5127" max="5127" width="3" style="129" bestFit="1" customWidth="1"/>
    <col min="5128" max="5128" width="5.5703125" style="129" bestFit="1" customWidth="1"/>
    <col min="5129" max="5133" width="2.140625" style="129" bestFit="1" customWidth="1"/>
    <col min="5134" max="5134" width="7.5703125" style="129" customWidth="1"/>
    <col min="5135" max="5135" width="8.5703125" style="129" customWidth="1"/>
    <col min="5136" max="5136" width="7.5703125" style="129" bestFit="1" customWidth="1"/>
    <col min="5137" max="5137" width="7.28515625" style="129" customWidth="1"/>
    <col min="5138" max="5138" width="56" style="129" bestFit="1" customWidth="1"/>
    <col min="5139" max="5376" width="11.42578125" style="129"/>
    <col min="5377" max="5377" width="7.42578125" style="129" customWidth="1"/>
    <col min="5378" max="5378" width="21.42578125" style="129" bestFit="1" customWidth="1"/>
    <col min="5379" max="5379" width="38.5703125" style="129" bestFit="1" customWidth="1"/>
    <col min="5380" max="5380" width="3" style="129" customWidth="1"/>
    <col min="5381" max="5382" width="11.42578125" style="129"/>
    <col min="5383" max="5383" width="3" style="129" bestFit="1" customWidth="1"/>
    <col min="5384" max="5384" width="5.5703125" style="129" bestFit="1" customWidth="1"/>
    <col min="5385" max="5389" width="2.140625" style="129" bestFit="1" customWidth="1"/>
    <col min="5390" max="5390" width="7.5703125" style="129" customWidth="1"/>
    <col min="5391" max="5391" width="8.5703125" style="129" customWidth="1"/>
    <col min="5392" max="5392" width="7.5703125" style="129" bestFit="1" customWidth="1"/>
    <col min="5393" max="5393" width="7.28515625" style="129" customWidth="1"/>
    <col min="5394" max="5394" width="56" style="129" bestFit="1" customWidth="1"/>
    <col min="5395" max="5632" width="11.42578125" style="129"/>
    <col min="5633" max="5633" width="7.42578125" style="129" customWidth="1"/>
    <col min="5634" max="5634" width="21.42578125" style="129" bestFit="1" customWidth="1"/>
    <col min="5635" max="5635" width="38.5703125" style="129" bestFit="1" customWidth="1"/>
    <col min="5636" max="5636" width="3" style="129" customWidth="1"/>
    <col min="5637" max="5638" width="11.42578125" style="129"/>
    <col min="5639" max="5639" width="3" style="129" bestFit="1" customWidth="1"/>
    <col min="5640" max="5640" width="5.5703125" style="129" bestFit="1" customWidth="1"/>
    <col min="5641" max="5645" width="2.140625" style="129" bestFit="1" customWidth="1"/>
    <col min="5646" max="5646" width="7.5703125" style="129" customWidth="1"/>
    <col min="5647" max="5647" width="8.5703125" style="129" customWidth="1"/>
    <col min="5648" max="5648" width="7.5703125" style="129" bestFit="1" customWidth="1"/>
    <col min="5649" max="5649" width="7.28515625" style="129" customWidth="1"/>
    <col min="5650" max="5650" width="56" style="129" bestFit="1" customWidth="1"/>
    <col min="5651" max="5888" width="11.42578125" style="129"/>
    <col min="5889" max="5889" width="7.42578125" style="129" customWidth="1"/>
    <col min="5890" max="5890" width="21.42578125" style="129" bestFit="1" customWidth="1"/>
    <col min="5891" max="5891" width="38.5703125" style="129" bestFit="1" customWidth="1"/>
    <col min="5892" max="5892" width="3" style="129" customWidth="1"/>
    <col min="5893" max="5894" width="11.42578125" style="129"/>
    <col min="5895" max="5895" width="3" style="129" bestFit="1" customWidth="1"/>
    <col min="5896" max="5896" width="5.5703125" style="129" bestFit="1" customWidth="1"/>
    <col min="5897" max="5901" width="2.140625" style="129" bestFit="1" customWidth="1"/>
    <col min="5902" max="5902" width="7.5703125" style="129" customWidth="1"/>
    <col min="5903" max="5903" width="8.5703125" style="129" customWidth="1"/>
    <col min="5904" max="5904" width="7.5703125" style="129" bestFit="1" customWidth="1"/>
    <col min="5905" max="5905" width="7.28515625" style="129" customWidth="1"/>
    <col min="5906" max="5906" width="56" style="129" bestFit="1" customWidth="1"/>
    <col min="5907" max="6144" width="11.42578125" style="129"/>
    <col min="6145" max="6145" width="7.42578125" style="129" customWidth="1"/>
    <col min="6146" max="6146" width="21.42578125" style="129" bestFit="1" customWidth="1"/>
    <col min="6147" max="6147" width="38.5703125" style="129" bestFit="1" customWidth="1"/>
    <col min="6148" max="6148" width="3" style="129" customWidth="1"/>
    <col min="6149" max="6150" width="11.42578125" style="129"/>
    <col min="6151" max="6151" width="3" style="129" bestFit="1" customWidth="1"/>
    <col min="6152" max="6152" width="5.5703125" style="129" bestFit="1" customWidth="1"/>
    <col min="6153" max="6157" width="2.140625" style="129" bestFit="1" customWidth="1"/>
    <col min="6158" max="6158" width="7.5703125" style="129" customWidth="1"/>
    <col min="6159" max="6159" width="8.5703125" style="129" customWidth="1"/>
    <col min="6160" max="6160" width="7.5703125" style="129" bestFit="1" customWidth="1"/>
    <col min="6161" max="6161" width="7.28515625" style="129" customWidth="1"/>
    <col min="6162" max="6162" width="56" style="129" bestFit="1" customWidth="1"/>
    <col min="6163" max="6400" width="11.42578125" style="129"/>
    <col min="6401" max="6401" width="7.42578125" style="129" customWidth="1"/>
    <col min="6402" max="6402" width="21.42578125" style="129" bestFit="1" customWidth="1"/>
    <col min="6403" max="6403" width="38.5703125" style="129" bestFit="1" customWidth="1"/>
    <col min="6404" max="6404" width="3" style="129" customWidth="1"/>
    <col min="6405" max="6406" width="11.42578125" style="129"/>
    <col min="6407" max="6407" width="3" style="129" bestFit="1" customWidth="1"/>
    <col min="6408" max="6408" width="5.5703125" style="129" bestFit="1" customWidth="1"/>
    <col min="6409" max="6413" width="2.140625" style="129" bestFit="1" customWidth="1"/>
    <col min="6414" max="6414" width="7.5703125" style="129" customWidth="1"/>
    <col min="6415" max="6415" width="8.5703125" style="129" customWidth="1"/>
    <col min="6416" max="6416" width="7.5703125" style="129" bestFit="1" customWidth="1"/>
    <col min="6417" max="6417" width="7.28515625" style="129" customWidth="1"/>
    <col min="6418" max="6418" width="56" style="129" bestFit="1" customWidth="1"/>
    <col min="6419" max="6656" width="11.42578125" style="129"/>
    <col min="6657" max="6657" width="7.42578125" style="129" customWidth="1"/>
    <col min="6658" max="6658" width="21.42578125" style="129" bestFit="1" customWidth="1"/>
    <col min="6659" max="6659" width="38.5703125" style="129" bestFit="1" customWidth="1"/>
    <col min="6660" max="6660" width="3" style="129" customWidth="1"/>
    <col min="6661" max="6662" width="11.42578125" style="129"/>
    <col min="6663" max="6663" width="3" style="129" bestFit="1" customWidth="1"/>
    <col min="6664" max="6664" width="5.5703125" style="129" bestFit="1" customWidth="1"/>
    <col min="6665" max="6669" width="2.140625" style="129" bestFit="1" customWidth="1"/>
    <col min="6670" max="6670" width="7.5703125" style="129" customWidth="1"/>
    <col min="6671" max="6671" width="8.5703125" style="129" customWidth="1"/>
    <col min="6672" max="6672" width="7.5703125" style="129" bestFit="1" customWidth="1"/>
    <col min="6673" max="6673" width="7.28515625" style="129" customWidth="1"/>
    <col min="6674" max="6674" width="56" style="129" bestFit="1" customWidth="1"/>
    <col min="6675" max="6912" width="11.42578125" style="129"/>
    <col min="6913" max="6913" width="7.42578125" style="129" customWidth="1"/>
    <col min="6914" max="6914" width="21.42578125" style="129" bestFit="1" customWidth="1"/>
    <col min="6915" max="6915" width="38.5703125" style="129" bestFit="1" customWidth="1"/>
    <col min="6916" max="6916" width="3" style="129" customWidth="1"/>
    <col min="6917" max="6918" width="11.42578125" style="129"/>
    <col min="6919" max="6919" width="3" style="129" bestFit="1" customWidth="1"/>
    <col min="6920" max="6920" width="5.5703125" style="129" bestFit="1" customWidth="1"/>
    <col min="6921" max="6925" width="2.140625" style="129" bestFit="1" customWidth="1"/>
    <col min="6926" max="6926" width="7.5703125" style="129" customWidth="1"/>
    <col min="6927" max="6927" width="8.5703125" style="129" customWidth="1"/>
    <col min="6928" max="6928" width="7.5703125" style="129" bestFit="1" customWidth="1"/>
    <col min="6929" max="6929" width="7.28515625" style="129" customWidth="1"/>
    <col min="6930" max="6930" width="56" style="129" bestFit="1" customWidth="1"/>
    <col min="6931" max="7168" width="11.42578125" style="129"/>
    <col min="7169" max="7169" width="7.42578125" style="129" customWidth="1"/>
    <col min="7170" max="7170" width="21.42578125" style="129" bestFit="1" customWidth="1"/>
    <col min="7171" max="7171" width="38.5703125" style="129" bestFit="1" customWidth="1"/>
    <col min="7172" max="7172" width="3" style="129" customWidth="1"/>
    <col min="7173" max="7174" width="11.42578125" style="129"/>
    <col min="7175" max="7175" width="3" style="129" bestFit="1" customWidth="1"/>
    <col min="7176" max="7176" width="5.5703125" style="129" bestFit="1" customWidth="1"/>
    <col min="7177" max="7181" width="2.140625" style="129" bestFit="1" customWidth="1"/>
    <col min="7182" max="7182" width="7.5703125" style="129" customWidth="1"/>
    <col min="7183" max="7183" width="8.5703125" style="129" customWidth="1"/>
    <col min="7184" max="7184" width="7.5703125" style="129" bestFit="1" customWidth="1"/>
    <col min="7185" max="7185" width="7.28515625" style="129" customWidth="1"/>
    <col min="7186" max="7186" width="56" style="129" bestFit="1" customWidth="1"/>
    <col min="7187" max="7424" width="11.42578125" style="129"/>
    <col min="7425" max="7425" width="7.42578125" style="129" customWidth="1"/>
    <col min="7426" max="7426" width="21.42578125" style="129" bestFit="1" customWidth="1"/>
    <col min="7427" max="7427" width="38.5703125" style="129" bestFit="1" customWidth="1"/>
    <col min="7428" max="7428" width="3" style="129" customWidth="1"/>
    <col min="7429" max="7430" width="11.42578125" style="129"/>
    <col min="7431" max="7431" width="3" style="129" bestFit="1" customWidth="1"/>
    <col min="7432" max="7432" width="5.5703125" style="129" bestFit="1" customWidth="1"/>
    <col min="7433" max="7437" width="2.140625" style="129" bestFit="1" customWidth="1"/>
    <col min="7438" max="7438" width="7.5703125" style="129" customWidth="1"/>
    <col min="7439" max="7439" width="8.5703125" style="129" customWidth="1"/>
    <col min="7440" max="7440" width="7.5703125" style="129" bestFit="1" customWidth="1"/>
    <col min="7441" max="7441" width="7.28515625" style="129" customWidth="1"/>
    <col min="7442" max="7442" width="56" style="129" bestFit="1" customWidth="1"/>
    <col min="7443" max="7680" width="11.42578125" style="129"/>
    <col min="7681" max="7681" width="7.42578125" style="129" customWidth="1"/>
    <col min="7682" max="7682" width="21.42578125" style="129" bestFit="1" customWidth="1"/>
    <col min="7683" max="7683" width="38.5703125" style="129" bestFit="1" customWidth="1"/>
    <col min="7684" max="7684" width="3" style="129" customWidth="1"/>
    <col min="7685" max="7686" width="11.42578125" style="129"/>
    <col min="7687" max="7687" width="3" style="129" bestFit="1" customWidth="1"/>
    <col min="7688" max="7688" width="5.5703125" style="129" bestFit="1" customWidth="1"/>
    <col min="7689" max="7693" width="2.140625" style="129" bestFit="1" customWidth="1"/>
    <col min="7694" max="7694" width="7.5703125" style="129" customWidth="1"/>
    <col min="7695" max="7695" width="8.5703125" style="129" customWidth="1"/>
    <col min="7696" max="7696" width="7.5703125" style="129" bestFit="1" customWidth="1"/>
    <col min="7697" max="7697" width="7.28515625" style="129" customWidth="1"/>
    <col min="7698" max="7698" width="56" style="129" bestFit="1" customWidth="1"/>
    <col min="7699" max="7936" width="11.42578125" style="129"/>
    <col min="7937" max="7937" width="7.42578125" style="129" customWidth="1"/>
    <col min="7938" max="7938" width="21.42578125" style="129" bestFit="1" customWidth="1"/>
    <col min="7939" max="7939" width="38.5703125" style="129" bestFit="1" customWidth="1"/>
    <col min="7940" max="7940" width="3" style="129" customWidth="1"/>
    <col min="7941" max="7942" width="11.42578125" style="129"/>
    <col min="7943" max="7943" width="3" style="129" bestFit="1" customWidth="1"/>
    <col min="7944" max="7944" width="5.5703125" style="129" bestFit="1" customWidth="1"/>
    <col min="7945" max="7949" width="2.140625" style="129" bestFit="1" customWidth="1"/>
    <col min="7950" max="7950" width="7.5703125" style="129" customWidth="1"/>
    <col min="7951" max="7951" width="8.5703125" style="129" customWidth="1"/>
    <col min="7952" max="7952" width="7.5703125" style="129" bestFit="1" customWidth="1"/>
    <col min="7953" max="7953" width="7.28515625" style="129" customWidth="1"/>
    <col min="7954" max="7954" width="56" style="129" bestFit="1" customWidth="1"/>
    <col min="7955" max="8192" width="11.42578125" style="129"/>
    <col min="8193" max="8193" width="7.42578125" style="129" customWidth="1"/>
    <col min="8194" max="8194" width="21.42578125" style="129" bestFit="1" customWidth="1"/>
    <col min="8195" max="8195" width="38.5703125" style="129" bestFit="1" customWidth="1"/>
    <col min="8196" max="8196" width="3" style="129" customWidth="1"/>
    <col min="8197" max="8198" width="11.42578125" style="129"/>
    <col min="8199" max="8199" width="3" style="129" bestFit="1" customWidth="1"/>
    <col min="8200" max="8200" width="5.5703125" style="129" bestFit="1" customWidth="1"/>
    <col min="8201" max="8205" width="2.140625" style="129" bestFit="1" customWidth="1"/>
    <col min="8206" max="8206" width="7.5703125" style="129" customWidth="1"/>
    <col min="8207" max="8207" width="8.5703125" style="129" customWidth="1"/>
    <col min="8208" max="8208" width="7.5703125" style="129" bestFit="1" customWidth="1"/>
    <col min="8209" max="8209" width="7.28515625" style="129" customWidth="1"/>
    <col min="8210" max="8210" width="56" style="129" bestFit="1" customWidth="1"/>
    <col min="8211" max="8448" width="11.42578125" style="129"/>
    <col min="8449" max="8449" width="7.42578125" style="129" customWidth="1"/>
    <col min="8450" max="8450" width="21.42578125" style="129" bestFit="1" customWidth="1"/>
    <col min="8451" max="8451" width="38.5703125" style="129" bestFit="1" customWidth="1"/>
    <col min="8452" max="8452" width="3" style="129" customWidth="1"/>
    <col min="8453" max="8454" width="11.42578125" style="129"/>
    <col min="8455" max="8455" width="3" style="129" bestFit="1" customWidth="1"/>
    <col min="8456" max="8456" width="5.5703125" style="129" bestFit="1" customWidth="1"/>
    <col min="8457" max="8461" width="2.140625" style="129" bestFit="1" customWidth="1"/>
    <col min="8462" max="8462" width="7.5703125" style="129" customWidth="1"/>
    <col min="8463" max="8463" width="8.5703125" style="129" customWidth="1"/>
    <col min="8464" max="8464" width="7.5703125" style="129" bestFit="1" customWidth="1"/>
    <col min="8465" max="8465" width="7.28515625" style="129" customWidth="1"/>
    <col min="8466" max="8466" width="56" style="129" bestFit="1" customWidth="1"/>
    <col min="8467" max="8704" width="11.42578125" style="129"/>
    <col min="8705" max="8705" width="7.42578125" style="129" customWidth="1"/>
    <col min="8706" max="8706" width="21.42578125" style="129" bestFit="1" customWidth="1"/>
    <col min="8707" max="8707" width="38.5703125" style="129" bestFit="1" customWidth="1"/>
    <col min="8708" max="8708" width="3" style="129" customWidth="1"/>
    <col min="8709" max="8710" width="11.42578125" style="129"/>
    <col min="8711" max="8711" width="3" style="129" bestFit="1" customWidth="1"/>
    <col min="8712" max="8712" width="5.5703125" style="129" bestFit="1" customWidth="1"/>
    <col min="8713" max="8717" width="2.140625" style="129" bestFit="1" customWidth="1"/>
    <col min="8718" max="8718" width="7.5703125" style="129" customWidth="1"/>
    <col min="8719" max="8719" width="8.5703125" style="129" customWidth="1"/>
    <col min="8720" max="8720" width="7.5703125" style="129" bestFit="1" customWidth="1"/>
    <col min="8721" max="8721" width="7.28515625" style="129" customWidth="1"/>
    <col min="8722" max="8722" width="56" style="129" bestFit="1" customWidth="1"/>
    <col min="8723" max="8960" width="11.42578125" style="129"/>
    <col min="8961" max="8961" width="7.42578125" style="129" customWidth="1"/>
    <col min="8962" max="8962" width="21.42578125" style="129" bestFit="1" customWidth="1"/>
    <col min="8963" max="8963" width="38.5703125" style="129" bestFit="1" customWidth="1"/>
    <col min="8964" max="8964" width="3" style="129" customWidth="1"/>
    <col min="8965" max="8966" width="11.42578125" style="129"/>
    <col min="8967" max="8967" width="3" style="129" bestFit="1" customWidth="1"/>
    <col min="8968" max="8968" width="5.5703125" style="129" bestFit="1" customWidth="1"/>
    <col min="8969" max="8973" width="2.140625" style="129" bestFit="1" customWidth="1"/>
    <col min="8974" max="8974" width="7.5703125" style="129" customWidth="1"/>
    <col min="8975" max="8975" width="8.5703125" style="129" customWidth="1"/>
    <col min="8976" max="8976" width="7.5703125" style="129" bestFit="1" customWidth="1"/>
    <col min="8977" max="8977" width="7.28515625" style="129" customWidth="1"/>
    <col min="8978" max="8978" width="56" style="129" bestFit="1" customWidth="1"/>
    <col min="8979" max="9216" width="11.42578125" style="129"/>
    <col min="9217" max="9217" width="7.42578125" style="129" customWidth="1"/>
    <col min="9218" max="9218" width="21.42578125" style="129" bestFit="1" customWidth="1"/>
    <col min="9219" max="9219" width="38.5703125" style="129" bestFit="1" customWidth="1"/>
    <col min="9220" max="9220" width="3" style="129" customWidth="1"/>
    <col min="9221" max="9222" width="11.42578125" style="129"/>
    <col min="9223" max="9223" width="3" style="129" bestFit="1" customWidth="1"/>
    <col min="9224" max="9224" width="5.5703125" style="129" bestFit="1" customWidth="1"/>
    <col min="9225" max="9229" width="2.140625" style="129" bestFit="1" customWidth="1"/>
    <col min="9230" max="9230" width="7.5703125" style="129" customWidth="1"/>
    <col min="9231" max="9231" width="8.5703125" style="129" customWidth="1"/>
    <col min="9232" max="9232" width="7.5703125" style="129" bestFit="1" customWidth="1"/>
    <col min="9233" max="9233" width="7.28515625" style="129" customWidth="1"/>
    <col min="9234" max="9234" width="56" style="129" bestFit="1" customWidth="1"/>
    <col min="9235" max="9472" width="11.42578125" style="129"/>
    <col min="9473" max="9473" width="7.42578125" style="129" customWidth="1"/>
    <col min="9474" max="9474" width="21.42578125" style="129" bestFit="1" customWidth="1"/>
    <col min="9475" max="9475" width="38.5703125" style="129" bestFit="1" customWidth="1"/>
    <col min="9476" max="9476" width="3" style="129" customWidth="1"/>
    <col min="9477" max="9478" width="11.42578125" style="129"/>
    <col min="9479" max="9479" width="3" style="129" bestFit="1" customWidth="1"/>
    <col min="9480" max="9480" width="5.5703125" style="129" bestFit="1" customWidth="1"/>
    <col min="9481" max="9485" width="2.140625" style="129" bestFit="1" customWidth="1"/>
    <col min="9486" max="9486" width="7.5703125" style="129" customWidth="1"/>
    <col min="9487" max="9487" width="8.5703125" style="129" customWidth="1"/>
    <col min="9488" max="9488" width="7.5703125" style="129" bestFit="1" customWidth="1"/>
    <col min="9489" max="9489" width="7.28515625" style="129" customWidth="1"/>
    <col min="9490" max="9490" width="56" style="129" bestFit="1" customWidth="1"/>
    <col min="9491" max="9728" width="11.42578125" style="129"/>
    <col min="9729" max="9729" width="7.42578125" style="129" customWidth="1"/>
    <col min="9730" max="9730" width="21.42578125" style="129" bestFit="1" customWidth="1"/>
    <col min="9731" max="9731" width="38.5703125" style="129" bestFit="1" customWidth="1"/>
    <col min="9732" max="9732" width="3" style="129" customWidth="1"/>
    <col min="9733" max="9734" width="11.42578125" style="129"/>
    <col min="9735" max="9735" width="3" style="129" bestFit="1" customWidth="1"/>
    <col min="9736" max="9736" width="5.5703125" style="129" bestFit="1" customWidth="1"/>
    <col min="9737" max="9741" width="2.140625" style="129" bestFit="1" customWidth="1"/>
    <col min="9742" max="9742" width="7.5703125" style="129" customWidth="1"/>
    <col min="9743" max="9743" width="8.5703125" style="129" customWidth="1"/>
    <col min="9744" max="9744" width="7.5703125" style="129" bestFit="1" customWidth="1"/>
    <col min="9745" max="9745" width="7.28515625" style="129" customWidth="1"/>
    <col min="9746" max="9746" width="56" style="129" bestFit="1" customWidth="1"/>
    <col min="9747" max="9984" width="11.42578125" style="129"/>
    <col min="9985" max="9985" width="7.42578125" style="129" customWidth="1"/>
    <col min="9986" max="9986" width="21.42578125" style="129" bestFit="1" customWidth="1"/>
    <col min="9987" max="9987" width="38.5703125" style="129" bestFit="1" customWidth="1"/>
    <col min="9988" max="9988" width="3" style="129" customWidth="1"/>
    <col min="9989" max="9990" width="11.42578125" style="129"/>
    <col min="9991" max="9991" width="3" style="129" bestFit="1" customWidth="1"/>
    <col min="9992" max="9992" width="5.5703125" style="129" bestFit="1" customWidth="1"/>
    <col min="9993" max="9997" width="2.140625" style="129" bestFit="1" customWidth="1"/>
    <col min="9998" max="9998" width="7.5703125" style="129" customWidth="1"/>
    <col min="9999" max="9999" width="8.5703125" style="129" customWidth="1"/>
    <col min="10000" max="10000" width="7.5703125" style="129" bestFit="1" customWidth="1"/>
    <col min="10001" max="10001" width="7.28515625" style="129" customWidth="1"/>
    <col min="10002" max="10002" width="56" style="129" bestFit="1" customWidth="1"/>
    <col min="10003" max="10240" width="11.42578125" style="129"/>
    <col min="10241" max="10241" width="7.42578125" style="129" customWidth="1"/>
    <col min="10242" max="10242" width="21.42578125" style="129" bestFit="1" customWidth="1"/>
    <col min="10243" max="10243" width="38.5703125" style="129" bestFit="1" customWidth="1"/>
    <col min="10244" max="10244" width="3" style="129" customWidth="1"/>
    <col min="10245" max="10246" width="11.42578125" style="129"/>
    <col min="10247" max="10247" width="3" style="129" bestFit="1" customWidth="1"/>
    <col min="10248" max="10248" width="5.5703125" style="129" bestFit="1" customWidth="1"/>
    <col min="10249" max="10253" width="2.140625" style="129" bestFit="1" customWidth="1"/>
    <col min="10254" max="10254" width="7.5703125" style="129" customWidth="1"/>
    <col min="10255" max="10255" width="8.5703125" style="129" customWidth="1"/>
    <col min="10256" max="10256" width="7.5703125" style="129" bestFit="1" customWidth="1"/>
    <col min="10257" max="10257" width="7.28515625" style="129" customWidth="1"/>
    <col min="10258" max="10258" width="56" style="129" bestFit="1" customWidth="1"/>
    <col min="10259" max="10496" width="11.42578125" style="129"/>
    <col min="10497" max="10497" width="7.42578125" style="129" customWidth="1"/>
    <col min="10498" max="10498" width="21.42578125" style="129" bestFit="1" customWidth="1"/>
    <col min="10499" max="10499" width="38.5703125" style="129" bestFit="1" customWidth="1"/>
    <col min="10500" max="10500" width="3" style="129" customWidth="1"/>
    <col min="10501" max="10502" width="11.42578125" style="129"/>
    <col min="10503" max="10503" width="3" style="129" bestFit="1" customWidth="1"/>
    <col min="10504" max="10504" width="5.5703125" style="129" bestFit="1" customWidth="1"/>
    <col min="10505" max="10509" width="2.140625" style="129" bestFit="1" customWidth="1"/>
    <col min="10510" max="10510" width="7.5703125" style="129" customWidth="1"/>
    <col min="10511" max="10511" width="8.5703125" style="129" customWidth="1"/>
    <col min="10512" max="10512" width="7.5703125" style="129" bestFit="1" customWidth="1"/>
    <col min="10513" max="10513" width="7.28515625" style="129" customWidth="1"/>
    <col min="10514" max="10514" width="56" style="129" bestFit="1" customWidth="1"/>
    <col min="10515" max="10752" width="11.42578125" style="129"/>
    <col min="10753" max="10753" width="7.42578125" style="129" customWidth="1"/>
    <col min="10754" max="10754" width="21.42578125" style="129" bestFit="1" customWidth="1"/>
    <col min="10755" max="10755" width="38.5703125" style="129" bestFit="1" customWidth="1"/>
    <col min="10756" max="10756" width="3" style="129" customWidth="1"/>
    <col min="10757" max="10758" width="11.42578125" style="129"/>
    <col min="10759" max="10759" width="3" style="129" bestFit="1" customWidth="1"/>
    <col min="10760" max="10760" width="5.5703125" style="129" bestFit="1" customWidth="1"/>
    <col min="10761" max="10765" width="2.140625" style="129" bestFit="1" customWidth="1"/>
    <col min="10766" max="10766" width="7.5703125" style="129" customWidth="1"/>
    <col min="10767" max="10767" width="8.5703125" style="129" customWidth="1"/>
    <col min="10768" max="10768" width="7.5703125" style="129" bestFit="1" customWidth="1"/>
    <col min="10769" max="10769" width="7.28515625" style="129" customWidth="1"/>
    <col min="10770" max="10770" width="56" style="129" bestFit="1" customWidth="1"/>
    <col min="10771" max="11008" width="11.42578125" style="129"/>
    <col min="11009" max="11009" width="7.42578125" style="129" customWidth="1"/>
    <col min="11010" max="11010" width="21.42578125" style="129" bestFit="1" customWidth="1"/>
    <col min="11011" max="11011" width="38.5703125" style="129" bestFit="1" customWidth="1"/>
    <col min="11012" max="11012" width="3" style="129" customWidth="1"/>
    <col min="11013" max="11014" width="11.42578125" style="129"/>
    <col min="11015" max="11015" width="3" style="129" bestFit="1" customWidth="1"/>
    <col min="11016" max="11016" width="5.5703125" style="129" bestFit="1" customWidth="1"/>
    <col min="11017" max="11021" width="2.140625" style="129" bestFit="1" customWidth="1"/>
    <col min="11022" max="11022" width="7.5703125" style="129" customWidth="1"/>
    <col min="11023" max="11023" width="8.5703125" style="129" customWidth="1"/>
    <col min="11024" max="11024" width="7.5703125" style="129" bestFit="1" customWidth="1"/>
    <col min="11025" max="11025" width="7.28515625" style="129" customWidth="1"/>
    <col min="11026" max="11026" width="56" style="129" bestFit="1" customWidth="1"/>
    <col min="11027" max="11264" width="11.42578125" style="129"/>
    <col min="11265" max="11265" width="7.42578125" style="129" customWidth="1"/>
    <col min="11266" max="11266" width="21.42578125" style="129" bestFit="1" customWidth="1"/>
    <col min="11267" max="11267" width="38.5703125" style="129" bestFit="1" customWidth="1"/>
    <col min="11268" max="11268" width="3" style="129" customWidth="1"/>
    <col min="11269" max="11270" width="11.42578125" style="129"/>
    <col min="11271" max="11271" width="3" style="129" bestFit="1" customWidth="1"/>
    <col min="11272" max="11272" width="5.5703125" style="129" bestFit="1" customWidth="1"/>
    <col min="11273" max="11277" width="2.140625" style="129" bestFit="1" customWidth="1"/>
    <col min="11278" max="11278" width="7.5703125" style="129" customWidth="1"/>
    <col min="11279" max="11279" width="8.5703125" style="129" customWidth="1"/>
    <col min="11280" max="11280" width="7.5703125" style="129" bestFit="1" customWidth="1"/>
    <col min="11281" max="11281" width="7.28515625" style="129" customWidth="1"/>
    <col min="11282" max="11282" width="56" style="129" bestFit="1" customWidth="1"/>
    <col min="11283" max="11520" width="11.42578125" style="129"/>
    <col min="11521" max="11521" width="7.42578125" style="129" customWidth="1"/>
    <col min="11522" max="11522" width="21.42578125" style="129" bestFit="1" customWidth="1"/>
    <col min="11523" max="11523" width="38.5703125" style="129" bestFit="1" customWidth="1"/>
    <col min="11524" max="11524" width="3" style="129" customWidth="1"/>
    <col min="11525" max="11526" width="11.42578125" style="129"/>
    <col min="11527" max="11527" width="3" style="129" bestFit="1" customWidth="1"/>
    <col min="11528" max="11528" width="5.5703125" style="129" bestFit="1" customWidth="1"/>
    <col min="11529" max="11533" width="2.140625" style="129" bestFit="1" customWidth="1"/>
    <col min="11534" max="11534" width="7.5703125" style="129" customWidth="1"/>
    <col min="11535" max="11535" width="8.5703125" style="129" customWidth="1"/>
    <col min="11536" max="11536" width="7.5703125" style="129" bestFit="1" customWidth="1"/>
    <col min="11537" max="11537" width="7.28515625" style="129" customWidth="1"/>
    <col min="11538" max="11538" width="56" style="129" bestFit="1" customWidth="1"/>
    <col min="11539" max="11776" width="11.42578125" style="129"/>
    <col min="11777" max="11777" width="7.42578125" style="129" customWidth="1"/>
    <col min="11778" max="11778" width="21.42578125" style="129" bestFit="1" customWidth="1"/>
    <col min="11779" max="11779" width="38.5703125" style="129" bestFit="1" customWidth="1"/>
    <col min="11780" max="11780" width="3" style="129" customWidth="1"/>
    <col min="11781" max="11782" width="11.42578125" style="129"/>
    <col min="11783" max="11783" width="3" style="129" bestFit="1" customWidth="1"/>
    <col min="11784" max="11784" width="5.5703125" style="129" bestFit="1" customWidth="1"/>
    <col min="11785" max="11789" width="2.140625" style="129" bestFit="1" customWidth="1"/>
    <col min="11790" max="11790" width="7.5703125" style="129" customWidth="1"/>
    <col min="11791" max="11791" width="8.5703125" style="129" customWidth="1"/>
    <col min="11792" max="11792" width="7.5703125" style="129" bestFit="1" customWidth="1"/>
    <col min="11793" max="11793" width="7.28515625" style="129" customWidth="1"/>
    <col min="11794" max="11794" width="56" style="129" bestFit="1" customWidth="1"/>
    <col min="11795" max="12032" width="11.42578125" style="129"/>
    <col min="12033" max="12033" width="7.42578125" style="129" customWidth="1"/>
    <col min="12034" max="12034" width="21.42578125" style="129" bestFit="1" customWidth="1"/>
    <col min="12035" max="12035" width="38.5703125" style="129" bestFit="1" customWidth="1"/>
    <col min="12036" max="12036" width="3" style="129" customWidth="1"/>
    <col min="12037" max="12038" width="11.42578125" style="129"/>
    <col min="12039" max="12039" width="3" style="129" bestFit="1" customWidth="1"/>
    <col min="12040" max="12040" width="5.5703125" style="129" bestFit="1" customWidth="1"/>
    <col min="12041" max="12045" width="2.140625" style="129" bestFit="1" customWidth="1"/>
    <col min="12046" max="12046" width="7.5703125" style="129" customWidth="1"/>
    <col min="12047" max="12047" width="8.5703125" style="129" customWidth="1"/>
    <col min="12048" max="12048" width="7.5703125" style="129" bestFit="1" customWidth="1"/>
    <col min="12049" max="12049" width="7.28515625" style="129" customWidth="1"/>
    <col min="12050" max="12050" width="56" style="129" bestFit="1" customWidth="1"/>
    <col min="12051" max="12288" width="11.42578125" style="129"/>
    <col min="12289" max="12289" width="7.42578125" style="129" customWidth="1"/>
    <col min="12290" max="12290" width="21.42578125" style="129" bestFit="1" customWidth="1"/>
    <col min="12291" max="12291" width="38.5703125" style="129" bestFit="1" customWidth="1"/>
    <col min="12292" max="12292" width="3" style="129" customWidth="1"/>
    <col min="12293" max="12294" width="11.42578125" style="129"/>
    <col min="12295" max="12295" width="3" style="129" bestFit="1" customWidth="1"/>
    <col min="12296" max="12296" width="5.5703125" style="129" bestFit="1" customWidth="1"/>
    <col min="12297" max="12301" width="2.140625" style="129" bestFit="1" customWidth="1"/>
    <col min="12302" max="12302" width="7.5703125" style="129" customWidth="1"/>
    <col min="12303" max="12303" width="8.5703125" style="129" customWidth="1"/>
    <col min="12304" max="12304" width="7.5703125" style="129" bestFit="1" customWidth="1"/>
    <col min="12305" max="12305" width="7.28515625" style="129" customWidth="1"/>
    <col min="12306" max="12306" width="56" style="129" bestFit="1" customWidth="1"/>
    <col min="12307" max="12544" width="11.42578125" style="129"/>
    <col min="12545" max="12545" width="7.42578125" style="129" customWidth="1"/>
    <col min="12546" max="12546" width="21.42578125" style="129" bestFit="1" customWidth="1"/>
    <col min="12547" max="12547" width="38.5703125" style="129" bestFit="1" customWidth="1"/>
    <col min="12548" max="12548" width="3" style="129" customWidth="1"/>
    <col min="12549" max="12550" width="11.42578125" style="129"/>
    <col min="12551" max="12551" width="3" style="129" bestFit="1" customWidth="1"/>
    <col min="12552" max="12552" width="5.5703125" style="129" bestFit="1" customWidth="1"/>
    <col min="12553" max="12557" width="2.140625" style="129" bestFit="1" customWidth="1"/>
    <col min="12558" max="12558" width="7.5703125" style="129" customWidth="1"/>
    <col min="12559" max="12559" width="8.5703125" style="129" customWidth="1"/>
    <col min="12560" max="12560" width="7.5703125" style="129" bestFit="1" customWidth="1"/>
    <col min="12561" max="12561" width="7.28515625" style="129" customWidth="1"/>
    <col min="12562" max="12562" width="56" style="129" bestFit="1" customWidth="1"/>
    <col min="12563" max="12800" width="11.42578125" style="129"/>
    <col min="12801" max="12801" width="7.42578125" style="129" customWidth="1"/>
    <col min="12802" max="12802" width="21.42578125" style="129" bestFit="1" customWidth="1"/>
    <col min="12803" max="12803" width="38.5703125" style="129" bestFit="1" customWidth="1"/>
    <col min="12804" max="12804" width="3" style="129" customWidth="1"/>
    <col min="12805" max="12806" width="11.42578125" style="129"/>
    <col min="12807" max="12807" width="3" style="129" bestFit="1" customWidth="1"/>
    <col min="12808" max="12808" width="5.5703125" style="129" bestFit="1" customWidth="1"/>
    <col min="12809" max="12813" width="2.140625" style="129" bestFit="1" customWidth="1"/>
    <col min="12814" max="12814" width="7.5703125" style="129" customWidth="1"/>
    <col min="12815" max="12815" width="8.5703125" style="129" customWidth="1"/>
    <col min="12816" max="12816" width="7.5703125" style="129" bestFit="1" customWidth="1"/>
    <col min="12817" max="12817" width="7.28515625" style="129" customWidth="1"/>
    <col min="12818" max="12818" width="56" style="129" bestFit="1" customWidth="1"/>
    <col min="12819" max="13056" width="11.42578125" style="129"/>
    <col min="13057" max="13057" width="7.42578125" style="129" customWidth="1"/>
    <col min="13058" max="13058" width="21.42578125" style="129" bestFit="1" customWidth="1"/>
    <col min="13059" max="13059" width="38.5703125" style="129" bestFit="1" customWidth="1"/>
    <col min="13060" max="13060" width="3" style="129" customWidth="1"/>
    <col min="13061" max="13062" width="11.42578125" style="129"/>
    <col min="13063" max="13063" width="3" style="129" bestFit="1" customWidth="1"/>
    <col min="13064" max="13064" width="5.5703125" style="129" bestFit="1" customWidth="1"/>
    <col min="13065" max="13069" width="2.140625" style="129" bestFit="1" customWidth="1"/>
    <col min="13070" max="13070" width="7.5703125" style="129" customWidth="1"/>
    <col min="13071" max="13071" width="8.5703125" style="129" customWidth="1"/>
    <col min="13072" max="13072" width="7.5703125" style="129" bestFit="1" customWidth="1"/>
    <col min="13073" max="13073" width="7.28515625" style="129" customWidth="1"/>
    <col min="13074" max="13074" width="56" style="129" bestFit="1" customWidth="1"/>
    <col min="13075" max="13312" width="11.42578125" style="129"/>
    <col min="13313" max="13313" width="7.42578125" style="129" customWidth="1"/>
    <col min="13314" max="13314" width="21.42578125" style="129" bestFit="1" customWidth="1"/>
    <col min="13315" max="13315" width="38.5703125" style="129" bestFit="1" customWidth="1"/>
    <col min="13316" max="13316" width="3" style="129" customWidth="1"/>
    <col min="13317" max="13318" width="11.42578125" style="129"/>
    <col min="13319" max="13319" width="3" style="129" bestFit="1" customWidth="1"/>
    <col min="13320" max="13320" width="5.5703125" style="129" bestFit="1" customWidth="1"/>
    <col min="13321" max="13325" width="2.140625" style="129" bestFit="1" customWidth="1"/>
    <col min="13326" max="13326" width="7.5703125" style="129" customWidth="1"/>
    <col min="13327" max="13327" width="8.5703125" style="129" customWidth="1"/>
    <col min="13328" max="13328" width="7.5703125" style="129" bestFit="1" customWidth="1"/>
    <col min="13329" max="13329" width="7.28515625" style="129" customWidth="1"/>
    <col min="13330" max="13330" width="56" style="129" bestFit="1" customWidth="1"/>
    <col min="13331" max="13568" width="11.42578125" style="129"/>
    <col min="13569" max="13569" width="7.42578125" style="129" customWidth="1"/>
    <col min="13570" max="13570" width="21.42578125" style="129" bestFit="1" customWidth="1"/>
    <col min="13571" max="13571" width="38.5703125" style="129" bestFit="1" customWidth="1"/>
    <col min="13572" max="13572" width="3" style="129" customWidth="1"/>
    <col min="13573" max="13574" width="11.42578125" style="129"/>
    <col min="13575" max="13575" width="3" style="129" bestFit="1" customWidth="1"/>
    <col min="13576" max="13576" width="5.5703125" style="129" bestFit="1" customWidth="1"/>
    <col min="13577" max="13581" width="2.140625" style="129" bestFit="1" customWidth="1"/>
    <col min="13582" max="13582" width="7.5703125" style="129" customWidth="1"/>
    <col min="13583" max="13583" width="8.5703125" style="129" customWidth="1"/>
    <col min="13584" max="13584" width="7.5703125" style="129" bestFit="1" customWidth="1"/>
    <col min="13585" max="13585" width="7.28515625" style="129" customWidth="1"/>
    <col min="13586" max="13586" width="56" style="129" bestFit="1" customWidth="1"/>
    <col min="13587" max="13824" width="11.42578125" style="129"/>
    <col min="13825" max="13825" width="7.42578125" style="129" customWidth="1"/>
    <col min="13826" max="13826" width="21.42578125" style="129" bestFit="1" customWidth="1"/>
    <col min="13827" max="13827" width="38.5703125" style="129" bestFit="1" customWidth="1"/>
    <col min="13828" max="13828" width="3" style="129" customWidth="1"/>
    <col min="13829" max="13830" width="11.42578125" style="129"/>
    <col min="13831" max="13831" width="3" style="129" bestFit="1" customWidth="1"/>
    <col min="13832" max="13832" width="5.5703125" style="129" bestFit="1" customWidth="1"/>
    <col min="13833" max="13837" width="2.140625" style="129" bestFit="1" customWidth="1"/>
    <col min="13838" max="13838" width="7.5703125" style="129" customWidth="1"/>
    <col min="13839" max="13839" width="8.5703125" style="129" customWidth="1"/>
    <col min="13840" max="13840" width="7.5703125" style="129" bestFit="1" customWidth="1"/>
    <col min="13841" max="13841" width="7.28515625" style="129" customWidth="1"/>
    <col min="13842" max="13842" width="56" style="129" bestFit="1" customWidth="1"/>
    <col min="13843" max="14080" width="11.42578125" style="129"/>
    <col min="14081" max="14081" width="7.42578125" style="129" customWidth="1"/>
    <col min="14082" max="14082" width="21.42578125" style="129" bestFit="1" customWidth="1"/>
    <col min="14083" max="14083" width="38.5703125" style="129" bestFit="1" customWidth="1"/>
    <col min="14084" max="14084" width="3" style="129" customWidth="1"/>
    <col min="14085" max="14086" width="11.42578125" style="129"/>
    <col min="14087" max="14087" width="3" style="129" bestFit="1" customWidth="1"/>
    <col min="14088" max="14088" width="5.5703125" style="129" bestFit="1" customWidth="1"/>
    <col min="14089" max="14093" width="2.140625" style="129" bestFit="1" customWidth="1"/>
    <col min="14094" max="14094" width="7.5703125" style="129" customWidth="1"/>
    <col min="14095" max="14095" width="8.5703125" style="129" customWidth="1"/>
    <col min="14096" max="14096" width="7.5703125" style="129" bestFit="1" customWidth="1"/>
    <col min="14097" max="14097" width="7.28515625" style="129" customWidth="1"/>
    <col min="14098" max="14098" width="56" style="129" bestFit="1" customWidth="1"/>
    <col min="14099" max="14336" width="11.42578125" style="129"/>
    <col min="14337" max="14337" width="7.42578125" style="129" customWidth="1"/>
    <col min="14338" max="14338" width="21.42578125" style="129" bestFit="1" customWidth="1"/>
    <col min="14339" max="14339" width="38.5703125" style="129" bestFit="1" customWidth="1"/>
    <col min="14340" max="14340" width="3" style="129" customWidth="1"/>
    <col min="14341" max="14342" width="11.42578125" style="129"/>
    <col min="14343" max="14343" width="3" style="129" bestFit="1" customWidth="1"/>
    <col min="14344" max="14344" width="5.5703125" style="129" bestFit="1" customWidth="1"/>
    <col min="14345" max="14349" width="2.140625" style="129" bestFit="1" customWidth="1"/>
    <col min="14350" max="14350" width="7.5703125" style="129" customWidth="1"/>
    <col min="14351" max="14351" width="8.5703125" style="129" customWidth="1"/>
    <col min="14352" max="14352" width="7.5703125" style="129" bestFit="1" customWidth="1"/>
    <col min="14353" max="14353" width="7.28515625" style="129" customWidth="1"/>
    <col min="14354" max="14354" width="56" style="129" bestFit="1" customWidth="1"/>
    <col min="14355" max="14592" width="11.42578125" style="129"/>
    <col min="14593" max="14593" width="7.42578125" style="129" customWidth="1"/>
    <col min="14594" max="14594" width="21.42578125" style="129" bestFit="1" customWidth="1"/>
    <col min="14595" max="14595" width="38.5703125" style="129" bestFit="1" customWidth="1"/>
    <col min="14596" max="14596" width="3" style="129" customWidth="1"/>
    <col min="14597" max="14598" width="11.42578125" style="129"/>
    <col min="14599" max="14599" width="3" style="129" bestFit="1" customWidth="1"/>
    <col min="14600" max="14600" width="5.5703125" style="129" bestFit="1" customWidth="1"/>
    <col min="14601" max="14605" width="2.140625" style="129" bestFit="1" customWidth="1"/>
    <col min="14606" max="14606" width="7.5703125" style="129" customWidth="1"/>
    <col min="14607" max="14607" width="8.5703125" style="129" customWidth="1"/>
    <col min="14608" max="14608" width="7.5703125" style="129" bestFit="1" customWidth="1"/>
    <col min="14609" max="14609" width="7.28515625" style="129" customWidth="1"/>
    <col min="14610" max="14610" width="56" style="129" bestFit="1" customWidth="1"/>
    <col min="14611" max="14848" width="11.42578125" style="129"/>
    <col min="14849" max="14849" width="7.42578125" style="129" customWidth="1"/>
    <col min="14850" max="14850" width="21.42578125" style="129" bestFit="1" customWidth="1"/>
    <col min="14851" max="14851" width="38.5703125" style="129" bestFit="1" customWidth="1"/>
    <col min="14852" max="14852" width="3" style="129" customWidth="1"/>
    <col min="14853" max="14854" width="11.42578125" style="129"/>
    <col min="14855" max="14855" width="3" style="129" bestFit="1" customWidth="1"/>
    <col min="14856" max="14856" width="5.5703125" style="129" bestFit="1" customWidth="1"/>
    <col min="14857" max="14861" width="2.140625" style="129" bestFit="1" customWidth="1"/>
    <col min="14862" max="14862" width="7.5703125" style="129" customWidth="1"/>
    <col min="14863" max="14863" width="8.5703125" style="129" customWidth="1"/>
    <col min="14864" max="14864" width="7.5703125" style="129" bestFit="1" customWidth="1"/>
    <col min="14865" max="14865" width="7.28515625" style="129" customWidth="1"/>
    <col min="14866" max="14866" width="56" style="129" bestFit="1" customWidth="1"/>
    <col min="14867" max="15104" width="11.42578125" style="129"/>
    <col min="15105" max="15105" width="7.42578125" style="129" customWidth="1"/>
    <col min="15106" max="15106" width="21.42578125" style="129" bestFit="1" customWidth="1"/>
    <col min="15107" max="15107" width="38.5703125" style="129" bestFit="1" customWidth="1"/>
    <col min="15108" max="15108" width="3" style="129" customWidth="1"/>
    <col min="15109" max="15110" width="11.42578125" style="129"/>
    <col min="15111" max="15111" width="3" style="129" bestFit="1" customWidth="1"/>
    <col min="15112" max="15112" width="5.5703125" style="129" bestFit="1" customWidth="1"/>
    <col min="15113" max="15117" width="2.140625" style="129" bestFit="1" customWidth="1"/>
    <col min="15118" max="15118" width="7.5703125" style="129" customWidth="1"/>
    <col min="15119" max="15119" width="8.5703125" style="129" customWidth="1"/>
    <col min="15120" max="15120" width="7.5703125" style="129" bestFit="1" customWidth="1"/>
    <col min="15121" max="15121" width="7.28515625" style="129" customWidth="1"/>
    <col min="15122" max="15122" width="56" style="129" bestFit="1" customWidth="1"/>
    <col min="15123" max="15360" width="11.42578125" style="129"/>
    <col min="15361" max="15361" width="7.42578125" style="129" customWidth="1"/>
    <col min="15362" max="15362" width="21.42578125" style="129" bestFit="1" customWidth="1"/>
    <col min="15363" max="15363" width="38.5703125" style="129" bestFit="1" customWidth="1"/>
    <col min="15364" max="15364" width="3" style="129" customWidth="1"/>
    <col min="15365" max="15366" width="11.42578125" style="129"/>
    <col min="15367" max="15367" width="3" style="129" bestFit="1" customWidth="1"/>
    <col min="15368" max="15368" width="5.5703125" style="129" bestFit="1" customWidth="1"/>
    <col min="15369" max="15373" width="2.140625" style="129" bestFit="1" customWidth="1"/>
    <col min="15374" max="15374" width="7.5703125" style="129" customWidth="1"/>
    <col min="15375" max="15375" width="8.5703125" style="129" customWidth="1"/>
    <col min="15376" max="15376" width="7.5703125" style="129" bestFit="1" customWidth="1"/>
    <col min="15377" max="15377" width="7.28515625" style="129" customWidth="1"/>
    <col min="15378" max="15378" width="56" style="129" bestFit="1" customWidth="1"/>
    <col min="15379" max="15616" width="11.42578125" style="129"/>
    <col min="15617" max="15617" width="7.42578125" style="129" customWidth="1"/>
    <col min="15618" max="15618" width="21.42578125" style="129" bestFit="1" customWidth="1"/>
    <col min="15619" max="15619" width="38.5703125" style="129" bestFit="1" customWidth="1"/>
    <col min="15620" max="15620" width="3" style="129" customWidth="1"/>
    <col min="15621" max="15622" width="11.42578125" style="129"/>
    <col min="15623" max="15623" width="3" style="129" bestFit="1" customWidth="1"/>
    <col min="15624" max="15624" width="5.5703125" style="129" bestFit="1" customWidth="1"/>
    <col min="15625" max="15629" width="2.140625" style="129" bestFit="1" customWidth="1"/>
    <col min="15630" max="15630" width="7.5703125" style="129" customWidth="1"/>
    <col min="15631" max="15631" width="8.5703125" style="129" customWidth="1"/>
    <col min="15632" max="15632" width="7.5703125" style="129" bestFit="1" customWidth="1"/>
    <col min="15633" max="15633" width="7.28515625" style="129" customWidth="1"/>
    <col min="15634" max="15634" width="56" style="129" bestFit="1" customWidth="1"/>
    <col min="15635" max="15872" width="11.42578125" style="129"/>
    <col min="15873" max="15873" width="7.42578125" style="129" customWidth="1"/>
    <col min="15874" max="15874" width="21.42578125" style="129" bestFit="1" customWidth="1"/>
    <col min="15875" max="15875" width="38.5703125" style="129" bestFit="1" customWidth="1"/>
    <col min="15876" max="15876" width="3" style="129" customWidth="1"/>
    <col min="15877" max="15878" width="11.42578125" style="129"/>
    <col min="15879" max="15879" width="3" style="129" bestFit="1" customWidth="1"/>
    <col min="15880" max="15880" width="5.5703125" style="129" bestFit="1" customWidth="1"/>
    <col min="15881" max="15885" width="2.140625" style="129" bestFit="1" customWidth="1"/>
    <col min="15886" max="15886" width="7.5703125" style="129" customWidth="1"/>
    <col min="15887" max="15887" width="8.5703125" style="129" customWidth="1"/>
    <col min="15888" max="15888" width="7.5703125" style="129" bestFit="1" customWidth="1"/>
    <col min="15889" max="15889" width="7.28515625" style="129" customWidth="1"/>
    <col min="15890" max="15890" width="56" style="129" bestFit="1" customWidth="1"/>
    <col min="15891" max="16128" width="11.42578125" style="129"/>
    <col min="16129" max="16129" width="7.42578125" style="129" customWidth="1"/>
    <col min="16130" max="16130" width="21.42578125" style="129" bestFit="1" customWidth="1"/>
    <col min="16131" max="16131" width="38.5703125" style="129" bestFit="1" customWidth="1"/>
    <col min="16132" max="16132" width="3" style="129" customWidth="1"/>
    <col min="16133" max="16134" width="11.42578125" style="129"/>
    <col min="16135" max="16135" width="3" style="129" bestFit="1" customWidth="1"/>
    <col min="16136" max="16136" width="5.5703125" style="129" bestFit="1" customWidth="1"/>
    <col min="16137" max="16141" width="2.140625" style="129" bestFit="1" customWidth="1"/>
    <col min="16142" max="16142" width="7.5703125" style="129" customWidth="1"/>
    <col min="16143" max="16143" width="8.5703125" style="129" customWidth="1"/>
    <col min="16144" max="16144" width="7.5703125" style="129" bestFit="1" customWidth="1"/>
    <col min="16145" max="16145" width="7.28515625" style="129" customWidth="1"/>
    <col min="16146" max="16146" width="56" style="129" bestFit="1" customWidth="1"/>
    <col min="16147" max="16384" width="11.42578125" style="129"/>
  </cols>
  <sheetData>
    <row r="1" spans="1:20" ht="13.5" thickBot="1" x14ac:dyDescent="0.25"/>
    <row r="2" spans="1:20" s="142" customFormat="1" ht="11.25" customHeight="1" x14ac:dyDescent="0.2">
      <c r="A2" s="130"/>
      <c r="B2" s="131"/>
      <c r="C2" s="208" t="s">
        <v>263</v>
      </c>
      <c r="D2" s="209"/>
      <c r="E2" s="132"/>
      <c r="F2" s="133"/>
      <c r="G2" s="134"/>
      <c r="H2" s="135"/>
      <c r="I2" s="136"/>
      <c r="J2" s="137"/>
      <c r="K2" s="137"/>
      <c r="L2" s="137"/>
      <c r="M2" s="137"/>
      <c r="N2" s="137"/>
      <c r="O2" s="138"/>
      <c r="P2" s="201"/>
      <c r="Q2" s="139"/>
      <c r="R2" s="140"/>
      <c r="S2" s="141"/>
      <c r="T2" s="141"/>
    </row>
    <row r="3" spans="1:20" s="142" customFormat="1" ht="15" hidden="1" customHeight="1" x14ac:dyDescent="0.2">
      <c r="A3" s="130">
        <v>1</v>
      </c>
      <c r="B3" s="143" t="s">
        <v>264</v>
      </c>
      <c r="C3" s="144" t="s">
        <v>224</v>
      </c>
      <c r="D3" s="145"/>
      <c r="E3" s="146" t="s">
        <v>247</v>
      </c>
      <c r="F3" s="147" t="s">
        <v>248</v>
      </c>
      <c r="G3" s="148" t="s">
        <v>217</v>
      </c>
      <c r="H3" s="149">
        <v>71</v>
      </c>
      <c r="I3" s="150" t="s">
        <v>213</v>
      </c>
      <c r="J3" s="151" t="s">
        <v>213</v>
      </c>
      <c r="K3" s="151"/>
      <c r="L3" s="151"/>
      <c r="M3" s="151"/>
      <c r="N3" s="152"/>
      <c r="O3" s="153"/>
      <c r="P3" s="190">
        <f>32+34</f>
        <v>66</v>
      </c>
      <c r="Q3" s="154">
        <f>+P3/H3</f>
        <v>0.92957746478873238</v>
      </c>
      <c r="R3" s="155"/>
      <c r="S3" s="156">
        <v>30</v>
      </c>
      <c r="T3" s="141">
        <v>0</v>
      </c>
    </row>
    <row r="4" spans="1:20" s="142" customFormat="1" ht="15" hidden="1" customHeight="1" x14ac:dyDescent="0.2">
      <c r="A4" s="130">
        <v>1</v>
      </c>
      <c r="B4" s="143" t="s">
        <v>265</v>
      </c>
      <c r="C4" s="144" t="s">
        <v>249</v>
      </c>
      <c r="D4" s="145"/>
      <c r="E4" s="146">
        <f>510.228+0.122</f>
        <v>510.35</v>
      </c>
      <c r="F4" s="147">
        <f>+E4+0.317</f>
        <v>510.66700000000003</v>
      </c>
      <c r="G4" s="148" t="s">
        <v>217</v>
      </c>
      <c r="H4" s="149">
        <f>18*52</f>
        <v>936</v>
      </c>
      <c r="I4" s="150"/>
      <c r="J4" s="151"/>
      <c r="K4" s="151" t="s">
        <v>213</v>
      </c>
      <c r="L4" s="151" t="s">
        <v>213</v>
      </c>
      <c r="M4" s="151"/>
      <c r="N4" s="152"/>
      <c r="O4" s="153"/>
      <c r="P4" s="190">
        <v>940</v>
      </c>
      <c r="Q4" s="154">
        <f t="shared" ref="Q4:Q12" si="0">+P4/H4</f>
        <v>1.0042735042735043</v>
      </c>
      <c r="R4" s="155"/>
      <c r="S4" s="156"/>
      <c r="T4" s="141"/>
    </row>
    <row r="5" spans="1:20" s="142" customFormat="1" ht="15" hidden="1" customHeight="1" x14ac:dyDescent="0.2">
      <c r="A5" s="130">
        <v>1</v>
      </c>
      <c r="B5" s="143" t="s">
        <v>265</v>
      </c>
      <c r="C5" s="144" t="s">
        <v>220</v>
      </c>
      <c r="D5" s="145"/>
      <c r="E5" s="146">
        <v>501</v>
      </c>
      <c r="F5" s="147">
        <v>508</v>
      </c>
      <c r="G5" s="148" t="s">
        <v>217</v>
      </c>
      <c r="H5" s="149">
        <v>7000</v>
      </c>
      <c r="I5" s="150"/>
      <c r="J5" s="151"/>
      <c r="K5" s="151" t="s">
        <v>213</v>
      </c>
      <c r="L5" s="151" t="s">
        <v>213</v>
      </c>
      <c r="M5" s="151" t="s">
        <v>213</v>
      </c>
      <c r="N5" s="152"/>
      <c r="O5" s="153"/>
      <c r="P5" s="190">
        <v>0</v>
      </c>
      <c r="Q5" s="154">
        <f t="shared" si="0"/>
        <v>0</v>
      </c>
      <c r="R5" s="155"/>
      <c r="S5" s="156"/>
      <c r="T5" s="141"/>
    </row>
    <row r="6" spans="1:20" s="142" customFormat="1" ht="15" hidden="1" customHeight="1" x14ac:dyDescent="0.2">
      <c r="A6" s="130">
        <v>1</v>
      </c>
      <c r="B6" s="143" t="s">
        <v>265</v>
      </c>
      <c r="C6" s="144" t="s">
        <v>266</v>
      </c>
      <c r="D6" s="145"/>
      <c r="E6" s="146" t="s">
        <v>267</v>
      </c>
      <c r="F6" s="147" t="s">
        <v>29</v>
      </c>
      <c r="G6" s="148" t="s">
        <v>217</v>
      </c>
      <c r="H6" s="149">
        <v>1</v>
      </c>
      <c r="I6" s="150"/>
      <c r="J6" s="151"/>
      <c r="K6" s="151"/>
      <c r="L6" s="151"/>
      <c r="M6" s="151" t="s">
        <v>213</v>
      </c>
      <c r="N6" s="152"/>
      <c r="O6" s="153"/>
      <c r="P6" s="190">
        <v>1</v>
      </c>
      <c r="Q6" s="154">
        <f t="shared" si="0"/>
        <v>1</v>
      </c>
      <c r="R6" s="155"/>
      <c r="S6" s="156"/>
      <c r="T6" s="141"/>
    </row>
    <row r="7" spans="1:20" s="142" customFormat="1" ht="15" hidden="1" customHeight="1" x14ac:dyDescent="0.2">
      <c r="A7" s="130">
        <v>1</v>
      </c>
      <c r="B7" s="143" t="s">
        <v>268</v>
      </c>
      <c r="C7" s="144" t="s">
        <v>269</v>
      </c>
      <c r="D7" s="145"/>
      <c r="E7" s="146" t="s">
        <v>270</v>
      </c>
      <c r="F7" s="147" t="s">
        <v>34</v>
      </c>
      <c r="G7" s="148" t="s">
        <v>217</v>
      </c>
      <c r="H7" s="149">
        <v>1</v>
      </c>
      <c r="I7" s="150"/>
      <c r="J7" s="151"/>
      <c r="K7" s="151"/>
      <c r="L7" s="151"/>
      <c r="M7" s="151" t="s">
        <v>213</v>
      </c>
      <c r="N7" s="152"/>
      <c r="O7" s="153"/>
      <c r="P7" s="190">
        <v>1</v>
      </c>
      <c r="Q7" s="154">
        <f t="shared" si="0"/>
        <v>1</v>
      </c>
      <c r="R7" s="155"/>
      <c r="S7" s="156"/>
      <c r="T7" s="141"/>
    </row>
    <row r="8" spans="1:20" s="142" customFormat="1" ht="15" hidden="1" customHeight="1" x14ac:dyDescent="0.2">
      <c r="A8" s="130">
        <v>1</v>
      </c>
      <c r="B8" s="143" t="s">
        <v>268</v>
      </c>
      <c r="C8" s="144" t="s">
        <v>269</v>
      </c>
      <c r="D8" s="145"/>
      <c r="E8" s="146" t="s">
        <v>271</v>
      </c>
      <c r="F8" s="147" t="s">
        <v>34</v>
      </c>
      <c r="G8" s="148" t="s">
        <v>217</v>
      </c>
      <c r="H8" s="149">
        <v>1</v>
      </c>
      <c r="I8" s="150"/>
      <c r="J8" s="151"/>
      <c r="K8" s="151"/>
      <c r="L8" s="151"/>
      <c r="M8" s="151" t="s">
        <v>213</v>
      </c>
      <c r="N8" s="152"/>
      <c r="O8" s="153"/>
      <c r="P8" s="190">
        <v>1</v>
      </c>
      <c r="Q8" s="154">
        <f t="shared" si="0"/>
        <v>1</v>
      </c>
      <c r="R8" s="155"/>
      <c r="S8" s="156"/>
      <c r="T8" s="141"/>
    </row>
    <row r="9" spans="1:20" s="142" customFormat="1" ht="15" hidden="1" customHeight="1" x14ac:dyDescent="0.2">
      <c r="A9" s="130">
        <v>1</v>
      </c>
      <c r="B9" s="143" t="s">
        <v>268</v>
      </c>
      <c r="C9" s="144" t="s">
        <v>269</v>
      </c>
      <c r="D9" s="145"/>
      <c r="E9" s="146" t="s">
        <v>272</v>
      </c>
      <c r="F9" s="147" t="s">
        <v>34</v>
      </c>
      <c r="G9" s="148" t="s">
        <v>217</v>
      </c>
      <c r="H9" s="149">
        <v>1</v>
      </c>
      <c r="I9" s="150"/>
      <c r="J9" s="151"/>
      <c r="K9" s="151"/>
      <c r="L9" s="151"/>
      <c r="M9" s="151" t="s">
        <v>213</v>
      </c>
      <c r="N9" s="152"/>
      <c r="O9" s="153"/>
      <c r="P9" s="190">
        <v>1</v>
      </c>
      <c r="Q9" s="154">
        <f t="shared" si="0"/>
        <v>1</v>
      </c>
      <c r="R9" s="155"/>
      <c r="S9" s="156"/>
      <c r="T9" s="141"/>
    </row>
    <row r="10" spans="1:20" s="142" customFormat="1" ht="15" hidden="1" customHeight="1" x14ac:dyDescent="0.2">
      <c r="A10" s="130">
        <v>1</v>
      </c>
      <c r="B10" s="143" t="s">
        <v>268</v>
      </c>
      <c r="C10" s="144" t="s">
        <v>269</v>
      </c>
      <c r="D10" s="145"/>
      <c r="E10" s="146" t="s">
        <v>273</v>
      </c>
      <c r="F10" s="147" t="s">
        <v>34</v>
      </c>
      <c r="G10" s="148" t="s">
        <v>217</v>
      </c>
      <c r="H10" s="149">
        <v>1</v>
      </c>
      <c r="I10" s="150"/>
      <c r="J10" s="151"/>
      <c r="K10" s="151"/>
      <c r="L10" s="151"/>
      <c r="M10" s="151" t="s">
        <v>213</v>
      </c>
      <c r="N10" s="152"/>
      <c r="O10" s="153"/>
      <c r="P10" s="190">
        <v>1</v>
      </c>
      <c r="Q10" s="154">
        <f t="shared" si="0"/>
        <v>1</v>
      </c>
      <c r="R10" s="155"/>
      <c r="S10" s="156"/>
      <c r="T10" s="141"/>
    </row>
    <row r="11" spans="1:20" s="142" customFormat="1" ht="15" hidden="1" customHeight="1" x14ac:dyDescent="0.2">
      <c r="A11" s="130"/>
      <c r="B11" s="143" t="s">
        <v>268</v>
      </c>
      <c r="C11" s="144" t="s">
        <v>269</v>
      </c>
      <c r="D11" s="145"/>
      <c r="E11" s="146" t="s">
        <v>274</v>
      </c>
      <c r="F11" s="147" t="s">
        <v>34</v>
      </c>
      <c r="G11" s="148" t="s">
        <v>217</v>
      </c>
      <c r="H11" s="149">
        <v>1</v>
      </c>
      <c r="I11" s="150"/>
      <c r="J11" s="151"/>
      <c r="K11" s="151"/>
      <c r="L11" s="151"/>
      <c r="M11" s="151" t="s">
        <v>213</v>
      </c>
      <c r="N11" s="152"/>
      <c r="O11" s="153"/>
      <c r="P11" s="190">
        <v>1</v>
      </c>
      <c r="Q11" s="154">
        <f t="shared" si="0"/>
        <v>1</v>
      </c>
      <c r="R11" s="155"/>
      <c r="S11" s="156"/>
      <c r="T11" s="141"/>
    </row>
    <row r="12" spans="1:20" s="142" customFormat="1" ht="15" hidden="1" customHeight="1" x14ac:dyDescent="0.2">
      <c r="A12" s="130"/>
      <c r="B12" s="143"/>
      <c r="C12" s="144" t="s">
        <v>275</v>
      </c>
      <c r="D12" s="145"/>
      <c r="E12" s="146">
        <v>499</v>
      </c>
      <c r="F12" s="147">
        <v>551</v>
      </c>
      <c r="G12" s="148" t="s">
        <v>217</v>
      </c>
      <c r="H12" s="149">
        <v>1</v>
      </c>
      <c r="I12" s="150"/>
      <c r="J12" s="151"/>
      <c r="K12" s="151"/>
      <c r="L12" s="151"/>
      <c r="M12" s="151" t="s">
        <v>213</v>
      </c>
      <c r="N12" s="152"/>
      <c r="O12" s="153"/>
      <c r="P12" s="193">
        <v>1</v>
      </c>
      <c r="Q12" s="154">
        <f t="shared" si="0"/>
        <v>1</v>
      </c>
      <c r="R12" s="155"/>
      <c r="S12" s="156"/>
      <c r="T12" s="141"/>
    </row>
    <row r="13" spans="1:20" s="142" customFormat="1" ht="15" hidden="1" customHeight="1" x14ac:dyDescent="0.2">
      <c r="A13" s="130">
        <v>1</v>
      </c>
      <c r="B13" s="143" t="s">
        <v>265</v>
      </c>
      <c r="C13" s="144" t="s">
        <v>276</v>
      </c>
      <c r="D13" s="145"/>
      <c r="E13" s="146" t="s">
        <v>267</v>
      </c>
      <c r="F13" s="147" t="s">
        <v>29</v>
      </c>
      <c r="G13" s="148" t="s">
        <v>217</v>
      </c>
      <c r="H13" s="149"/>
      <c r="I13" s="150"/>
      <c r="J13" s="151"/>
      <c r="K13" s="151"/>
      <c r="L13" s="151"/>
      <c r="M13" s="151"/>
      <c r="N13" s="152"/>
      <c r="O13" s="153"/>
      <c r="P13" s="190">
        <v>1</v>
      </c>
      <c r="Q13" s="154"/>
      <c r="R13" s="155"/>
      <c r="S13" s="156"/>
      <c r="T13" s="141"/>
    </row>
    <row r="14" spans="1:20" s="142" customFormat="1" ht="15" hidden="1" customHeight="1" x14ac:dyDescent="0.2">
      <c r="A14" s="130">
        <v>1</v>
      </c>
      <c r="B14" s="143" t="s">
        <v>265</v>
      </c>
      <c r="C14" s="144" t="s">
        <v>277</v>
      </c>
      <c r="D14" s="145"/>
      <c r="E14" s="146" t="s">
        <v>267</v>
      </c>
      <c r="F14" s="147" t="s">
        <v>29</v>
      </c>
      <c r="G14" s="148" t="s">
        <v>217</v>
      </c>
      <c r="H14" s="149"/>
      <c r="I14" s="150"/>
      <c r="J14" s="151"/>
      <c r="K14" s="151"/>
      <c r="L14" s="151"/>
      <c r="M14" s="151"/>
      <c r="N14" s="152"/>
      <c r="O14" s="153"/>
      <c r="P14" s="190">
        <v>3</v>
      </c>
      <c r="Q14" s="154"/>
      <c r="R14" s="155"/>
      <c r="S14" s="156"/>
      <c r="T14" s="141"/>
    </row>
    <row r="15" spans="1:20" s="142" customFormat="1" ht="15" hidden="1" customHeight="1" x14ac:dyDescent="0.2">
      <c r="A15" s="130">
        <v>1</v>
      </c>
      <c r="B15" s="143" t="s">
        <v>265</v>
      </c>
      <c r="C15" s="144" t="s">
        <v>206</v>
      </c>
      <c r="D15" s="145"/>
      <c r="E15" s="146" t="s">
        <v>208</v>
      </c>
      <c r="F15" s="147" t="s">
        <v>29</v>
      </c>
      <c r="G15" s="148" t="s">
        <v>217</v>
      </c>
      <c r="H15" s="149"/>
      <c r="I15" s="150"/>
      <c r="J15" s="151"/>
      <c r="K15" s="151"/>
      <c r="L15" s="151"/>
      <c r="M15" s="151"/>
      <c r="N15" s="152"/>
      <c r="O15" s="153"/>
      <c r="P15" s="166">
        <v>2</v>
      </c>
      <c r="Q15" s="154"/>
      <c r="R15" s="155"/>
      <c r="S15" s="156"/>
      <c r="T15" s="141"/>
    </row>
    <row r="16" spans="1:20" s="142" customFormat="1" ht="15" hidden="1" customHeight="1" x14ac:dyDescent="0.2">
      <c r="A16" s="130">
        <v>1</v>
      </c>
      <c r="B16" s="143" t="s">
        <v>265</v>
      </c>
      <c r="C16" s="144" t="s">
        <v>277</v>
      </c>
      <c r="D16" s="145"/>
      <c r="E16" s="146" t="s">
        <v>208</v>
      </c>
      <c r="F16" s="147" t="s">
        <v>29</v>
      </c>
      <c r="G16" s="148" t="s">
        <v>217</v>
      </c>
      <c r="H16" s="149"/>
      <c r="I16" s="150"/>
      <c r="J16" s="151"/>
      <c r="K16" s="151"/>
      <c r="L16" s="151"/>
      <c r="M16" s="151"/>
      <c r="N16" s="152"/>
      <c r="O16" s="153"/>
      <c r="P16" s="190">
        <f>2+6</f>
        <v>8</v>
      </c>
      <c r="Q16" s="154"/>
      <c r="R16" s="155"/>
      <c r="S16" s="156"/>
      <c r="T16" s="141"/>
    </row>
    <row r="17" spans="1:20" s="142" customFormat="1" ht="15" hidden="1" customHeight="1" x14ac:dyDescent="0.2">
      <c r="A17" s="130">
        <v>1</v>
      </c>
      <c r="B17" s="143" t="s">
        <v>265</v>
      </c>
      <c r="C17" s="144" t="s">
        <v>276</v>
      </c>
      <c r="D17" s="145"/>
      <c r="E17" s="146" t="s">
        <v>208</v>
      </c>
      <c r="F17" s="147" t="s">
        <v>29</v>
      </c>
      <c r="G17" s="148" t="s">
        <v>217</v>
      </c>
      <c r="H17" s="149"/>
      <c r="I17" s="150"/>
      <c r="J17" s="151"/>
      <c r="K17" s="151"/>
      <c r="L17" s="151"/>
      <c r="M17" s="151"/>
      <c r="N17" s="152"/>
      <c r="O17" s="153"/>
      <c r="P17" s="190">
        <v>4</v>
      </c>
      <c r="Q17" s="154"/>
      <c r="R17" s="155"/>
      <c r="S17" s="156"/>
      <c r="T17" s="141"/>
    </row>
    <row r="18" spans="1:20" s="142" customFormat="1" ht="15" hidden="1" customHeight="1" x14ac:dyDescent="0.2">
      <c r="A18" s="130">
        <v>1</v>
      </c>
      <c r="B18" s="143" t="s">
        <v>265</v>
      </c>
      <c r="C18" s="144" t="s">
        <v>224</v>
      </c>
      <c r="D18" s="145"/>
      <c r="E18" s="146" t="s">
        <v>208</v>
      </c>
      <c r="F18" s="147" t="s">
        <v>29</v>
      </c>
      <c r="G18" s="148" t="s">
        <v>217</v>
      </c>
      <c r="H18" s="149"/>
      <c r="I18" s="150"/>
      <c r="J18" s="151"/>
      <c r="K18" s="151"/>
      <c r="L18" s="151"/>
      <c r="M18" s="151"/>
      <c r="N18" s="152"/>
      <c r="O18" s="153"/>
      <c r="P18" s="166">
        <v>3</v>
      </c>
      <c r="Q18" s="154"/>
      <c r="R18" s="155"/>
      <c r="S18" s="156"/>
      <c r="T18" s="141"/>
    </row>
    <row r="19" spans="1:20" s="142" customFormat="1" ht="15" hidden="1" customHeight="1" x14ac:dyDescent="0.2">
      <c r="A19" s="130">
        <v>1</v>
      </c>
      <c r="B19" s="143" t="s">
        <v>265</v>
      </c>
      <c r="C19" s="144" t="s">
        <v>278</v>
      </c>
      <c r="D19" s="145"/>
      <c r="E19" s="146" t="s">
        <v>208</v>
      </c>
      <c r="F19" s="147" t="s">
        <v>29</v>
      </c>
      <c r="G19" s="148" t="s">
        <v>217</v>
      </c>
      <c r="H19" s="149"/>
      <c r="I19" s="150"/>
      <c r="J19" s="151"/>
      <c r="K19" s="151"/>
      <c r="L19" s="151"/>
      <c r="M19" s="151"/>
      <c r="N19" s="152"/>
      <c r="O19" s="153"/>
      <c r="P19" s="190">
        <v>8</v>
      </c>
      <c r="Q19" s="154"/>
      <c r="R19" s="155"/>
      <c r="S19" s="156"/>
      <c r="T19" s="141"/>
    </row>
    <row r="20" spans="1:20" s="142" customFormat="1" ht="15" hidden="1" customHeight="1" x14ac:dyDescent="0.2">
      <c r="A20" s="130">
        <v>1</v>
      </c>
      <c r="B20" s="143" t="s">
        <v>264</v>
      </c>
      <c r="C20" s="144" t="s">
        <v>279</v>
      </c>
      <c r="D20" s="145"/>
      <c r="E20" s="146" t="s">
        <v>247</v>
      </c>
      <c r="F20" s="147" t="s">
        <v>280</v>
      </c>
      <c r="G20" s="148" t="s">
        <v>217</v>
      </c>
      <c r="H20" s="149"/>
      <c r="I20" s="150"/>
      <c r="J20" s="151"/>
      <c r="K20" s="151"/>
      <c r="L20" s="151"/>
      <c r="M20" s="151"/>
      <c r="N20" s="152"/>
      <c r="O20" s="153"/>
      <c r="P20" s="190">
        <v>1</v>
      </c>
      <c r="Q20" s="154"/>
      <c r="R20" s="155"/>
      <c r="S20" s="156"/>
      <c r="T20" s="141"/>
    </row>
    <row r="21" spans="1:20" s="142" customFormat="1" ht="15" hidden="1" customHeight="1" x14ac:dyDescent="0.2">
      <c r="A21" s="130">
        <v>1</v>
      </c>
      <c r="B21" s="143" t="s">
        <v>265</v>
      </c>
      <c r="C21" s="144" t="s">
        <v>277</v>
      </c>
      <c r="D21" s="145"/>
      <c r="E21" s="146">
        <v>501</v>
      </c>
      <c r="F21" s="147">
        <v>512</v>
      </c>
      <c r="G21" s="148" t="s">
        <v>217</v>
      </c>
      <c r="H21" s="149"/>
      <c r="I21" s="150"/>
      <c r="J21" s="151"/>
      <c r="K21" s="151"/>
      <c r="L21" s="151"/>
      <c r="M21" s="151"/>
      <c r="N21" s="152"/>
      <c r="O21" s="153"/>
      <c r="P21" s="190">
        <v>8</v>
      </c>
      <c r="Q21" s="154"/>
      <c r="R21" s="155"/>
      <c r="S21" s="156"/>
      <c r="T21" s="141"/>
    </row>
    <row r="22" spans="1:20" s="142" customFormat="1" ht="15" hidden="1" customHeight="1" x14ac:dyDescent="0.2">
      <c r="A22" s="130">
        <v>1</v>
      </c>
      <c r="B22" s="143" t="s">
        <v>281</v>
      </c>
      <c r="C22" s="144" t="s">
        <v>277</v>
      </c>
      <c r="D22" s="145"/>
      <c r="E22" s="146">
        <v>512</v>
      </c>
      <c r="F22" s="147">
        <v>527</v>
      </c>
      <c r="G22" s="148" t="s">
        <v>217</v>
      </c>
      <c r="H22" s="149"/>
      <c r="I22" s="150"/>
      <c r="J22" s="151"/>
      <c r="K22" s="151"/>
      <c r="L22" s="151"/>
      <c r="M22" s="151"/>
      <c r="N22" s="152"/>
      <c r="O22" s="153"/>
      <c r="P22" s="190">
        <v>10</v>
      </c>
      <c r="Q22" s="154"/>
      <c r="R22" s="155"/>
      <c r="S22" s="156"/>
      <c r="T22" s="141"/>
    </row>
    <row r="23" spans="1:20" s="142" customFormat="1" ht="15" hidden="1" customHeight="1" x14ac:dyDescent="0.2">
      <c r="A23" s="130">
        <v>1</v>
      </c>
      <c r="B23" s="143" t="s">
        <v>282</v>
      </c>
      <c r="C23" s="144" t="s">
        <v>277</v>
      </c>
      <c r="D23" s="145"/>
      <c r="E23" s="146">
        <v>527</v>
      </c>
      <c r="F23" s="147">
        <v>538</v>
      </c>
      <c r="G23" s="148" t="s">
        <v>217</v>
      </c>
      <c r="H23" s="149"/>
      <c r="I23" s="150"/>
      <c r="J23" s="151"/>
      <c r="K23" s="151"/>
      <c r="L23" s="151"/>
      <c r="M23" s="151"/>
      <c r="N23" s="152"/>
      <c r="O23" s="153"/>
      <c r="P23" s="190">
        <v>6</v>
      </c>
      <c r="Q23" s="154"/>
      <c r="R23" s="155"/>
      <c r="S23" s="156"/>
      <c r="T23" s="141"/>
    </row>
    <row r="24" spans="1:20" s="142" customFormat="1" ht="15" hidden="1" customHeight="1" x14ac:dyDescent="0.2">
      <c r="A24" s="130">
        <v>1</v>
      </c>
      <c r="B24" s="143" t="s">
        <v>283</v>
      </c>
      <c r="C24" s="144" t="s">
        <v>277</v>
      </c>
      <c r="D24" s="145"/>
      <c r="E24" s="146">
        <v>538</v>
      </c>
      <c r="F24" s="147">
        <v>551</v>
      </c>
      <c r="G24" s="148" t="s">
        <v>217</v>
      </c>
      <c r="H24" s="149"/>
      <c r="I24" s="150"/>
      <c r="J24" s="151"/>
      <c r="K24" s="151"/>
      <c r="L24" s="151"/>
      <c r="M24" s="151"/>
      <c r="N24" s="152"/>
      <c r="O24" s="153"/>
      <c r="P24" s="190">
        <v>7</v>
      </c>
      <c r="Q24" s="154"/>
      <c r="R24" s="155"/>
      <c r="S24" s="156"/>
      <c r="T24" s="141"/>
    </row>
    <row r="25" spans="1:20" s="142" customFormat="1" ht="15" hidden="1" customHeight="1" x14ac:dyDescent="0.2">
      <c r="A25" s="130">
        <v>1</v>
      </c>
      <c r="B25" s="143" t="s">
        <v>284</v>
      </c>
      <c r="C25" s="144" t="s">
        <v>285</v>
      </c>
      <c r="D25" s="145"/>
      <c r="E25" s="146" t="s">
        <v>286</v>
      </c>
      <c r="F25" s="147" t="s">
        <v>287</v>
      </c>
      <c r="G25" s="148" t="s">
        <v>7</v>
      </c>
      <c r="H25" s="149"/>
      <c r="I25" s="150"/>
      <c r="J25" s="151"/>
      <c r="K25" s="151"/>
      <c r="L25" s="151"/>
      <c r="M25" s="151"/>
      <c r="N25" s="152"/>
      <c r="O25" s="153"/>
      <c r="P25" s="190">
        <v>6</v>
      </c>
      <c r="Q25" s="154"/>
      <c r="R25" s="155"/>
      <c r="S25" s="156"/>
      <c r="T25" s="141"/>
    </row>
    <row r="26" spans="1:20" s="142" customFormat="1" ht="15" hidden="1" customHeight="1" x14ac:dyDescent="0.2">
      <c r="A26" s="130">
        <v>1</v>
      </c>
      <c r="B26" s="143" t="s">
        <v>284</v>
      </c>
      <c r="C26" s="144" t="s">
        <v>277</v>
      </c>
      <c r="D26" s="145"/>
      <c r="E26" s="146" t="s">
        <v>286</v>
      </c>
      <c r="F26" s="147" t="s">
        <v>287</v>
      </c>
      <c r="G26" s="148" t="s">
        <v>217</v>
      </c>
      <c r="H26" s="149"/>
      <c r="I26" s="150"/>
      <c r="J26" s="151"/>
      <c r="K26" s="151"/>
      <c r="L26" s="151"/>
      <c r="M26" s="151"/>
      <c r="N26" s="152"/>
      <c r="O26" s="153"/>
      <c r="P26" s="190">
        <v>2</v>
      </c>
      <c r="Q26" s="154"/>
      <c r="R26" s="155"/>
      <c r="S26" s="156"/>
      <c r="T26" s="141"/>
    </row>
    <row r="27" spans="1:20" s="142" customFormat="1" ht="15" hidden="1" customHeight="1" x14ac:dyDescent="0.2">
      <c r="A27" s="130">
        <v>1</v>
      </c>
      <c r="B27" s="143" t="s">
        <v>284</v>
      </c>
      <c r="C27" s="144" t="s">
        <v>206</v>
      </c>
      <c r="D27" s="145"/>
      <c r="E27" s="146" t="s">
        <v>286</v>
      </c>
      <c r="F27" s="147" t="s">
        <v>287</v>
      </c>
      <c r="G27" s="148" t="s">
        <v>217</v>
      </c>
      <c r="H27" s="149"/>
      <c r="I27" s="150"/>
      <c r="J27" s="151"/>
      <c r="K27" s="151"/>
      <c r="L27" s="151"/>
      <c r="M27" s="151"/>
      <c r="N27" s="152"/>
      <c r="O27" s="153"/>
      <c r="P27" s="166">
        <v>2</v>
      </c>
      <c r="Q27" s="154"/>
      <c r="R27" s="155"/>
      <c r="S27" s="156"/>
      <c r="T27" s="141"/>
    </row>
    <row r="28" spans="1:20" s="142" customFormat="1" ht="15" hidden="1" customHeight="1" x14ac:dyDescent="0.2">
      <c r="A28" s="130">
        <v>1</v>
      </c>
      <c r="B28" s="143" t="s">
        <v>265</v>
      </c>
      <c r="C28" s="144" t="s">
        <v>288</v>
      </c>
      <c r="D28" s="145"/>
      <c r="E28" s="146" t="s">
        <v>289</v>
      </c>
      <c r="F28" s="147" t="s">
        <v>29</v>
      </c>
      <c r="G28" s="148" t="s">
        <v>7</v>
      </c>
      <c r="H28" s="149"/>
      <c r="I28" s="150"/>
      <c r="J28" s="151"/>
      <c r="K28" s="151"/>
      <c r="L28" s="151"/>
      <c r="M28" s="151"/>
      <c r="N28" s="152"/>
      <c r="O28" s="153"/>
      <c r="P28" s="190">
        <v>0.3</v>
      </c>
      <c r="Q28" s="154"/>
      <c r="R28" s="155"/>
      <c r="S28" s="156"/>
      <c r="T28" s="141"/>
    </row>
    <row r="29" spans="1:20" s="142" customFormat="1" ht="15" hidden="1" customHeight="1" x14ac:dyDescent="0.2">
      <c r="A29" s="130">
        <v>1</v>
      </c>
      <c r="B29" s="143" t="s">
        <v>265</v>
      </c>
      <c r="C29" s="144" t="s">
        <v>290</v>
      </c>
      <c r="D29" s="145"/>
      <c r="E29" s="146" t="s">
        <v>289</v>
      </c>
      <c r="F29" s="147" t="s">
        <v>29</v>
      </c>
      <c r="G29" s="148" t="s">
        <v>7</v>
      </c>
      <c r="H29" s="149"/>
      <c r="I29" s="150"/>
      <c r="J29" s="151"/>
      <c r="K29" s="151"/>
      <c r="L29" s="151"/>
      <c r="M29" s="151"/>
      <c r="N29" s="152"/>
      <c r="O29" s="153"/>
      <c r="P29" s="190">
        <v>0.3</v>
      </c>
      <c r="Q29" s="154"/>
      <c r="R29" s="155"/>
      <c r="S29" s="156"/>
      <c r="T29" s="141"/>
    </row>
    <row r="30" spans="1:20" s="142" customFormat="1" ht="15" hidden="1" customHeight="1" x14ac:dyDescent="0.2">
      <c r="A30" s="130">
        <v>1</v>
      </c>
      <c r="B30" s="143" t="s">
        <v>265</v>
      </c>
      <c r="C30" s="144" t="s">
        <v>290</v>
      </c>
      <c r="D30" s="145"/>
      <c r="E30" s="146" t="s">
        <v>291</v>
      </c>
      <c r="F30" s="147" t="s">
        <v>29</v>
      </c>
      <c r="G30" s="148" t="s">
        <v>7</v>
      </c>
      <c r="H30" s="149"/>
      <c r="I30" s="150"/>
      <c r="J30" s="151"/>
      <c r="K30" s="151"/>
      <c r="L30" s="151"/>
      <c r="M30" s="151"/>
      <c r="N30" s="152"/>
      <c r="O30" s="153"/>
      <c r="P30" s="190">
        <v>0.3</v>
      </c>
      <c r="Q30" s="154"/>
      <c r="R30" s="155"/>
      <c r="S30" s="156"/>
      <c r="T30" s="141"/>
    </row>
    <row r="31" spans="1:20" s="142" customFormat="1" ht="15" hidden="1" customHeight="1" x14ac:dyDescent="0.2">
      <c r="A31" s="130">
        <v>1</v>
      </c>
      <c r="B31" s="143" t="s">
        <v>292</v>
      </c>
      <c r="C31" s="144" t="s">
        <v>212</v>
      </c>
      <c r="D31" s="145"/>
      <c r="E31" s="146">
        <v>563.29999999999995</v>
      </c>
      <c r="F31" s="147">
        <v>564.69000000000005</v>
      </c>
      <c r="G31" s="148" t="s">
        <v>9</v>
      </c>
      <c r="H31" s="149">
        <v>146.4</v>
      </c>
      <c r="I31" s="157"/>
      <c r="J31" s="151" t="s">
        <v>213</v>
      </c>
      <c r="K31" s="151" t="s">
        <v>213</v>
      </c>
      <c r="L31" s="151" t="s">
        <v>213</v>
      </c>
      <c r="M31" s="151"/>
      <c r="N31" s="152"/>
      <c r="O31" s="153"/>
      <c r="P31" s="190">
        <f>24.4</f>
        <v>24.4</v>
      </c>
      <c r="Q31" s="154">
        <f>+P31/H31</f>
        <v>0.16666666666666666</v>
      </c>
      <c r="R31" s="155"/>
      <c r="S31" s="156"/>
      <c r="T31" s="141"/>
    </row>
    <row r="32" spans="1:20" s="142" customFormat="1" ht="15" hidden="1" customHeight="1" x14ac:dyDescent="0.2">
      <c r="A32" s="130">
        <v>1</v>
      </c>
      <c r="B32" s="143" t="s">
        <v>265</v>
      </c>
      <c r="C32" s="144" t="s">
        <v>266</v>
      </c>
      <c r="D32" s="145"/>
      <c r="E32" s="146" t="s">
        <v>293</v>
      </c>
      <c r="F32" s="147" t="s">
        <v>29</v>
      </c>
      <c r="G32" s="148" t="s">
        <v>217</v>
      </c>
      <c r="H32" s="149">
        <v>1</v>
      </c>
      <c r="I32" s="157"/>
      <c r="J32" s="151"/>
      <c r="K32" s="151"/>
      <c r="L32" s="151"/>
      <c r="M32" s="151" t="s">
        <v>213</v>
      </c>
      <c r="N32" s="152"/>
      <c r="O32" s="153"/>
      <c r="P32" s="190">
        <v>1</v>
      </c>
      <c r="Q32" s="154">
        <f t="shared" ref="Q32:Q39" si="1">+P32/H32</f>
        <v>1</v>
      </c>
      <c r="R32" s="155"/>
      <c r="S32" s="156"/>
      <c r="T32" s="141"/>
    </row>
    <row r="33" spans="1:20" s="142" customFormat="1" ht="15" hidden="1" customHeight="1" x14ac:dyDescent="0.2">
      <c r="A33" s="130">
        <v>1</v>
      </c>
      <c r="B33" s="143" t="s">
        <v>265</v>
      </c>
      <c r="C33" s="144" t="s">
        <v>269</v>
      </c>
      <c r="D33" s="145"/>
      <c r="E33" s="146" t="s">
        <v>294</v>
      </c>
      <c r="F33" s="147" t="s">
        <v>29</v>
      </c>
      <c r="G33" s="148" t="s">
        <v>217</v>
      </c>
      <c r="H33" s="149">
        <v>1</v>
      </c>
      <c r="I33" s="157"/>
      <c r="J33" s="151"/>
      <c r="K33" s="151"/>
      <c r="L33" s="151"/>
      <c r="M33" s="151" t="s">
        <v>213</v>
      </c>
      <c r="N33" s="152"/>
      <c r="O33" s="153"/>
      <c r="P33" s="190">
        <v>1</v>
      </c>
      <c r="Q33" s="154">
        <f t="shared" si="1"/>
        <v>1</v>
      </c>
      <c r="R33" s="155"/>
      <c r="S33" s="156"/>
      <c r="T33" s="141"/>
    </row>
    <row r="34" spans="1:20" s="142" customFormat="1" ht="15" hidden="1" customHeight="1" x14ac:dyDescent="0.2">
      <c r="A34" s="130">
        <v>1</v>
      </c>
      <c r="B34" s="143" t="s">
        <v>265</v>
      </c>
      <c r="C34" s="144" t="s">
        <v>269</v>
      </c>
      <c r="D34" s="145"/>
      <c r="E34" s="146" t="s">
        <v>295</v>
      </c>
      <c r="F34" s="147" t="s">
        <v>29</v>
      </c>
      <c r="G34" s="148" t="s">
        <v>217</v>
      </c>
      <c r="H34" s="149">
        <v>1</v>
      </c>
      <c r="I34" s="157"/>
      <c r="J34" s="151"/>
      <c r="K34" s="151"/>
      <c r="L34" s="151"/>
      <c r="M34" s="151" t="s">
        <v>213</v>
      </c>
      <c r="N34" s="152"/>
      <c r="O34" s="153"/>
      <c r="P34" s="190">
        <v>1</v>
      </c>
      <c r="Q34" s="154">
        <f t="shared" si="1"/>
        <v>1</v>
      </c>
      <c r="R34" s="155"/>
      <c r="S34" s="156"/>
      <c r="T34" s="141"/>
    </row>
    <row r="35" spans="1:20" s="142" customFormat="1" ht="15" hidden="1" customHeight="1" x14ac:dyDescent="0.2">
      <c r="A35" s="130">
        <v>1</v>
      </c>
      <c r="B35" s="143" t="s">
        <v>265</v>
      </c>
      <c r="C35" s="144" t="s">
        <v>269</v>
      </c>
      <c r="D35" s="145"/>
      <c r="E35" s="146" t="s">
        <v>296</v>
      </c>
      <c r="F35" s="147" t="s">
        <v>29</v>
      </c>
      <c r="G35" s="148" t="s">
        <v>217</v>
      </c>
      <c r="H35" s="149">
        <v>1</v>
      </c>
      <c r="I35" s="157"/>
      <c r="J35" s="151"/>
      <c r="K35" s="151"/>
      <c r="L35" s="151"/>
      <c r="M35" s="151" t="s">
        <v>213</v>
      </c>
      <c r="N35" s="152"/>
      <c r="O35" s="153"/>
      <c r="P35" s="190">
        <v>1</v>
      </c>
      <c r="Q35" s="154">
        <f t="shared" si="1"/>
        <v>1</v>
      </c>
      <c r="R35" s="155"/>
      <c r="S35" s="156"/>
      <c r="T35" s="141"/>
    </row>
    <row r="36" spans="1:20" s="142" customFormat="1" ht="15" hidden="1" customHeight="1" x14ac:dyDescent="0.2">
      <c r="A36" s="130">
        <v>1</v>
      </c>
      <c r="B36" s="143" t="s">
        <v>265</v>
      </c>
      <c r="C36" s="144" t="s">
        <v>269</v>
      </c>
      <c r="D36" s="145"/>
      <c r="E36" s="146" t="s">
        <v>297</v>
      </c>
      <c r="F36" s="147" t="s">
        <v>29</v>
      </c>
      <c r="G36" s="148" t="s">
        <v>217</v>
      </c>
      <c r="H36" s="149">
        <v>1</v>
      </c>
      <c r="I36" s="157"/>
      <c r="J36" s="151"/>
      <c r="K36" s="151"/>
      <c r="L36" s="151"/>
      <c r="M36" s="151" t="s">
        <v>213</v>
      </c>
      <c r="N36" s="152"/>
      <c r="O36" s="153"/>
      <c r="P36" s="190">
        <v>1</v>
      </c>
      <c r="Q36" s="154">
        <f t="shared" si="1"/>
        <v>1</v>
      </c>
      <c r="R36" s="155"/>
      <c r="S36" s="156"/>
      <c r="T36" s="141"/>
    </row>
    <row r="37" spans="1:20" s="142" customFormat="1" ht="15" hidden="1" customHeight="1" x14ac:dyDescent="0.2">
      <c r="A37" s="130">
        <v>1</v>
      </c>
      <c r="B37" s="143" t="s">
        <v>265</v>
      </c>
      <c r="C37" s="144" t="s">
        <v>269</v>
      </c>
      <c r="D37" s="145"/>
      <c r="E37" s="146" t="s">
        <v>298</v>
      </c>
      <c r="F37" s="147" t="s">
        <v>29</v>
      </c>
      <c r="G37" s="148" t="s">
        <v>217</v>
      </c>
      <c r="H37" s="149">
        <v>1</v>
      </c>
      <c r="I37" s="157"/>
      <c r="J37" s="151"/>
      <c r="K37" s="151"/>
      <c r="L37" s="151"/>
      <c r="M37" s="151" t="s">
        <v>213</v>
      </c>
      <c r="N37" s="152"/>
      <c r="O37" s="153"/>
      <c r="P37" s="190">
        <v>1</v>
      </c>
      <c r="Q37" s="154">
        <f t="shared" si="1"/>
        <v>1</v>
      </c>
      <c r="R37" s="155"/>
      <c r="S37" s="156"/>
      <c r="T37" s="141"/>
    </row>
    <row r="38" spans="1:20" s="142" customFormat="1" ht="15" hidden="1" customHeight="1" x14ac:dyDescent="0.2">
      <c r="A38" s="130">
        <v>1</v>
      </c>
      <c r="B38" s="143" t="s">
        <v>265</v>
      </c>
      <c r="C38" s="144" t="s">
        <v>269</v>
      </c>
      <c r="D38" s="145"/>
      <c r="E38" s="146" t="s">
        <v>291</v>
      </c>
      <c r="F38" s="147" t="s">
        <v>29</v>
      </c>
      <c r="G38" s="148" t="s">
        <v>217</v>
      </c>
      <c r="H38" s="149">
        <v>1</v>
      </c>
      <c r="I38" s="157"/>
      <c r="J38" s="151"/>
      <c r="K38" s="151"/>
      <c r="L38" s="151"/>
      <c r="M38" s="151" t="s">
        <v>213</v>
      </c>
      <c r="N38" s="152"/>
      <c r="O38" s="153"/>
      <c r="P38" s="190">
        <v>1</v>
      </c>
      <c r="Q38" s="154">
        <f t="shared" si="1"/>
        <v>1</v>
      </c>
      <c r="R38" s="155"/>
      <c r="S38" s="156"/>
      <c r="T38" s="141"/>
    </row>
    <row r="39" spans="1:20" s="142" customFormat="1" ht="15" hidden="1" customHeight="1" x14ac:dyDescent="0.2">
      <c r="A39" s="130">
        <v>1</v>
      </c>
      <c r="B39" s="143" t="s">
        <v>265</v>
      </c>
      <c r="C39" s="144" t="s">
        <v>275</v>
      </c>
      <c r="D39" s="145"/>
      <c r="E39" s="146">
        <v>499</v>
      </c>
      <c r="F39" s="147">
        <v>551</v>
      </c>
      <c r="G39" s="148" t="s">
        <v>217</v>
      </c>
      <c r="H39" s="149">
        <v>1</v>
      </c>
      <c r="I39" s="157"/>
      <c r="J39" s="151"/>
      <c r="K39" s="151"/>
      <c r="L39" s="151"/>
      <c r="M39" s="151" t="s">
        <v>213</v>
      </c>
      <c r="N39" s="152"/>
      <c r="O39" s="153"/>
      <c r="P39" s="193">
        <v>1</v>
      </c>
      <c r="Q39" s="154">
        <f t="shared" si="1"/>
        <v>1</v>
      </c>
      <c r="R39" s="155"/>
      <c r="S39" s="156"/>
      <c r="T39" s="141"/>
    </row>
    <row r="40" spans="1:20" s="142" customFormat="1" ht="15" hidden="1" customHeight="1" x14ac:dyDescent="0.2">
      <c r="A40" s="130">
        <v>1</v>
      </c>
      <c r="B40" s="143" t="s">
        <v>268</v>
      </c>
      <c r="C40" s="144" t="s">
        <v>299</v>
      </c>
      <c r="D40" s="145"/>
      <c r="E40" s="146">
        <v>551</v>
      </c>
      <c r="F40" s="147">
        <v>563</v>
      </c>
      <c r="G40" s="148" t="s">
        <v>217</v>
      </c>
      <c r="H40" s="149"/>
      <c r="I40" s="157"/>
      <c r="J40" s="151"/>
      <c r="K40" s="151"/>
      <c r="L40" s="151"/>
      <c r="M40" s="151"/>
      <c r="N40" s="152"/>
      <c r="O40" s="153"/>
      <c r="P40" s="190">
        <v>400</v>
      </c>
      <c r="Q40" s="154"/>
      <c r="R40" s="155"/>
      <c r="S40" s="156"/>
      <c r="T40" s="141"/>
    </row>
    <row r="41" spans="1:20" s="142" customFormat="1" ht="15" hidden="1" customHeight="1" x14ac:dyDescent="0.2">
      <c r="A41" s="130">
        <v>1</v>
      </c>
      <c r="B41" s="143" t="s">
        <v>283</v>
      </c>
      <c r="C41" s="144" t="s">
        <v>299</v>
      </c>
      <c r="D41" s="145"/>
      <c r="E41" s="146">
        <v>544</v>
      </c>
      <c r="F41" s="147">
        <v>551</v>
      </c>
      <c r="G41" s="148" t="s">
        <v>217</v>
      </c>
      <c r="H41" s="149"/>
      <c r="I41" s="157"/>
      <c r="J41" s="151"/>
      <c r="K41" s="151"/>
      <c r="L41" s="151"/>
      <c r="M41" s="151"/>
      <c r="N41" s="152"/>
      <c r="O41" s="153"/>
      <c r="P41" s="190">
        <v>350</v>
      </c>
      <c r="Q41" s="154"/>
      <c r="R41" s="155"/>
      <c r="S41" s="156"/>
      <c r="T41" s="141"/>
    </row>
    <row r="42" spans="1:20" s="142" customFormat="1" ht="15" hidden="1" customHeight="1" x14ac:dyDescent="0.2">
      <c r="A42" s="130">
        <v>1</v>
      </c>
      <c r="B42" s="143" t="s">
        <v>268</v>
      </c>
      <c r="C42" s="144" t="s">
        <v>300</v>
      </c>
      <c r="D42" s="145"/>
      <c r="E42" s="146">
        <v>552</v>
      </c>
      <c r="F42" s="147">
        <v>552.1</v>
      </c>
      <c r="G42" s="148" t="s">
        <v>217</v>
      </c>
      <c r="H42" s="149"/>
      <c r="I42" s="157"/>
      <c r="J42" s="151"/>
      <c r="K42" s="151"/>
      <c r="L42" s="151"/>
      <c r="M42" s="151"/>
      <c r="N42" s="152"/>
      <c r="O42" s="153"/>
      <c r="P42" s="190">
        <v>1</v>
      </c>
      <c r="Q42" s="154"/>
      <c r="R42" s="155"/>
      <c r="S42" s="156"/>
      <c r="T42" s="141"/>
    </row>
    <row r="43" spans="1:20" s="142" customFormat="1" ht="15" hidden="1" customHeight="1" x14ac:dyDescent="0.2">
      <c r="A43" s="130">
        <v>1</v>
      </c>
      <c r="B43" s="143" t="s">
        <v>265</v>
      </c>
      <c r="C43" s="144" t="s">
        <v>300</v>
      </c>
      <c r="D43" s="145"/>
      <c r="E43" s="146">
        <v>501</v>
      </c>
      <c r="F43" s="147">
        <v>512</v>
      </c>
      <c r="G43" s="148" t="s">
        <v>217</v>
      </c>
      <c r="H43" s="149"/>
      <c r="I43" s="157"/>
      <c r="J43" s="151"/>
      <c r="K43" s="151"/>
      <c r="L43" s="151"/>
      <c r="M43" s="151"/>
      <c r="N43" s="152"/>
      <c r="O43" s="153"/>
      <c r="P43" s="190">
        <v>6</v>
      </c>
      <c r="Q43" s="154"/>
      <c r="R43" s="155"/>
      <c r="S43" s="156"/>
      <c r="T43" s="141"/>
    </row>
    <row r="44" spans="1:20" s="142" customFormat="1" ht="15" hidden="1" customHeight="1" x14ac:dyDescent="0.2">
      <c r="A44" s="130">
        <v>1</v>
      </c>
      <c r="B44" s="143" t="s">
        <v>284</v>
      </c>
      <c r="C44" s="144" t="s">
        <v>300</v>
      </c>
      <c r="D44" s="145"/>
      <c r="E44" s="146">
        <v>519</v>
      </c>
      <c r="F44" s="147">
        <v>527</v>
      </c>
      <c r="G44" s="148" t="s">
        <v>217</v>
      </c>
      <c r="H44" s="149"/>
      <c r="I44" s="157"/>
      <c r="J44" s="151"/>
      <c r="K44" s="151"/>
      <c r="L44" s="151"/>
      <c r="M44" s="151"/>
      <c r="N44" s="152"/>
      <c r="O44" s="153"/>
      <c r="P44" s="190">
        <v>20</v>
      </c>
      <c r="Q44" s="154"/>
      <c r="R44" s="155"/>
      <c r="S44" s="156"/>
      <c r="T44" s="141"/>
    </row>
    <row r="45" spans="1:20" s="142" customFormat="1" ht="15" hidden="1" customHeight="1" x14ac:dyDescent="0.2">
      <c r="A45" s="130">
        <v>1</v>
      </c>
      <c r="B45" s="143" t="s">
        <v>282</v>
      </c>
      <c r="C45" s="144" t="s">
        <v>300</v>
      </c>
      <c r="D45" s="145"/>
      <c r="E45" s="146">
        <v>527</v>
      </c>
      <c r="F45" s="147">
        <v>538</v>
      </c>
      <c r="G45" s="148" t="s">
        <v>217</v>
      </c>
      <c r="H45" s="149"/>
      <c r="I45" s="157"/>
      <c r="J45" s="151"/>
      <c r="K45" s="151"/>
      <c r="L45" s="151"/>
      <c r="M45" s="151"/>
      <c r="N45" s="152"/>
      <c r="O45" s="153"/>
      <c r="P45" s="190">
        <v>10</v>
      </c>
      <c r="Q45" s="154"/>
      <c r="R45" s="155"/>
      <c r="S45" s="156"/>
      <c r="T45" s="141"/>
    </row>
    <row r="46" spans="1:20" s="142" customFormat="1" ht="15" hidden="1" customHeight="1" x14ac:dyDescent="0.2">
      <c r="A46" s="130">
        <v>1</v>
      </c>
      <c r="B46" s="143" t="s">
        <v>282</v>
      </c>
      <c r="C46" s="144" t="s">
        <v>285</v>
      </c>
      <c r="D46" s="145"/>
      <c r="E46" s="146" t="s">
        <v>301</v>
      </c>
      <c r="F46" s="147"/>
      <c r="G46" s="148" t="s">
        <v>7</v>
      </c>
      <c r="H46" s="149"/>
      <c r="I46" s="157"/>
      <c r="J46" s="151"/>
      <c r="K46" s="151"/>
      <c r="L46" s="151"/>
      <c r="M46" s="151"/>
      <c r="N46" s="152"/>
      <c r="O46" s="153"/>
      <c r="P46" s="190">
        <v>10</v>
      </c>
      <c r="Q46" s="154"/>
      <c r="R46" s="155"/>
      <c r="S46" s="156"/>
      <c r="T46" s="141"/>
    </row>
    <row r="47" spans="1:20" s="142" customFormat="1" ht="15" hidden="1" customHeight="1" x14ac:dyDescent="0.2">
      <c r="A47" s="130">
        <v>1</v>
      </c>
      <c r="B47" s="143" t="s">
        <v>282</v>
      </c>
      <c r="C47" s="144" t="s">
        <v>300</v>
      </c>
      <c r="D47" s="145"/>
      <c r="E47" s="146" t="s">
        <v>301</v>
      </c>
      <c r="F47" s="147"/>
      <c r="G47" s="148" t="s">
        <v>217</v>
      </c>
      <c r="H47" s="149"/>
      <c r="I47" s="157"/>
      <c r="J47" s="151"/>
      <c r="K47" s="151"/>
      <c r="L47" s="151"/>
      <c r="M47" s="151"/>
      <c r="N47" s="152"/>
      <c r="O47" s="153"/>
      <c r="P47" s="190">
        <v>6</v>
      </c>
      <c r="Q47" s="154"/>
      <c r="R47" s="155"/>
      <c r="S47" s="156"/>
      <c r="T47" s="141"/>
    </row>
    <row r="48" spans="1:20" s="142" customFormat="1" ht="15" hidden="1" customHeight="1" x14ac:dyDescent="0.2">
      <c r="A48" s="130">
        <v>1</v>
      </c>
      <c r="B48" s="143" t="s">
        <v>282</v>
      </c>
      <c r="C48" s="144" t="s">
        <v>300</v>
      </c>
      <c r="D48" s="145"/>
      <c r="E48" s="146" t="s">
        <v>302</v>
      </c>
      <c r="F48" s="147" t="s">
        <v>303</v>
      </c>
      <c r="G48" s="148" t="s">
        <v>217</v>
      </c>
      <c r="H48" s="149"/>
      <c r="I48" s="157"/>
      <c r="J48" s="151"/>
      <c r="K48" s="151"/>
      <c r="L48" s="151"/>
      <c r="M48" s="151"/>
      <c r="N48" s="152"/>
      <c r="O48" s="153"/>
      <c r="P48" s="190">
        <v>4</v>
      </c>
      <c r="Q48" s="154"/>
      <c r="R48" s="155"/>
      <c r="S48" s="156"/>
      <c r="T48" s="141"/>
    </row>
    <row r="49" spans="1:20" s="142" customFormat="1" ht="15" hidden="1" customHeight="1" x14ac:dyDescent="0.2">
      <c r="A49" s="130">
        <v>1</v>
      </c>
      <c r="B49" s="143" t="s">
        <v>268</v>
      </c>
      <c r="C49" s="144" t="s">
        <v>224</v>
      </c>
      <c r="D49" s="145"/>
      <c r="E49" s="146">
        <v>558</v>
      </c>
      <c r="F49" s="147">
        <v>558.1</v>
      </c>
      <c r="G49" s="148" t="s">
        <v>217</v>
      </c>
      <c r="H49" s="149">
        <v>10</v>
      </c>
      <c r="I49" s="150" t="s">
        <v>213</v>
      </c>
      <c r="J49" s="150"/>
      <c r="K49" s="150"/>
      <c r="L49" s="150"/>
      <c r="M49" s="150"/>
      <c r="N49" s="150"/>
      <c r="O49" s="153"/>
      <c r="P49" s="166">
        <v>9</v>
      </c>
      <c r="Q49" s="154">
        <f>+P49/H49</f>
        <v>0.9</v>
      </c>
      <c r="R49" s="155"/>
      <c r="S49" s="158"/>
    </row>
    <row r="50" spans="1:20" s="142" customFormat="1" ht="15" hidden="1" customHeight="1" x14ac:dyDescent="0.2">
      <c r="A50" s="130">
        <v>1</v>
      </c>
      <c r="B50" s="143" t="s">
        <v>292</v>
      </c>
      <c r="C50" s="144" t="s">
        <v>212</v>
      </c>
      <c r="D50" s="145"/>
      <c r="E50" s="146">
        <v>563.29999999999995</v>
      </c>
      <c r="F50" s="147">
        <v>564.69000000000005</v>
      </c>
      <c r="G50" s="148" t="s">
        <v>9</v>
      </c>
      <c r="H50" s="147">
        <f>146-24</f>
        <v>122</v>
      </c>
      <c r="I50" s="150" t="s">
        <v>213</v>
      </c>
      <c r="J50" s="151" t="s">
        <v>213</v>
      </c>
      <c r="K50" s="151"/>
      <c r="L50" s="151"/>
      <c r="M50" s="151"/>
      <c r="N50" s="152"/>
      <c r="O50" s="153"/>
      <c r="P50" s="190">
        <f>2*24.4+3*24.4+2</f>
        <v>123.99999999999999</v>
      </c>
      <c r="Q50" s="154">
        <f t="shared" ref="Q50:Q59" si="2">+P50/H50</f>
        <v>1.0163934426229506</v>
      </c>
      <c r="R50" s="155"/>
      <c r="S50" s="156"/>
      <c r="T50" s="141"/>
    </row>
    <row r="51" spans="1:20" s="142" customFormat="1" ht="15" hidden="1" customHeight="1" x14ac:dyDescent="0.2">
      <c r="A51" s="130">
        <v>1</v>
      </c>
      <c r="B51" s="143" t="s">
        <v>292</v>
      </c>
      <c r="C51" s="144" t="s">
        <v>212</v>
      </c>
      <c r="D51" s="145"/>
      <c r="E51" s="146">
        <v>563.29999999999995</v>
      </c>
      <c r="F51" s="147">
        <v>564.69000000000005</v>
      </c>
      <c r="G51" s="148" t="s">
        <v>9</v>
      </c>
      <c r="H51" s="147">
        <f>24.4*15</f>
        <v>366</v>
      </c>
      <c r="I51" s="150"/>
      <c r="J51" s="150" t="s">
        <v>213</v>
      </c>
      <c r="K51" s="150" t="s">
        <v>213</v>
      </c>
      <c r="L51" s="150" t="s">
        <v>213</v>
      </c>
      <c r="M51" s="150"/>
      <c r="N51" s="150"/>
      <c r="O51" s="153"/>
      <c r="P51" s="190">
        <f>24.4*2+4*24.4</f>
        <v>146.39999999999998</v>
      </c>
      <c r="Q51" s="154">
        <f t="shared" si="2"/>
        <v>0.39999999999999991</v>
      </c>
      <c r="R51" s="155"/>
      <c r="S51" s="158"/>
    </row>
    <row r="52" spans="1:20" s="142" customFormat="1" ht="15" hidden="1" customHeight="1" x14ac:dyDescent="0.2">
      <c r="A52" s="130">
        <v>1</v>
      </c>
      <c r="B52" s="143" t="s">
        <v>265</v>
      </c>
      <c r="C52" s="144" t="s">
        <v>266</v>
      </c>
      <c r="D52" s="145"/>
      <c r="E52" s="146" t="s">
        <v>304</v>
      </c>
      <c r="F52" s="147" t="s">
        <v>29</v>
      </c>
      <c r="G52" s="148" t="s">
        <v>217</v>
      </c>
      <c r="H52" s="149">
        <v>1</v>
      </c>
      <c r="I52" s="150"/>
      <c r="J52" s="151"/>
      <c r="K52" s="151"/>
      <c r="L52" s="151"/>
      <c r="M52" s="151" t="s">
        <v>213</v>
      </c>
      <c r="N52" s="152"/>
      <c r="O52" s="153"/>
      <c r="P52" s="190">
        <v>1</v>
      </c>
      <c r="Q52" s="154">
        <f t="shared" si="2"/>
        <v>1</v>
      </c>
      <c r="R52" s="155"/>
      <c r="S52" s="156"/>
      <c r="T52" s="141"/>
    </row>
    <row r="53" spans="1:20" s="142" customFormat="1" ht="15" hidden="1" customHeight="1" x14ac:dyDescent="0.2">
      <c r="A53" s="130">
        <v>1</v>
      </c>
      <c r="B53" s="143" t="s">
        <v>265</v>
      </c>
      <c r="C53" s="144" t="s">
        <v>269</v>
      </c>
      <c r="D53" s="145"/>
      <c r="E53" s="146" t="s">
        <v>305</v>
      </c>
      <c r="F53" s="147" t="s">
        <v>29</v>
      </c>
      <c r="G53" s="148" t="s">
        <v>217</v>
      </c>
      <c r="H53" s="149">
        <v>1</v>
      </c>
      <c r="I53" s="150"/>
      <c r="J53" s="151"/>
      <c r="K53" s="151"/>
      <c r="L53" s="151"/>
      <c r="M53" s="151" t="s">
        <v>213</v>
      </c>
      <c r="N53" s="152"/>
      <c r="O53" s="153"/>
      <c r="P53" s="190">
        <v>1</v>
      </c>
      <c r="Q53" s="154">
        <f t="shared" si="2"/>
        <v>1</v>
      </c>
      <c r="R53" s="155"/>
      <c r="S53" s="156"/>
      <c r="T53" s="141"/>
    </row>
    <row r="54" spans="1:20" s="142" customFormat="1" ht="15" hidden="1" customHeight="1" x14ac:dyDescent="0.2">
      <c r="A54" s="130">
        <v>1</v>
      </c>
      <c r="B54" s="143" t="s">
        <v>265</v>
      </c>
      <c r="C54" s="144" t="s">
        <v>269</v>
      </c>
      <c r="D54" s="145"/>
      <c r="E54" s="146" t="s">
        <v>306</v>
      </c>
      <c r="F54" s="147" t="s">
        <v>29</v>
      </c>
      <c r="G54" s="148" t="s">
        <v>217</v>
      </c>
      <c r="H54" s="149">
        <v>1</v>
      </c>
      <c r="I54" s="150"/>
      <c r="J54" s="151"/>
      <c r="K54" s="151"/>
      <c r="L54" s="151"/>
      <c r="M54" s="151" t="s">
        <v>213</v>
      </c>
      <c r="N54" s="152"/>
      <c r="O54" s="153"/>
      <c r="P54" s="190">
        <v>1</v>
      </c>
      <c r="Q54" s="154">
        <f t="shared" si="2"/>
        <v>1</v>
      </c>
      <c r="R54" s="155"/>
      <c r="S54" s="156"/>
      <c r="T54" s="141"/>
    </row>
    <row r="55" spans="1:20" s="142" customFormat="1" ht="15" hidden="1" customHeight="1" x14ac:dyDescent="0.2">
      <c r="A55" s="130">
        <v>1</v>
      </c>
      <c r="B55" s="143" t="s">
        <v>265</v>
      </c>
      <c r="C55" s="144" t="s">
        <v>269</v>
      </c>
      <c r="D55" s="145"/>
      <c r="E55" s="146" t="s">
        <v>307</v>
      </c>
      <c r="F55" s="147" t="s">
        <v>29</v>
      </c>
      <c r="G55" s="148" t="s">
        <v>217</v>
      </c>
      <c r="H55" s="149">
        <v>1</v>
      </c>
      <c r="I55" s="150"/>
      <c r="J55" s="151"/>
      <c r="K55" s="151"/>
      <c r="L55" s="151"/>
      <c r="M55" s="151" t="s">
        <v>213</v>
      </c>
      <c r="N55" s="152"/>
      <c r="O55" s="153"/>
      <c r="P55" s="190">
        <v>1</v>
      </c>
      <c r="Q55" s="154">
        <f t="shared" si="2"/>
        <v>1</v>
      </c>
      <c r="R55" s="155"/>
      <c r="S55" s="156"/>
      <c r="T55" s="141"/>
    </row>
    <row r="56" spans="1:20" s="142" customFormat="1" ht="15" hidden="1" customHeight="1" x14ac:dyDescent="0.2">
      <c r="A56" s="130">
        <v>1</v>
      </c>
      <c r="B56" s="143" t="s">
        <v>265</v>
      </c>
      <c r="C56" s="144" t="s">
        <v>269</v>
      </c>
      <c r="D56" s="145"/>
      <c r="E56" s="146" t="s">
        <v>308</v>
      </c>
      <c r="F56" s="147" t="s">
        <v>29</v>
      </c>
      <c r="G56" s="148" t="s">
        <v>217</v>
      </c>
      <c r="H56" s="149">
        <v>1</v>
      </c>
      <c r="I56" s="150"/>
      <c r="J56" s="151"/>
      <c r="K56" s="151"/>
      <c r="L56" s="151"/>
      <c r="M56" s="151" t="s">
        <v>213</v>
      </c>
      <c r="N56" s="152"/>
      <c r="O56" s="153"/>
      <c r="P56" s="190">
        <v>1</v>
      </c>
      <c r="Q56" s="154">
        <f t="shared" si="2"/>
        <v>1</v>
      </c>
      <c r="R56" s="155"/>
      <c r="S56" s="156"/>
      <c r="T56" s="141"/>
    </row>
    <row r="57" spans="1:20" s="142" customFormat="1" ht="15" hidden="1" customHeight="1" x14ac:dyDescent="0.2">
      <c r="A57" s="130">
        <v>1</v>
      </c>
      <c r="B57" s="143" t="s">
        <v>265</v>
      </c>
      <c r="C57" s="144" t="s">
        <v>269</v>
      </c>
      <c r="D57" s="145"/>
      <c r="E57" s="146" t="s">
        <v>309</v>
      </c>
      <c r="F57" s="147" t="s">
        <v>29</v>
      </c>
      <c r="G57" s="148" t="s">
        <v>217</v>
      </c>
      <c r="H57" s="149">
        <v>1</v>
      </c>
      <c r="I57" s="150"/>
      <c r="J57" s="151"/>
      <c r="K57" s="151"/>
      <c r="L57" s="151"/>
      <c r="M57" s="151" t="s">
        <v>213</v>
      </c>
      <c r="N57" s="152"/>
      <c r="O57" s="153"/>
      <c r="P57" s="190">
        <v>1</v>
      </c>
      <c r="Q57" s="154">
        <f t="shared" si="2"/>
        <v>1</v>
      </c>
      <c r="R57" s="155"/>
      <c r="S57" s="156"/>
      <c r="T57" s="141"/>
    </row>
    <row r="58" spans="1:20" s="142" customFormat="1" ht="15" hidden="1" customHeight="1" x14ac:dyDescent="0.2">
      <c r="A58" s="130">
        <v>1</v>
      </c>
      <c r="B58" s="143" t="s">
        <v>265</v>
      </c>
      <c r="C58" s="144" t="s">
        <v>269</v>
      </c>
      <c r="D58" s="145"/>
      <c r="E58" s="146" t="s">
        <v>310</v>
      </c>
      <c r="F58" s="147" t="s">
        <v>29</v>
      </c>
      <c r="G58" s="148" t="s">
        <v>217</v>
      </c>
      <c r="H58" s="149">
        <v>1</v>
      </c>
      <c r="I58" s="150"/>
      <c r="J58" s="151"/>
      <c r="K58" s="151"/>
      <c r="L58" s="151"/>
      <c r="M58" s="151" t="s">
        <v>213</v>
      </c>
      <c r="N58" s="152"/>
      <c r="O58" s="153"/>
      <c r="P58" s="190">
        <v>1</v>
      </c>
      <c r="Q58" s="154">
        <f t="shared" si="2"/>
        <v>1</v>
      </c>
      <c r="R58" s="155"/>
      <c r="S58" s="156"/>
      <c r="T58" s="141"/>
    </row>
    <row r="59" spans="1:20" s="142" customFormat="1" ht="15" hidden="1" customHeight="1" x14ac:dyDescent="0.2">
      <c r="A59" s="130">
        <v>1</v>
      </c>
      <c r="B59" s="143" t="s">
        <v>265</v>
      </c>
      <c r="C59" s="144" t="s">
        <v>269</v>
      </c>
      <c r="D59" s="145"/>
      <c r="E59" s="146" t="s">
        <v>289</v>
      </c>
      <c r="F59" s="147" t="s">
        <v>29</v>
      </c>
      <c r="G59" s="148" t="s">
        <v>217</v>
      </c>
      <c r="H59" s="149">
        <v>1</v>
      </c>
      <c r="I59" s="150"/>
      <c r="J59" s="151"/>
      <c r="K59" s="151"/>
      <c r="L59" s="151"/>
      <c r="M59" s="151" t="s">
        <v>213</v>
      </c>
      <c r="N59" s="152"/>
      <c r="O59" s="153"/>
      <c r="P59" s="190">
        <v>1</v>
      </c>
      <c r="Q59" s="154">
        <f t="shared" si="2"/>
        <v>1</v>
      </c>
      <c r="R59" s="155"/>
      <c r="S59" s="156"/>
      <c r="T59" s="141"/>
    </row>
    <row r="60" spans="1:20" s="142" customFormat="1" ht="15" hidden="1" customHeight="1" x14ac:dyDescent="0.2">
      <c r="A60" s="130"/>
      <c r="B60" s="143"/>
      <c r="C60" s="144" t="s">
        <v>275</v>
      </c>
      <c r="D60" s="145"/>
      <c r="E60" s="146">
        <v>499</v>
      </c>
      <c r="F60" s="147">
        <v>551</v>
      </c>
      <c r="G60" s="148" t="s">
        <v>217</v>
      </c>
      <c r="H60" s="149">
        <v>1</v>
      </c>
      <c r="I60" s="150"/>
      <c r="J60" s="151"/>
      <c r="K60" s="151"/>
      <c r="L60" s="151"/>
      <c r="M60" s="151" t="s">
        <v>213</v>
      </c>
      <c r="N60" s="152"/>
      <c r="O60" s="153"/>
      <c r="P60" s="193">
        <v>1</v>
      </c>
      <c r="Q60" s="154"/>
      <c r="R60" s="155"/>
      <c r="S60" s="156"/>
      <c r="T60" s="141"/>
    </row>
    <row r="61" spans="1:20" s="142" customFormat="1" ht="15" hidden="1" customHeight="1" x14ac:dyDescent="0.2">
      <c r="A61" s="130">
        <v>1</v>
      </c>
      <c r="B61" s="143" t="s">
        <v>292</v>
      </c>
      <c r="C61" s="144" t="s">
        <v>311</v>
      </c>
      <c r="D61" s="145"/>
      <c r="E61" s="146">
        <v>563.29999999999995</v>
      </c>
      <c r="F61" s="147">
        <v>564.69000000000005</v>
      </c>
      <c r="G61" s="148" t="s">
        <v>217</v>
      </c>
      <c r="H61" s="149"/>
      <c r="I61" s="150"/>
      <c r="J61" s="151"/>
      <c r="K61" s="151"/>
      <c r="L61" s="151"/>
      <c r="M61" s="151"/>
      <c r="N61" s="152"/>
      <c r="O61" s="153"/>
      <c r="P61" s="190">
        <f>20+30+80</f>
        <v>130</v>
      </c>
      <c r="Q61" s="154"/>
      <c r="R61" s="155"/>
      <c r="S61" s="156"/>
      <c r="T61" s="141"/>
    </row>
    <row r="62" spans="1:20" s="142" customFormat="1" ht="15" hidden="1" customHeight="1" x14ac:dyDescent="0.2">
      <c r="A62" s="130">
        <v>1</v>
      </c>
      <c r="B62" s="143" t="s">
        <v>265</v>
      </c>
      <c r="C62" s="144" t="s">
        <v>300</v>
      </c>
      <c r="D62" s="145"/>
      <c r="E62" s="146" t="s">
        <v>208</v>
      </c>
      <c r="F62" s="147" t="s">
        <v>29</v>
      </c>
      <c r="G62" s="148" t="s">
        <v>217</v>
      </c>
      <c r="H62" s="149"/>
      <c r="I62" s="150"/>
      <c r="J62" s="151"/>
      <c r="K62" s="151"/>
      <c r="L62" s="151"/>
      <c r="M62" s="151"/>
      <c r="N62" s="152"/>
      <c r="O62" s="153"/>
      <c r="P62" s="190">
        <f>4+3</f>
        <v>7</v>
      </c>
      <c r="Q62" s="154"/>
      <c r="R62" s="155"/>
      <c r="S62" s="156"/>
      <c r="T62" s="141"/>
    </row>
    <row r="63" spans="1:20" s="142" customFormat="1" ht="15" hidden="1" customHeight="1" x14ac:dyDescent="0.2">
      <c r="A63" s="130">
        <v>1</v>
      </c>
      <c r="B63" s="143" t="s">
        <v>265</v>
      </c>
      <c r="C63" s="144" t="s">
        <v>312</v>
      </c>
      <c r="D63" s="145"/>
      <c r="E63" s="146" t="s">
        <v>208</v>
      </c>
      <c r="F63" s="147" t="s">
        <v>29</v>
      </c>
      <c r="G63" s="148" t="s">
        <v>9</v>
      </c>
      <c r="H63" s="149"/>
      <c r="I63" s="150"/>
      <c r="J63" s="151"/>
      <c r="K63" s="151"/>
      <c r="L63" s="151"/>
      <c r="M63" s="151"/>
      <c r="N63" s="152"/>
      <c r="O63" s="153"/>
      <c r="P63" s="190">
        <v>12</v>
      </c>
      <c r="Q63" s="154"/>
      <c r="R63" s="155"/>
      <c r="S63" s="156"/>
      <c r="T63" s="141"/>
    </row>
    <row r="64" spans="1:20" s="142" customFormat="1" ht="15" hidden="1" customHeight="1" x14ac:dyDescent="0.2">
      <c r="A64" s="130">
        <v>1</v>
      </c>
      <c r="B64" s="143" t="s">
        <v>265</v>
      </c>
      <c r="C64" s="144" t="s">
        <v>300</v>
      </c>
      <c r="D64" s="145"/>
      <c r="E64" s="146">
        <v>501</v>
      </c>
      <c r="F64" s="147">
        <v>512</v>
      </c>
      <c r="G64" s="148" t="s">
        <v>217</v>
      </c>
      <c r="H64" s="149"/>
      <c r="I64" s="150"/>
      <c r="J64" s="151"/>
      <c r="K64" s="151"/>
      <c r="L64" s="151"/>
      <c r="M64" s="151"/>
      <c r="N64" s="152"/>
      <c r="O64" s="153"/>
      <c r="P64" s="190">
        <v>8</v>
      </c>
      <c r="Q64" s="154"/>
      <c r="R64" s="155"/>
      <c r="S64" s="156"/>
      <c r="T64" s="141"/>
    </row>
    <row r="65" spans="1:20" s="142" customFormat="1" ht="15" hidden="1" customHeight="1" x14ac:dyDescent="0.2">
      <c r="A65" s="130">
        <v>1</v>
      </c>
      <c r="B65" s="143" t="s">
        <v>281</v>
      </c>
      <c r="C65" s="144" t="s">
        <v>300</v>
      </c>
      <c r="D65" s="145"/>
      <c r="E65" s="146">
        <v>512</v>
      </c>
      <c r="F65" s="147">
        <v>519</v>
      </c>
      <c r="G65" s="148" t="s">
        <v>217</v>
      </c>
      <c r="H65" s="149"/>
      <c r="I65" s="150"/>
      <c r="J65" s="151"/>
      <c r="K65" s="151"/>
      <c r="L65" s="151"/>
      <c r="M65" s="151"/>
      <c r="N65" s="152"/>
      <c r="O65" s="153"/>
      <c r="P65" s="190">
        <v>10</v>
      </c>
      <c r="Q65" s="154"/>
      <c r="R65" s="155"/>
      <c r="S65" s="156"/>
      <c r="T65" s="141"/>
    </row>
    <row r="66" spans="1:20" s="142" customFormat="1" ht="15" hidden="1" customHeight="1" x14ac:dyDescent="0.2">
      <c r="A66" s="130">
        <v>1</v>
      </c>
      <c r="B66" s="143" t="s">
        <v>282</v>
      </c>
      <c r="C66" s="144" t="s">
        <v>300</v>
      </c>
      <c r="D66" s="145"/>
      <c r="E66" s="146">
        <v>527</v>
      </c>
      <c r="F66" s="147">
        <v>538</v>
      </c>
      <c r="G66" s="148" t="s">
        <v>217</v>
      </c>
      <c r="H66" s="149"/>
      <c r="I66" s="150"/>
      <c r="J66" s="151"/>
      <c r="K66" s="151"/>
      <c r="L66" s="151"/>
      <c r="M66" s="151"/>
      <c r="N66" s="152"/>
      <c r="O66" s="153"/>
      <c r="P66" s="190">
        <v>6</v>
      </c>
      <c r="Q66" s="154"/>
      <c r="R66" s="155"/>
      <c r="S66" s="156"/>
      <c r="T66" s="141"/>
    </row>
    <row r="67" spans="1:20" s="142" customFormat="1" ht="15" hidden="1" customHeight="1" x14ac:dyDescent="0.2">
      <c r="A67" s="130">
        <v>1</v>
      </c>
      <c r="B67" s="143" t="s">
        <v>283</v>
      </c>
      <c r="C67" s="144" t="s">
        <v>300</v>
      </c>
      <c r="D67" s="145"/>
      <c r="E67" s="146">
        <v>538</v>
      </c>
      <c r="F67" s="147">
        <v>551</v>
      </c>
      <c r="G67" s="148" t="s">
        <v>217</v>
      </c>
      <c r="H67" s="149"/>
      <c r="I67" s="150"/>
      <c r="J67" s="151"/>
      <c r="K67" s="151"/>
      <c r="L67" s="151"/>
      <c r="M67" s="151"/>
      <c r="N67" s="152"/>
      <c r="O67" s="153"/>
      <c r="P67" s="190">
        <v>4</v>
      </c>
      <c r="Q67" s="154"/>
      <c r="R67" s="155"/>
      <c r="S67" s="156"/>
      <c r="T67" s="141"/>
    </row>
    <row r="68" spans="1:20" s="142" customFormat="1" ht="15" hidden="1" customHeight="1" x14ac:dyDescent="0.2">
      <c r="A68" s="130">
        <v>1</v>
      </c>
      <c r="B68" s="143" t="s">
        <v>265</v>
      </c>
      <c r="C68" s="144" t="s">
        <v>220</v>
      </c>
      <c r="D68" s="145"/>
      <c r="E68" s="146">
        <v>501</v>
      </c>
      <c r="F68" s="147">
        <v>502.3</v>
      </c>
      <c r="G68" s="148" t="s">
        <v>9</v>
      </c>
      <c r="H68" s="149"/>
      <c r="I68" s="150"/>
      <c r="J68" s="151"/>
      <c r="K68" s="151"/>
      <c r="L68" s="151"/>
      <c r="M68" s="151"/>
      <c r="N68" s="152"/>
      <c r="O68" s="153"/>
      <c r="P68" s="190">
        <v>1300</v>
      </c>
      <c r="Q68" s="154"/>
      <c r="R68" s="155"/>
      <c r="S68" s="156"/>
      <c r="T68" s="141"/>
    </row>
    <row r="69" spans="1:20" s="142" customFormat="1" ht="15" hidden="1" customHeight="1" x14ac:dyDescent="0.2">
      <c r="A69" s="130">
        <v>2</v>
      </c>
      <c r="B69" s="143" t="s">
        <v>313</v>
      </c>
      <c r="C69" s="144" t="s">
        <v>220</v>
      </c>
      <c r="D69" s="145"/>
      <c r="E69" s="146" t="s">
        <v>314</v>
      </c>
      <c r="F69" s="147" t="s">
        <v>315</v>
      </c>
      <c r="G69" s="148" t="s">
        <v>9</v>
      </c>
      <c r="H69" s="149"/>
      <c r="I69" s="150"/>
      <c r="J69" s="151"/>
      <c r="K69" s="151"/>
      <c r="L69" s="151"/>
      <c r="M69" s="151"/>
      <c r="N69" s="152"/>
      <c r="O69" s="153"/>
      <c r="P69" s="202">
        <v>50</v>
      </c>
      <c r="Q69" s="154"/>
      <c r="R69" s="155"/>
      <c r="S69" s="156"/>
      <c r="T69" s="141"/>
    </row>
    <row r="70" spans="1:20" s="142" customFormat="1" ht="15" hidden="1" customHeight="1" x14ac:dyDescent="0.2">
      <c r="A70" s="130">
        <v>1</v>
      </c>
      <c r="B70" s="143" t="s">
        <v>292</v>
      </c>
      <c r="C70" s="144" t="s">
        <v>212</v>
      </c>
      <c r="D70" s="145"/>
      <c r="E70" s="146">
        <v>563.29999999999995</v>
      </c>
      <c r="F70" s="147">
        <v>564.69000000000005</v>
      </c>
      <c r="G70" s="148" t="s">
        <v>9</v>
      </c>
      <c r="H70" s="149">
        <v>366</v>
      </c>
      <c r="I70" s="150" t="s">
        <v>213</v>
      </c>
      <c r="J70" s="151" t="s">
        <v>213</v>
      </c>
      <c r="K70" s="151" t="s">
        <v>213</v>
      </c>
      <c r="L70" s="159"/>
      <c r="M70" s="151"/>
      <c r="N70" s="152"/>
      <c r="O70" s="153"/>
      <c r="P70" s="190">
        <f>5*24.4+5*24.4+3*24.4</f>
        <v>317.2</v>
      </c>
      <c r="Q70" s="154">
        <f>+P70/H70</f>
        <v>0.86666666666666659</v>
      </c>
      <c r="R70" s="155"/>
      <c r="S70" s="156"/>
      <c r="T70" s="141"/>
    </row>
    <row r="71" spans="1:20" s="142" customFormat="1" ht="15" hidden="1" customHeight="1" x14ac:dyDescent="0.2">
      <c r="A71" s="130">
        <v>1</v>
      </c>
      <c r="B71" s="143" t="s">
        <v>265</v>
      </c>
      <c r="C71" s="144" t="s">
        <v>266</v>
      </c>
      <c r="D71" s="145"/>
      <c r="E71" s="146" t="s">
        <v>316</v>
      </c>
      <c r="F71" s="147" t="s">
        <v>29</v>
      </c>
      <c r="G71" s="148" t="s">
        <v>217</v>
      </c>
      <c r="H71" s="149">
        <v>1</v>
      </c>
      <c r="I71" s="150"/>
      <c r="J71" s="151"/>
      <c r="K71" s="151"/>
      <c r="L71" s="159"/>
      <c r="M71" s="151" t="s">
        <v>213</v>
      </c>
      <c r="N71" s="152"/>
      <c r="O71" s="153"/>
      <c r="P71" s="190">
        <v>1</v>
      </c>
      <c r="Q71" s="154">
        <f t="shared" ref="Q71:Q79" si="3">+P71/H71</f>
        <v>1</v>
      </c>
      <c r="R71" s="155"/>
      <c r="S71" s="156"/>
      <c r="T71" s="141"/>
    </row>
    <row r="72" spans="1:20" s="142" customFormat="1" ht="15" hidden="1" customHeight="1" x14ac:dyDescent="0.2">
      <c r="A72" s="130">
        <v>1</v>
      </c>
      <c r="B72" s="143" t="s">
        <v>265</v>
      </c>
      <c r="C72" s="144" t="s">
        <v>269</v>
      </c>
      <c r="D72" s="145"/>
      <c r="E72" s="146" t="s">
        <v>289</v>
      </c>
      <c r="F72" s="147" t="s">
        <v>29</v>
      </c>
      <c r="G72" s="148" t="s">
        <v>217</v>
      </c>
      <c r="H72" s="149">
        <v>1</v>
      </c>
      <c r="I72" s="150"/>
      <c r="J72" s="151"/>
      <c r="K72" s="151"/>
      <c r="L72" s="159"/>
      <c r="M72" s="151" t="s">
        <v>213</v>
      </c>
      <c r="N72" s="152"/>
      <c r="O72" s="153"/>
      <c r="P72" s="190">
        <v>1</v>
      </c>
      <c r="Q72" s="154">
        <f t="shared" si="3"/>
        <v>1</v>
      </c>
      <c r="R72" s="155"/>
      <c r="S72" s="156"/>
      <c r="T72" s="141"/>
    </row>
    <row r="73" spans="1:20" s="142" customFormat="1" ht="15" hidden="1" customHeight="1" x14ac:dyDescent="0.2">
      <c r="A73" s="130">
        <v>1</v>
      </c>
      <c r="B73" s="143" t="s">
        <v>265</v>
      </c>
      <c r="C73" s="144" t="s">
        <v>269</v>
      </c>
      <c r="D73" s="145"/>
      <c r="E73" s="146" t="s">
        <v>317</v>
      </c>
      <c r="F73" s="147" t="s">
        <v>29</v>
      </c>
      <c r="G73" s="148" t="s">
        <v>217</v>
      </c>
      <c r="H73" s="149">
        <v>1</v>
      </c>
      <c r="I73" s="150"/>
      <c r="J73" s="151"/>
      <c r="K73" s="151"/>
      <c r="L73" s="159"/>
      <c r="M73" s="151" t="s">
        <v>213</v>
      </c>
      <c r="N73" s="152"/>
      <c r="O73" s="153"/>
      <c r="P73" s="190">
        <v>1</v>
      </c>
      <c r="Q73" s="154">
        <f t="shared" si="3"/>
        <v>1</v>
      </c>
      <c r="R73" s="155"/>
      <c r="S73" s="156"/>
      <c r="T73" s="141"/>
    </row>
    <row r="74" spans="1:20" s="142" customFormat="1" ht="15" hidden="1" customHeight="1" x14ac:dyDescent="0.2">
      <c r="A74" s="130">
        <v>1</v>
      </c>
      <c r="B74" s="143" t="s">
        <v>281</v>
      </c>
      <c r="C74" s="144" t="s">
        <v>269</v>
      </c>
      <c r="D74" s="145"/>
      <c r="E74" s="146" t="s">
        <v>318</v>
      </c>
      <c r="F74" s="147" t="s">
        <v>319</v>
      </c>
      <c r="G74" s="148" t="s">
        <v>217</v>
      </c>
      <c r="H74" s="149">
        <v>1</v>
      </c>
      <c r="I74" s="150"/>
      <c r="J74" s="151"/>
      <c r="K74" s="151"/>
      <c r="L74" s="159"/>
      <c r="M74" s="151" t="s">
        <v>213</v>
      </c>
      <c r="N74" s="152"/>
      <c r="O74" s="153"/>
      <c r="P74" s="190">
        <v>1</v>
      </c>
      <c r="Q74" s="154">
        <f t="shared" si="3"/>
        <v>1</v>
      </c>
      <c r="R74" s="155"/>
      <c r="S74" s="156"/>
      <c r="T74" s="141"/>
    </row>
    <row r="75" spans="1:20" s="142" customFormat="1" ht="15" hidden="1" customHeight="1" x14ac:dyDescent="0.2">
      <c r="A75" s="130">
        <v>1</v>
      </c>
      <c r="B75" s="143" t="s">
        <v>281</v>
      </c>
      <c r="C75" s="144" t="s">
        <v>269</v>
      </c>
      <c r="D75" s="145"/>
      <c r="E75" s="146" t="s">
        <v>320</v>
      </c>
      <c r="F75" s="147" t="s">
        <v>319</v>
      </c>
      <c r="G75" s="148" t="s">
        <v>217</v>
      </c>
      <c r="H75" s="149">
        <v>1</v>
      </c>
      <c r="I75" s="150"/>
      <c r="J75" s="151"/>
      <c r="K75" s="151"/>
      <c r="L75" s="159"/>
      <c r="M75" s="151" t="s">
        <v>213</v>
      </c>
      <c r="N75" s="152"/>
      <c r="O75" s="153"/>
      <c r="P75" s="190">
        <v>1</v>
      </c>
      <c r="Q75" s="154">
        <f t="shared" si="3"/>
        <v>1</v>
      </c>
      <c r="R75" s="155"/>
      <c r="S75" s="156"/>
      <c r="T75" s="141"/>
    </row>
    <row r="76" spans="1:20" s="142" customFormat="1" ht="15" hidden="1" customHeight="1" x14ac:dyDescent="0.2">
      <c r="A76" s="130">
        <v>1</v>
      </c>
      <c r="B76" s="143" t="s">
        <v>282</v>
      </c>
      <c r="C76" s="144" t="s">
        <v>269</v>
      </c>
      <c r="D76" s="145"/>
      <c r="E76" s="146" t="s">
        <v>321</v>
      </c>
      <c r="F76" s="147" t="s">
        <v>32</v>
      </c>
      <c r="G76" s="148" t="s">
        <v>217</v>
      </c>
      <c r="H76" s="149">
        <v>1</v>
      </c>
      <c r="I76" s="150"/>
      <c r="J76" s="151"/>
      <c r="K76" s="151"/>
      <c r="L76" s="159"/>
      <c r="M76" s="151" t="s">
        <v>213</v>
      </c>
      <c r="N76" s="152"/>
      <c r="O76" s="153"/>
      <c r="P76" s="190">
        <v>1</v>
      </c>
      <c r="Q76" s="154">
        <f t="shared" si="3"/>
        <v>1</v>
      </c>
      <c r="R76" s="155"/>
      <c r="S76" s="156"/>
      <c r="T76" s="141"/>
    </row>
    <row r="77" spans="1:20" s="142" customFormat="1" ht="15" hidden="1" customHeight="1" x14ac:dyDescent="0.2">
      <c r="A77" s="130">
        <v>1</v>
      </c>
      <c r="B77" s="143" t="s">
        <v>265</v>
      </c>
      <c r="C77" s="144" t="s">
        <v>269</v>
      </c>
      <c r="D77" s="145"/>
      <c r="E77" s="146" t="s">
        <v>310</v>
      </c>
      <c r="F77" s="147" t="s">
        <v>29</v>
      </c>
      <c r="G77" s="148" t="s">
        <v>217</v>
      </c>
      <c r="H77" s="149">
        <v>1</v>
      </c>
      <c r="I77" s="150"/>
      <c r="J77" s="151"/>
      <c r="K77" s="151"/>
      <c r="L77" s="159"/>
      <c r="M77" s="151" t="s">
        <v>213</v>
      </c>
      <c r="N77" s="152"/>
      <c r="O77" s="153"/>
      <c r="P77" s="190">
        <v>1</v>
      </c>
      <c r="Q77" s="154">
        <f t="shared" si="3"/>
        <v>1</v>
      </c>
      <c r="R77" s="155"/>
      <c r="S77" s="156"/>
      <c r="T77" s="141"/>
    </row>
    <row r="78" spans="1:20" s="142" customFormat="1" ht="15" hidden="1" customHeight="1" x14ac:dyDescent="0.2">
      <c r="A78" s="130">
        <v>1</v>
      </c>
      <c r="B78" s="143" t="s">
        <v>265</v>
      </c>
      <c r="C78" s="144" t="s">
        <v>269</v>
      </c>
      <c r="D78" s="145"/>
      <c r="E78" s="146" t="s">
        <v>289</v>
      </c>
      <c r="F78" s="147" t="s">
        <v>29</v>
      </c>
      <c r="G78" s="148" t="s">
        <v>217</v>
      </c>
      <c r="H78" s="149">
        <v>1</v>
      </c>
      <c r="I78" s="150"/>
      <c r="J78" s="151"/>
      <c r="K78" s="151"/>
      <c r="L78" s="159"/>
      <c r="M78" s="151" t="s">
        <v>213</v>
      </c>
      <c r="N78" s="152"/>
      <c r="O78" s="153"/>
      <c r="P78" s="190">
        <v>1</v>
      </c>
      <c r="Q78" s="154">
        <f t="shared" si="3"/>
        <v>1</v>
      </c>
      <c r="R78" s="155"/>
      <c r="S78" s="156"/>
      <c r="T78" s="141"/>
    </row>
    <row r="79" spans="1:20" s="142" customFormat="1" ht="15" hidden="1" customHeight="1" x14ac:dyDescent="0.2">
      <c r="A79" s="130"/>
      <c r="B79" s="143"/>
      <c r="C79" s="144" t="s">
        <v>275</v>
      </c>
      <c r="D79" s="145"/>
      <c r="E79" s="146">
        <v>499</v>
      </c>
      <c r="F79" s="147">
        <v>551</v>
      </c>
      <c r="G79" s="148" t="s">
        <v>217</v>
      </c>
      <c r="H79" s="149">
        <v>1</v>
      </c>
      <c r="I79" s="150"/>
      <c r="J79" s="151"/>
      <c r="K79" s="151"/>
      <c r="L79" s="159"/>
      <c r="M79" s="151" t="s">
        <v>213</v>
      </c>
      <c r="N79" s="152"/>
      <c r="O79" s="153"/>
      <c r="P79" s="193">
        <v>1</v>
      </c>
      <c r="Q79" s="154">
        <f t="shared" si="3"/>
        <v>1</v>
      </c>
      <c r="R79" s="155"/>
      <c r="S79" s="156"/>
      <c r="T79" s="141"/>
    </row>
    <row r="80" spans="1:20" s="142" customFormat="1" ht="15" hidden="1" customHeight="1" x14ac:dyDescent="0.2">
      <c r="A80" s="130">
        <v>1</v>
      </c>
      <c r="B80" s="143" t="s">
        <v>292</v>
      </c>
      <c r="C80" s="144" t="s">
        <v>311</v>
      </c>
      <c r="D80" s="145"/>
      <c r="E80" s="146">
        <v>563.29999999999995</v>
      </c>
      <c r="F80" s="147">
        <v>564.69000000000005</v>
      </c>
      <c r="G80" s="148" t="s">
        <v>217</v>
      </c>
      <c r="H80" s="149"/>
      <c r="I80" s="150"/>
      <c r="J80" s="151"/>
      <c r="K80" s="151"/>
      <c r="L80" s="159"/>
      <c r="M80" s="151"/>
      <c r="N80" s="152"/>
      <c r="O80" s="153"/>
      <c r="P80" s="190">
        <f>20+30+80+30</f>
        <v>160</v>
      </c>
      <c r="Q80" s="154"/>
      <c r="R80" s="155"/>
      <c r="S80" s="156"/>
      <c r="T80" s="141"/>
    </row>
    <row r="81" spans="1:20" s="142" customFormat="1" ht="15" hidden="1" customHeight="1" x14ac:dyDescent="0.2">
      <c r="A81" s="130">
        <v>1</v>
      </c>
      <c r="B81" s="143" t="s">
        <v>265</v>
      </c>
      <c r="C81" s="144" t="s">
        <v>300</v>
      </c>
      <c r="D81" s="145"/>
      <c r="E81" s="146">
        <v>500</v>
      </c>
      <c r="F81" s="147">
        <v>512</v>
      </c>
      <c r="G81" s="148" t="s">
        <v>217</v>
      </c>
      <c r="H81" s="149"/>
      <c r="I81" s="150"/>
      <c r="J81" s="151"/>
      <c r="K81" s="151"/>
      <c r="L81" s="159"/>
      <c r="M81" s="151"/>
      <c r="N81" s="152"/>
      <c r="O81" s="153"/>
      <c r="P81" s="190">
        <v>8</v>
      </c>
      <c r="Q81" s="154"/>
      <c r="R81" s="155"/>
      <c r="S81" s="156"/>
      <c r="T81" s="141"/>
    </row>
    <row r="82" spans="1:20" s="142" customFormat="1" ht="15" hidden="1" customHeight="1" x14ac:dyDescent="0.2">
      <c r="A82" s="130">
        <v>1</v>
      </c>
      <c r="B82" s="143" t="s">
        <v>265</v>
      </c>
      <c r="C82" s="144" t="s">
        <v>300</v>
      </c>
      <c r="D82" s="145"/>
      <c r="E82" s="146" t="s">
        <v>316</v>
      </c>
      <c r="F82" s="147" t="s">
        <v>29</v>
      </c>
      <c r="G82" s="148" t="s">
        <v>217</v>
      </c>
      <c r="H82" s="149"/>
      <c r="I82" s="150"/>
      <c r="J82" s="151"/>
      <c r="K82" s="151"/>
      <c r="L82" s="159"/>
      <c r="M82" s="151"/>
      <c r="N82" s="152"/>
      <c r="O82" s="153"/>
      <c r="P82" s="190">
        <v>4</v>
      </c>
      <c r="Q82" s="154"/>
      <c r="R82" s="155"/>
      <c r="S82" s="156"/>
      <c r="T82" s="141"/>
    </row>
    <row r="83" spans="1:20" s="142" customFormat="1" ht="15" hidden="1" customHeight="1" x14ac:dyDescent="0.2">
      <c r="A83" s="130">
        <v>1</v>
      </c>
      <c r="B83" s="143" t="s">
        <v>265</v>
      </c>
      <c r="C83" s="144" t="s">
        <v>300</v>
      </c>
      <c r="D83" s="145"/>
      <c r="E83" s="146" t="s">
        <v>208</v>
      </c>
      <c r="F83" s="147" t="s">
        <v>29</v>
      </c>
      <c r="G83" s="148" t="s">
        <v>217</v>
      </c>
      <c r="H83" s="149"/>
      <c r="I83" s="150"/>
      <c r="J83" s="151"/>
      <c r="K83" s="151"/>
      <c r="L83" s="159"/>
      <c r="M83" s="151"/>
      <c r="N83" s="152"/>
      <c r="O83" s="153"/>
      <c r="P83" s="190">
        <v>2</v>
      </c>
      <c r="Q83" s="154"/>
      <c r="R83" s="155"/>
      <c r="S83" s="156"/>
      <c r="T83" s="141"/>
    </row>
    <row r="84" spans="1:20" s="142" customFormat="1" ht="15" hidden="1" customHeight="1" x14ac:dyDescent="0.2">
      <c r="A84" s="130">
        <v>1</v>
      </c>
      <c r="B84" s="143" t="s">
        <v>265</v>
      </c>
      <c r="C84" s="144" t="s">
        <v>322</v>
      </c>
      <c r="D84" s="145"/>
      <c r="E84" s="146" t="s">
        <v>323</v>
      </c>
      <c r="F84" s="147" t="s">
        <v>324</v>
      </c>
      <c r="G84" s="148" t="s">
        <v>7</v>
      </c>
      <c r="H84" s="149"/>
      <c r="I84" s="150"/>
      <c r="J84" s="151"/>
      <c r="K84" s="151"/>
      <c r="L84" s="159"/>
      <c r="M84" s="151"/>
      <c r="N84" s="152"/>
      <c r="O84" s="153"/>
      <c r="P84" s="190">
        <v>6</v>
      </c>
      <c r="Q84" s="154"/>
      <c r="R84" s="155"/>
      <c r="S84" s="156"/>
      <c r="T84" s="141"/>
    </row>
    <row r="85" spans="1:20" s="142" customFormat="1" ht="15" hidden="1" customHeight="1" x14ac:dyDescent="0.2">
      <c r="A85" s="130">
        <v>1</v>
      </c>
      <c r="B85" s="143" t="s">
        <v>265</v>
      </c>
      <c r="C85" s="144" t="s">
        <v>300</v>
      </c>
      <c r="D85" s="145"/>
      <c r="E85" s="146" t="s">
        <v>323</v>
      </c>
      <c r="F85" s="147" t="s">
        <v>324</v>
      </c>
      <c r="G85" s="148" t="s">
        <v>217</v>
      </c>
      <c r="H85" s="149"/>
      <c r="I85" s="150"/>
      <c r="J85" s="151"/>
      <c r="K85" s="151"/>
      <c r="L85" s="159"/>
      <c r="M85" s="151"/>
      <c r="N85" s="152"/>
      <c r="O85" s="153"/>
      <c r="P85" s="190">
        <v>4</v>
      </c>
      <c r="Q85" s="154"/>
      <c r="R85" s="155"/>
      <c r="S85" s="156"/>
      <c r="T85" s="141"/>
    </row>
    <row r="86" spans="1:20" s="142" customFormat="1" ht="15" hidden="1" customHeight="1" x14ac:dyDescent="0.2">
      <c r="A86" s="130">
        <v>1</v>
      </c>
      <c r="B86" s="143" t="s">
        <v>284</v>
      </c>
      <c r="C86" s="144" t="s">
        <v>300</v>
      </c>
      <c r="D86" s="145"/>
      <c r="E86" s="146">
        <v>519</v>
      </c>
      <c r="F86" s="147">
        <v>527</v>
      </c>
      <c r="G86" s="148" t="s">
        <v>217</v>
      </c>
      <c r="H86" s="149"/>
      <c r="I86" s="150"/>
      <c r="J86" s="151"/>
      <c r="K86" s="151"/>
      <c r="L86" s="159"/>
      <c r="M86" s="151"/>
      <c r="N86" s="152"/>
      <c r="O86" s="153"/>
      <c r="P86" s="190">
        <v>5</v>
      </c>
      <c r="Q86" s="154"/>
      <c r="R86" s="155"/>
      <c r="S86" s="156"/>
      <c r="T86" s="141"/>
    </row>
    <row r="87" spans="1:20" s="142" customFormat="1" ht="15" hidden="1" customHeight="1" x14ac:dyDescent="0.2">
      <c r="A87" s="130">
        <v>1</v>
      </c>
      <c r="B87" s="143" t="s">
        <v>282</v>
      </c>
      <c r="C87" s="144" t="s">
        <v>300</v>
      </c>
      <c r="D87" s="145"/>
      <c r="E87" s="146">
        <v>527</v>
      </c>
      <c r="F87" s="147">
        <v>538</v>
      </c>
      <c r="G87" s="148" t="s">
        <v>217</v>
      </c>
      <c r="H87" s="149"/>
      <c r="I87" s="150"/>
      <c r="J87" s="151"/>
      <c r="K87" s="151"/>
      <c r="L87" s="159"/>
      <c r="M87" s="151"/>
      <c r="N87" s="152"/>
      <c r="O87" s="153"/>
      <c r="P87" s="190">
        <v>4</v>
      </c>
      <c r="Q87" s="154"/>
      <c r="R87" s="155"/>
      <c r="S87" s="156"/>
      <c r="T87" s="141"/>
    </row>
    <row r="88" spans="1:20" s="142" customFormat="1" ht="15" hidden="1" customHeight="1" x14ac:dyDescent="0.2">
      <c r="A88" s="130">
        <v>1</v>
      </c>
      <c r="B88" s="143" t="s">
        <v>283</v>
      </c>
      <c r="C88" s="144" t="s">
        <v>325</v>
      </c>
      <c r="D88" s="145"/>
      <c r="E88" s="146" t="s">
        <v>326</v>
      </c>
      <c r="F88" s="147" t="s">
        <v>33</v>
      </c>
      <c r="G88" s="148" t="s">
        <v>7</v>
      </c>
      <c r="H88" s="149"/>
      <c r="I88" s="150"/>
      <c r="J88" s="151"/>
      <c r="K88" s="151"/>
      <c r="L88" s="159"/>
      <c r="M88" s="151"/>
      <c r="N88" s="152"/>
      <c r="O88" s="153"/>
      <c r="P88" s="190">
        <v>0.3</v>
      </c>
      <c r="Q88" s="154"/>
      <c r="R88" s="155"/>
      <c r="S88" s="156"/>
      <c r="T88" s="141"/>
    </row>
    <row r="89" spans="1:20" s="142" customFormat="1" ht="15" hidden="1" customHeight="1" x14ac:dyDescent="0.2">
      <c r="A89" s="130">
        <v>1</v>
      </c>
      <c r="B89" s="143" t="s">
        <v>283</v>
      </c>
      <c r="C89" s="144" t="s">
        <v>327</v>
      </c>
      <c r="D89" s="145"/>
      <c r="E89" s="146" t="s">
        <v>326</v>
      </c>
      <c r="F89" s="147" t="s">
        <v>33</v>
      </c>
      <c r="G89" s="148" t="s">
        <v>7</v>
      </c>
      <c r="H89" s="149"/>
      <c r="I89" s="150"/>
      <c r="J89" s="151"/>
      <c r="K89" s="151"/>
      <c r="L89" s="159"/>
      <c r="M89" s="151"/>
      <c r="N89" s="152"/>
      <c r="O89" s="153"/>
      <c r="P89" s="190">
        <v>0.3</v>
      </c>
      <c r="Q89" s="154"/>
      <c r="R89" s="155"/>
      <c r="S89" s="156"/>
      <c r="T89" s="141"/>
    </row>
    <row r="90" spans="1:20" s="142" customFormat="1" ht="15" hidden="1" customHeight="1" x14ac:dyDescent="0.2">
      <c r="A90" s="130">
        <v>1</v>
      </c>
      <c r="B90" s="143" t="s">
        <v>292</v>
      </c>
      <c r="C90" s="144" t="s">
        <v>212</v>
      </c>
      <c r="D90" s="145"/>
      <c r="E90" s="146">
        <v>563.29999999999995</v>
      </c>
      <c r="F90" s="147">
        <v>564.69000000000005</v>
      </c>
      <c r="G90" s="148" t="s">
        <v>9</v>
      </c>
      <c r="H90" s="149">
        <f>30*24.4</f>
        <v>732</v>
      </c>
      <c r="I90" s="150" t="s">
        <v>213</v>
      </c>
      <c r="J90" s="151" t="s">
        <v>213</v>
      </c>
      <c r="K90" s="151" t="s">
        <v>213</v>
      </c>
      <c r="L90" s="159"/>
      <c r="M90" s="151"/>
      <c r="N90" s="152"/>
      <c r="O90" s="153"/>
      <c r="P90" s="190">
        <f>5*24.4+5*24.4+3*24.4</f>
        <v>317.2</v>
      </c>
      <c r="Q90" s="154">
        <f>+P90/H90</f>
        <v>0.43333333333333329</v>
      </c>
      <c r="R90" s="155"/>
      <c r="S90" s="156"/>
      <c r="T90" s="141"/>
    </row>
    <row r="91" spans="1:20" s="142" customFormat="1" ht="15" hidden="1" customHeight="1" x14ac:dyDescent="0.2">
      <c r="A91" s="130">
        <v>1</v>
      </c>
      <c r="B91" s="143" t="s">
        <v>265</v>
      </c>
      <c r="C91" s="144" t="s">
        <v>220</v>
      </c>
      <c r="D91" s="145"/>
      <c r="E91" s="146">
        <v>501</v>
      </c>
      <c r="F91" s="147">
        <v>507</v>
      </c>
      <c r="G91" s="148" t="s">
        <v>9</v>
      </c>
      <c r="H91" s="149">
        <v>6000</v>
      </c>
      <c r="I91" s="150" t="s">
        <v>213</v>
      </c>
      <c r="J91" s="151" t="s">
        <v>213</v>
      </c>
      <c r="K91" s="151" t="s">
        <v>213</v>
      </c>
      <c r="L91" s="159"/>
      <c r="M91" s="151" t="s">
        <v>213</v>
      </c>
      <c r="N91" s="152"/>
      <c r="O91" s="153"/>
      <c r="P91" s="190"/>
      <c r="Q91" s="154" t="s">
        <v>328</v>
      </c>
      <c r="R91" s="155"/>
      <c r="S91" s="156"/>
      <c r="T91" s="141"/>
    </row>
    <row r="92" spans="1:20" s="142" customFormat="1" ht="15" hidden="1" customHeight="1" x14ac:dyDescent="0.2">
      <c r="A92" s="130">
        <v>1</v>
      </c>
      <c r="B92" s="143" t="s">
        <v>265</v>
      </c>
      <c r="C92" s="144" t="s">
        <v>266</v>
      </c>
      <c r="D92" s="145"/>
      <c r="E92" s="146" t="s">
        <v>329</v>
      </c>
      <c r="F92" s="147" t="s">
        <v>29</v>
      </c>
      <c r="G92" s="148" t="s">
        <v>217</v>
      </c>
      <c r="H92" s="149">
        <v>1</v>
      </c>
      <c r="I92" s="150"/>
      <c r="J92" s="151"/>
      <c r="K92" s="151"/>
      <c r="L92" s="159"/>
      <c r="M92" s="151" t="s">
        <v>213</v>
      </c>
      <c r="N92" s="152"/>
      <c r="O92" s="153"/>
      <c r="P92" s="190">
        <v>1</v>
      </c>
      <c r="Q92" s="154">
        <f t="shared" ref="Q92:Q98" si="4">+P92/H92</f>
        <v>1</v>
      </c>
      <c r="R92" s="155"/>
      <c r="S92" s="156"/>
      <c r="T92" s="141"/>
    </row>
    <row r="93" spans="1:20" s="142" customFormat="1" ht="15" hidden="1" customHeight="1" x14ac:dyDescent="0.2">
      <c r="A93" s="130">
        <v>1</v>
      </c>
      <c r="B93" s="143" t="s">
        <v>282</v>
      </c>
      <c r="C93" s="144" t="s">
        <v>269</v>
      </c>
      <c r="D93" s="145"/>
      <c r="E93" s="146" t="s">
        <v>330</v>
      </c>
      <c r="F93" s="147" t="s">
        <v>32</v>
      </c>
      <c r="G93" s="148" t="s">
        <v>217</v>
      </c>
      <c r="H93" s="149">
        <v>1</v>
      </c>
      <c r="I93" s="150"/>
      <c r="J93" s="151"/>
      <c r="K93" s="151"/>
      <c r="L93" s="159"/>
      <c r="M93" s="151" t="s">
        <v>213</v>
      </c>
      <c r="N93" s="152"/>
      <c r="O93" s="153"/>
      <c r="P93" s="190">
        <v>1</v>
      </c>
      <c r="Q93" s="154">
        <f t="shared" si="4"/>
        <v>1</v>
      </c>
      <c r="R93" s="155"/>
      <c r="S93" s="156"/>
      <c r="T93" s="141"/>
    </row>
    <row r="94" spans="1:20" s="142" customFormat="1" ht="15" hidden="1" customHeight="1" x14ac:dyDescent="0.2">
      <c r="A94" s="130">
        <v>1</v>
      </c>
      <c r="B94" s="143" t="s">
        <v>282</v>
      </c>
      <c r="C94" s="144" t="s">
        <v>269</v>
      </c>
      <c r="D94" s="145"/>
      <c r="E94" s="146" t="s">
        <v>331</v>
      </c>
      <c r="F94" s="147" t="s">
        <v>32</v>
      </c>
      <c r="G94" s="148" t="s">
        <v>217</v>
      </c>
      <c r="H94" s="149">
        <v>1</v>
      </c>
      <c r="I94" s="150"/>
      <c r="J94" s="151"/>
      <c r="K94" s="151"/>
      <c r="L94" s="159"/>
      <c r="M94" s="151" t="s">
        <v>213</v>
      </c>
      <c r="N94" s="152"/>
      <c r="O94" s="153"/>
      <c r="P94" s="190">
        <v>1</v>
      </c>
      <c r="Q94" s="154">
        <f t="shared" si="4"/>
        <v>1</v>
      </c>
      <c r="R94" s="155"/>
      <c r="S94" s="156"/>
      <c r="T94" s="141"/>
    </row>
    <row r="95" spans="1:20" s="142" customFormat="1" ht="15" hidden="1" customHeight="1" x14ac:dyDescent="0.2">
      <c r="A95" s="130">
        <v>1</v>
      </c>
      <c r="B95" s="143" t="s">
        <v>282</v>
      </c>
      <c r="C95" s="144" t="s">
        <v>269</v>
      </c>
      <c r="D95" s="145"/>
      <c r="E95" s="146" t="s">
        <v>332</v>
      </c>
      <c r="F95" s="147" t="s">
        <v>32</v>
      </c>
      <c r="G95" s="148" t="s">
        <v>217</v>
      </c>
      <c r="H95" s="149">
        <v>1</v>
      </c>
      <c r="I95" s="150"/>
      <c r="J95" s="151"/>
      <c r="K95" s="151"/>
      <c r="L95" s="159"/>
      <c r="M95" s="151" t="s">
        <v>213</v>
      </c>
      <c r="N95" s="152"/>
      <c r="O95" s="153"/>
      <c r="P95" s="190">
        <v>1</v>
      </c>
      <c r="Q95" s="154">
        <f t="shared" si="4"/>
        <v>1</v>
      </c>
      <c r="R95" s="155"/>
      <c r="S95" s="156"/>
      <c r="T95" s="141"/>
    </row>
    <row r="96" spans="1:20" s="142" customFormat="1" ht="15" hidden="1" customHeight="1" x14ac:dyDescent="0.2">
      <c r="A96" s="130">
        <v>1</v>
      </c>
      <c r="B96" s="143" t="s">
        <v>282</v>
      </c>
      <c r="C96" s="144" t="s">
        <v>269</v>
      </c>
      <c r="D96" s="145"/>
      <c r="E96" s="146" t="s">
        <v>333</v>
      </c>
      <c r="F96" s="147" t="s">
        <v>32</v>
      </c>
      <c r="G96" s="148" t="s">
        <v>217</v>
      </c>
      <c r="H96" s="149">
        <v>1</v>
      </c>
      <c r="I96" s="150"/>
      <c r="J96" s="151"/>
      <c r="K96" s="151"/>
      <c r="L96" s="159"/>
      <c r="M96" s="151" t="s">
        <v>213</v>
      </c>
      <c r="N96" s="152"/>
      <c r="O96" s="153"/>
      <c r="P96" s="190">
        <v>1</v>
      </c>
      <c r="Q96" s="154">
        <f t="shared" si="4"/>
        <v>1</v>
      </c>
      <c r="R96" s="155"/>
      <c r="S96" s="156"/>
      <c r="T96" s="141"/>
    </row>
    <row r="97" spans="1:20" s="142" customFormat="1" ht="15" hidden="1" customHeight="1" x14ac:dyDescent="0.2">
      <c r="A97" s="130">
        <v>1</v>
      </c>
      <c r="B97" s="143" t="s">
        <v>282</v>
      </c>
      <c r="C97" s="144" t="s">
        <v>269</v>
      </c>
      <c r="D97" s="145"/>
      <c r="E97" s="146" t="s">
        <v>334</v>
      </c>
      <c r="F97" s="147" t="s">
        <v>32</v>
      </c>
      <c r="G97" s="148" t="s">
        <v>217</v>
      </c>
      <c r="H97" s="149">
        <v>1</v>
      </c>
      <c r="I97" s="150"/>
      <c r="J97" s="151"/>
      <c r="K97" s="151"/>
      <c r="L97" s="159"/>
      <c r="M97" s="151" t="s">
        <v>213</v>
      </c>
      <c r="N97" s="152"/>
      <c r="O97" s="153"/>
      <c r="P97" s="190">
        <v>1</v>
      </c>
      <c r="Q97" s="154">
        <f t="shared" si="4"/>
        <v>1</v>
      </c>
      <c r="R97" s="155"/>
      <c r="S97" s="156"/>
      <c r="T97" s="141"/>
    </row>
    <row r="98" spans="1:20" s="142" customFormat="1" ht="15" hidden="1" customHeight="1" x14ac:dyDescent="0.2">
      <c r="A98" s="130"/>
      <c r="B98" s="143"/>
      <c r="C98" s="144" t="s">
        <v>275</v>
      </c>
      <c r="D98" s="145"/>
      <c r="E98" s="146">
        <v>499</v>
      </c>
      <c r="F98" s="147">
        <v>551</v>
      </c>
      <c r="G98" s="148" t="s">
        <v>217</v>
      </c>
      <c r="H98" s="149">
        <v>1</v>
      </c>
      <c r="I98" s="150"/>
      <c r="J98" s="151"/>
      <c r="K98" s="151"/>
      <c r="L98" s="159"/>
      <c r="M98" s="151" t="s">
        <v>213</v>
      </c>
      <c r="N98" s="152"/>
      <c r="O98" s="153"/>
      <c r="P98" s="193">
        <v>1</v>
      </c>
      <c r="Q98" s="154">
        <f t="shared" si="4"/>
        <v>1</v>
      </c>
      <c r="R98" s="155"/>
      <c r="S98" s="156"/>
      <c r="T98" s="141"/>
    </row>
    <row r="99" spans="1:20" s="142" customFormat="1" ht="15" hidden="1" customHeight="1" x14ac:dyDescent="0.2">
      <c r="A99" s="130">
        <v>1</v>
      </c>
      <c r="B99" s="143" t="s">
        <v>265</v>
      </c>
      <c r="C99" s="144" t="s">
        <v>322</v>
      </c>
      <c r="D99" s="145"/>
      <c r="E99" s="146" t="s">
        <v>335</v>
      </c>
      <c r="F99" s="147" t="s">
        <v>336</v>
      </c>
      <c r="G99" s="148" t="s">
        <v>7</v>
      </c>
      <c r="H99" s="149"/>
      <c r="I99" s="150"/>
      <c r="J99" s="151"/>
      <c r="K99" s="151"/>
      <c r="L99" s="159"/>
      <c r="M99" s="151"/>
      <c r="N99" s="152"/>
      <c r="O99" s="153"/>
      <c r="P99" s="190">
        <v>6</v>
      </c>
      <c r="Q99" s="154"/>
      <c r="R99" s="155"/>
      <c r="S99" s="156"/>
      <c r="T99" s="141"/>
    </row>
    <row r="100" spans="1:20" s="142" customFormat="1" ht="15" hidden="1" customHeight="1" x14ac:dyDescent="0.2">
      <c r="A100" s="130">
        <v>1</v>
      </c>
      <c r="B100" s="143" t="s">
        <v>265</v>
      </c>
      <c r="C100" s="144" t="s">
        <v>300</v>
      </c>
      <c r="D100" s="145"/>
      <c r="E100" s="146" t="s">
        <v>335</v>
      </c>
      <c r="F100" s="147" t="s">
        <v>336</v>
      </c>
      <c r="G100" s="148" t="s">
        <v>217</v>
      </c>
      <c r="H100" s="149"/>
      <c r="I100" s="150"/>
      <c r="J100" s="151"/>
      <c r="K100" s="151"/>
      <c r="L100" s="159"/>
      <c r="M100" s="151"/>
      <c r="N100" s="152"/>
      <c r="O100" s="153"/>
      <c r="P100" s="190">
        <v>5</v>
      </c>
      <c r="Q100" s="154"/>
      <c r="R100" s="155"/>
      <c r="S100" s="156"/>
      <c r="T100" s="141"/>
    </row>
    <row r="101" spans="1:20" s="142" customFormat="1" ht="15" hidden="1" customHeight="1" x14ac:dyDescent="0.2">
      <c r="A101" s="130">
        <v>1</v>
      </c>
      <c r="B101" s="143" t="s">
        <v>265</v>
      </c>
      <c r="C101" s="144" t="s">
        <v>322</v>
      </c>
      <c r="D101" s="145"/>
      <c r="E101" s="146" t="s">
        <v>337</v>
      </c>
      <c r="F101" s="147" t="s">
        <v>338</v>
      </c>
      <c r="G101" s="148" t="s">
        <v>7</v>
      </c>
      <c r="H101" s="149"/>
      <c r="I101" s="150"/>
      <c r="J101" s="151"/>
      <c r="K101" s="151"/>
      <c r="L101" s="159"/>
      <c r="M101" s="151"/>
      <c r="N101" s="152"/>
      <c r="O101" s="153"/>
      <c r="P101" s="190">
        <v>6</v>
      </c>
      <c r="Q101" s="154"/>
      <c r="R101" s="155"/>
      <c r="S101" s="156"/>
      <c r="T101" s="141"/>
    </row>
    <row r="102" spans="1:20" s="142" customFormat="1" ht="15" hidden="1" customHeight="1" x14ac:dyDescent="0.2">
      <c r="A102" s="130">
        <v>1</v>
      </c>
      <c r="B102" s="143" t="s">
        <v>265</v>
      </c>
      <c r="C102" s="144" t="s">
        <v>300</v>
      </c>
      <c r="D102" s="145"/>
      <c r="E102" s="146" t="s">
        <v>337</v>
      </c>
      <c r="F102" s="147" t="s">
        <v>338</v>
      </c>
      <c r="G102" s="148" t="s">
        <v>7</v>
      </c>
      <c r="H102" s="149"/>
      <c r="I102" s="150"/>
      <c r="J102" s="151"/>
      <c r="K102" s="151"/>
      <c r="L102" s="159"/>
      <c r="M102" s="151"/>
      <c r="N102" s="152"/>
      <c r="O102" s="153"/>
      <c r="P102" s="190">
        <v>5</v>
      </c>
      <c r="Q102" s="154"/>
      <c r="R102" s="155"/>
      <c r="S102" s="156"/>
      <c r="T102" s="141"/>
    </row>
    <row r="103" spans="1:20" s="142" customFormat="1" ht="15" hidden="1" customHeight="1" x14ac:dyDescent="0.2">
      <c r="A103" s="130">
        <v>1</v>
      </c>
      <c r="B103" s="143" t="s">
        <v>265</v>
      </c>
      <c r="C103" s="144" t="s">
        <v>300</v>
      </c>
      <c r="D103" s="145"/>
      <c r="E103" s="146">
        <v>500</v>
      </c>
      <c r="F103" s="147">
        <v>512</v>
      </c>
      <c r="G103" s="148" t="s">
        <v>217</v>
      </c>
      <c r="H103" s="149"/>
      <c r="I103" s="150"/>
      <c r="J103" s="151"/>
      <c r="K103" s="151"/>
      <c r="L103" s="159"/>
      <c r="M103" s="151"/>
      <c r="N103" s="152"/>
      <c r="O103" s="153"/>
      <c r="P103" s="190">
        <v>5</v>
      </c>
      <c r="Q103" s="154"/>
      <c r="R103" s="155"/>
      <c r="S103" s="156"/>
      <c r="T103" s="141"/>
    </row>
    <row r="104" spans="1:20" s="142" customFormat="1" ht="15" hidden="1" customHeight="1" x14ac:dyDescent="0.2">
      <c r="A104" s="130">
        <v>1</v>
      </c>
      <c r="B104" s="143" t="s">
        <v>281</v>
      </c>
      <c r="C104" s="144" t="s">
        <v>300</v>
      </c>
      <c r="D104" s="145"/>
      <c r="E104" s="146">
        <v>512</v>
      </c>
      <c r="F104" s="147">
        <v>527</v>
      </c>
      <c r="G104" s="148" t="s">
        <v>217</v>
      </c>
      <c r="H104" s="149"/>
      <c r="I104" s="150"/>
      <c r="J104" s="151"/>
      <c r="K104" s="151"/>
      <c r="L104" s="159"/>
      <c r="M104" s="151"/>
      <c r="N104" s="152"/>
      <c r="O104" s="153"/>
      <c r="P104" s="190">
        <v>6</v>
      </c>
      <c r="Q104" s="154"/>
      <c r="R104" s="155"/>
      <c r="S104" s="156"/>
      <c r="T104" s="141"/>
    </row>
    <row r="105" spans="1:20" s="142" customFormat="1" ht="15" hidden="1" customHeight="1" x14ac:dyDescent="0.2">
      <c r="A105" s="130">
        <v>1</v>
      </c>
      <c r="B105" s="143" t="s">
        <v>282</v>
      </c>
      <c r="C105" s="144" t="s">
        <v>300</v>
      </c>
      <c r="D105" s="145"/>
      <c r="E105" s="146">
        <v>527</v>
      </c>
      <c r="F105" s="147">
        <v>538</v>
      </c>
      <c r="G105" s="148" t="s">
        <v>217</v>
      </c>
      <c r="H105" s="149"/>
      <c r="I105" s="150"/>
      <c r="J105" s="151"/>
      <c r="K105" s="151"/>
      <c r="L105" s="159"/>
      <c r="M105" s="151"/>
      <c r="N105" s="152"/>
      <c r="O105" s="153"/>
      <c r="P105" s="190">
        <v>5</v>
      </c>
      <c r="Q105" s="154"/>
      <c r="R105" s="155"/>
      <c r="S105" s="156"/>
      <c r="T105" s="141"/>
    </row>
    <row r="106" spans="1:20" s="142" customFormat="1" ht="15" hidden="1" customHeight="1" x14ac:dyDescent="0.2">
      <c r="A106" s="130">
        <v>1</v>
      </c>
      <c r="B106" s="143" t="s">
        <v>283</v>
      </c>
      <c r="C106" s="144" t="s">
        <v>300</v>
      </c>
      <c r="D106" s="145"/>
      <c r="E106" s="146">
        <v>538</v>
      </c>
      <c r="F106" s="147">
        <v>551</v>
      </c>
      <c r="G106" s="148" t="s">
        <v>217</v>
      </c>
      <c r="H106" s="149"/>
      <c r="I106" s="150"/>
      <c r="J106" s="151"/>
      <c r="K106" s="151"/>
      <c r="L106" s="159"/>
      <c r="M106" s="151"/>
      <c r="N106" s="152"/>
      <c r="O106" s="153"/>
      <c r="P106" s="190">
        <v>4</v>
      </c>
      <c r="Q106" s="154"/>
      <c r="R106" s="155"/>
      <c r="S106" s="156"/>
      <c r="T106" s="141"/>
    </row>
    <row r="107" spans="1:20" s="142" customFormat="1" ht="15" hidden="1" customHeight="1" x14ac:dyDescent="0.2">
      <c r="A107" s="130">
        <v>1</v>
      </c>
      <c r="B107" s="143" t="s">
        <v>265</v>
      </c>
      <c r="C107" s="144" t="s">
        <v>220</v>
      </c>
      <c r="D107" s="145"/>
      <c r="E107" s="146">
        <v>502.2</v>
      </c>
      <c r="F107" s="147">
        <v>502.4</v>
      </c>
      <c r="G107" s="148" t="s">
        <v>9</v>
      </c>
      <c r="H107" s="149"/>
      <c r="I107" s="150"/>
      <c r="J107" s="151"/>
      <c r="K107" s="151"/>
      <c r="L107" s="159"/>
      <c r="M107" s="151"/>
      <c r="N107" s="152"/>
      <c r="O107" s="153"/>
      <c r="P107" s="190">
        <v>200</v>
      </c>
      <c r="Q107" s="154"/>
      <c r="R107" s="155"/>
      <c r="S107" s="156"/>
      <c r="T107" s="141"/>
    </row>
    <row r="108" spans="1:20" s="142" customFormat="1" ht="15" hidden="1" customHeight="1" x14ac:dyDescent="0.2">
      <c r="A108" s="130">
        <v>1</v>
      </c>
      <c r="B108" s="143" t="s">
        <v>265</v>
      </c>
      <c r="C108" s="144" t="s">
        <v>220</v>
      </c>
      <c r="D108" s="145"/>
      <c r="E108" s="146">
        <v>502.4</v>
      </c>
      <c r="F108" s="147">
        <v>502.5</v>
      </c>
      <c r="G108" s="148" t="s">
        <v>9</v>
      </c>
      <c r="H108" s="149"/>
      <c r="I108" s="150"/>
      <c r="J108" s="151"/>
      <c r="K108" s="151"/>
      <c r="L108" s="159"/>
      <c r="M108" s="151"/>
      <c r="N108" s="152"/>
      <c r="O108" s="153"/>
      <c r="P108" s="190">
        <v>100</v>
      </c>
      <c r="Q108" s="154"/>
      <c r="R108" s="155"/>
      <c r="S108" s="156"/>
      <c r="T108" s="141"/>
    </row>
    <row r="109" spans="1:20" s="142" customFormat="1" ht="15" hidden="1" customHeight="1" x14ac:dyDescent="0.2">
      <c r="A109" s="130">
        <v>1</v>
      </c>
      <c r="B109" s="143" t="s">
        <v>268</v>
      </c>
      <c r="C109" s="144" t="s">
        <v>224</v>
      </c>
      <c r="D109" s="145"/>
      <c r="E109" s="146" t="s">
        <v>339</v>
      </c>
      <c r="F109" s="147"/>
      <c r="G109" s="148" t="s">
        <v>217</v>
      </c>
      <c r="H109" s="149"/>
      <c r="I109" s="150"/>
      <c r="J109" s="151"/>
      <c r="K109" s="151"/>
      <c r="L109" s="159"/>
      <c r="M109" s="151"/>
      <c r="N109" s="152"/>
      <c r="O109" s="153"/>
      <c r="P109" s="166">
        <v>1</v>
      </c>
      <c r="Q109" s="154"/>
      <c r="R109" s="155"/>
      <c r="S109" s="156"/>
      <c r="T109" s="141"/>
    </row>
    <row r="110" spans="1:20" s="142" customFormat="1" ht="15" hidden="1" customHeight="1" x14ac:dyDescent="0.2">
      <c r="A110" s="130">
        <v>1</v>
      </c>
      <c r="B110" s="143" t="s">
        <v>268</v>
      </c>
      <c r="C110" s="144" t="s">
        <v>224</v>
      </c>
      <c r="D110" s="145"/>
      <c r="E110" s="146" t="s">
        <v>340</v>
      </c>
      <c r="F110" s="147"/>
      <c r="G110" s="148" t="s">
        <v>217</v>
      </c>
      <c r="H110" s="149"/>
      <c r="I110" s="150"/>
      <c r="J110" s="151"/>
      <c r="K110" s="151"/>
      <c r="L110" s="159"/>
      <c r="M110" s="151"/>
      <c r="N110" s="152"/>
      <c r="O110" s="153"/>
      <c r="P110" s="166">
        <v>1</v>
      </c>
      <c r="Q110" s="154"/>
      <c r="R110" s="155"/>
      <c r="S110" s="156"/>
      <c r="T110" s="141"/>
    </row>
    <row r="111" spans="1:20" s="142" customFormat="1" hidden="1" x14ac:dyDescent="0.2">
      <c r="A111" s="130"/>
      <c r="B111" s="131"/>
      <c r="C111" s="208" t="s">
        <v>341</v>
      </c>
      <c r="D111" s="210"/>
      <c r="E111" s="160"/>
      <c r="F111" s="161"/>
      <c r="G111" s="134"/>
      <c r="H111" s="162"/>
      <c r="I111" s="163"/>
      <c r="J111" s="164"/>
      <c r="K111" s="164"/>
      <c r="L111" s="164"/>
      <c r="M111" s="164"/>
      <c r="N111" s="137"/>
      <c r="O111" s="138"/>
      <c r="P111" s="194"/>
      <c r="Q111" s="139"/>
      <c r="R111" s="165"/>
      <c r="S111" s="141"/>
      <c r="T111" s="141"/>
    </row>
    <row r="112" spans="1:20" s="142" customFormat="1" ht="15" hidden="1" customHeight="1" x14ac:dyDescent="0.2">
      <c r="A112" s="130">
        <v>1</v>
      </c>
      <c r="B112" s="143" t="s">
        <v>268</v>
      </c>
      <c r="C112" s="144" t="s">
        <v>216</v>
      </c>
      <c r="D112" s="145"/>
      <c r="E112" s="146">
        <v>550.79999999999995</v>
      </c>
      <c r="F112" s="147">
        <v>550.9</v>
      </c>
      <c r="G112" s="148" t="s">
        <v>217</v>
      </c>
      <c r="H112" s="149">
        <v>4</v>
      </c>
      <c r="I112" s="150" t="s">
        <v>213</v>
      </c>
      <c r="J112" s="151"/>
      <c r="K112" s="151"/>
      <c r="L112" s="151"/>
      <c r="M112" s="151"/>
      <c r="N112" s="152"/>
      <c r="O112" s="153"/>
      <c r="P112" s="190">
        <v>4</v>
      </c>
      <c r="Q112" s="154">
        <f t="shared" ref="Q112:Q175" si="5">+P112/H112</f>
        <v>1</v>
      </c>
      <c r="R112" s="155"/>
      <c r="S112" s="156"/>
      <c r="T112" s="141"/>
    </row>
    <row r="113" spans="1:20" s="142" customFormat="1" ht="15" hidden="1" customHeight="1" x14ac:dyDescent="0.2">
      <c r="A113" s="130">
        <v>1</v>
      </c>
      <c r="B113" s="143" t="s">
        <v>268</v>
      </c>
      <c r="C113" s="144" t="s">
        <v>250</v>
      </c>
      <c r="D113" s="145"/>
      <c r="E113" s="146">
        <v>550.79999999999995</v>
      </c>
      <c r="F113" s="147">
        <v>550.9</v>
      </c>
      <c r="G113" s="148" t="s">
        <v>217</v>
      </c>
      <c r="H113" s="149">
        <v>1</v>
      </c>
      <c r="I113" s="150" t="s">
        <v>213</v>
      </c>
      <c r="J113" s="151"/>
      <c r="K113" s="151"/>
      <c r="L113" s="151"/>
      <c r="M113" s="151"/>
      <c r="N113" s="152"/>
      <c r="O113" s="153"/>
      <c r="P113" s="190">
        <v>1</v>
      </c>
      <c r="Q113" s="154">
        <f t="shared" si="5"/>
        <v>1</v>
      </c>
      <c r="R113" s="155" t="s">
        <v>342</v>
      </c>
      <c r="S113" s="156"/>
      <c r="T113" s="141"/>
    </row>
    <row r="114" spans="1:20" s="142" customFormat="1" ht="15" hidden="1" customHeight="1" x14ac:dyDescent="0.2">
      <c r="A114" s="130">
        <v>1</v>
      </c>
      <c r="B114" s="143" t="s">
        <v>268</v>
      </c>
      <c r="C114" s="144" t="s">
        <v>228</v>
      </c>
      <c r="D114" s="145"/>
      <c r="E114" s="146">
        <v>551</v>
      </c>
      <c r="F114" s="147">
        <v>552</v>
      </c>
      <c r="G114" s="148" t="s">
        <v>217</v>
      </c>
      <c r="H114" s="149">
        <v>35</v>
      </c>
      <c r="I114" s="150" t="s">
        <v>213</v>
      </c>
      <c r="J114" s="151"/>
      <c r="K114" s="151"/>
      <c r="L114" s="151"/>
      <c r="M114" s="151"/>
      <c r="N114" s="152"/>
      <c r="O114" s="153"/>
      <c r="P114" s="190">
        <v>46</v>
      </c>
      <c r="Q114" s="154">
        <f t="shared" si="5"/>
        <v>1.3142857142857143</v>
      </c>
      <c r="R114" s="155"/>
      <c r="S114" s="156"/>
      <c r="T114" s="141"/>
    </row>
    <row r="115" spans="1:20" s="142" customFormat="1" ht="15" hidden="1" customHeight="1" x14ac:dyDescent="0.2">
      <c r="A115" s="130">
        <v>1</v>
      </c>
      <c r="B115" s="143" t="s">
        <v>268</v>
      </c>
      <c r="C115" s="144" t="s">
        <v>214</v>
      </c>
      <c r="D115" s="145"/>
      <c r="E115" s="146">
        <v>551</v>
      </c>
      <c r="F115" s="147">
        <v>551.1</v>
      </c>
      <c r="G115" s="148" t="s">
        <v>9</v>
      </c>
      <c r="H115" s="149">
        <v>5</v>
      </c>
      <c r="I115" s="150" t="s">
        <v>213</v>
      </c>
      <c r="J115" s="151"/>
      <c r="K115" s="151"/>
      <c r="L115" s="151"/>
      <c r="M115" s="151"/>
      <c r="N115" s="152"/>
      <c r="O115" s="153"/>
      <c r="P115" s="190"/>
      <c r="Q115" s="154">
        <f t="shared" si="5"/>
        <v>0</v>
      </c>
      <c r="R115" s="155"/>
      <c r="S115" s="156"/>
      <c r="T115" s="141"/>
    </row>
    <row r="116" spans="1:20" s="142" customFormat="1" ht="15" hidden="1" customHeight="1" x14ac:dyDescent="0.2">
      <c r="A116" s="130">
        <v>1</v>
      </c>
      <c r="B116" s="143" t="s">
        <v>268</v>
      </c>
      <c r="C116" s="144" t="s">
        <v>218</v>
      </c>
      <c r="D116" s="145"/>
      <c r="E116" s="146">
        <v>551.1</v>
      </c>
      <c r="F116" s="147">
        <v>551.20000000000005</v>
      </c>
      <c r="G116" s="148" t="s">
        <v>217</v>
      </c>
      <c r="H116" s="149">
        <v>1</v>
      </c>
      <c r="I116" s="150" t="s">
        <v>213</v>
      </c>
      <c r="J116" s="151"/>
      <c r="K116" s="151"/>
      <c r="L116" s="151"/>
      <c r="M116" s="151"/>
      <c r="N116" s="152"/>
      <c r="O116" s="153"/>
      <c r="P116" s="190"/>
      <c r="Q116" s="154">
        <f t="shared" si="5"/>
        <v>0</v>
      </c>
      <c r="R116" s="155"/>
      <c r="S116" s="156"/>
      <c r="T116" s="141"/>
    </row>
    <row r="117" spans="1:20" s="142" customFormat="1" ht="15" hidden="1" customHeight="1" x14ac:dyDescent="0.2">
      <c r="A117" s="130">
        <v>1</v>
      </c>
      <c r="B117" s="143" t="s">
        <v>268</v>
      </c>
      <c r="C117" s="144" t="s">
        <v>251</v>
      </c>
      <c r="D117" s="145"/>
      <c r="E117" s="146">
        <v>551.1</v>
      </c>
      <c r="F117" s="147">
        <v>551.20000000000005</v>
      </c>
      <c r="G117" s="148" t="s">
        <v>9</v>
      </c>
      <c r="H117" s="149">
        <v>10</v>
      </c>
      <c r="I117" s="150" t="s">
        <v>213</v>
      </c>
      <c r="J117" s="151"/>
      <c r="K117" s="151"/>
      <c r="L117" s="151"/>
      <c r="M117" s="151"/>
      <c r="N117" s="152"/>
      <c r="O117" s="153"/>
      <c r="P117" s="190"/>
      <c r="Q117" s="154">
        <f t="shared" si="5"/>
        <v>0</v>
      </c>
      <c r="R117" s="155" t="s">
        <v>343</v>
      </c>
      <c r="S117" s="156"/>
      <c r="T117" s="141"/>
    </row>
    <row r="118" spans="1:20" s="142" customFormat="1" ht="15" hidden="1" customHeight="1" x14ac:dyDescent="0.2">
      <c r="A118" s="130">
        <v>1</v>
      </c>
      <c r="B118" s="143" t="s">
        <v>268</v>
      </c>
      <c r="C118" s="144" t="s">
        <v>251</v>
      </c>
      <c r="D118" s="145"/>
      <c r="E118" s="146">
        <v>551.20000000000005</v>
      </c>
      <c r="F118" s="147">
        <v>551.29999999999995</v>
      </c>
      <c r="G118" s="148" t="s">
        <v>9</v>
      </c>
      <c r="H118" s="149">
        <v>10</v>
      </c>
      <c r="I118" s="150" t="s">
        <v>213</v>
      </c>
      <c r="J118" s="151"/>
      <c r="K118" s="151"/>
      <c r="L118" s="151"/>
      <c r="M118" s="151"/>
      <c r="N118" s="152"/>
      <c r="O118" s="153"/>
      <c r="P118" s="190"/>
      <c r="Q118" s="154">
        <f t="shared" si="5"/>
        <v>0</v>
      </c>
      <c r="R118" s="155" t="s">
        <v>344</v>
      </c>
      <c r="S118" s="156"/>
      <c r="T118" s="141"/>
    </row>
    <row r="119" spans="1:20" s="142" customFormat="1" ht="15" hidden="1" customHeight="1" x14ac:dyDescent="0.2">
      <c r="A119" s="130">
        <v>1</v>
      </c>
      <c r="B119" s="143" t="s">
        <v>268</v>
      </c>
      <c r="C119" s="144" t="s">
        <v>216</v>
      </c>
      <c r="D119" s="145"/>
      <c r="E119" s="146">
        <v>551.29999999999995</v>
      </c>
      <c r="F119" s="147">
        <v>551.4</v>
      </c>
      <c r="G119" s="148" t="s">
        <v>217</v>
      </c>
      <c r="H119" s="149">
        <v>2</v>
      </c>
      <c r="I119" s="150" t="s">
        <v>213</v>
      </c>
      <c r="J119" s="151"/>
      <c r="K119" s="151"/>
      <c r="L119" s="151"/>
      <c r="M119" s="151"/>
      <c r="N119" s="152"/>
      <c r="O119" s="153"/>
      <c r="P119" s="190">
        <v>3</v>
      </c>
      <c r="Q119" s="154">
        <f t="shared" si="5"/>
        <v>1.5</v>
      </c>
      <c r="R119" s="155" t="s">
        <v>345</v>
      </c>
      <c r="S119" s="156"/>
      <c r="T119" s="141"/>
    </row>
    <row r="120" spans="1:20" s="142" customFormat="1" ht="15" hidden="1" customHeight="1" x14ac:dyDescent="0.2">
      <c r="A120" s="130">
        <v>1</v>
      </c>
      <c r="B120" s="143" t="s">
        <v>268</v>
      </c>
      <c r="C120" s="144" t="s">
        <v>218</v>
      </c>
      <c r="D120" s="145"/>
      <c r="E120" s="146">
        <v>551.29999999999995</v>
      </c>
      <c r="F120" s="147">
        <v>551.4</v>
      </c>
      <c r="G120" s="148" t="s">
        <v>217</v>
      </c>
      <c r="H120" s="149">
        <v>1</v>
      </c>
      <c r="I120" s="150" t="s">
        <v>213</v>
      </c>
      <c r="J120" s="151"/>
      <c r="K120" s="151"/>
      <c r="L120" s="151"/>
      <c r="M120" s="151"/>
      <c r="N120" s="152"/>
      <c r="O120" s="153"/>
      <c r="P120" s="190">
        <v>1</v>
      </c>
      <c r="Q120" s="154">
        <f t="shared" si="5"/>
        <v>1</v>
      </c>
      <c r="R120" s="155"/>
      <c r="S120" s="156"/>
      <c r="T120" s="141"/>
    </row>
    <row r="121" spans="1:20" s="142" customFormat="1" ht="15" hidden="1" customHeight="1" x14ac:dyDescent="0.2">
      <c r="A121" s="130">
        <v>1</v>
      </c>
      <c r="B121" s="143" t="s">
        <v>268</v>
      </c>
      <c r="C121" s="144" t="s">
        <v>219</v>
      </c>
      <c r="D121" s="145"/>
      <c r="E121" s="146">
        <v>551.29999999999995</v>
      </c>
      <c r="F121" s="147">
        <v>551.6</v>
      </c>
      <c r="G121" s="148" t="s">
        <v>7</v>
      </c>
      <c r="H121" s="149">
        <v>100</v>
      </c>
      <c r="I121" s="150"/>
      <c r="J121" s="151" t="s">
        <v>213</v>
      </c>
      <c r="K121" s="151"/>
      <c r="L121" s="151"/>
      <c r="M121" s="151"/>
      <c r="N121" s="152"/>
      <c r="O121" s="153"/>
      <c r="P121" s="190"/>
      <c r="Q121" s="154">
        <f t="shared" si="5"/>
        <v>0</v>
      </c>
      <c r="R121" s="155" t="s">
        <v>346</v>
      </c>
      <c r="S121" s="156"/>
      <c r="T121" s="141"/>
    </row>
    <row r="122" spans="1:20" s="142" customFormat="1" ht="15" hidden="1" customHeight="1" x14ac:dyDescent="0.2">
      <c r="A122" s="130">
        <v>1</v>
      </c>
      <c r="B122" s="143" t="s">
        <v>268</v>
      </c>
      <c r="C122" s="144" t="s">
        <v>214</v>
      </c>
      <c r="D122" s="145"/>
      <c r="E122" s="146">
        <v>551.29999999999995</v>
      </c>
      <c r="F122" s="147">
        <v>551.4</v>
      </c>
      <c r="G122" s="148" t="s">
        <v>9</v>
      </c>
      <c r="H122" s="149">
        <v>5</v>
      </c>
      <c r="I122" s="150"/>
      <c r="J122" s="151" t="s">
        <v>213</v>
      </c>
      <c r="K122" s="151"/>
      <c r="L122" s="151"/>
      <c r="M122" s="151"/>
      <c r="N122" s="152"/>
      <c r="O122" s="153"/>
      <c r="P122" s="190">
        <v>5</v>
      </c>
      <c r="Q122" s="154">
        <f t="shared" si="5"/>
        <v>1</v>
      </c>
      <c r="R122" s="155"/>
      <c r="S122" s="156"/>
      <c r="T122" s="141"/>
    </row>
    <row r="123" spans="1:20" s="142" customFormat="1" ht="15" hidden="1" customHeight="1" x14ac:dyDescent="0.2">
      <c r="A123" s="130">
        <v>1</v>
      </c>
      <c r="B123" s="143" t="s">
        <v>268</v>
      </c>
      <c r="C123" s="144" t="s">
        <v>214</v>
      </c>
      <c r="D123" s="145"/>
      <c r="E123" s="146">
        <v>551.4</v>
      </c>
      <c r="F123" s="147">
        <v>551.5</v>
      </c>
      <c r="G123" s="148" t="s">
        <v>9</v>
      </c>
      <c r="H123" s="149">
        <v>11</v>
      </c>
      <c r="I123" s="150"/>
      <c r="J123" s="151" t="s">
        <v>213</v>
      </c>
      <c r="K123" s="151"/>
      <c r="L123" s="151"/>
      <c r="M123" s="151"/>
      <c r="N123" s="152"/>
      <c r="O123" s="153"/>
      <c r="P123" s="190">
        <v>11</v>
      </c>
      <c r="Q123" s="154">
        <f t="shared" si="5"/>
        <v>1</v>
      </c>
      <c r="R123" s="155" t="s">
        <v>347</v>
      </c>
      <c r="S123" s="156"/>
      <c r="T123" s="141"/>
    </row>
    <row r="124" spans="1:20" s="142" customFormat="1" ht="15" hidden="1" customHeight="1" x14ac:dyDescent="0.2">
      <c r="A124" s="130">
        <v>1</v>
      </c>
      <c r="B124" s="143" t="s">
        <v>268</v>
      </c>
      <c r="C124" s="144" t="s">
        <v>214</v>
      </c>
      <c r="D124" s="145"/>
      <c r="E124" s="146">
        <v>551.5</v>
      </c>
      <c r="F124" s="147">
        <v>551.6</v>
      </c>
      <c r="G124" s="148" t="s">
        <v>9</v>
      </c>
      <c r="H124" s="149">
        <v>12</v>
      </c>
      <c r="I124" s="150"/>
      <c r="J124" s="151" t="s">
        <v>213</v>
      </c>
      <c r="K124" s="151"/>
      <c r="L124" s="151"/>
      <c r="M124" s="151"/>
      <c r="N124" s="152"/>
      <c r="O124" s="153"/>
      <c r="P124" s="190">
        <v>12</v>
      </c>
      <c r="Q124" s="154">
        <f t="shared" si="5"/>
        <v>1</v>
      </c>
      <c r="R124" s="155" t="s">
        <v>348</v>
      </c>
      <c r="S124" s="156"/>
      <c r="T124" s="141"/>
    </row>
    <row r="125" spans="1:20" s="142" customFormat="1" ht="15" hidden="1" customHeight="1" x14ac:dyDescent="0.2">
      <c r="A125" s="130">
        <v>1</v>
      </c>
      <c r="B125" s="143" t="s">
        <v>268</v>
      </c>
      <c r="C125" s="144" t="s">
        <v>218</v>
      </c>
      <c r="D125" s="145"/>
      <c r="E125" s="146">
        <v>551.5</v>
      </c>
      <c r="F125" s="147">
        <v>551.6</v>
      </c>
      <c r="G125" s="148" t="s">
        <v>217</v>
      </c>
      <c r="H125" s="149">
        <v>1</v>
      </c>
      <c r="I125" s="150"/>
      <c r="J125" s="151" t="s">
        <v>213</v>
      </c>
      <c r="K125" s="151"/>
      <c r="L125" s="151"/>
      <c r="M125" s="151"/>
      <c r="N125" s="152"/>
      <c r="O125" s="153"/>
      <c r="P125" s="190"/>
      <c r="Q125" s="154">
        <f t="shared" si="5"/>
        <v>0</v>
      </c>
      <c r="R125" s="155"/>
      <c r="S125" s="156"/>
      <c r="T125" s="141"/>
    </row>
    <row r="126" spans="1:20" s="142" customFormat="1" ht="15" hidden="1" customHeight="1" x14ac:dyDescent="0.2">
      <c r="A126" s="130">
        <v>1</v>
      </c>
      <c r="B126" s="143" t="s">
        <v>268</v>
      </c>
      <c r="C126" s="144" t="s">
        <v>252</v>
      </c>
      <c r="D126" s="145"/>
      <c r="E126" s="146">
        <v>551.5</v>
      </c>
      <c r="F126" s="147">
        <v>551.6</v>
      </c>
      <c r="G126" s="148" t="s">
        <v>217</v>
      </c>
      <c r="H126" s="149">
        <v>1</v>
      </c>
      <c r="I126" s="150"/>
      <c r="J126" s="151" t="s">
        <v>213</v>
      </c>
      <c r="K126" s="151"/>
      <c r="L126" s="151"/>
      <c r="M126" s="151"/>
      <c r="N126" s="152"/>
      <c r="O126" s="153"/>
      <c r="P126" s="190"/>
      <c r="Q126" s="154">
        <f t="shared" si="5"/>
        <v>0</v>
      </c>
      <c r="R126" s="155" t="s">
        <v>349</v>
      </c>
      <c r="S126" s="156"/>
      <c r="T126" s="141"/>
    </row>
    <row r="127" spans="1:20" s="142" customFormat="1" ht="15" hidden="1" customHeight="1" x14ac:dyDescent="0.2">
      <c r="A127" s="130">
        <v>1</v>
      </c>
      <c r="B127" s="143" t="s">
        <v>268</v>
      </c>
      <c r="C127" s="144" t="s">
        <v>253</v>
      </c>
      <c r="D127" s="145"/>
      <c r="E127" s="146">
        <v>551.5</v>
      </c>
      <c r="F127" s="147">
        <v>551.6</v>
      </c>
      <c r="G127" s="148" t="s">
        <v>217</v>
      </c>
      <c r="H127" s="149">
        <v>1</v>
      </c>
      <c r="I127" s="150"/>
      <c r="J127" s="151" t="s">
        <v>213</v>
      </c>
      <c r="K127" s="151"/>
      <c r="L127" s="151"/>
      <c r="M127" s="151"/>
      <c r="N127" s="152"/>
      <c r="O127" s="153"/>
      <c r="P127" s="190"/>
      <c r="Q127" s="154">
        <f t="shared" si="5"/>
        <v>0</v>
      </c>
      <c r="R127" s="155" t="s">
        <v>350</v>
      </c>
      <c r="S127" s="156"/>
      <c r="T127" s="141"/>
    </row>
    <row r="128" spans="1:20" s="142" customFormat="1" ht="15" hidden="1" customHeight="1" x14ac:dyDescent="0.2">
      <c r="A128" s="130">
        <v>1</v>
      </c>
      <c r="B128" s="143" t="s">
        <v>268</v>
      </c>
      <c r="C128" s="144" t="s">
        <v>214</v>
      </c>
      <c r="D128" s="145"/>
      <c r="E128" s="146">
        <v>551.5</v>
      </c>
      <c r="F128" s="147">
        <v>551.6</v>
      </c>
      <c r="G128" s="148" t="s">
        <v>9</v>
      </c>
      <c r="H128" s="149">
        <v>5</v>
      </c>
      <c r="I128" s="150"/>
      <c r="J128" s="151" t="s">
        <v>213</v>
      </c>
      <c r="K128" s="151"/>
      <c r="L128" s="151"/>
      <c r="M128" s="151"/>
      <c r="N128" s="152"/>
      <c r="O128" s="153"/>
      <c r="P128" s="190">
        <v>5</v>
      </c>
      <c r="Q128" s="154">
        <f t="shared" si="5"/>
        <v>1</v>
      </c>
      <c r="R128" s="155" t="s">
        <v>351</v>
      </c>
      <c r="S128" s="156"/>
      <c r="T128" s="141"/>
    </row>
    <row r="129" spans="1:20" s="142" customFormat="1" ht="15" hidden="1" customHeight="1" x14ac:dyDescent="0.2">
      <c r="A129" s="130">
        <v>1</v>
      </c>
      <c r="B129" s="143" t="s">
        <v>268</v>
      </c>
      <c r="C129" s="144" t="s">
        <v>216</v>
      </c>
      <c r="D129" s="145"/>
      <c r="E129" s="146">
        <v>551.70000000000005</v>
      </c>
      <c r="F129" s="147">
        <v>551.79999999999995</v>
      </c>
      <c r="G129" s="148" t="s">
        <v>217</v>
      </c>
      <c r="H129" s="149">
        <v>6</v>
      </c>
      <c r="I129" s="150"/>
      <c r="J129" s="151" t="s">
        <v>213</v>
      </c>
      <c r="K129" s="151"/>
      <c r="L129" s="151"/>
      <c r="M129" s="151"/>
      <c r="N129" s="152"/>
      <c r="O129" s="153"/>
      <c r="P129" s="190">
        <v>6</v>
      </c>
      <c r="Q129" s="154">
        <f t="shared" si="5"/>
        <v>1</v>
      </c>
      <c r="R129" s="155"/>
      <c r="S129" s="156"/>
      <c r="T129" s="141"/>
    </row>
    <row r="130" spans="1:20" s="142" customFormat="1" ht="15" hidden="1" customHeight="1" x14ac:dyDescent="0.2">
      <c r="A130" s="130">
        <v>1</v>
      </c>
      <c r="B130" s="143" t="s">
        <v>268</v>
      </c>
      <c r="C130" s="144" t="s">
        <v>228</v>
      </c>
      <c r="D130" s="145"/>
      <c r="E130" s="146">
        <v>552</v>
      </c>
      <c r="F130" s="147">
        <v>553</v>
      </c>
      <c r="G130" s="148" t="s">
        <v>217</v>
      </c>
      <c r="H130" s="149">
        <v>19</v>
      </c>
      <c r="I130" s="150"/>
      <c r="J130" s="151" t="s">
        <v>213</v>
      </c>
      <c r="K130" s="151"/>
      <c r="L130" s="151"/>
      <c r="M130" s="151"/>
      <c r="N130" s="152"/>
      <c r="O130" s="153"/>
      <c r="P130" s="190">
        <v>19</v>
      </c>
      <c r="Q130" s="154">
        <f t="shared" si="5"/>
        <v>1</v>
      </c>
      <c r="R130" s="155"/>
      <c r="S130" s="156"/>
      <c r="T130" s="141"/>
    </row>
    <row r="131" spans="1:20" s="142" customFormat="1" ht="15" hidden="1" customHeight="1" x14ac:dyDescent="0.2">
      <c r="A131" s="130">
        <v>1</v>
      </c>
      <c r="B131" s="143" t="s">
        <v>268</v>
      </c>
      <c r="C131" s="144" t="s">
        <v>218</v>
      </c>
      <c r="D131" s="145"/>
      <c r="E131" s="146">
        <v>552</v>
      </c>
      <c r="F131" s="147">
        <v>553</v>
      </c>
      <c r="G131" s="148" t="s">
        <v>217</v>
      </c>
      <c r="H131" s="149">
        <v>14</v>
      </c>
      <c r="I131" s="150"/>
      <c r="J131" s="151" t="s">
        <v>213</v>
      </c>
      <c r="K131" s="151"/>
      <c r="L131" s="151"/>
      <c r="M131" s="151"/>
      <c r="N131" s="152"/>
      <c r="O131" s="153"/>
      <c r="P131" s="190">
        <v>14</v>
      </c>
      <c r="Q131" s="154">
        <f t="shared" si="5"/>
        <v>1</v>
      </c>
      <c r="R131" s="155"/>
      <c r="S131" s="156"/>
      <c r="T131" s="141"/>
    </row>
    <row r="132" spans="1:20" s="142" customFormat="1" ht="15" hidden="1" customHeight="1" x14ac:dyDescent="0.2">
      <c r="A132" s="130">
        <v>1</v>
      </c>
      <c r="B132" s="143" t="s">
        <v>268</v>
      </c>
      <c r="C132" s="144" t="s">
        <v>216</v>
      </c>
      <c r="D132" s="145"/>
      <c r="E132" s="146">
        <v>552</v>
      </c>
      <c r="F132" s="147">
        <v>552.1</v>
      </c>
      <c r="G132" s="148" t="s">
        <v>217</v>
      </c>
      <c r="H132" s="149">
        <v>1</v>
      </c>
      <c r="I132" s="150"/>
      <c r="J132" s="151" t="s">
        <v>213</v>
      </c>
      <c r="K132" s="151"/>
      <c r="L132" s="151"/>
      <c r="M132" s="151"/>
      <c r="N132" s="152"/>
      <c r="O132" s="153"/>
      <c r="P132" s="190">
        <v>2</v>
      </c>
      <c r="Q132" s="154">
        <f t="shared" si="5"/>
        <v>2</v>
      </c>
      <c r="R132" s="155"/>
      <c r="S132" s="156"/>
      <c r="T132" s="141"/>
    </row>
    <row r="133" spans="1:20" s="142" customFormat="1" ht="15" hidden="1" customHeight="1" x14ac:dyDescent="0.2">
      <c r="A133" s="130">
        <v>1</v>
      </c>
      <c r="B133" s="143" t="s">
        <v>268</v>
      </c>
      <c r="C133" s="144" t="s">
        <v>228</v>
      </c>
      <c r="D133" s="145"/>
      <c r="E133" s="146">
        <v>553</v>
      </c>
      <c r="F133" s="147">
        <v>554</v>
      </c>
      <c r="G133" s="148" t="s">
        <v>217</v>
      </c>
      <c r="H133" s="149">
        <v>72</v>
      </c>
      <c r="I133" s="150"/>
      <c r="J133" s="151"/>
      <c r="K133" s="151" t="s">
        <v>213</v>
      </c>
      <c r="L133" s="151"/>
      <c r="M133" s="151"/>
      <c r="N133" s="152"/>
      <c r="O133" s="153"/>
      <c r="P133" s="190">
        <v>72</v>
      </c>
      <c r="Q133" s="154">
        <f t="shared" si="5"/>
        <v>1</v>
      </c>
      <c r="R133" s="155"/>
      <c r="S133" s="156"/>
      <c r="T133" s="141"/>
    </row>
    <row r="134" spans="1:20" s="142" customFormat="1" ht="15" hidden="1" customHeight="1" x14ac:dyDescent="0.2">
      <c r="A134" s="130">
        <v>1</v>
      </c>
      <c r="B134" s="143" t="s">
        <v>268</v>
      </c>
      <c r="C134" s="144" t="s">
        <v>218</v>
      </c>
      <c r="D134" s="145"/>
      <c r="E134" s="146">
        <v>553</v>
      </c>
      <c r="F134" s="147">
        <v>554</v>
      </c>
      <c r="G134" s="148" t="s">
        <v>217</v>
      </c>
      <c r="H134" s="149">
        <v>14</v>
      </c>
      <c r="I134" s="150"/>
      <c r="J134" s="151"/>
      <c r="K134" s="151" t="s">
        <v>213</v>
      </c>
      <c r="L134" s="151"/>
      <c r="M134" s="151"/>
      <c r="N134" s="152"/>
      <c r="O134" s="153"/>
      <c r="P134" s="190"/>
      <c r="Q134" s="154">
        <f t="shared" si="5"/>
        <v>0</v>
      </c>
      <c r="R134" s="155"/>
      <c r="S134" s="156"/>
      <c r="T134" s="141"/>
    </row>
    <row r="135" spans="1:20" s="142" customFormat="1" ht="15" hidden="1" customHeight="1" x14ac:dyDescent="0.2">
      <c r="A135" s="130">
        <v>1</v>
      </c>
      <c r="B135" s="143" t="s">
        <v>268</v>
      </c>
      <c r="C135" s="144" t="s">
        <v>216</v>
      </c>
      <c r="D135" s="145"/>
      <c r="E135" s="146">
        <v>553.1</v>
      </c>
      <c r="F135" s="147">
        <v>553.20000000000005</v>
      </c>
      <c r="G135" s="148" t="s">
        <v>217</v>
      </c>
      <c r="H135" s="149">
        <v>4</v>
      </c>
      <c r="I135" s="150"/>
      <c r="J135" s="151"/>
      <c r="K135" s="151" t="s">
        <v>213</v>
      </c>
      <c r="L135" s="151"/>
      <c r="M135" s="151"/>
      <c r="N135" s="152"/>
      <c r="O135" s="153"/>
      <c r="P135" s="190"/>
      <c r="Q135" s="154">
        <f t="shared" si="5"/>
        <v>0</v>
      </c>
      <c r="R135" s="155"/>
      <c r="S135" s="156"/>
      <c r="T135" s="141"/>
    </row>
    <row r="136" spans="1:20" s="142" customFormat="1" ht="15" hidden="1" customHeight="1" x14ac:dyDescent="0.2">
      <c r="A136" s="130">
        <v>1</v>
      </c>
      <c r="B136" s="143" t="s">
        <v>268</v>
      </c>
      <c r="C136" s="144" t="s">
        <v>216</v>
      </c>
      <c r="D136" s="145"/>
      <c r="E136" s="146">
        <v>553.20000000000005</v>
      </c>
      <c r="F136" s="147">
        <v>553.29999999999995</v>
      </c>
      <c r="G136" s="148" t="s">
        <v>217</v>
      </c>
      <c r="H136" s="149">
        <v>8</v>
      </c>
      <c r="I136" s="150"/>
      <c r="J136" s="151"/>
      <c r="K136" s="151" t="s">
        <v>213</v>
      </c>
      <c r="L136" s="151"/>
      <c r="M136" s="151"/>
      <c r="N136" s="152"/>
      <c r="O136" s="153"/>
      <c r="P136" s="190"/>
      <c r="Q136" s="154">
        <f t="shared" si="5"/>
        <v>0</v>
      </c>
      <c r="R136" s="155"/>
      <c r="S136" s="156"/>
      <c r="T136" s="141"/>
    </row>
    <row r="137" spans="1:20" s="142" customFormat="1" ht="15" hidden="1" customHeight="1" x14ac:dyDescent="0.2">
      <c r="A137" s="130">
        <v>1</v>
      </c>
      <c r="B137" s="143" t="s">
        <v>268</v>
      </c>
      <c r="C137" s="144" t="s">
        <v>216</v>
      </c>
      <c r="D137" s="145"/>
      <c r="E137" s="146">
        <v>553.29999999999995</v>
      </c>
      <c r="F137" s="147">
        <v>553.4</v>
      </c>
      <c r="G137" s="148" t="s">
        <v>217</v>
      </c>
      <c r="H137" s="149">
        <v>6</v>
      </c>
      <c r="I137" s="150"/>
      <c r="J137" s="151"/>
      <c r="K137" s="151" t="s">
        <v>213</v>
      </c>
      <c r="L137" s="151"/>
      <c r="M137" s="151"/>
      <c r="N137" s="152"/>
      <c r="O137" s="153"/>
      <c r="P137" s="190"/>
      <c r="Q137" s="154">
        <f t="shared" si="5"/>
        <v>0</v>
      </c>
      <c r="R137" s="155"/>
      <c r="S137" s="156"/>
      <c r="T137" s="141"/>
    </row>
    <row r="138" spans="1:20" s="142" customFormat="1" ht="15" hidden="1" customHeight="1" x14ac:dyDescent="0.2">
      <c r="A138" s="130">
        <v>1</v>
      </c>
      <c r="B138" s="143" t="s">
        <v>268</v>
      </c>
      <c r="C138" s="144" t="s">
        <v>228</v>
      </c>
      <c r="D138" s="145"/>
      <c r="E138" s="146">
        <v>554</v>
      </c>
      <c r="F138" s="147">
        <v>555</v>
      </c>
      <c r="G138" s="148" t="s">
        <v>217</v>
      </c>
      <c r="H138" s="149">
        <v>82</v>
      </c>
      <c r="I138" s="150"/>
      <c r="J138" s="151"/>
      <c r="K138" s="151" t="s">
        <v>213</v>
      </c>
      <c r="L138" s="151"/>
      <c r="M138" s="151"/>
      <c r="N138" s="152"/>
      <c r="O138" s="153"/>
      <c r="P138" s="190">
        <v>82</v>
      </c>
      <c r="Q138" s="154">
        <f t="shared" si="5"/>
        <v>1</v>
      </c>
      <c r="R138" s="155"/>
      <c r="S138" s="156"/>
      <c r="T138" s="141"/>
    </row>
    <row r="139" spans="1:20" s="142" customFormat="1" ht="15" hidden="1" customHeight="1" x14ac:dyDescent="0.2">
      <c r="A139" s="130">
        <v>1</v>
      </c>
      <c r="B139" s="143" t="s">
        <v>268</v>
      </c>
      <c r="C139" s="144" t="s">
        <v>216</v>
      </c>
      <c r="D139" s="145"/>
      <c r="E139" s="146">
        <v>554</v>
      </c>
      <c r="F139" s="147">
        <v>554.1</v>
      </c>
      <c r="G139" s="148" t="s">
        <v>217</v>
      </c>
      <c r="H139" s="149">
        <v>2</v>
      </c>
      <c r="I139" s="150"/>
      <c r="J139" s="151"/>
      <c r="K139" s="151" t="s">
        <v>213</v>
      </c>
      <c r="L139" s="151"/>
      <c r="M139" s="151"/>
      <c r="N139" s="152"/>
      <c r="O139" s="153"/>
      <c r="P139" s="190">
        <v>2</v>
      </c>
      <c r="Q139" s="154">
        <f t="shared" si="5"/>
        <v>1</v>
      </c>
      <c r="R139" s="155"/>
      <c r="S139" s="156"/>
      <c r="T139" s="141"/>
    </row>
    <row r="140" spans="1:20" s="142" customFormat="1" ht="15" hidden="1" customHeight="1" x14ac:dyDescent="0.2">
      <c r="A140" s="130">
        <v>1</v>
      </c>
      <c r="B140" s="143" t="s">
        <v>268</v>
      </c>
      <c r="C140" s="144" t="s">
        <v>218</v>
      </c>
      <c r="D140" s="145"/>
      <c r="E140" s="146">
        <v>554.1</v>
      </c>
      <c r="F140" s="147">
        <v>554.20000000000005</v>
      </c>
      <c r="G140" s="148" t="s">
        <v>217</v>
      </c>
      <c r="H140" s="149">
        <v>1</v>
      </c>
      <c r="I140" s="150"/>
      <c r="J140" s="151"/>
      <c r="K140" s="151" t="s">
        <v>213</v>
      </c>
      <c r="L140" s="151"/>
      <c r="M140" s="151"/>
      <c r="N140" s="152"/>
      <c r="O140" s="153"/>
      <c r="P140" s="190">
        <v>1</v>
      </c>
      <c r="Q140" s="154">
        <f t="shared" si="5"/>
        <v>1</v>
      </c>
      <c r="R140" s="155"/>
      <c r="S140" s="156"/>
      <c r="T140" s="141"/>
    </row>
    <row r="141" spans="1:20" s="142" customFormat="1" ht="15" hidden="1" customHeight="1" x14ac:dyDescent="0.2">
      <c r="A141" s="130">
        <v>1</v>
      </c>
      <c r="B141" s="143" t="s">
        <v>268</v>
      </c>
      <c r="C141" s="144" t="s">
        <v>216</v>
      </c>
      <c r="D141" s="145"/>
      <c r="E141" s="146">
        <v>554.20000000000005</v>
      </c>
      <c r="F141" s="147">
        <v>554.29999999999995</v>
      </c>
      <c r="G141" s="148" t="s">
        <v>217</v>
      </c>
      <c r="H141" s="149">
        <v>2</v>
      </c>
      <c r="I141" s="150"/>
      <c r="J141" s="151"/>
      <c r="K141" s="151" t="s">
        <v>213</v>
      </c>
      <c r="L141" s="151"/>
      <c r="M141" s="151"/>
      <c r="N141" s="152"/>
      <c r="O141" s="153"/>
      <c r="P141" s="190">
        <v>2</v>
      </c>
      <c r="Q141" s="154">
        <f t="shared" si="5"/>
        <v>1</v>
      </c>
      <c r="R141" s="155"/>
      <c r="S141" s="156"/>
      <c r="T141" s="141"/>
    </row>
    <row r="142" spans="1:20" s="142" customFormat="1" ht="15" hidden="1" customHeight="1" x14ac:dyDescent="0.2">
      <c r="A142" s="130">
        <v>1</v>
      </c>
      <c r="B142" s="143" t="s">
        <v>268</v>
      </c>
      <c r="C142" s="144" t="s">
        <v>218</v>
      </c>
      <c r="D142" s="145"/>
      <c r="E142" s="146">
        <v>554.29999999999995</v>
      </c>
      <c r="F142" s="147">
        <v>554.4</v>
      </c>
      <c r="G142" s="148" t="s">
        <v>217</v>
      </c>
      <c r="H142" s="149">
        <v>1</v>
      </c>
      <c r="I142" s="150"/>
      <c r="J142" s="151"/>
      <c r="K142" s="151" t="s">
        <v>213</v>
      </c>
      <c r="L142" s="151"/>
      <c r="M142" s="151"/>
      <c r="N142" s="152"/>
      <c r="O142" s="153"/>
      <c r="P142" s="190">
        <v>1</v>
      </c>
      <c r="Q142" s="154">
        <f t="shared" si="5"/>
        <v>1</v>
      </c>
      <c r="R142" s="155"/>
      <c r="S142" s="156"/>
      <c r="T142" s="141"/>
    </row>
    <row r="143" spans="1:20" s="142" customFormat="1" ht="15" hidden="1" customHeight="1" x14ac:dyDescent="0.2">
      <c r="A143" s="130">
        <v>1</v>
      </c>
      <c r="B143" s="143" t="s">
        <v>268</v>
      </c>
      <c r="C143" s="144" t="s">
        <v>218</v>
      </c>
      <c r="D143" s="145"/>
      <c r="E143" s="146">
        <v>554.79999999999995</v>
      </c>
      <c r="F143" s="147">
        <v>554.9</v>
      </c>
      <c r="G143" s="148" t="s">
        <v>217</v>
      </c>
      <c r="H143" s="149">
        <v>2</v>
      </c>
      <c r="I143" s="150"/>
      <c r="J143" s="151"/>
      <c r="K143" s="151" t="s">
        <v>213</v>
      </c>
      <c r="L143" s="151"/>
      <c r="M143" s="151"/>
      <c r="N143" s="152"/>
      <c r="O143" s="153"/>
      <c r="P143" s="190">
        <v>2</v>
      </c>
      <c r="Q143" s="154">
        <f t="shared" si="5"/>
        <v>1</v>
      </c>
      <c r="R143" s="155"/>
      <c r="S143" s="156"/>
      <c r="T143" s="141"/>
    </row>
    <row r="144" spans="1:20" s="142" customFormat="1" ht="15" hidden="1" customHeight="1" x14ac:dyDescent="0.2">
      <c r="A144" s="130">
        <v>1</v>
      </c>
      <c r="B144" s="143" t="s">
        <v>268</v>
      </c>
      <c r="C144" s="144" t="s">
        <v>228</v>
      </c>
      <c r="D144" s="145"/>
      <c r="E144" s="146">
        <v>555</v>
      </c>
      <c r="F144" s="147">
        <v>556</v>
      </c>
      <c r="G144" s="148" t="s">
        <v>217</v>
      </c>
      <c r="H144" s="149">
        <v>58</v>
      </c>
      <c r="I144" s="150"/>
      <c r="J144" s="151"/>
      <c r="K144" s="151" t="s">
        <v>213</v>
      </c>
      <c r="L144" s="151"/>
      <c r="M144" s="151"/>
      <c r="N144" s="152"/>
      <c r="O144" s="153"/>
      <c r="P144" s="190"/>
      <c r="Q144" s="154">
        <f t="shared" si="5"/>
        <v>0</v>
      </c>
      <c r="R144" s="155"/>
      <c r="S144" s="156"/>
      <c r="T144" s="141"/>
    </row>
    <row r="145" spans="1:20" s="142" customFormat="1" ht="15" hidden="1" customHeight="1" x14ac:dyDescent="0.2">
      <c r="A145" s="130">
        <v>1</v>
      </c>
      <c r="B145" s="143" t="s">
        <v>268</v>
      </c>
      <c r="C145" s="144" t="s">
        <v>218</v>
      </c>
      <c r="D145" s="145"/>
      <c r="E145" s="146">
        <v>555.29999999999995</v>
      </c>
      <c r="F145" s="147">
        <v>555.4</v>
      </c>
      <c r="G145" s="148" t="s">
        <v>217</v>
      </c>
      <c r="H145" s="149">
        <v>1</v>
      </c>
      <c r="I145" s="150"/>
      <c r="J145" s="151"/>
      <c r="K145" s="151" t="s">
        <v>213</v>
      </c>
      <c r="L145" s="151"/>
      <c r="M145" s="151"/>
      <c r="N145" s="152"/>
      <c r="O145" s="153"/>
      <c r="P145" s="190">
        <v>1</v>
      </c>
      <c r="Q145" s="154">
        <f t="shared" si="5"/>
        <v>1</v>
      </c>
      <c r="R145" s="155"/>
      <c r="S145" s="156"/>
      <c r="T145" s="141"/>
    </row>
    <row r="146" spans="1:20" s="142" customFormat="1" ht="15" hidden="1" customHeight="1" x14ac:dyDescent="0.2">
      <c r="A146" s="130">
        <v>1</v>
      </c>
      <c r="B146" s="143" t="s">
        <v>268</v>
      </c>
      <c r="C146" s="144" t="s">
        <v>224</v>
      </c>
      <c r="D146" s="145"/>
      <c r="E146" s="146">
        <v>556</v>
      </c>
      <c r="F146" s="147">
        <v>557</v>
      </c>
      <c r="G146" s="148" t="s">
        <v>217</v>
      </c>
      <c r="H146" s="149">
        <v>15</v>
      </c>
      <c r="I146" s="150"/>
      <c r="J146" s="151"/>
      <c r="K146" s="151" t="s">
        <v>213</v>
      </c>
      <c r="L146" s="151"/>
      <c r="M146" s="151"/>
      <c r="N146" s="152"/>
      <c r="O146" s="153"/>
      <c r="P146" s="166">
        <v>15</v>
      </c>
      <c r="Q146" s="154">
        <f t="shared" si="5"/>
        <v>1</v>
      </c>
      <c r="R146" s="155"/>
      <c r="S146" s="156">
        <v>22</v>
      </c>
      <c r="T146" s="141">
        <v>11</v>
      </c>
    </row>
    <row r="147" spans="1:20" s="142" customFormat="1" ht="15" hidden="1" customHeight="1" x14ac:dyDescent="0.2">
      <c r="A147" s="130">
        <v>1</v>
      </c>
      <c r="B147" s="143" t="s">
        <v>268</v>
      </c>
      <c r="C147" s="144" t="s">
        <v>228</v>
      </c>
      <c r="D147" s="145"/>
      <c r="E147" s="146">
        <v>556</v>
      </c>
      <c r="F147" s="147">
        <v>557</v>
      </c>
      <c r="G147" s="148" t="s">
        <v>217</v>
      </c>
      <c r="H147" s="149">
        <v>33</v>
      </c>
      <c r="I147" s="150"/>
      <c r="J147" s="151"/>
      <c r="K147" s="151" t="s">
        <v>213</v>
      </c>
      <c r="L147" s="151"/>
      <c r="M147" s="151"/>
      <c r="N147" s="152"/>
      <c r="O147" s="153"/>
      <c r="P147" s="190"/>
      <c r="Q147" s="154">
        <f t="shared" si="5"/>
        <v>0</v>
      </c>
      <c r="R147" s="155"/>
      <c r="S147" s="156"/>
      <c r="T147" s="141"/>
    </row>
    <row r="148" spans="1:20" s="142" customFormat="1" ht="15" hidden="1" customHeight="1" x14ac:dyDescent="0.2">
      <c r="A148" s="130">
        <v>1</v>
      </c>
      <c r="B148" s="143" t="s">
        <v>268</v>
      </c>
      <c r="C148" s="144" t="s">
        <v>216</v>
      </c>
      <c r="D148" s="145"/>
      <c r="E148" s="146">
        <v>556</v>
      </c>
      <c r="F148" s="147">
        <v>556.1</v>
      </c>
      <c r="G148" s="148" t="s">
        <v>217</v>
      </c>
      <c r="H148" s="149">
        <v>2</v>
      </c>
      <c r="I148" s="150"/>
      <c r="J148" s="151"/>
      <c r="K148" s="151" t="s">
        <v>213</v>
      </c>
      <c r="L148" s="151"/>
      <c r="M148" s="151"/>
      <c r="N148" s="152"/>
      <c r="O148" s="153"/>
      <c r="P148" s="190"/>
      <c r="Q148" s="154">
        <f t="shared" si="5"/>
        <v>0</v>
      </c>
      <c r="R148" s="155"/>
      <c r="S148" s="156"/>
      <c r="T148" s="141"/>
    </row>
    <row r="149" spans="1:20" s="142" customFormat="1" ht="15" hidden="1" customHeight="1" x14ac:dyDescent="0.2">
      <c r="A149" s="130">
        <v>1</v>
      </c>
      <c r="B149" s="143" t="s">
        <v>268</v>
      </c>
      <c r="C149" s="144" t="s">
        <v>218</v>
      </c>
      <c r="D149" s="145"/>
      <c r="E149" s="146">
        <v>556.20000000000005</v>
      </c>
      <c r="F149" s="147">
        <v>556.29999999999995</v>
      </c>
      <c r="G149" s="148" t="s">
        <v>217</v>
      </c>
      <c r="H149" s="149">
        <v>1</v>
      </c>
      <c r="I149" s="150"/>
      <c r="J149" s="151"/>
      <c r="K149" s="151" t="s">
        <v>213</v>
      </c>
      <c r="L149" s="151"/>
      <c r="M149" s="151"/>
      <c r="N149" s="152"/>
      <c r="O149" s="153"/>
      <c r="P149" s="190"/>
      <c r="Q149" s="154">
        <f t="shared" si="5"/>
        <v>0</v>
      </c>
      <c r="R149" s="155"/>
      <c r="S149" s="156"/>
      <c r="T149" s="141"/>
    </row>
    <row r="150" spans="1:20" s="142" customFormat="1" ht="15" hidden="1" customHeight="1" x14ac:dyDescent="0.2">
      <c r="A150" s="130">
        <v>1</v>
      </c>
      <c r="B150" s="143" t="s">
        <v>268</v>
      </c>
      <c r="C150" s="144" t="s">
        <v>218</v>
      </c>
      <c r="D150" s="145"/>
      <c r="E150" s="146">
        <v>556.5</v>
      </c>
      <c r="F150" s="147">
        <v>556.6</v>
      </c>
      <c r="G150" s="148" t="s">
        <v>217</v>
      </c>
      <c r="H150" s="149">
        <v>1</v>
      </c>
      <c r="I150" s="150"/>
      <c r="J150" s="151"/>
      <c r="K150" s="151" t="s">
        <v>213</v>
      </c>
      <c r="L150" s="151"/>
      <c r="M150" s="151"/>
      <c r="N150" s="152"/>
      <c r="O150" s="153"/>
      <c r="P150" s="190"/>
      <c r="Q150" s="154">
        <f t="shared" si="5"/>
        <v>0</v>
      </c>
      <c r="R150" s="155"/>
      <c r="S150" s="156"/>
      <c r="T150" s="141"/>
    </row>
    <row r="151" spans="1:20" s="142" customFormat="1" ht="15" hidden="1" customHeight="1" x14ac:dyDescent="0.2">
      <c r="A151" s="130">
        <v>1</v>
      </c>
      <c r="B151" s="143" t="s">
        <v>268</v>
      </c>
      <c r="C151" s="144" t="s">
        <v>214</v>
      </c>
      <c r="D151" s="145"/>
      <c r="E151" s="146">
        <v>556.5</v>
      </c>
      <c r="F151" s="147">
        <v>556.6</v>
      </c>
      <c r="G151" s="148" t="s">
        <v>9</v>
      </c>
      <c r="H151" s="149">
        <v>5</v>
      </c>
      <c r="I151" s="150"/>
      <c r="J151" s="151"/>
      <c r="K151" s="151" t="s">
        <v>213</v>
      </c>
      <c r="L151" s="151"/>
      <c r="M151" s="151"/>
      <c r="N151" s="152"/>
      <c r="O151" s="153"/>
      <c r="P151" s="190"/>
      <c r="Q151" s="154">
        <f t="shared" si="5"/>
        <v>0</v>
      </c>
      <c r="R151" s="155"/>
      <c r="S151" s="156"/>
      <c r="T151" s="141"/>
    </row>
    <row r="152" spans="1:20" s="142" customFormat="1" ht="15" hidden="1" customHeight="1" x14ac:dyDescent="0.2">
      <c r="A152" s="130">
        <v>1</v>
      </c>
      <c r="B152" s="143" t="s">
        <v>268</v>
      </c>
      <c r="C152" s="144" t="s">
        <v>214</v>
      </c>
      <c r="D152" s="145"/>
      <c r="E152" s="146">
        <v>556.6</v>
      </c>
      <c r="F152" s="147">
        <v>556.70000000000005</v>
      </c>
      <c r="G152" s="148" t="s">
        <v>9</v>
      </c>
      <c r="H152" s="149">
        <v>14</v>
      </c>
      <c r="I152" s="150"/>
      <c r="J152" s="151"/>
      <c r="K152" s="151" t="s">
        <v>213</v>
      </c>
      <c r="L152" s="151"/>
      <c r="M152" s="151"/>
      <c r="N152" s="152"/>
      <c r="O152" s="153"/>
      <c r="P152" s="190"/>
      <c r="Q152" s="154">
        <f t="shared" si="5"/>
        <v>0</v>
      </c>
      <c r="R152" s="155" t="s">
        <v>352</v>
      </c>
      <c r="S152" s="156"/>
      <c r="T152" s="141"/>
    </row>
    <row r="153" spans="1:20" s="142" customFormat="1" ht="15" hidden="1" customHeight="1" x14ac:dyDescent="0.2">
      <c r="A153" s="130">
        <v>1</v>
      </c>
      <c r="B153" s="143" t="s">
        <v>268</v>
      </c>
      <c r="C153" s="144" t="s">
        <v>214</v>
      </c>
      <c r="D153" s="145"/>
      <c r="E153" s="146">
        <v>556.70000000000005</v>
      </c>
      <c r="F153" s="147">
        <v>556.79999999999995</v>
      </c>
      <c r="G153" s="148" t="s">
        <v>9</v>
      </c>
      <c r="H153" s="149">
        <v>8</v>
      </c>
      <c r="I153" s="150"/>
      <c r="J153" s="151"/>
      <c r="K153" s="151" t="s">
        <v>213</v>
      </c>
      <c r="L153" s="151"/>
      <c r="M153" s="151"/>
      <c r="N153" s="152"/>
      <c r="O153" s="153"/>
      <c r="P153" s="190"/>
      <c r="Q153" s="154">
        <f t="shared" si="5"/>
        <v>0</v>
      </c>
      <c r="R153" s="155" t="s">
        <v>353</v>
      </c>
      <c r="S153" s="156"/>
      <c r="T153" s="141"/>
    </row>
    <row r="154" spans="1:20" s="142" customFormat="1" ht="15" hidden="1" customHeight="1" x14ac:dyDescent="0.2">
      <c r="A154" s="130">
        <v>1</v>
      </c>
      <c r="B154" s="143" t="s">
        <v>268</v>
      </c>
      <c r="C154" s="144" t="s">
        <v>216</v>
      </c>
      <c r="D154" s="145"/>
      <c r="E154" s="146">
        <v>556.79999999999995</v>
      </c>
      <c r="F154" s="147">
        <v>556.9</v>
      </c>
      <c r="G154" s="148" t="s">
        <v>217</v>
      </c>
      <c r="H154" s="149">
        <v>2</v>
      </c>
      <c r="I154" s="150"/>
      <c r="J154" s="151"/>
      <c r="K154" s="151" t="s">
        <v>213</v>
      </c>
      <c r="L154" s="151"/>
      <c r="M154" s="151"/>
      <c r="N154" s="152"/>
      <c r="O154" s="153"/>
      <c r="P154" s="190"/>
      <c r="Q154" s="154">
        <f t="shared" si="5"/>
        <v>0</v>
      </c>
      <c r="R154" s="155"/>
      <c r="S154" s="156"/>
      <c r="T154" s="141"/>
    </row>
    <row r="155" spans="1:20" s="142" customFormat="1" ht="15" hidden="1" customHeight="1" x14ac:dyDescent="0.2">
      <c r="A155" s="130">
        <v>1</v>
      </c>
      <c r="B155" s="143" t="s">
        <v>268</v>
      </c>
      <c r="C155" s="144" t="s">
        <v>216</v>
      </c>
      <c r="D155" s="145"/>
      <c r="E155" s="146">
        <v>556.9</v>
      </c>
      <c r="F155" s="147">
        <v>557</v>
      </c>
      <c r="G155" s="148" t="s">
        <v>217</v>
      </c>
      <c r="H155" s="149">
        <v>2</v>
      </c>
      <c r="I155" s="150"/>
      <c r="J155" s="151"/>
      <c r="K155" s="151" t="s">
        <v>213</v>
      </c>
      <c r="L155" s="151"/>
      <c r="M155" s="151"/>
      <c r="N155" s="152"/>
      <c r="O155" s="153"/>
      <c r="P155" s="190"/>
      <c r="Q155" s="154">
        <f t="shared" si="5"/>
        <v>0</v>
      </c>
      <c r="R155" s="155"/>
      <c r="S155" s="156"/>
      <c r="T155" s="141"/>
    </row>
    <row r="156" spans="1:20" s="142" customFormat="1" ht="15" hidden="1" customHeight="1" x14ac:dyDescent="0.2">
      <c r="A156" s="130">
        <v>1</v>
      </c>
      <c r="B156" s="143" t="s">
        <v>268</v>
      </c>
      <c r="C156" s="144" t="s">
        <v>224</v>
      </c>
      <c r="D156" s="145"/>
      <c r="E156" s="146">
        <v>557</v>
      </c>
      <c r="F156" s="147">
        <v>557.1</v>
      </c>
      <c r="G156" s="148" t="s">
        <v>217</v>
      </c>
      <c r="H156" s="149">
        <v>1</v>
      </c>
      <c r="I156" s="150"/>
      <c r="J156" s="151"/>
      <c r="K156" s="151"/>
      <c r="L156" s="151" t="s">
        <v>213</v>
      </c>
      <c r="M156" s="151"/>
      <c r="N156" s="152"/>
      <c r="O156" s="153"/>
      <c r="P156" s="166">
        <v>1</v>
      </c>
      <c r="Q156" s="154">
        <f t="shared" si="5"/>
        <v>1</v>
      </c>
      <c r="R156" s="155"/>
      <c r="S156" s="156"/>
      <c r="T156" s="141"/>
    </row>
    <row r="157" spans="1:20" s="142" customFormat="1" ht="15" hidden="1" customHeight="1" x14ac:dyDescent="0.2">
      <c r="A157" s="130">
        <v>1</v>
      </c>
      <c r="B157" s="143" t="s">
        <v>268</v>
      </c>
      <c r="C157" s="144" t="s">
        <v>224</v>
      </c>
      <c r="D157" s="145"/>
      <c r="E157" s="146">
        <v>557.79999999999995</v>
      </c>
      <c r="F157" s="147">
        <v>557.9</v>
      </c>
      <c r="G157" s="148" t="s">
        <v>217</v>
      </c>
      <c r="H157" s="149">
        <v>1</v>
      </c>
      <c r="I157" s="150"/>
      <c r="J157" s="151"/>
      <c r="K157" s="151"/>
      <c r="L157" s="151" t="s">
        <v>213</v>
      </c>
      <c r="M157" s="151"/>
      <c r="N157" s="152"/>
      <c r="O157" s="153"/>
      <c r="P157" s="166">
        <v>1</v>
      </c>
      <c r="Q157" s="154">
        <f t="shared" si="5"/>
        <v>1</v>
      </c>
      <c r="R157" s="155"/>
      <c r="S157" s="156"/>
      <c r="T157" s="141"/>
    </row>
    <row r="158" spans="1:20" s="142" customFormat="1" ht="15" hidden="1" customHeight="1" x14ac:dyDescent="0.2">
      <c r="A158" s="130">
        <v>1</v>
      </c>
      <c r="B158" s="143" t="s">
        <v>268</v>
      </c>
      <c r="C158" s="144" t="s">
        <v>224</v>
      </c>
      <c r="D158" s="145"/>
      <c r="E158" s="146">
        <v>557.9</v>
      </c>
      <c r="F158" s="147">
        <v>558</v>
      </c>
      <c r="G158" s="148" t="s">
        <v>217</v>
      </c>
      <c r="H158" s="149">
        <v>4</v>
      </c>
      <c r="I158" s="150"/>
      <c r="J158" s="151"/>
      <c r="K158" s="151"/>
      <c r="L158" s="151" t="s">
        <v>213</v>
      </c>
      <c r="M158" s="151"/>
      <c r="N158" s="152"/>
      <c r="O158" s="153"/>
      <c r="P158" s="166">
        <v>4</v>
      </c>
      <c r="Q158" s="154">
        <f t="shared" si="5"/>
        <v>1</v>
      </c>
      <c r="R158" s="155"/>
      <c r="S158" s="156"/>
      <c r="T158" s="141"/>
    </row>
    <row r="159" spans="1:20" s="142" customFormat="1" ht="15" hidden="1" customHeight="1" x14ac:dyDescent="0.2">
      <c r="A159" s="130">
        <v>1</v>
      </c>
      <c r="B159" s="143" t="s">
        <v>268</v>
      </c>
      <c r="C159" s="144" t="s">
        <v>228</v>
      </c>
      <c r="D159" s="145"/>
      <c r="E159" s="146">
        <v>557</v>
      </c>
      <c r="F159" s="147">
        <v>558</v>
      </c>
      <c r="G159" s="148" t="s">
        <v>217</v>
      </c>
      <c r="H159" s="149">
        <v>57</v>
      </c>
      <c r="I159" s="150"/>
      <c r="J159" s="151"/>
      <c r="K159" s="151"/>
      <c r="L159" s="151" t="s">
        <v>213</v>
      </c>
      <c r="M159" s="151"/>
      <c r="N159" s="152"/>
      <c r="O159" s="153"/>
      <c r="P159" s="190"/>
      <c r="Q159" s="154">
        <f t="shared" si="5"/>
        <v>0</v>
      </c>
      <c r="R159" s="155"/>
      <c r="S159" s="156"/>
      <c r="T159" s="141"/>
    </row>
    <row r="160" spans="1:20" s="142" customFormat="1" ht="15" hidden="1" customHeight="1" x14ac:dyDescent="0.2">
      <c r="A160" s="130">
        <v>1</v>
      </c>
      <c r="B160" s="143" t="s">
        <v>268</v>
      </c>
      <c r="C160" s="144" t="s">
        <v>216</v>
      </c>
      <c r="D160" s="145"/>
      <c r="E160" s="146">
        <v>557.20000000000005</v>
      </c>
      <c r="F160" s="147">
        <v>557.29999999999995</v>
      </c>
      <c r="G160" s="148" t="s">
        <v>217</v>
      </c>
      <c r="H160" s="149">
        <v>2</v>
      </c>
      <c r="I160" s="150"/>
      <c r="J160" s="151"/>
      <c r="K160" s="151"/>
      <c r="L160" s="151" t="s">
        <v>213</v>
      </c>
      <c r="M160" s="151"/>
      <c r="N160" s="152"/>
      <c r="O160" s="153"/>
      <c r="P160" s="190"/>
      <c r="Q160" s="154">
        <f t="shared" si="5"/>
        <v>0</v>
      </c>
      <c r="R160" s="155"/>
      <c r="S160" s="156"/>
      <c r="T160" s="141"/>
    </row>
    <row r="161" spans="1:20" s="142" customFormat="1" ht="15" hidden="1" customHeight="1" x14ac:dyDescent="0.2">
      <c r="A161" s="130">
        <v>1</v>
      </c>
      <c r="B161" s="143" t="s">
        <v>268</v>
      </c>
      <c r="C161" s="144" t="s">
        <v>214</v>
      </c>
      <c r="D161" s="145"/>
      <c r="E161" s="146">
        <v>557.20000000000005</v>
      </c>
      <c r="F161" s="147">
        <v>557.29999999999995</v>
      </c>
      <c r="G161" s="148" t="s">
        <v>9</v>
      </c>
      <c r="H161" s="149">
        <v>5</v>
      </c>
      <c r="I161" s="150"/>
      <c r="J161" s="151"/>
      <c r="K161" s="151"/>
      <c r="L161" s="151" t="s">
        <v>213</v>
      </c>
      <c r="M161" s="151"/>
      <c r="N161" s="152"/>
      <c r="O161" s="153"/>
      <c r="P161" s="190"/>
      <c r="Q161" s="154">
        <f t="shared" si="5"/>
        <v>0</v>
      </c>
      <c r="R161" s="155"/>
      <c r="S161" s="156"/>
      <c r="T161" s="141"/>
    </row>
    <row r="162" spans="1:20" s="142" customFormat="1" ht="15" hidden="1" customHeight="1" x14ac:dyDescent="0.2">
      <c r="A162" s="130">
        <v>1</v>
      </c>
      <c r="B162" s="143" t="s">
        <v>268</v>
      </c>
      <c r="C162" s="144" t="s">
        <v>214</v>
      </c>
      <c r="D162" s="145"/>
      <c r="E162" s="146">
        <v>557.29999999999995</v>
      </c>
      <c r="F162" s="147">
        <v>557.4</v>
      </c>
      <c r="G162" s="148" t="s">
        <v>9</v>
      </c>
      <c r="H162" s="149">
        <v>6</v>
      </c>
      <c r="I162" s="150"/>
      <c r="J162" s="151"/>
      <c r="K162" s="151"/>
      <c r="L162" s="151" t="s">
        <v>213</v>
      </c>
      <c r="M162" s="151"/>
      <c r="N162" s="152"/>
      <c r="O162" s="153"/>
      <c r="P162" s="190"/>
      <c r="Q162" s="154">
        <f t="shared" si="5"/>
        <v>0</v>
      </c>
      <c r="R162" s="155"/>
      <c r="S162" s="156"/>
      <c r="T162" s="141"/>
    </row>
    <row r="163" spans="1:20" s="142" customFormat="1" ht="15" hidden="1" customHeight="1" x14ac:dyDescent="0.2">
      <c r="A163" s="130">
        <v>1</v>
      </c>
      <c r="B163" s="143" t="s">
        <v>268</v>
      </c>
      <c r="C163" s="144" t="s">
        <v>218</v>
      </c>
      <c r="D163" s="145"/>
      <c r="E163" s="146">
        <v>557.29999999999995</v>
      </c>
      <c r="F163" s="147">
        <v>557.4</v>
      </c>
      <c r="G163" s="148" t="s">
        <v>217</v>
      </c>
      <c r="H163" s="149">
        <v>2</v>
      </c>
      <c r="I163" s="150"/>
      <c r="J163" s="151"/>
      <c r="K163" s="151"/>
      <c r="L163" s="151" t="s">
        <v>213</v>
      </c>
      <c r="M163" s="151"/>
      <c r="N163" s="152"/>
      <c r="O163" s="153"/>
      <c r="P163" s="190"/>
      <c r="Q163" s="154">
        <f t="shared" si="5"/>
        <v>0</v>
      </c>
      <c r="R163" s="155"/>
      <c r="S163" s="156"/>
      <c r="T163" s="141"/>
    </row>
    <row r="164" spans="1:20" s="142" customFormat="1" ht="15" hidden="1" customHeight="1" x14ac:dyDescent="0.2">
      <c r="A164" s="130">
        <v>1</v>
      </c>
      <c r="B164" s="143" t="s">
        <v>268</v>
      </c>
      <c r="C164" s="144" t="s">
        <v>254</v>
      </c>
      <c r="D164" s="145"/>
      <c r="E164" s="146">
        <v>557.6</v>
      </c>
      <c r="F164" s="147">
        <v>557.70000000000005</v>
      </c>
      <c r="G164" s="148" t="s">
        <v>217</v>
      </c>
      <c r="H164" s="149">
        <v>1</v>
      </c>
      <c r="I164" s="150"/>
      <c r="J164" s="151"/>
      <c r="K164" s="151"/>
      <c r="L164" s="151" t="s">
        <v>213</v>
      </c>
      <c r="M164" s="151"/>
      <c r="N164" s="152"/>
      <c r="O164" s="153"/>
      <c r="P164" s="190"/>
      <c r="Q164" s="154">
        <f t="shared" si="5"/>
        <v>0</v>
      </c>
      <c r="R164" s="155"/>
      <c r="S164" s="156"/>
      <c r="T164" s="141"/>
    </row>
    <row r="165" spans="1:20" s="142" customFormat="1" ht="15" hidden="1" customHeight="1" x14ac:dyDescent="0.2">
      <c r="A165" s="130">
        <v>1</v>
      </c>
      <c r="B165" s="143" t="s">
        <v>268</v>
      </c>
      <c r="C165" s="144" t="s">
        <v>214</v>
      </c>
      <c r="D165" s="145"/>
      <c r="E165" s="146">
        <v>557.79999999999995</v>
      </c>
      <c r="F165" s="147">
        <v>557.9</v>
      </c>
      <c r="G165" s="148" t="s">
        <v>9</v>
      </c>
      <c r="H165" s="149">
        <v>3</v>
      </c>
      <c r="I165" s="150"/>
      <c r="J165" s="151"/>
      <c r="K165" s="151"/>
      <c r="L165" s="151" t="s">
        <v>213</v>
      </c>
      <c r="M165" s="151"/>
      <c r="N165" s="152"/>
      <c r="O165" s="153"/>
      <c r="P165" s="190"/>
      <c r="Q165" s="154">
        <f t="shared" si="5"/>
        <v>0</v>
      </c>
      <c r="R165" s="155"/>
      <c r="S165" s="156"/>
      <c r="T165" s="141"/>
    </row>
    <row r="166" spans="1:20" s="142" customFormat="1" ht="15" hidden="1" customHeight="1" x14ac:dyDescent="0.2">
      <c r="A166" s="130">
        <v>1</v>
      </c>
      <c r="B166" s="143" t="s">
        <v>268</v>
      </c>
      <c r="C166" s="144" t="s">
        <v>216</v>
      </c>
      <c r="D166" s="145"/>
      <c r="E166" s="146">
        <v>557.79999999999995</v>
      </c>
      <c r="F166" s="147">
        <v>557.9</v>
      </c>
      <c r="G166" s="148" t="s">
        <v>217</v>
      </c>
      <c r="H166" s="149">
        <v>10</v>
      </c>
      <c r="I166" s="150"/>
      <c r="J166" s="151"/>
      <c r="K166" s="151"/>
      <c r="L166" s="151" t="s">
        <v>213</v>
      </c>
      <c r="M166" s="151"/>
      <c r="N166" s="152"/>
      <c r="O166" s="153"/>
      <c r="P166" s="190"/>
      <c r="Q166" s="154">
        <f t="shared" si="5"/>
        <v>0</v>
      </c>
      <c r="R166" s="155"/>
      <c r="S166" s="156"/>
      <c r="T166" s="141"/>
    </row>
    <row r="167" spans="1:20" s="142" customFormat="1" ht="15" hidden="1" customHeight="1" x14ac:dyDescent="0.2">
      <c r="A167" s="130">
        <v>1</v>
      </c>
      <c r="B167" s="143" t="s">
        <v>268</v>
      </c>
      <c r="C167" s="144" t="s">
        <v>218</v>
      </c>
      <c r="D167" s="145"/>
      <c r="E167" s="146">
        <v>557.79999999999995</v>
      </c>
      <c r="F167" s="147">
        <v>557.9</v>
      </c>
      <c r="G167" s="148" t="s">
        <v>217</v>
      </c>
      <c r="H167" s="149">
        <v>1</v>
      </c>
      <c r="I167" s="150"/>
      <c r="J167" s="151"/>
      <c r="K167" s="151"/>
      <c r="L167" s="151" t="s">
        <v>213</v>
      </c>
      <c r="M167" s="151"/>
      <c r="N167" s="152"/>
      <c r="O167" s="153"/>
      <c r="P167" s="190"/>
      <c r="Q167" s="154">
        <f t="shared" si="5"/>
        <v>0</v>
      </c>
      <c r="R167" s="155"/>
      <c r="S167" s="156"/>
      <c r="T167" s="141"/>
    </row>
    <row r="168" spans="1:20" s="142" customFormat="1" ht="15" hidden="1" customHeight="1" x14ac:dyDescent="0.2">
      <c r="A168" s="130">
        <v>1</v>
      </c>
      <c r="B168" s="143" t="s">
        <v>268</v>
      </c>
      <c r="C168" s="144" t="s">
        <v>214</v>
      </c>
      <c r="D168" s="145"/>
      <c r="E168" s="146">
        <v>557.9</v>
      </c>
      <c r="F168" s="147">
        <v>558</v>
      </c>
      <c r="G168" s="148" t="s">
        <v>9</v>
      </c>
      <c r="H168" s="149">
        <v>4</v>
      </c>
      <c r="I168" s="150"/>
      <c r="J168" s="151"/>
      <c r="K168" s="151"/>
      <c r="L168" s="151" t="s">
        <v>213</v>
      </c>
      <c r="M168" s="151"/>
      <c r="N168" s="152"/>
      <c r="O168" s="153"/>
      <c r="P168" s="190"/>
      <c r="Q168" s="154">
        <f t="shared" si="5"/>
        <v>0</v>
      </c>
      <c r="R168" s="155"/>
      <c r="S168" s="156"/>
      <c r="T168" s="141"/>
    </row>
    <row r="169" spans="1:20" s="142" customFormat="1" ht="15" hidden="1" customHeight="1" x14ac:dyDescent="0.2">
      <c r="A169" s="130">
        <v>1</v>
      </c>
      <c r="B169" s="143" t="s">
        <v>268</v>
      </c>
      <c r="C169" s="144" t="s">
        <v>224</v>
      </c>
      <c r="D169" s="145"/>
      <c r="E169" s="146">
        <v>558</v>
      </c>
      <c r="F169" s="147">
        <v>559</v>
      </c>
      <c r="G169" s="148" t="s">
        <v>217</v>
      </c>
      <c r="H169" s="149">
        <v>31</v>
      </c>
      <c r="I169" s="150"/>
      <c r="J169" s="151"/>
      <c r="K169" s="151"/>
      <c r="L169" s="151" t="s">
        <v>213</v>
      </c>
      <c r="M169" s="151"/>
      <c r="N169" s="152"/>
      <c r="O169" s="153"/>
      <c r="P169" s="166">
        <v>21</v>
      </c>
      <c r="Q169" s="154">
        <f t="shared" si="5"/>
        <v>0.67741935483870963</v>
      </c>
      <c r="R169" s="155"/>
      <c r="S169" s="156"/>
      <c r="T169" s="141"/>
    </row>
    <row r="170" spans="1:20" s="142" customFormat="1" ht="15" hidden="1" customHeight="1" x14ac:dyDescent="0.2">
      <c r="A170" s="130">
        <v>1</v>
      </c>
      <c r="B170" s="143" t="s">
        <v>268</v>
      </c>
      <c r="C170" s="144" t="s">
        <v>228</v>
      </c>
      <c r="D170" s="145"/>
      <c r="E170" s="146">
        <v>558</v>
      </c>
      <c r="F170" s="147">
        <v>559</v>
      </c>
      <c r="G170" s="148" t="s">
        <v>217</v>
      </c>
      <c r="H170" s="149">
        <v>46</v>
      </c>
      <c r="I170" s="150"/>
      <c r="J170" s="151"/>
      <c r="K170" s="151"/>
      <c r="L170" s="151" t="s">
        <v>213</v>
      </c>
      <c r="M170" s="151"/>
      <c r="N170" s="152"/>
      <c r="O170" s="153"/>
      <c r="P170" s="190">
        <v>46</v>
      </c>
      <c r="Q170" s="154">
        <f t="shared" si="5"/>
        <v>1</v>
      </c>
      <c r="R170" s="155"/>
      <c r="S170" s="156"/>
      <c r="T170" s="141"/>
    </row>
    <row r="171" spans="1:20" s="142" customFormat="1" ht="15" hidden="1" customHeight="1" x14ac:dyDescent="0.2">
      <c r="A171" s="130">
        <v>1</v>
      </c>
      <c r="B171" s="143" t="s">
        <v>268</v>
      </c>
      <c r="C171" s="144" t="s">
        <v>216</v>
      </c>
      <c r="D171" s="145"/>
      <c r="E171" s="146">
        <v>558.29999999999995</v>
      </c>
      <c r="F171" s="147">
        <v>558.4</v>
      </c>
      <c r="G171" s="148" t="s">
        <v>217</v>
      </c>
      <c r="H171" s="149">
        <v>2</v>
      </c>
      <c r="I171" s="150"/>
      <c r="J171" s="151"/>
      <c r="K171" s="151"/>
      <c r="L171" s="151" t="s">
        <v>213</v>
      </c>
      <c r="M171" s="151"/>
      <c r="N171" s="152"/>
      <c r="O171" s="153"/>
      <c r="P171" s="190">
        <v>2</v>
      </c>
      <c r="Q171" s="154">
        <f t="shared" si="5"/>
        <v>1</v>
      </c>
      <c r="R171" s="155"/>
      <c r="S171" s="156"/>
      <c r="T171" s="141"/>
    </row>
    <row r="172" spans="1:20" s="142" customFormat="1" ht="15" hidden="1" customHeight="1" x14ac:dyDescent="0.2">
      <c r="A172" s="130">
        <v>1</v>
      </c>
      <c r="B172" s="143" t="s">
        <v>268</v>
      </c>
      <c r="C172" s="144" t="s">
        <v>220</v>
      </c>
      <c r="D172" s="145"/>
      <c r="E172" s="146">
        <v>553.5</v>
      </c>
      <c r="F172" s="147">
        <v>553.6</v>
      </c>
      <c r="G172" s="148" t="s">
        <v>233</v>
      </c>
      <c r="H172" s="149">
        <v>1</v>
      </c>
      <c r="I172" s="150" t="s">
        <v>213</v>
      </c>
      <c r="J172" s="151"/>
      <c r="K172" s="151"/>
      <c r="L172" s="151"/>
      <c r="M172" s="151"/>
      <c r="N172" s="152"/>
      <c r="O172" s="153"/>
      <c r="P172" s="190"/>
      <c r="Q172" s="154">
        <f t="shared" si="5"/>
        <v>0</v>
      </c>
      <c r="R172" s="155" t="s">
        <v>354</v>
      </c>
      <c r="S172" s="156"/>
      <c r="T172" s="141"/>
    </row>
    <row r="173" spans="1:20" s="142" customFormat="1" ht="15" hidden="1" customHeight="1" x14ac:dyDescent="0.2">
      <c r="A173" s="130">
        <v>1</v>
      </c>
      <c r="B173" s="143" t="s">
        <v>268</v>
      </c>
      <c r="C173" s="144" t="s">
        <v>220</v>
      </c>
      <c r="D173" s="145"/>
      <c r="E173" s="146">
        <v>554.1</v>
      </c>
      <c r="F173" s="147">
        <v>554.5</v>
      </c>
      <c r="G173" s="148" t="s">
        <v>9</v>
      </c>
      <c r="H173" s="149">
        <v>400</v>
      </c>
      <c r="I173" s="150" t="s">
        <v>213</v>
      </c>
      <c r="J173" s="151"/>
      <c r="K173" s="151"/>
      <c r="L173" s="151"/>
      <c r="M173" s="151"/>
      <c r="N173" s="152"/>
      <c r="O173" s="153"/>
      <c r="P173" s="190"/>
      <c r="Q173" s="154">
        <f t="shared" si="5"/>
        <v>0</v>
      </c>
      <c r="R173" s="155"/>
      <c r="S173" s="156"/>
      <c r="T173" s="141"/>
    </row>
    <row r="174" spans="1:20" s="142" customFormat="1" ht="15" hidden="1" customHeight="1" x14ac:dyDescent="0.2">
      <c r="A174" s="130">
        <v>1</v>
      </c>
      <c r="B174" s="143" t="s">
        <v>268</v>
      </c>
      <c r="C174" s="144" t="s">
        <v>240</v>
      </c>
      <c r="D174" s="145"/>
      <c r="E174" s="146">
        <v>555.4</v>
      </c>
      <c r="F174" s="147">
        <v>555.5</v>
      </c>
      <c r="G174" s="148" t="s">
        <v>233</v>
      </c>
      <c r="H174" s="149">
        <v>1</v>
      </c>
      <c r="I174" s="150" t="s">
        <v>213</v>
      </c>
      <c r="J174" s="151"/>
      <c r="K174" s="151"/>
      <c r="L174" s="151"/>
      <c r="M174" s="151"/>
      <c r="N174" s="152"/>
      <c r="O174" s="153"/>
      <c r="P174" s="190"/>
      <c r="Q174" s="154">
        <f t="shared" si="5"/>
        <v>0</v>
      </c>
      <c r="R174" s="155"/>
      <c r="S174" s="156"/>
      <c r="T174" s="141"/>
    </row>
    <row r="175" spans="1:20" s="142" customFormat="1" ht="15" hidden="1" customHeight="1" x14ac:dyDescent="0.2">
      <c r="A175" s="130">
        <v>1</v>
      </c>
      <c r="B175" s="143" t="s">
        <v>268</v>
      </c>
      <c r="C175" s="144" t="s">
        <v>220</v>
      </c>
      <c r="D175" s="145"/>
      <c r="E175" s="146">
        <v>556.4</v>
      </c>
      <c r="F175" s="147">
        <v>556.79999999999995</v>
      </c>
      <c r="G175" s="148" t="s">
        <v>9</v>
      </c>
      <c r="H175" s="149">
        <v>400</v>
      </c>
      <c r="I175" s="150" t="s">
        <v>213</v>
      </c>
      <c r="J175" s="151"/>
      <c r="K175" s="151"/>
      <c r="L175" s="151"/>
      <c r="M175" s="151"/>
      <c r="N175" s="152"/>
      <c r="O175" s="153"/>
      <c r="P175" s="190"/>
      <c r="Q175" s="154">
        <f t="shared" si="5"/>
        <v>0</v>
      </c>
      <c r="R175" s="155"/>
      <c r="S175" s="156"/>
      <c r="T175" s="141"/>
    </row>
    <row r="176" spans="1:20" s="142" customFormat="1" ht="15" hidden="1" customHeight="1" x14ac:dyDescent="0.2">
      <c r="A176" s="130">
        <v>1</v>
      </c>
      <c r="B176" s="143" t="s">
        <v>268</v>
      </c>
      <c r="C176" s="144" t="s">
        <v>220</v>
      </c>
      <c r="D176" s="145"/>
      <c r="E176" s="146">
        <v>557.20000000000005</v>
      </c>
      <c r="F176" s="147">
        <v>557.29999999999995</v>
      </c>
      <c r="G176" s="148" t="s">
        <v>9</v>
      </c>
      <c r="H176" s="149">
        <v>100</v>
      </c>
      <c r="I176" s="150" t="s">
        <v>213</v>
      </c>
      <c r="J176" s="151"/>
      <c r="K176" s="151"/>
      <c r="L176" s="151"/>
      <c r="M176" s="151"/>
      <c r="N176" s="152"/>
      <c r="O176" s="153"/>
      <c r="P176" s="190"/>
      <c r="Q176" s="154">
        <f t="shared" ref="Q176:Q187" si="6">+P176/H176</f>
        <v>0</v>
      </c>
      <c r="R176" s="155"/>
      <c r="S176" s="156"/>
      <c r="T176" s="141"/>
    </row>
    <row r="177" spans="1:20" s="142" customFormat="1" ht="15" hidden="1" customHeight="1" x14ac:dyDescent="0.2">
      <c r="A177" s="130">
        <v>1</v>
      </c>
      <c r="B177" s="143" t="s">
        <v>268</v>
      </c>
      <c r="C177" s="144" t="s">
        <v>220</v>
      </c>
      <c r="D177" s="145"/>
      <c r="E177" s="146">
        <v>557.4</v>
      </c>
      <c r="F177" s="147">
        <v>557.5</v>
      </c>
      <c r="G177" s="148" t="s">
        <v>9</v>
      </c>
      <c r="H177" s="149">
        <v>100</v>
      </c>
      <c r="I177" s="150" t="s">
        <v>213</v>
      </c>
      <c r="J177" s="151"/>
      <c r="K177" s="151"/>
      <c r="L177" s="151"/>
      <c r="M177" s="151"/>
      <c r="N177" s="152"/>
      <c r="O177" s="153"/>
      <c r="P177" s="190"/>
      <c r="Q177" s="154">
        <f t="shared" si="6"/>
        <v>0</v>
      </c>
      <c r="R177" s="155"/>
      <c r="S177" s="156"/>
      <c r="T177" s="141"/>
    </row>
    <row r="178" spans="1:20" s="142" customFormat="1" ht="15" hidden="1" customHeight="1" x14ac:dyDescent="0.2">
      <c r="A178" s="130">
        <v>1</v>
      </c>
      <c r="B178" s="143" t="s">
        <v>268</v>
      </c>
      <c r="C178" s="144" t="s">
        <v>241</v>
      </c>
      <c r="D178" s="145"/>
      <c r="E178" s="146">
        <v>551.55999999999995</v>
      </c>
      <c r="F178" s="147"/>
      <c r="G178" s="148" t="s">
        <v>217</v>
      </c>
      <c r="H178" s="149">
        <v>1</v>
      </c>
      <c r="I178" s="150" t="s">
        <v>213</v>
      </c>
      <c r="J178" s="151"/>
      <c r="K178" s="151"/>
      <c r="L178" s="151"/>
      <c r="M178" s="151"/>
      <c r="N178" s="152"/>
      <c r="O178" s="153"/>
      <c r="P178" s="190">
        <v>1</v>
      </c>
      <c r="Q178" s="154">
        <f t="shared" si="6"/>
        <v>1</v>
      </c>
      <c r="R178" s="155"/>
      <c r="S178" s="156"/>
      <c r="T178" s="141"/>
    </row>
    <row r="179" spans="1:20" s="142" customFormat="1" ht="15" hidden="1" customHeight="1" x14ac:dyDescent="0.2">
      <c r="A179" s="130">
        <v>1</v>
      </c>
      <c r="B179" s="143" t="s">
        <v>355</v>
      </c>
      <c r="C179" s="144" t="s">
        <v>241</v>
      </c>
      <c r="D179" s="145"/>
      <c r="E179" s="146">
        <v>602.08399999999995</v>
      </c>
      <c r="F179" s="147"/>
      <c r="G179" s="148" t="s">
        <v>217</v>
      </c>
      <c r="H179" s="149">
        <v>1</v>
      </c>
      <c r="I179" s="150"/>
      <c r="J179" s="151" t="s">
        <v>213</v>
      </c>
      <c r="K179" s="151"/>
      <c r="L179" s="151"/>
      <c r="M179" s="151"/>
      <c r="N179" s="152"/>
      <c r="O179" s="153"/>
      <c r="P179" s="190">
        <v>100</v>
      </c>
      <c r="Q179" s="154">
        <f t="shared" si="6"/>
        <v>100</v>
      </c>
      <c r="R179" s="155"/>
      <c r="S179" s="156"/>
      <c r="T179" s="141"/>
    </row>
    <row r="180" spans="1:20" s="142" customFormat="1" ht="15" hidden="1" customHeight="1" x14ac:dyDescent="0.2">
      <c r="A180" s="130">
        <v>1</v>
      </c>
      <c r="B180" s="143" t="s">
        <v>355</v>
      </c>
      <c r="C180" s="144" t="s">
        <v>241</v>
      </c>
      <c r="D180" s="145"/>
      <c r="E180" s="146">
        <v>602.89</v>
      </c>
      <c r="F180" s="147"/>
      <c r="G180" s="148" t="s">
        <v>217</v>
      </c>
      <c r="H180" s="149">
        <v>1</v>
      </c>
      <c r="I180" s="150"/>
      <c r="J180" s="151" t="s">
        <v>213</v>
      </c>
      <c r="K180" s="151"/>
      <c r="L180" s="151"/>
      <c r="M180" s="151"/>
      <c r="N180" s="152"/>
      <c r="O180" s="153"/>
      <c r="P180" s="190">
        <v>100</v>
      </c>
      <c r="Q180" s="154">
        <f t="shared" si="6"/>
        <v>100</v>
      </c>
      <c r="R180" s="155"/>
      <c r="S180" s="156"/>
      <c r="T180" s="141"/>
    </row>
    <row r="181" spans="1:20" s="142" customFormat="1" ht="15" hidden="1" customHeight="1" x14ac:dyDescent="0.2">
      <c r="A181" s="130">
        <v>1</v>
      </c>
      <c r="B181" s="143" t="s">
        <v>355</v>
      </c>
      <c r="C181" s="144" t="s">
        <v>241</v>
      </c>
      <c r="D181" s="145"/>
      <c r="E181" s="146">
        <v>603.02300000000002</v>
      </c>
      <c r="F181" s="147"/>
      <c r="G181" s="148" t="s">
        <v>217</v>
      </c>
      <c r="H181" s="149">
        <v>1</v>
      </c>
      <c r="I181" s="150"/>
      <c r="J181" s="151" t="s">
        <v>213</v>
      </c>
      <c r="K181" s="151"/>
      <c r="L181" s="151"/>
      <c r="M181" s="151"/>
      <c r="N181" s="152"/>
      <c r="O181" s="153"/>
      <c r="P181" s="190">
        <v>100</v>
      </c>
      <c r="Q181" s="154">
        <f t="shared" si="6"/>
        <v>100</v>
      </c>
      <c r="R181" s="155"/>
      <c r="S181" s="156"/>
      <c r="T181" s="141"/>
    </row>
    <row r="182" spans="1:20" s="142" customFormat="1" ht="15" hidden="1" customHeight="1" x14ac:dyDescent="0.2">
      <c r="A182" s="130">
        <v>1</v>
      </c>
      <c r="B182" s="143" t="s">
        <v>355</v>
      </c>
      <c r="C182" s="144" t="s">
        <v>241</v>
      </c>
      <c r="D182" s="145"/>
      <c r="E182" s="146">
        <v>604.38</v>
      </c>
      <c r="F182" s="147"/>
      <c r="G182" s="148" t="s">
        <v>217</v>
      </c>
      <c r="H182" s="149">
        <v>1</v>
      </c>
      <c r="I182" s="150"/>
      <c r="J182" s="151" t="s">
        <v>213</v>
      </c>
      <c r="K182" s="151"/>
      <c r="L182" s="151"/>
      <c r="M182" s="151"/>
      <c r="N182" s="152"/>
      <c r="O182" s="153"/>
      <c r="P182" s="190">
        <v>100</v>
      </c>
      <c r="Q182" s="154">
        <f t="shared" si="6"/>
        <v>100</v>
      </c>
      <c r="R182" s="155"/>
      <c r="S182" s="156"/>
      <c r="T182" s="141"/>
    </row>
    <row r="183" spans="1:20" s="142" customFormat="1" ht="15" hidden="1" customHeight="1" x14ac:dyDescent="0.2">
      <c r="A183" s="130">
        <v>1</v>
      </c>
      <c r="B183" s="143" t="s">
        <v>355</v>
      </c>
      <c r="C183" s="144" t="s">
        <v>241</v>
      </c>
      <c r="D183" s="145"/>
      <c r="E183" s="146">
        <v>606.23400000000004</v>
      </c>
      <c r="F183" s="147"/>
      <c r="G183" s="148" t="s">
        <v>217</v>
      </c>
      <c r="H183" s="149">
        <v>1</v>
      </c>
      <c r="I183" s="150"/>
      <c r="J183" s="151" t="s">
        <v>213</v>
      </c>
      <c r="K183" s="151" t="s">
        <v>213</v>
      </c>
      <c r="L183" s="151"/>
      <c r="M183" s="151"/>
      <c r="N183" s="152"/>
      <c r="O183" s="153"/>
      <c r="P183" s="190">
        <v>100</v>
      </c>
      <c r="Q183" s="154">
        <f t="shared" si="6"/>
        <v>100</v>
      </c>
      <c r="R183" s="155"/>
      <c r="S183" s="156"/>
      <c r="T183" s="141"/>
    </row>
    <row r="184" spans="1:20" s="142" customFormat="1" ht="15" hidden="1" customHeight="1" x14ac:dyDescent="0.2">
      <c r="A184" s="130">
        <v>1</v>
      </c>
      <c r="B184" s="143" t="s">
        <v>355</v>
      </c>
      <c r="C184" s="144" t="s">
        <v>241</v>
      </c>
      <c r="D184" s="145"/>
      <c r="E184" s="146">
        <v>607.71</v>
      </c>
      <c r="F184" s="147"/>
      <c r="G184" s="148" t="s">
        <v>217</v>
      </c>
      <c r="H184" s="149">
        <v>1</v>
      </c>
      <c r="I184" s="150"/>
      <c r="J184" s="151"/>
      <c r="K184" s="151" t="s">
        <v>213</v>
      </c>
      <c r="L184" s="151"/>
      <c r="M184" s="151"/>
      <c r="N184" s="152"/>
      <c r="O184" s="153"/>
      <c r="P184" s="190"/>
      <c r="Q184" s="154">
        <f t="shared" si="6"/>
        <v>0</v>
      </c>
      <c r="R184" s="155"/>
      <c r="S184" s="156"/>
      <c r="T184" s="141"/>
    </row>
    <row r="185" spans="1:20" s="142" customFormat="1" ht="15" hidden="1" customHeight="1" x14ac:dyDescent="0.2">
      <c r="A185" s="130">
        <v>1</v>
      </c>
      <c r="B185" s="143" t="s">
        <v>356</v>
      </c>
      <c r="C185" s="144" t="s">
        <v>241</v>
      </c>
      <c r="D185" s="145"/>
      <c r="E185" s="146">
        <v>613.22</v>
      </c>
      <c r="F185" s="147"/>
      <c r="G185" s="148" t="s">
        <v>217</v>
      </c>
      <c r="H185" s="149">
        <v>1</v>
      </c>
      <c r="I185" s="150"/>
      <c r="J185" s="151"/>
      <c r="K185" s="151" t="s">
        <v>213</v>
      </c>
      <c r="L185" s="151"/>
      <c r="M185" s="151"/>
      <c r="N185" s="152"/>
      <c r="O185" s="153"/>
      <c r="P185" s="190">
        <v>100</v>
      </c>
      <c r="Q185" s="154">
        <f t="shared" si="6"/>
        <v>100</v>
      </c>
      <c r="R185" s="155"/>
      <c r="S185" s="156"/>
      <c r="T185" s="141"/>
    </row>
    <row r="186" spans="1:20" s="142" customFormat="1" ht="15" hidden="1" customHeight="1" x14ac:dyDescent="0.2">
      <c r="A186" s="130">
        <v>1</v>
      </c>
      <c r="B186" s="143" t="s">
        <v>356</v>
      </c>
      <c r="C186" s="144" t="s">
        <v>241</v>
      </c>
      <c r="D186" s="145"/>
      <c r="E186" s="146">
        <v>617.21500000000003</v>
      </c>
      <c r="F186" s="147"/>
      <c r="G186" s="148" t="s">
        <v>217</v>
      </c>
      <c r="H186" s="149">
        <v>1</v>
      </c>
      <c r="I186" s="150"/>
      <c r="J186" s="151"/>
      <c r="K186" s="151" t="s">
        <v>213</v>
      </c>
      <c r="L186" s="151"/>
      <c r="M186" s="151"/>
      <c r="N186" s="152"/>
      <c r="O186" s="153"/>
      <c r="P186" s="190">
        <v>100</v>
      </c>
      <c r="Q186" s="154">
        <f t="shared" si="6"/>
        <v>100</v>
      </c>
      <c r="R186" s="155"/>
      <c r="S186" s="156"/>
      <c r="T186" s="141"/>
    </row>
    <row r="187" spans="1:20" s="142" customFormat="1" ht="15" hidden="1" customHeight="1" x14ac:dyDescent="0.2">
      <c r="A187" s="130">
        <v>1</v>
      </c>
      <c r="B187" s="143" t="s">
        <v>356</v>
      </c>
      <c r="C187" s="144" t="s">
        <v>241</v>
      </c>
      <c r="D187" s="145"/>
      <c r="E187" s="146">
        <v>620.67999999999995</v>
      </c>
      <c r="F187" s="147"/>
      <c r="G187" s="148" t="s">
        <v>217</v>
      </c>
      <c r="H187" s="149">
        <v>1</v>
      </c>
      <c r="I187" s="150"/>
      <c r="J187" s="151"/>
      <c r="K187" s="151" t="s">
        <v>213</v>
      </c>
      <c r="L187" s="151"/>
      <c r="M187" s="151"/>
      <c r="N187" s="152"/>
      <c r="O187" s="153"/>
      <c r="P187" s="190">
        <v>100</v>
      </c>
      <c r="Q187" s="154">
        <f t="shared" si="6"/>
        <v>100</v>
      </c>
      <c r="R187" s="155"/>
      <c r="S187" s="156"/>
      <c r="T187" s="141"/>
    </row>
    <row r="188" spans="1:20" s="142" customFormat="1" ht="15" hidden="1" customHeight="1" x14ac:dyDescent="0.2">
      <c r="A188" s="130">
        <v>1</v>
      </c>
      <c r="B188" s="143" t="s">
        <v>357</v>
      </c>
      <c r="C188" s="144" t="s">
        <v>266</v>
      </c>
      <c r="D188" s="145"/>
      <c r="E188" s="146" t="s">
        <v>358</v>
      </c>
      <c r="F188" s="147" t="s">
        <v>36</v>
      </c>
      <c r="G188" s="148" t="s">
        <v>217</v>
      </c>
      <c r="H188" s="149">
        <v>1</v>
      </c>
      <c r="I188" s="150"/>
      <c r="J188" s="151"/>
      <c r="K188" s="151"/>
      <c r="L188" s="151"/>
      <c r="M188" s="151" t="s">
        <v>213</v>
      </c>
      <c r="N188" s="152"/>
      <c r="O188" s="153"/>
      <c r="P188" s="190">
        <v>1</v>
      </c>
      <c r="Q188" s="154" t="s">
        <v>359</v>
      </c>
      <c r="R188" s="155"/>
      <c r="S188" s="156"/>
      <c r="T188" s="141"/>
    </row>
    <row r="189" spans="1:20" s="142" customFormat="1" ht="15" hidden="1" customHeight="1" x14ac:dyDescent="0.2">
      <c r="A189" s="130">
        <v>1</v>
      </c>
      <c r="B189" s="143" t="s">
        <v>292</v>
      </c>
      <c r="C189" s="144" t="s">
        <v>360</v>
      </c>
      <c r="D189" s="145"/>
      <c r="E189" s="146" t="s">
        <v>361</v>
      </c>
      <c r="F189" s="147" t="s">
        <v>36</v>
      </c>
      <c r="G189" s="148" t="s">
        <v>217</v>
      </c>
      <c r="H189" s="149">
        <v>1</v>
      </c>
      <c r="I189" s="150"/>
      <c r="J189" s="151"/>
      <c r="K189" s="151"/>
      <c r="L189" s="151"/>
      <c r="M189" s="151" t="s">
        <v>213</v>
      </c>
      <c r="N189" s="152"/>
      <c r="O189" s="153"/>
      <c r="P189" s="190">
        <v>1</v>
      </c>
      <c r="Q189" s="154" t="s">
        <v>359</v>
      </c>
      <c r="R189" s="155"/>
      <c r="S189" s="156"/>
      <c r="T189" s="141"/>
    </row>
    <row r="190" spans="1:20" s="142" customFormat="1" ht="15" hidden="1" customHeight="1" x14ac:dyDescent="0.2">
      <c r="A190" s="130">
        <v>1</v>
      </c>
      <c r="B190" s="143" t="s">
        <v>292</v>
      </c>
      <c r="C190" s="144" t="s">
        <v>360</v>
      </c>
      <c r="D190" s="145"/>
      <c r="E190" s="146" t="s">
        <v>318</v>
      </c>
      <c r="F190" s="147" t="s">
        <v>36</v>
      </c>
      <c r="G190" s="148" t="s">
        <v>217</v>
      </c>
      <c r="H190" s="149">
        <v>1</v>
      </c>
      <c r="I190" s="150"/>
      <c r="J190" s="151"/>
      <c r="K190" s="151"/>
      <c r="L190" s="151"/>
      <c r="M190" s="151" t="s">
        <v>213</v>
      </c>
      <c r="N190" s="152"/>
      <c r="O190" s="153"/>
      <c r="P190" s="190">
        <v>1</v>
      </c>
      <c r="Q190" s="154" t="s">
        <v>359</v>
      </c>
      <c r="R190" s="155"/>
      <c r="S190" s="156"/>
      <c r="T190" s="141"/>
    </row>
    <row r="191" spans="1:20" s="142" customFormat="1" ht="15" hidden="1" customHeight="1" x14ac:dyDescent="0.2">
      <c r="A191" s="130"/>
      <c r="B191" s="143"/>
      <c r="C191" s="144" t="s">
        <v>275</v>
      </c>
      <c r="D191" s="145"/>
      <c r="E191" s="146">
        <v>625</v>
      </c>
      <c r="F191" s="147">
        <v>691</v>
      </c>
      <c r="G191" s="148" t="s">
        <v>362</v>
      </c>
      <c r="H191" s="149">
        <v>1</v>
      </c>
      <c r="I191" s="150"/>
      <c r="J191" s="151"/>
      <c r="K191" s="151"/>
      <c r="L191" s="151"/>
      <c r="M191" s="151" t="s">
        <v>213</v>
      </c>
      <c r="N191" s="152"/>
      <c r="O191" s="153"/>
      <c r="P191" s="193">
        <v>1</v>
      </c>
      <c r="Q191" s="154" t="s">
        <v>359</v>
      </c>
      <c r="R191" s="155"/>
      <c r="S191" s="156"/>
      <c r="T191" s="141"/>
    </row>
    <row r="192" spans="1:20" s="142" customFormat="1" ht="15" hidden="1" customHeight="1" x14ac:dyDescent="0.2">
      <c r="A192" s="130">
        <v>1</v>
      </c>
      <c r="B192" s="143" t="s">
        <v>268</v>
      </c>
      <c r="C192" s="144" t="s">
        <v>363</v>
      </c>
      <c r="D192" s="145"/>
      <c r="E192" s="146">
        <v>550.9</v>
      </c>
      <c r="F192" s="147">
        <v>551</v>
      </c>
      <c r="G192" s="148" t="s">
        <v>9</v>
      </c>
      <c r="H192" s="149"/>
      <c r="I192" s="150"/>
      <c r="J192" s="151"/>
      <c r="K192" s="151"/>
      <c r="L192" s="151"/>
      <c r="M192" s="151"/>
      <c r="N192" s="152"/>
      <c r="O192" s="153"/>
      <c r="P192" s="190">
        <v>7</v>
      </c>
      <c r="Q192" s="154"/>
      <c r="R192" s="155"/>
      <c r="S192" s="156"/>
      <c r="T192" s="141"/>
    </row>
    <row r="193" spans="1:20" s="142" customFormat="1" ht="15" hidden="1" customHeight="1" x14ac:dyDescent="0.2">
      <c r="A193" s="130">
        <v>1</v>
      </c>
      <c r="B193" s="143" t="s">
        <v>268</v>
      </c>
      <c r="C193" s="144" t="s">
        <v>218</v>
      </c>
      <c r="D193" s="145"/>
      <c r="E193" s="146">
        <v>550.9</v>
      </c>
      <c r="F193" s="147">
        <v>551</v>
      </c>
      <c r="G193" s="148" t="s">
        <v>217</v>
      </c>
      <c r="H193" s="149"/>
      <c r="I193" s="150"/>
      <c r="J193" s="151"/>
      <c r="K193" s="151"/>
      <c r="L193" s="151"/>
      <c r="M193" s="151"/>
      <c r="N193" s="152"/>
      <c r="O193" s="153"/>
      <c r="P193" s="190">
        <v>1</v>
      </c>
      <c r="Q193" s="154"/>
      <c r="R193" s="155"/>
      <c r="S193" s="156"/>
      <c r="T193" s="141"/>
    </row>
    <row r="194" spans="1:20" s="142" customFormat="1" ht="15" hidden="1" customHeight="1" x14ac:dyDescent="0.2">
      <c r="A194" s="130">
        <v>1</v>
      </c>
      <c r="B194" s="143" t="s">
        <v>268</v>
      </c>
      <c r="C194" s="144" t="s">
        <v>363</v>
      </c>
      <c r="D194" s="145"/>
      <c r="E194" s="146">
        <v>551.1</v>
      </c>
      <c r="F194" s="147">
        <v>551.20000000000005</v>
      </c>
      <c r="G194" s="148" t="s">
        <v>9</v>
      </c>
      <c r="H194" s="149"/>
      <c r="I194" s="150"/>
      <c r="J194" s="151"/>
      <c r="K194" s="151"/>
      <c r="L194" s="151"/>
      <c r="M194" s="151"/>
      <c r="N194" s="152"/>
      <c r="O194" s="153"/>
      <c r="P194" s="190">
        <v>4</v>
      </c>
      <c r="Q194" s="154"/>
      <c r="R194" s="155"/>
      <c r="S194" s="156"/>
      <c r="T194" s="141"/>
    </row>
    <row r="195" spans="1:20" s="142" customFormat="1" ht="15" hidden="1" customHeight="1" x14ac:dyDescent="0.2">
      <c r="A195" s="130">
        <v>1</v>
      </c>
      <c r="B195" s="143" t="s">
        <v>268</v>
      </c>
      <c r="C195" s="144" t="s">
        <v>216</v>
      </c>
      <c r="D195" s="145"/>
      <c r="E195" s="146">
        <v>551.20000000000005</v>
      </c>
      <c r="F195" s="147">
        <v>551.29999999999995</v>
      </c>
      <c r="G195" s="148" t="s">
        <v>217</v>
      </c>
      <c r="H195" s="149"/>
      <c r="I195" s="150"/>
      <c r="J195" s="151"/>
      <c r="K195" s="151"/>
      <c r="L195" s="151"/>
      <c r="M195" s="151"/>
      <c r="N195" s="152"/>
      <c r="O195" s="153"/>
      <c r="P195" s="190">
        <v>4</v>
      </c>
      <c r="Q195" s="154"/>
      <c r="R195" s="155"/>
      <c r="S195" s="156"/>
      <c r="T195" s="141"/>
    </row>
    <row r="196" spans="1:20" s="142" customFormat="1" ht="15" hidden="1" customHeight="1" x14ac:dyDescent="0.2">
      <c r="A196" s="130">
        <v>1</v>
      </c>
      <c r="B196" s="143" t="s">
        <v>268</v>
      </c>
      <c r="C196" s="144" t="s">
        <v>214</v>
      </c>
      <c r="D196" s="145"/>
      <c r="E196" s="146">
        <v>551.20000000000005</v>
      </c>
      <c r="F196" s="147">
        <v>551.29999999999995</v>
      </c>
      <c r="G196" s="148" t="s">
        <v>9</v>
      </c>
      <c r="H196" s="149"/>
      <c r="I196" s="150"/>
      <c r="J196" s="151"/>
      <c r="K196" s="151"/>
      <c r="L196" s="151"/>
      <c r="M196" s="151"/>
      <c r="N196" s="152"/>
      <c r="O196" s="153"/>
      <c r="P196" s="190">
        <v>4</v>
      </c>
      <c r="Q196" s="154"/>
      <c r="R196" s="155"/>
      <c r="S196" s="156"/>
      <c r="T196" s="141"/>
    </row>
    <row r="197" spans="1:20" s="142" customFormat="1" ht="15" hidden="1" customHeight="1" x14ac:dyDescent="0.2">
      <c r="A197" s="130">
        <v>1</v>
      </c>
      <c r="B197" s="143" t="s">
        <v>268</v>
      </c>
      <c r="C197" s="144" t="s">
        <v>220</v>
      </c>
      <c r="D197" s="145"/>
      <c r="E197" s="146">
        <v>551</v>
      </c>
      <c r="F197" s="147">
        <v>552</v>
      </c>
      <c r="G197" s="148" t="s">
        <v>9</v>
      </c>
      <c r="H197" s="149"/>
      <c r="I197" s="150"/>
      <c r="J197" s="151"/>
      <c r="K197" s="151"/>
      <c r="L197" s="151"/>
      <c r="M197" s="151"/>
      <c r="N197" s="152"/>
      <c r="O197" s="153"/>
      <c r="P197" s="190">
        <v>1000</v>
      </c>
      <c r="Q197" s="154"/>
      <c r="R197" s="155"/>
      <c r="S197" s="156"/>
      <c r="T197" s="141"/>
    </row>
    <row r="198" spans="1:20" s="142" customFormat="1" ht="15" hidden="1" customHeight="1" x14ac:dyDescent="0.2">
      <c r="A198" s="130">
        <v>1</v>
      </c>
      <c r="B198" s="143" t="s">
        <v>268</v>
      </c>
      <c r="C198" s="144" t="s">
        <v>220</v>
      </c>
      <c r="D198" s="145"/>
      <c r="E198" s="146">
        <v>552</v>
      </c>
      <c r="F198" s="147">
        <v>553</v>
      </c>
      <c r="G198" s="148" t="s">
        <v>9</v>
      </c>
      <c r="H198" s="149"/>
      <c r="I198" s="150"/>
      <c r="J198" s="151"/>
      <c r="K198" s="151"/>
      <c r="L198" s="151"/>
      <c r="M198" s="151"/>
      <c r="N198" s="152"/>
      <c r="O198" s="153"/>
      <c r="P198" s="190">
        <v>1000</v>
      </c>
      <c r="Q198" s="154"/>
      <c r="R198" s="155"/>
      <c r="S198" s="156"/>
      <c r="T198" s="141"/>
    </row>
    <row r="199" spans="1:20" s="142" customFormat="1" ht="15" hidden="1" customHeight="1" x14ac:dyDescent="0.2">
      <c r="A199" s="130">
        <v>1</v>
      </c>
      <c r="B199" s="143" t="s">
        <v>268</v>
      </c>
      <c r="C199" s="144" t="s">
        <v>220</v>
      </c>
      <c r="D199" s="145"/>
      <c r="E199" s="146">
        <v>553</v>
      </c>
      <c r="F199" s="147">
        <v>554</v>
      </c>
      <c r="G199" s="148" t="s">
        <v>9</v>
      </c>
      <c r="H199" s="149"/>
      <c r="I199" s="150"/>
      <c r="J199" s="151"/>
      <c r="K199" s="151"/>
      <c r="L199" s="151"/>
      <c r="M199" s="151"/>
      <c r="N199" s="152"/>
      <c r="O199" s="153"/>
      <c r="P199" s="190">
        <v>700</v>
      </c>
      <c r="Q199" s="154"/>
      <c r="R199" s="155"/>
      <c r="S199" s="156"/>
      <c r="T199" s="141"/>
    </row>
    <row r="200" spans="1:20" s="142" customFormat="1" ht="15" hidden="1" customHeight="1" x14ac:dyDescent="0.2">
      <c r="A200" s="130">
        <v>1</v>
      </c>
      <c r="B200" s="143" t="s">
        <v>356</v>
      </c>
      <c r="C200" s="144" t="s">
        <v>216</v>
      </c>
      <c r="D200" s="145"/>
      <c r="E200" s="146">
        <v>612.9</v>
      </c>
      <c r="F200" s="147">
        <v>612.96</v>
      </c>
      <c r="G200" s="148" t="s">
        <v>217</v>
      </c>
      <c r="H200" s="149"/>
      <c r="I200" s="150"/>
      <c r="J200" s="151"/>
      <c r="K200" s="151"/>
      <c r="L200" s="151"/>
      <c r="M200" s="151"/>
      <c r="N200" s="152"/>
      <c r="O200" s="153"/>
      <c r="P200" s="190">
        <v>1</v>
      </c>
      <c r="Q200" s="154"/>
      <c r="R200" s="155"/>
      <c r="S200" s="156"/>
      <c r="T200" s="141"/>
    </row>
    <row r="201" spans="1:20" s="142" customFormat="1" ht="15" hidden="1" customHeight="1" x14ac:dyDescent="0.2">
      <c r="A201" s="130">
        <v>1</v>
      </c>
      <c r="B201" s="143" t="s">
        <v>356</v>
      </c>
      <c r="C201" s="144" t="s">
        <v>216</v>
      </c>
      <c r="D201" s="145"/>
      <c r="E201" s="146">
        <v>613</v>
      </c>
      <c r="F201" s="147"/>
      <c r="G201" s="148" t="s">
        <v>217</v>
      </c>
      <c r="H201" s="149"/>
      <c r="I201" s="150"/>
      <c r="J201" s="151"/>
      <c r="K201" s="151"/>
      <c r="L201" s="151"/>
      <c r="M201" s="151"/>
      <c r="N201" s="152"/>
      <c r="O201" s="153"/>
      <c r="P201" s="190">
        <v>1</v>
      </c>
      <c r="Q201" s="154"/>
      <c r="R201" s="155"/>
      <c r="S201" s="156"/>
      <c r="T201" s="141"/>
    </row>
    <row r="202" spans="1:20" s="142" customFormat="1" ht="15" hidden="1" customHeight="1" x14ac:dyDescent="0.2">
      <c r="A202" s="130">
        <v>1</v>
      </c>
      <c r="B202" s="143" t="s">
        <v>356</v>
      </c>
      <c r="C202" s="144" t="s">
        <v>216</v>
      </c>
      <c r="D202" s="145"/>
      <c r="E202" s="146" t="s">
        <v>364</v>
      </c>
      <c r="F202" s="147" t="s">
        <v>365</v>
      </c>
      <c r="G202" s="148" t="s">
        <v>217</v>
      </c>
      <c r="H202" s="149"/>
      <c r="I202" s="150"/>
      <c r="J202" s="151"/>
      <c r="K202" s="151"/>
      <c r="L202" s="151"/>
      <c r="M202" s="151"/>
      <c r="N202" s="152"/>
      <c r="O202" s="153"/>
      <c r="P202" s="190">
        <v>1</v>
      </c>
      <c r="Q202" s="154"/>
      <c r="R202" s="155"/>
      <c r="S202" s="156"/>
      <c r="T202" s="141"/>
    </row>
    <row r="203" spans="1:20" s="142" customFormat="1" ht="15" hidden="1" customHeight="1" x14ac:dyDescent="0.2">
      <c r="A203" s="130">
        <v>1</v>
      </c>
      <c r="B203" s="143" t="s">
        <v>356</v>
      </c>
      <c r="C203" s="144" t="s">
        <v>216</v>
      </c>
      <c r="D203" s="145"/>
      <c r="E203" s="146" t="s">
        <v>365</v>
      </c>
      <c r="F203" s="147" t="s">
        <v>366</v>
      </c>
      <c r="G203" s="148" t="s">
        <v>217</v>
      </c>
      <c r="H203" s="149"/>
      <c r="I203" s="150"/>
      <c r="J203" s="151"/>
      <c r="K203" s="151"/>
      <c r="L203" s="151"/>
      <c r="M203" s="151"/>
      <c r="N203" s="152"/>
      <c r="O203" s="153"/>
      <c r="P203" s="190">
        <v>2</v>
      </c>
      <c r="Q203" s="154"/>
      <c r="R203" s="155"/>
      <c r="S203" s="156"/>
      <c r="T203" s="141"/>
    </row>
    <row r="204" spans="1:20" s="142" customFormat="1" ht="15" hidden="1" customHeight="1" x14ac:dyDescent="0.2">
      <c r="A204" s="130">
        <v>1</v>
      </c>
      <c r="B204" s="143" t="s">
        <v>292</v>
      </c>
      <c r="C204" s="144" t="s">
        <v>285</v>
      </c>
      <c r="D204" s="145"/>
      <c r="E204" s="146" t="s">
        <v>367</v>
      </c>
      <c r="F204" s="147" t="s">
        <v>368</v>
      </c>
      <c r="G204" s="148" t="s">
        <v>7</v>
      </c>
      <c r="H204" s="149"/>
      <c r="I204" s="150"/>
      <c r="J204" s="151"/>
      <c r="K204" s="151"/>
      <c r="L204" s="151"/>
      <c r="M204" s="151"/>
      <c r="N204" s="152"/>
      <c r="O204" s="153"/>
      <c r="P204" s="190">
        <v>18</v>
      </c>
      <c r="Q204" s="154"/>
      <c r="R204" s="155" t="s">
        <v>369</v>
      </c>
      <c r="S204" s="156"/>
      <c r="T204" s="141"/>
    </row>
    <row r="205" spans="1:20" s="142" customFormat="1" ht="15" hidden="1" customHeight="1" x14ac:dyDescent="0.2">
      <c r="A205" s="130">
        <v>1</v>
      </c>
      <c r="B205" s="143" t="s">
        <v>292</v>
      </c>
      <c r="C205" s="144" t="s">
        <v>370</v>
      </c>
      <c r="D205" s="145"/>
      <c r="E205" s="146" t="s">
        <v>367</v>
      </c>
      <c r="F205" s="147" t="s">
        <v>368</v>
      </c>
      <c r="G205" s="148" t="s">
        <v>217</v>
      </c>
      <c r="H205" s="149"/>
      <c r="I205" s="150"/>
      <c r="J205" s="151"/>
      <c r="K205" s="151"/>
      <c r="L205" s="151"/>
      <c r="M205" s="151"/>
      <c r="N205" s="152"/>
      <c r="O205" s="153"/>
      <c r="P205" s="190">
        <v>8</v>
      </c>
      <c r="Q205" s="154"/>
      <c r="R205" s="155"/>
      <c r="S205" s="156"/>
      <c r="T205" s="141"/>
    </row>
    <row r="206" spans="1:20" s="142" customFormat="1" ht="15" hidden="1" customHeight="1" x14ac:dyDescent="0.2">
      <c r="A206" s="130">
        <v>1</v>
      </c>
      <c r="B206" s="143" t="s">
        <v>292</v>
      </c>
      <c r="C206" s="144" t="s">
        <v>371</v>
      </c>
      <c r="D206" s="145"/>
      <c r="E206" s="146" t="s">
        <v>367</v>
      </c>
      <c r="F206" s="147" t="s">
        <v>368</v>
      </c>
      <c r="G206" s="148" t="s">
        <v>217</v>
      </c>
      <c r="H206" s="149"/>
      <c r="I206" s="150"/>
      <c r="J206" s="151"/>
      <c r="K206" s="151"/>
      <c r="L206" s="151"/>
      <c r="M206" s="151"/>
      <c r="N206" s="152"/>
      <c r="O206" s="153"/>
      <c r="P206" s="190">
        <v>32</v>
      </c>
      <c r="Q206" s="154"/>
      <c r="R206" s="155"/>
      <c r="S206" s="156"/>
      <c r="T206" s="141"/>
    </row>
    <row r="207" spans="1:20" s="142" customFormat="1" ht="15" hidden="1" customHeight="1" x14ac:dyDescent="0.2">
      <c r="A207" s="130">
        <v>1</v>
      </c>
      <c r="B207" s="143" t="s">
        <v>355</v>
      </c>
      <c r="C207" s="144" t="s">
        <v>224</v>
      </c>
      <c r="D207" s="145"/>
      <c r="E207" s="146" t="s">
        <v>372</v>
      </c>
      <c r="F207" s="147" t="s">
        <v>373</v>
      </c>
      <c r="G207" s="148" t="s">
        <v>217</v>
      </c>
      <c r="H207" s="149"/>
      <c r="I207" s="150"/>
      <c r="J207" s="151"/>
      <c r="K207" s="151"/>
      <c r="L207" s="151"/>
      <c r="M207" s="151"/>
      <c r="N207" s="152"/>
      <c r="O207" s="153"/>
      <c r="P207" s="166">
        <v>1</v>
      </c>
      <c r="Q207" s="154"/>
      <c r="R207" s="155"/>
      <c r="S207" s="156"/>
      <c r="T207" s="141"/>
    </row>
    <row r="208" spans="1:20" s="142" customFormat="1" ht="15" hidden="1" customHeight="1" x14ac:dyDescent="0.2">
      <c r="A208" s="130">
        <v>1</v>
      </c>
      <c r="B208" s="143" t="s">
        <v>355</v>
      </c>
      <c r="C208" s="144" t="s">
        <v>224</v>
      </c>
      <c r="D208" s="145"/>
      <c r="E208" s="146" t="s">
        <v>373</v>
      </c>
      <c r="F208" s="147"/>
      <c r="G208" s="148" t="s">
        <v>217</v>
      </c>
      <c r="H208" s="149"/>
      <c r="I208" s="150"/>
      <c r="J208" s="151"/>
      <c r="K208" s="151"/>
      <c r="L208" s="151"/>
      <c r="M208" s="151"/>
      <c r="N208" s="152"/>
      <c r="O208" s="153"/>
      <c r="P208" s="166">
        <v>1</v>
      </c>
      <c r="Q208" s="154"/>
      <c r="R208" s="155"/>
      <c r="S208" s="156"/>
      <c r="T208" s="141"/>
    </row>
    <row r="209" spans="1:20" s="142" customFormat="1" ht="15" hidden="1" customHeight="1" x14ac:dyDescent="0.2">
      <c r="A209" s="130">
        <v>1</v>
      </c>
      <c r="B209" s="143" t="s">
        <v>355</v>
      </c>
      <c r="C209" s="144" t="s">
        <v>371</v>
      </c>
      <c r="D209" s="145"/>
      <c r="E209" s="146" t="s">
        <v>373</v>
      </c>
      <c r="F209" s="147"/>
      <c r="G209" s="148" t="s">
        <v>217</v>
      </c>
      <c r="H209" s="149"/>
      <c r="I209" s="150"/>
      <c r="J209" s="151"/>
      <c r="K209" s="151"/>
      <c r="L209" s="151"/>
      <c r="M209" s="151"/>
      <c r="N209" s="152"/>
      <c r="O209" s="153"/>
      <c r="P209" s="190">
        <v>6</v>
      </c>
      <c r="Q209" s="154"/>
      <c r="R209" s="155"/>
      <c r="S209" s="156"/>
      <c r="T209" s="141"/>
    </row>
    <row r="210" spans="1:20" s="142" customFormat="1" ht="15" hidden="1" customHeight="1" x14ac:dyDescent="0.2">
      <c r="A210" s="130">
        <v>1</v>
      </c>
      <c r="B210" s="143" t="s">
        <v>374</v>
      </c>
      <c r="C210" s="144" t="s">
        <v>224</v>
      </c>
      <c r="D210" s="145"/>
      <c r="E210" s="146" t="s">
        <v>375</v>
      </c>
      <c r="F210" s="147" t="s">
        <v>376</v>
      </c>
      <c r="G210" s="148" t="s">
        <v>217</v>
      </c>
      <c r="H210" s="149"/>
      <c r="I210" s="150"/>
      <c r="J210" s="151"/>
      <c r="K210" s="151"/>
      <c r="L210" s="151"/>
      <c r="M210" s="151"/>
      <c r="N210" s="152"/>
      <c r="O210" s="153"/>
      <c r="P210" s="166">
        <v>18</v>
      </c>
      <c r="Q210" s="154"/>
      <c r="R210" s="155" t="s">
        <v>208</v>
      </c>
      <c r="S210" s="156">
        <v>75</v>
      </c>
      <c r="T210" s="141"/>
    </row>
    <row r="211" spans="1:20" s="142" customFormat="1" ht="15" hidden="1" customHeight="1" x14ac:dyDescent="0.2">
      <c r="A211" s="130">
        <v>1</v>
      </c>
      <c r="B211" s="143" t="s">
        <v>374</v>
      </c>
      <c r="C211" s="144" t="s">
        <v>216</v>
      </c>
      <c r="D211" s="145"/>
      <c r="E211" s="146" t="s">
        <v>375</v>
      </c>
      <c r="F211" s="147" t="s">
        <v>376</v>
      </c>
      <c r="G211" s="148" t="s">
        <v>217</v>
      </c>
      <c r="H211" s="149"/>
      <c r="I211" s="150"/>
      <c r="J211" s="151"/>
      <c r="K211" s="151"/>
      <c r="L211" s="151"/>
      <c r="M211" s="151"/>
      <c r="N211" s="152"/>
      <c r="O211" s="153"/>
      <c r="P211" s="190">
        <v>14</v>
      </c>
      <c r="Q211" s="154"/>
      <c r="R211" s="155"/>
      <c r="S211" s="156"/>
      <c r="T211" s="141"/>
    </row>
    <row r="212" spans="1:20" s="142" customFormat="1" ht="15" hidden="1" customHeight="1" x14ac:dyDescent="0.2">
      <c r="A212" s="130">
        <v>1</v>
      </c>
      <c r="B212" s="143" t="s">
        <v>268</v>
      </c>
      <c r="C212" s="144" t="s">
        <v>218</v>
      </c>
      <c r="D212" s="145"/>
      <c r="E212" s="146">
        <v>551</v>
      </c>
      <c r="F212" s="147">
        <v>551.1</v>
      </c>
      <c r="G212" s="148" t="s">
        <v>217</v>
      </c>
      <c r="H212" s="149"/>
      <c r="I212" s="150"/>
      <c r="J212" s="151"/>
      <c r="K212" s="151"/>
      <c r="L212" s="151"/>
      <c r="M212" s="151"/>
      <c r="N212" s="152"/>
      <c r="O212" s="153"/>
      <c r="P212" s="190">
        <v>1</v>
      </c>
      <c r="Q212" s="154"/>
      <c r="R212" s="155"/>
      <c r="S212" s="156"/>
      <c r="T212" s="141"/>
    </row>
    <row r="213" spans="1:20" s="142" customFormat="1" ht="15" hidden="1" customHeight="1" x14ac:dyDescent="0.2">
      <c r="A213" s="130">
        <v>1</v>
      </c>
      <c r="B213" s="143" t="s">
        <v>268</v>
      </c>
      <c r="C213" s="144" t="s">
        <v>216</v>
      </c>
      <c r="D213" s="145"/>
      <c r="E213" s="146">
        <v>551.1</v>
      </c>
      <c r="F213" s="147">
        <v>551.20000000000005</v>
      </c>
      <c r="G213" s="148" t="s">
        <v>217</v>
      </c>
      <c r="H213" s="149"/>
      <c r="I213" s="150"/>
      <c r="J213" s="151"/>
      <c r="K213" s="151"/>
      <c r="L213" s="151"/>
      <c r="M213" s="151"/>
      <c r="N213" s="152"/>
      <c r="O213" s="153"/>
      <c r="P213" s="190">
        <v>2</v>
      </c>
      <c r="Q213" s="154"/>
      <c r="R213" s="155"/>
      <c r="S213" s="156"/>
      <c r="T213" s="141"/>
    </row>
    <row r="214" spans="1:20" s="142" customFormat="1" ht="15" hidden="1" customHeight="1" x14ac:dyDescent="0.2">
      <c r="A214" s="130">
        <v>1</v>
      </c>
      <c r="B214" s="143" t="s">
        <v>268</v>
      </c>
      <c r="C214" s="144" t="s">
        <v>377</v>
      </c>
      <c r="D214" s="145"/>
      <c r="E214" s="146">
        <v>552.5</v>
      </c>
      <c r="F214" s="147">
        <v>552.6</v>
      </c>
      <c r="G214" s="148" t="s">
        <v>9</v>
      </c>
      <c r="H214" s="149"/>
      <c r="I214" s="150"/>
      <c r="J214" s="151"/>
      <c r="K214" s="151"/>
      <c r="L214" s="151"/>
      <c r="M214" s="151"/>
      <c r="N214" s="152"/>
      <c r="O214" s="153"/>
      <c r="P214" s="190">
        <v>100</v>
      </c>
      <c r="Q214" s="154"/>
      <c r="R214" s="155"/>
      <c r="S214" s="156"/>
      <c r="T214" s="141"/>
    </row>
    <row r="215" spans="1:20" s="142" customFormat="1" ht="15" hidden="1" customHeight="1" x14ac:dyDescent="0.2">
      <c r="A215" s="130">
        <v>1</v>
      </c>
      <c r="B215" s="143" t="s">
        <v>356</v>
      </c>
      <c r="C215" s="144" t="s">
        <v>224</v>
      </c>
      <c r="D215" s="145"/>
      <c r="E215" s="146">
        <v>617.20000000000005</v>
      </c>
      <c r="F215" s="147">
        <v>618</v>
      </c>
      <c r="G215" s="148" t="s">
        <v>217</v>
      </c>
      <c r="H215" s="149">
        <v>15</v>
      </c>
      <c r="I215" s="157"/>
      <c r="J215" s="151" t="s">
        <v>213</v>
      </c>
      <c r="K215" s="151"/>
      <c r="L215" s="151"/>
      <c r="M215" s="151"/>
      <c r="N215" s="152"/>
      <c r="O215" s="153"/>
      <c r="P215" s="190">
        <v>15</v>
      </c>
      <c r="Q215" s="154">
        <f>+P215/H215</f>
        <v>1</v>
      </c>
      <c r="R215" s="155"/>
      <c r="S215" s="156"/>
      <c r="T215" s="141"/>
    </row>
    <row r="216" spans="1:20" s="142" customFormat="1" ht="15" hidden="1" customHeight="1" x14ac:dyDescent="0.2">
      <c r="A216" s="130">
        <v>1</v>
      </c>
      <c r="B216" s="143" t="s">
        <v>356</v>
      </c>
      <c r="C216" s="144" t="s">
        <v>228</v>
      </c>
      <c r="D216" s="145"/>
      <c r="E216" s="146">
        <v>617.20000000000005</v>
      </c>
      <c r="F216" s="147">
        <v>618</v>
      </c>
      <c r="G216" s="148" t="s">
        <v>217</v>
      </c>
      <c r="H216" s="149">
        <v>35</v>
      </c>
      <c r="I216" s="157"/>
      <c r="J216" s="151" t="s">
        <v>213</v>
      </c>
      <c r="K216" s="151"/>
      <c r="L216" s="151"/>
      <c r="M216" s="151"/>
      <c r="N216" s="152"/>
      <c r="O216" s="153"/>
      <c r="P216" s="190">
        <v>35</v>
      </c>
      <c r="Q216" s="154">
        <f t="shared" ref="Q216:Q249" si="7">+P216/H216</f>
        <v>1</v>
      </c>
      <c r="R216" s="155"/>
      <c r="S216" s="156"/>
      <c r="T216" s="141"/>
    </row>
    <row r="217" spans="1:20" s="142" customFormat="1" ht="15" hidden="1" customHeight="1" x14ac:dyDescent="0.2">
      <c r="A217" s="130">
        <v>1</v>
      </c>
      <c r="B217" s="143" t="s">
        <v>356</v>
      </c>
      <c r="C217" s="144" t="s">
        <v>220</v>
      </c>
      <c r="D217" s="145"/>
      <c r="E217" s="146">
        <v>617.29999999999995</v>
      </c>
      <c r="F217" s="147">
        <v>617.4</v>
      </c>
      <c r="G217" s="148" t="s">
        <v>233</v>
      </c>
      <c r="H217" s="149">
        <v>1</v>
      </c>
      <c r="I217" s="157"/>
      <c r="J217" s="151" t="s">
        <v>213</v>
      </c>
      <c r="K217" s="151"/>
      <c r="L217" s="151"/>
      <c r="M217" s="151"/>
      <c r="N217" s="152"/>
      <c r="O217" s="153"/>
      <c r="P217" s="190">
        <v>100</v>
      </c>
      <c r="Q217" s="154">
        <f t="shared" si="7"/>
        <v>100</v>
      </c>
      <c r="R217" s="155" t="s">
        <v>378</v>
      </c>
      <c r="S217" s="156"/>
      <c r="T217" s="141"/>
    </row>
    <row r="218" spans="1:20" s="142" customFormat="1" ht="15" hidden="1" customHeight="1" x14ac:dyDescent="0.2">
      <c r="A218" s="130">
        <v>1</v>
      </c>
      <c r="B218" s="143" t="s">
        <v>356</v>
      </c>
      <c r="C218" s="144" t="s">
        <v>237</v>
      </c>
      <c r="D218" s="145"/>
      <c r="E218" s="146">
        <v>617.29999999999995</v>
      </c>
      <c r="F218" s="147">
        <v>617.4</v>
      </c>
      <c r="G218" s="148" t="s">
        <v>233</v>
      </c>
      <c r="H218" s="149">
        <v>1</v>
      </c>
      <c r="I218" s="157"/>
      <c r="J218" s="151" t="s">
        <v>213</v>
      </c>
      <c r="K218" s="151"/>
      <c r="L218" s="151"/>
      <c r="M218" s="151"/>
      <c r="N218" s="152"/>
      <c r="O218" s="153"/>
      <c r="P218" s="190">
        <v>1</v>
      </c>
      <c r="Q218" s="154">
        <f t="shared" si="7"/>
        <v>1</v>
      </c>
      <c r="R218" s="155" t="s">
        <v>379</v>
      </c>
      <c r="S218" s="156"/>
      <c r="T218" s="141"/>
    </row>
    <row r="219" spans="1:20" s="142" customFormat="1" ht="15" hidden="1" customHeight="1" x14ac:dyDescent="0.2">
      <c r="A219" s="130">
        <v>1</v>
      </c>
      <c r="B219" s="143" t="s">
        <v>356</v>
      </c>
      <c r="C219" s="144" t="s">
        <v>218</v>
      </c>
      <c r="D219" s="145"/>
      <c r="E219" s="146">
        <v>617.6</v>
      </c>
      <c r="F219" s="147">
        <v>617.70000000000005</v>
      </c>
      <c r="G219" s="148" t="s">
        <v>217</v>
      </c>
      <c r="H219" s="149">
        <v>2</v>
      </c>
      <c r="I219" s="157"/>
      <c r="J219" s="151" t="s">
        <v>213</v>
      </c>
      <c r="K219" s="151"/>
      <c r="L219" s="151"/>
      <c r="M219" s="151"/>
      <c r="N219" s="152"/>
      <c r="O219" s="153"/>
      <c r="P219" s="190">
        <v>2</v>
      </c>
      <c r="Q219" s="154">
        <f t="shared" si="7"/>
        <v>1</v>
      </c>
      <c r="R219" s="155"/>
      <c r="S219" s="156"/>
      <c r="T219" s="141"/>
    </row>
    <row r="220" spans="1:20" s="142" customFormat="1" ht="15" hidden="1" customHeight="1" x14ac:dyDescent="0.2">
      <c r="A220" s="130">
        <v>1</v>
      </c>
      <c r="B220" s="143" t="s">
        <v>356</v>
      </c>
      <c r="C220" s="144" t="s">
        <v>216</v>
      </c>
      <c r="D220" s="145"/>
      <c r="E220" s="146">
        <v>617.6</v>
      </c>
      <c r="F220" s="147">
        <v>617.70000000000005</v>
      </c>
      <c r="G220" s="148" t="s">
        <v>217</v>
      </c>
      <c r="H220" s="149">
        <v>2</v>
      </c>
      <c r="I220" s="157"/>
      <c r="J220" s="151" t="s">
        <v>213</v>
      </c>
      <c r="K220" s="151"/>
      <c r="L220" s="151"/>
      <c r="M220" s="151"/>
      <c r="N220" s="152"/>
      <c r="O220" s="153"/>
      <c r="P220" s="190">
        <v>2</v>
      </c>
      <c r="Q220" s="154">
        <f t="shared" si="7"/>
        <v>1</v>
      </c>
      <c r="R220" s="155"/>
      <c r="S220" s="156"/>
      <c r="T220" s="141"/>
    </row>
    <row r="221" spans="1:20" s="142" customFormat="1" ht="15" hidden="1" customHeight="1" x14ac:dyDescent="0.2">
      <c r="A221" s="130">
        <v>1</v>
      </c>
      <c r="B221" s="143" t="s">
        <v>356</v>
      </c>
      <c r="C221" s="144" t="s">
        <v>218</v>
      </c>
      <c r="D221" s="145"/>
      <c r="E221" s="146">
        <v>617.70000000000005</v>
      </c>
      <c r="F221" s="147">
        <v>617.79999999999995</v>
      </c>
      <c r="G221" s="148" t="s">
        <v>217</v>
      </c>
      <c r="H221" s="149">
        <v>1</v>
      </c>
      <c r="I221" s="157"/>
      <c r="J221" s="151" t="s">
        <v>213</v>
      </c>
      <c r="K221" s="151"/>
      <c r="L221" s="151"/>
      <c r="M221" s="151"/>
      <c r="N221" s="152"/>
      <c r="O221" s="153"/>
      <c r="P221" s="190">
        <v>1</v>
      </c>
      <c r="Q221" s="154">
        <f t="shared" si="7"/>
        <v>1</v>
      </c>
      <c r="R221" s="155"/>
      <c r="S221" s="156"/>
      <c r="T221" s="141"/>
    </row>
    <row r="222" spans="1:20" s="142" customFormat="1" ht="15" hidden="1" customHeight="1" x14ac:dyDescent="0.2">
      <c r="A222" s="130">
        <v>1</v>
      </c>
      <c r="B222" s="143" t="s">
        <v>356</v>
      </c>
      <c r="C222" s="144" t="s">
        <v>216</v>
      </c>
      <c r="D222" s="145"/>
      <c r="E222" s="146">
        <v>617.70000000000005</v>
      </c>
      <c r="F222" s="147">
        <v>617.79999999999995</v>
      </c>
      <c r="G222" s="148" t="s">
        <v>217</v>
      </c>
      <c r="H222" s="149">
        <v>4</v>
      </c>
      <c r="I222" s="157"/>
      <c r="J222" s="151" t="s">
        <v>213</v>
      </c>
      <c r="K222" s="151"/>
      <c r="L222" s="151"/>
      <c r="M222" s="151"/>
      <c r="N222" s="152"/>
      <c r="O222" s="153"/>
      <c r="P222" s="190">
        <v>4</v>
      </c>
      <c r="Q222" s="154">
        <f t="shared" si="7"/>
        <v>1</v>
      </c>
      <c r="R222" s="155"/>
      <c r="S222" s="156"/>
      <c r="T222" s="141"/>
    </row>
    <row r="223" spans="1:20" s="142" customFormat="1" ht="15" hidden="1" customHeight="1" x14ac:dyDescent="0.2">
      <c r="A223" s="130">
        <v>1</v>
      </c>
      <c r="B223" s="143" t="s">
        <v>356</v>
      </c>
      <c r="C223" s="144" t="s">
        <v>218</v>
      </c>
      <c r="D223" s="145"/>
      <c r="E223" s="146">
        <v>617.79999999999995</v>
      </c>
      <c r="F223" s="147">
        <v>617.9</v>
      </c>
      <c r="G223" s="148" t="s">
        <v>217</v>
      </c>
      <c r="H223" s="149">
        <v>1</v>
      </c>
      <c r="I223" s="157"/>
      <c r="J223" s="151" t="s">
        <v>213</v>
      </c>
      <c r="K223" s="151"/>
      <c r="L223" s="151"/>
      <c r="M223" s="151"/>
      <c r="N223" s="152"/>
      <c r="O223" s="153"/>
      <c r="P223" s="190">
        <v>1</v>
      </c>
      <c r="Q223" s="154">
        <f t="shared" si="7"/>
        <v>1</v>
      </c>
      <c r="R223" s="155"/>
      <c r="S223" s="156"/>
      <c r="T223" s="141"/>
    </row>
    <row r="224" spans="1:20" s="142" customFormat="1" ht="15" hidden="1" customHeight="1" x14ac:dyDescent="0.2">
      <c r="A224" s="130">
        <v>1</v>
      </c>
      <c r="B224" s="143" t="s">
        <v>356</v>
      </c>
      <c r="C224" s="144" t="s">
        <v>216</v>
      </c>
      <c r="D224" s="145"/>
      <c r="E224" s="146">
        <v>617.79999999999995</v>
      </c>
      <c r="F224" s="147">
        <v>617.9</v>
      </c>
      <c r="G224" s="148" t="s">
        <v>217</v>
      </c>
      <c r="H224" s="149">
        <v>2</v>
      </c>
      <c r="I224" s="157"/>
      <c r="J224" s="151" t="s">
        <v>213</v>
      </c>
      <c r="K224" s="151"/>
      <c r="L224" s="151"/>
      <c r="M224" s="151"/>
      <c r="N224" s="152"/>
      <c r="O224" s="153"/>
      <c r="P224" s="190">
        <v>2</v>
      </c>
      <c r="Q224" s="154">
        <f t="shared" si="7"/>
        <v>1</v>
      </c>
      <c r="R224" s="155"/>
      <c r="S224" s="156"/>
      <c r="T224" s="141"/>
    </row>
    <row r="225" spans="1:20" s="142" customFormat="1" ht="15" hidden="1" customHeight="1" x14ac:dyDescent="0.2">
      <c r="A225" s="130">
        <v>1</v>
      </c>
      <c r="B225" s="143" t="s">
        <v>356</v>
      </c>
      <c r="C225" s="144" t="s">
        <v>224</v>
      </c>
      <c r="D225" s="145"/>
      <c r="E225" s="146">
        <v>618</v>
      </c>
      <c r="F225" s="147">
        <v>619</v>
      </c>
      <c r="G225" s="148" t="s">
        <v>217</v>
      </c>
      <c r="H225" s="149">
        <v>15</v>
      </c>
      <c r="I225" s="157"/>
      <c r="J225" s="151" t="s">
        <v>213</v>
      </c>
      <c r="K225" s="151" t="s">
        <v>213</v>
      </c>
      <c r="L225" s="151"/>
      <c r="M225" s="151"/>
      <c r="N225" s="152"/>
      <c r="O225" s="153"/>
      <c r="P225" s="190">
        <v>15</v>
      </c>
      <c r="Q225" s="154">
        <f t="shared" si="7"/>
        <v>1</v>
      </c>
      <c r="R225" s="155"/>
      <c r="S225" s="156"/>
      <c r="T225" s="141"/>
    </row>
    <row r="226" spans="1:20" s="142" customFormat="1" ht="15" hidden="1" customHeight="1" x14ac:dyDescent="0.2">
      <c r="A226" s="130">
        <v>1</v>
      </c>
      <c r="B226" s="143" t="s">
        <v>356</v>
      </c>
      <c r="C226" s="144" t="s">
        <v>228</v>
      </c>
      <c r="D226" s="145"/>
      <c r="E226" s="146">
        <v>618</v>
      </c>
      <c r="F226" s="147">
        <v>619</v>
      </c>
      <c r="G226" s="148" t="s">
        <v>217</v>
      </c>
      <c r="H226" s="149">
        <v>93</v>
      </c>
      <c r="I226" s="157"/>
      <c r="J226" s="151"/>
      <c r="K226" s="151" t="s">
        <v>213</v>
      </c>
      <c r="L226" s="151"/>
      <c r="M226" s="151"/>
      <c r="N226" s="152"/>
      <c r="O226" s="153"/>
      <c r="P226" s="190">
        <v>93</v>
      </c>
      <c r="Q226" s="154">
        <f t="shared" si="7"/>
        <v>1</v>
      </c>
      <c r="R226" s="155"/>
      <c r="S226" s="156"/>
      <c r="T226" s="141"/>
    </row>
    <row r="227" spans="1:20" s="142" customFormat="1" ht="15" hidden="1" customHeight="1" x14ac:dyDescent="0.2">
      <c r="A227" s="130">
        <v>1</v>
      </c>
      <c r="B227" s="143" t="s">
        <v>356</v>
      </c>
      <c r="C227" s="144" t="s">
        <v>220</v>
      </c>
      <c r="D227" s="145"/>
      <c r="E227" s="146">
        <v>618</v>
      </c>
      <c r="F227" s="147">
        <v>618.1</v>
      </c>
      <c r="G227" s="148" t="s">
        <v>9</v>
      </c>
      <c r="H227" s="149">
        <v>100</v>
      </c>
      <c r="I227" s="157"/>
      <c r="J227" s="151"/>
      <c r="K227" s="151" t="s">
        <v>213</v>
      </c>
      <c r="L227" s="151"/>
      <c r="M227" s="151"/>
      <c r="N227" s="152"/>
      <c r="O227" s="153"/>
      <c r="P227" s="190">
        <v>100</v>
      </c>
      <c r="Q227" s="154">
        <f t="shared" si="7"/>
        <v>1</v>
      </c>
      <c r="R227" s="155"/>
      <c r="S227" s="156"/>
      <c r="T227" s="141"/>
    </row>
    <row r="228" spans="1:20" s="142" customFormat="1" ht="15" hidden="1" customHeight="1" x14ac:dyDescent="0.2">
      <c r="A228" s="130">
        <v>1</v>
      </c>
      <c r="B228" s="143" t="s">
        <v>356</v>
      </c>
      <c r="C228" s="144" t="s">
        <v>218</v>
      </c>
      <c r="D228" s="145"/>
      <c r="E228" s="146">
        <v>618.20000000000005</v>
      </c>
      <c r="F228" s="147">
        <v>618.29999999999995</v>
      </c>
      <c r="G228" s="148" t="s">
        <v>217</v>
      </c>
      <c r="H228" s="149">
        <v>2</v>
      </c>
      <c r="I228" s="157"/>
      <c r="J228" s="151"/>
      <c r="K228" s="151" t="s">
        <v>213</v>
      </c>
      <c r="L228" s="151"/>
      <c r="M228" s="151"/>
      <c r="N228" s="152"/>
      <c r="O228" s="153"/>
      <c r="P228" s="190">
        <v>2</v>
      </c>
      <c r="Q228" s="154">
        <f t="shared" si="7"/>
        <v>1</v>
      </c>
      <c r="R228" s="155"/>
      <c r="S228" s="156"/>
      <c r="T228" s="141"/>
    </row>
    <row r="229" spans="1:20" s="142" customFormat="1" ht="15" hidden="1" customHeight="1" x14ac:dyDescent="0.2">
      <c r="A229" s="130">
        <v>1</v>
      </c>
      <c r="B229" s="143" t="s">
        <v>356</v>
      </c>
      <c r="C229" s="144" t="s">
        <v>218</v>
      </c>
      <c r="D229" s="145"/>
      <c r="E229" s="146">
        <v>618.29999999999995</v>
      </c>
      <c r="F229" s="147">
        <v>618.4</v>
      </c>
      <c r="G229" s="148" t="s">
        <v>217</v>
      </c>
      <c r="H229" s="149">
        <v>1</v>
      </c>
      <c r="I229" s="157"/>
      <c r="J229" s="151"/>
      <c r="K229" s="151" t="s">
        <v>213</v>
      </c>
      <c r="L229" s="151"/>
      <c r="M229" s="151"/>
      <c r="N229" s="152"/>
      <c r="O229" s="153"/>
      <c r="P229" s="190">
        <v>1</v>
      </c>
      <c r="Q229" s="154">
        <f t="shared" si="7"/>
        <v>1</v>
      </c>
      <c r="R229" s="155"/>
      <c r="S229" s="156"/>
      <c r="T229" s="141"/>
    </row>
    <row r="230" spans="1:20" s="142" customFormat="1" ht="15" hidden="1" customHeight="1" x14ac:dyDescent="0.2">
      <c r="A230" s="130">
        <v>1</v>
      </c>
      <c r="B230" s="143" t="s">
        <v>356</v>
      </c>
      <c r="C230" s="144" t="s">
        <v>224</v>
      </c>
      <c r="D230" s="145"/>
      <c r="E230" s="146">
        <v>619</v>
      </c>
      <c r="F230" s="147">
        <v>620</v>
      </c>
      <c r="G230" s="148" t="s">
        <v>217</v>
      </c>
      <c r="H230" s="149">
        <v>10</v>
      </c>
      <c r="I230" s="157"/>
      <c r="J230" s="151"/>
      <c r="K230" s="151" t="s">
        <v>213</v>
      </c>
      <c r="L230" s="151"/>
      <c r="M230" s="151"/>
      <c r="N230" s="152"/>
      <c r="O230" s="153"/>
      <c r="P230" s="190">
        <v>10</v>
      </c>
      <c r="Q230" s="154">
        <f t="shared" si="7"/>
        <v>1</v>
      </c>
      <c r="R230" s="155"/>
      <c r="S230" s="156"/>
      <c r="T230" s="141"/>
    </row>
    <row r="231" spans="1:20" s="142" customFormat="1" ht="15" hidden="1" customHeight="1" x14ac:dyDescent="0.2">
      <c r="A231" s="130">
        <v>1</v>
      </c>
      <c r="B231" s="143" t="s">
        <v>356</v>
      </c>
      <c r="C231" s="144" t="s">
        <v>228</v>
      </c>
      <c r="D231" s="145"/>
      <c r="E231" s="146">
        <v>619</v>
      </c>
      <c r="F231" s="147">
        <v>620</v>
      </c>
      <c r="G231" s="148" t="s">
        <v>217</v>
      </c>
      <c r="H231" s="149">
        <v>55</v>
      </c>
      <c r="I231" s="157"/>
      <c r="J231" s="151"/>
      <c r="K231" s="151" t="s">
        <v>213</v>
      </c>
      <c r="L231" s="151"/>
      <c r="M231" s="151"/>
      <c r="N231" s="152"/>
      <c r="O231" s="153"/>
      <c r="P231" s="190">
        <v>55</v>
      </c>
      <c r="Q231" s="154">
        <f t="shared" si="7"/>
        <v>1</v>
      </c>
      <c r="R231" s="155"/>
      <c r="S231" s="156"/>
      <c r="T231" s="141"/>
    </row>
    <row r="232" spans="1:20" s="142" customFormat="1" ht="15" hidden="1" customHeight="1" x14ac:dyDescent="0.2">
      <c r="A232" s="130">
        <v>1</v>
      </c>
      <c r="B232" s="143" t="s">
        <v>356</v>
      </c>
      <c r="C232" s="144" t="s">
        <v>214</v>
      </c>
      <c r="D232" s="145"/>
      <c r="E232" s="146">
        <v>619.1</v>
      </c>
      <c r="F232" s="147">
        <v>619.20000000000005</v>
      </c>
      <c r="G232" s="148" t="s">
        <v>9</v>
      </c>
      <c r="H232" s="149">
        <v>5</v>
      </c>
      <c r="I232" s="157"/>
      <c r="J232" s="151"/>
      <c r="K232" s="151" t="s">
        <v>213</v>
      </c>
      <c r="L232" s="151"/>
      <c r="M232" s="151"/>
      <c r="N232" s="152"/>
      <c r="O232" s="153"/>
      <c r="P232" s="190">
        <v>5</v>
      </c>
      <c r="Q232" s="154">
        <f t="shared" si="7"/>
        <v>1</v>
      </c>
      <c r="R232" s="155"/>
      <c r="S232" s="156"/>
      <c r="T232" s="141"/>
    </row>
    <row r="233" spans="1:20" s="142" customFormat="1" ht="15" hidden="1" customHeight="1" x14ac:dyDescent="0.2">
      <c r="A233" s="130">
        <v>1</v>
      </c>
      <c r="B233" s="143" t="s">
        <v>356</v>
      </c>
      <c r="C233" s="144" t="s">
        <v>214</v>
      </c>
      <c r="D233" s="145"/>
      <c r="E233" s="146">
        <v>619.20000000000005</v>
      </c>
      <c r="F233" s="147">
        <v>619.29999999999995</v>
      </c>
      <c r="G233" s="148" t="s">
        <v>9</v>
      </c>
      <c r="H233" s="149">
        <v>3</v>
      </c>
      <c r="I233" s="157"/>
      <c r="J233" s="151"/>
      <c r="K233" s="151" t="s">
        <v>213</v>
      </c>
      <c r="L233" s="151"/>
      <c r="M233" s="151"/>
      <c r="N233" s="152"/>
      <c r="O233" s="153"/>
      <c r="P233" s="190">
        <v>3</v>
      </c>
      <c r="Q233" s="154">
        <f t="shared" si="7"/>
        <v>1</v>
      </c>
      <c r="R233" s="155"/>
      <c r="S233" s="156"/>
      <c r="T233" s="141"/>
    </row>
    <row r="234" spans="1:20" s="142" customFormat="1" ht="15" hidden="1" customHeight="1" x14ac:dyDescent="0.2">
      <c r="A234" s="130">
        <v>1</v>
      </c>
      <c r="B234" s="143" t="s">
        <v>356</v>
      </c>
      <c r="C234" s="144" t="s">
        <v>214</v>
      </c>
      <c r="D234" s="145"/>
      <c r="E234" s="146">
        <v>619.29999999999995</v>
      </c>
      <c r="F234" s="147">
        <v>619.4</v>
      </c>
      <c r="G234" s="148" t="s">
        <v>9</v>
      </c>
      <c r="H234" s="149">
        <v>4</v>
      </c>
      <c r="I234" s="157"/>
      <c r="J234" s="151"/>
      <c r="K234" s="151" t="s">
        <v>213</v>
      </c>
      <c r="L234" s="151"/>
      <c r="M234" s="151"/>
      <c r="N234" s="152"/>
      <c r="O234" s="153"/>
      <c r="P234" s="190">
        <v>4</v>
      </c>
      <c r="Q234" s="154">
        <f t="shared" si="7"/>
        <v>1</v>
      </c>
      <c r="R234" s="155"/>
      <c r="S234" s="156"/>
      <c r="T234" s="141"/>
    </row>
    <row r="235" spans="1:20" s="142" customFormat="1" ht="15" hidden="1" customHeight="1" x14ac:dyDescent="0.2">
      <c r="A235" s="130">
        <v>1</v>
      </c>
      <c r="B235" s="143" t="s">
        <v>356</v>
      </c>
      <c r="C235" s="144" t="s">
        <v>218</v>
      </c>
      <c r="D235" s="145"/>
      <c r="E235" s="146">
        <v>619.29999999999995</v>
      </c>
      <c r="F235" s="147">
        <v>619.4</v>
      </c>
      <c r="G235" s="148" t="s">
        <v>217</v>
      </c>
      <c r="H235" s="149">
        <v>1</v>
      </c>
      <c r="I235" s="157"/>
      <c r="J235" s="151"/>
      <c r="K235" s="151" t="s">
        <v>213</v>
      </c>
      <c r="L235" s="151"/>
      <c r="M235" s="151"/>
      <c r="N235" s="152"/>
      <c r="O235" s="153"/>
      <c r="P235" s="190">
        <v>1</v>
      </c>
      <c r="Q235" s="154">
        <f t="shared" si="7"/>
        <v>1</v>
      </c>
      <c r="R235" s="155"/>
      <c r="S235" s="156"/>
      <c r="T235" s="141"/>
    </row>
    <row r="236" spans="1:20" s="142" customFormat="1" ht="15" hidden="1" customHeight="1" x14ac:dyDescent="0.2">
      <c r="A236" s="130">
        <v>1</v>
      </c>
      <c r="B236" s="143" t="s">
        <v>356</v>
      </c>
      <c r="C236" s="144" t="s">
        <v>218</v>
      </c>
      <c r="D236" s="145"/>
      <c r="E236" s="146">
        <v>619.4</v>
      </c>
      <c r="F236" s="147">
        <v>619.5</v>
      </c>
      <c r="G236" s="148" t="s">
        <v>217</v>
      </c>
      <c r="H236" s="149">
        <v>3</v>
      </c>
      <c r="I236" s="157"/>
      <c r="J236" s="151"/>
      <c r="K236" s="151" t="s">
        <v>213</v>
      </c>
      <c r="L236" s="151"/>
      <c r="M236" s="151"/>
      <c r="N236" s="152"/>
      <c r="O236" s="153"/>
      <c r="P236" s="190">
        <v>3</v>
      </c>
      <c r="Q236" s="154">
        <f t="shared" si="7"/>
        <v>1</v>
      </c>
      <c r="R236" s="155"/>
      <c r="S236" s="156"/>
      <c r="T236" s="141"/>
    </row>
    <row r="237" spans="1:20" s="142" customFormat="1" ht="15" hidden="1" customHeight="1" x14ac:dyDescent="0.2">
      <c r="A237" s="130">
        <v>1</v>
      </c>
      <c r="B237" s="143" t="s">
        <v>356</v>
      </c>
      <c r="C237" s="144" t="s">
        <v>218</v>
      </c>
      <c r="D237" s="145"/>
      <c r="E237" s="146">
        <v>619.6</v>
      </c>
      <c r="F237" s="147">
        <v>619.70000000000005</v>
      </c>
      <c r="G237" s="148" t="s">
        <v>217</v>
      </c>
      <c r="H237" s="149">
        <v>1</v>
      </c>
      <c r="I237" s="157"/>
      <c r="J237" s="151"/>
      <c r="K237" s="151" t="s">
        <v>213</v>
      </c>
      <c r="L237" s="151"/>
      <c r="M237" s="151"/>
      <c r="N237" s="152"/>
      <c r="O237" s="153"/>
      <c r="P237" s="190">
        <v>1</v>
      </c>
      <c r="Q237" s="154">
        <f t="shared" si="7"/>
        <v>1</v>
      </c>
      <c r="R237" s="155"/>
      <c r="S237" s="156"/>
      <c r="T237" s="141"/>
    </row>
    <row r="238" spans="1:20" s="142" customFormat="1" ht="15" hidden="1" customHeight="1" x14ac:dyDescent="0.2">
      <c r="A238" s="130">
        <v>1</v>
      </c>
      <c r="B238" s="143" t="s">
        <v>356</v>
      </c>
      <c r="C238" s="144" t="s">
        <v>238</v>
      </c>
      <c r="D238" s="145"/>
      <c r="E238" s="146">
        <v>619.70000000000005</v>
      </c>
      <c r="F238" s="147">
        <v>619.79999999999995</v>
      </c>
      <c r="G238" s="148" t="s">
        <v>233</v>
      </c>
      <c r="H238" s="149">
        <v>1</v>
      </c>
      <c r="I238" s="157"/>
      <c r="J238" s="151"/>
      <c r="K238" s="151" t="s">
        <v>213</v>
      </c>
      <c r="L238" s="151"/>
      <c r="M238" s="151"/>
      <c r="N238" s="152"/>
      <c r="O238" s="153"/>
      <c r="P238" s="190">
        <v>1</v>
      </c>
      <c r="Q238" s="154">
        <f t="shared" si="7"/>
        <v>1</v>
      </c>
      <c r="R238" s="155"/>
      <c r="S238" s="156"/>
      <c r="T238" s="141"/>
    </row>
    <row r="239" spans="1:20" s="142" customFormat="1" ht="15" hidden="1" customHeight="1" x14ac:dyDescent="0.2">
      <c r="A239" s="130">
        <v>1</v>
      </c>
      <c r="B239" s="143" t="s">
        <v>356</v>
      </c>
      <c r="C239" s="144" t="s">
        <v>218</v>
      </c>
      <c r="D239" s="145"/>
      <c r="E239" s="146">
        <v>619.9</v>
      </c>
      <c r="F239" s="147">
        <v>620</v>
      </c>
      <c r="G239" s="148" t="s">
        <v>217</v>
      </c>
      <c r="H239" s="149">
        <v>1</v>
      </c>
      <c r="I239" s="157"/>
      <c r="J239" s="151"/>
      <c r="K239" s="151" t="s">
        <v>213</v>
      </c>
      <c r="L239" s="151"/>
      <c r="M239" s="151"/>
      <c r="N239" s="152"/>
      <c r="O239" s="153"/>
      <c r="P239" s="190">
        <v>1</v>
      </c>
      <c r="Q239" s="154">
        <f t="shared" si="7"/>
        <v>1</v>
      </c>
      <c r="R239" s="155"/>
      <c r="S239" s="156"/>
      <c r="T239" s="141"/>
    </row>
    <row r="240" spans="1:20" s="142" customFormat="1" ht="15" hidden="1" customHeight="1" x14ac:dyDescent="0.2">
      <c r="A240" s="130">
        <v>1</v>
      </c>
      <c r="B240" s="143" t="s">
        <v>356</v>
      </c>
      <c r="C240" s="144" t="s">
        <v>216</v>
      </c>
      <c r="D240" s="145"/>
      <c r="E240" s="146">
        <v>619.9</v>
      </c>
      <c r="F240" s="147">
        <v>620</v>
      </c>
      <c r="G240" s="148" t="s">
        <v>217</v>
      </c>
      <c r="H240" s="149">
        <v>2</v>
      </c>
      <c r="I240" s="157"/>
      <c r="J240" s="151"/>
      <c r="K240" s="151" t="s">
        <v>213</v>
      </c>
      <c r="L240" s="151"/>
      <c r="M240" s="151"/>
      <c r="N240" s="152"/>
      <c r="O240" s="153"/>
      <c r="P240" s="190">
        <v>2</v>
      </c>
      <c r="Q240" s="154">
        <f t="shared" si="7"/>
        <v>1</v>
      </c>
      <c r="R240" s="155"/>
      <c r="S240" s="156"/>
      <c r="T240" s="141"/>
    </row>
    <row r="241" spans="1:20" s="142" customFormat="1" ht="15" hidden="1" customHeight="1" x14ac:dyDescent="0.2">
      <c r="A241" s="130">
        <v>1</v>
      </c>
      <c r="B241" s="143" t="s">
        <v>356</v>
      </c>
      <c r="C241" s="144" t="s">
        <v>224</v>
      </c>
      <c r="D241" s="145"/>
      <c r="E241" s="146">
        <v>620</v>
      </c>
      <c r="F241" s="147">
        <v>621</v>
      </c>
      <c r="G241" s="148" t="s">
        <v>217</v>
      </c>
      <c r="H241" s="149">
        <v>17</v>
      </c>
      <c r="I241" s="157"/>
      <c r="J241" s="151"/>
      <c r="K241" s="151"/>
      <c r="L241" s="151" t="s">
        <v>213</v>
      </c>
      <c r="M241" s="151"/>
      <c r="N241" s="152"/>
      <c r="O241" s="153"/>
      <c r="P241" s="190"/>
      <c r="Q241" s="154">
        <f t="shared" si="7"/>
        <v>0</v>
      </c>
      <c r="R241" s="155"/>
      <c r="S241" s="156"/>
      <c r="T241" s="141"/>
    </row>
    <row r="242" spans="1:20" s="142" customFormat="1" ht="15" hidden="1" customHeight="1" x14ac:dyDescent="0.2">
      <c r="A242" s="130">
        <v>1</v>
      </c>
      <c r="B242" s="143" t="s">
        <v>356</v>
      </c>
      <c r="C242" s="144" t="s">
        <v>228</v>
      </c>
      <c r="D242" s="145"/>
      <c r="E242" s="146">
        <v>620</v>
      </c>
      <c r="F242" s="147">
        <v>621</v>
      </c>
      <c r="G242" s="148" t="s">
        <v>217</v>
      </c>
      <c r="H242" s="149">
        <v>35</v>
      </c>
      <c r="I242" s="157"/>
      <c r="J242" s="151"/>
      <c r="K242" s="151"/>
      <c r="L242" s="151" t="s">
        <v>213</v>
      </c>
      <c r="M242" s="151"/>
      <c r="N242" s="152"/>
      <c r="O242" s="153"/>
      <c r="P242" s="190">
        <v>35</v>
      </c>
      <c r="Q242" s="154">
        <f t="shared" si="7"/>
        <v>1</v>
      </c>
      <c r="R242" s="155"/>
      <c r="S242" s="156"/>
      <c r="T242" s="141"/>
    </row>
    <row r="243" spans="1:20" s="142" customFormat="1" ht="15" hidden="1" customHeight="1" x14ac:dyDescent="0.2">
      <c r="A243" s="130">
        <v>1</v>
      </c>
      <c r="B243" s="143" t="s">
        <v>356</v>
      </c>
      <c r="C243" s="144" t="s">
        <v>237</v>
      </c>
      <c r="D243" s="145"/>
      <c r="E243" s="146">
        <v>620</v>
      </c>
      <c r="F243" s="147">
        <v>620.1</v>
      </c>
      <c r="G243" s="148" t="s">
        <v>233</v>
      </c>
      <c r="H243" s="149">
        <v>1</v>
      </c>
      <c r="I243" s="157"/>
      <c r="J243" s="151"/>
      <c r="K243" s="151"/>
      <c r="L243" s="151" t="s">
        <v>213</v>
      </c>
      <c r="M243" s="151"/>
      <c r="N243" s="152"/>
      <c r="O243" s="153"/>
      <c r="P243" s="190">
        <v>1</v>
      </c>
      <c r="Q243" s="154">
        <f t="shared" si="7"/>
        <v>1</v>
      </c>
      <c r="R243" s="155"/>
      <c r="S243" s="156"/>
      <c r="T243" s="141"/>
    </row>
    <row r="244" spans="1:20" s="142" customFormat="1" ht="15" hidden="1" customHeight="1" x14ac:dyDescent="0.2">
      <c r="A244" s="130">
        <v>1</v>
      </c>
      <c r="B244" s="143" t="s">
        <v>356</v>
      </c>
      <c r="C244" s="144" t="s">
        <v>216</v>
      </c>
      <c r="D244" s="145"/>
      <c r="E244" s="146">
        <v>620</v>
      </c>
      <c r="F244" s="147">
        <v>620.1</v>
      </c>
      <c r="G244" s="148" t="s">
        <v>217</v>
      </c>
      <c r="H244" s="149">
        <v>2</v>
      </c>
      <c r="I244" s="157"/>
      <c r="J244" s="151"/>
      <c r="K244" s="151"/>
      <c r="L244" s="151" t="s">
        <v>213</v>
      </c>
      <c r="M244" s="151"/>
      <c r="N244" s="152"/>
      <c r="O244" s="153"/>
      <c r="P244" s="190">
        <v>2</v>
      </c>
      <c r="Q244" s="154">
        <f t="shared" si="7"/>
        <v>1</v>
      </c>
      <c r="R244" s="155"/>
      <c r="S244" s="156"/>
      <c r="T244" s="141"/>
    </row>
    <row r="245" spans="1:20" s="142" customFormat="1" ht="15" hidden="1" customHeight="1" x14ac:dyDescent="0.2">
      <c r="A245" s="130">
        <v>1</v>
      </c>
      <c r="B245" s="143" t="s">
        <v>356</v>
      </c>
      <c r="C245" s="144" t="s">
        <v>216</v>
      </c>
      <c r="D245" s="145"/>
      <c r="E245" s="146">
        <v>620.5</v>
      </c>
      <c r="F245" s="147">
        <v>620.6</v>
      </c>
      <c r="G245" s="148" t="s">
        <v>217</v>
      </c>
      <c r="H245" s="149">
        <v>2</v>
      </c>
      <c r="I245" s="157"/>
      <c r="J245" s="151"/>
      <c r="K245" s="151"/>
      <c r="L245" s="151" t="s">
        <v>213</v>
      </c>
      <c r="M245" s="151"/>
      <c r="N245" s="152"/>
      <c r="O245" s="153"/>
      <c r="P245" s="190">
        <v>2</v>
      </c>
      <c r="Q245" s="154">
        <f t="shared" si="7"/>
        <v>1</v>
      </c>
      <c r="R245" s="155"/>
      <c r="S245" s="156"/>
      <c r="T245" s="141"/>
    </row>
    <row r="246" spans="1:20" s="142" customFormat="1" ht="15" hidden="1" customHeight="1" x14ac:dyDescent="0.2">
      <c r="A246" s="130">
        <v>1</v>
      </c>
      <c r="B246" s="143" t="s">
        <v>356</v>
      </c>
      <c r="C246" s="144" t="s">
        <v>214</v>
      </c>
      <c r="D246" s="145"/>
      <c r="E246" s="146">
        <v>620.5</v>
      </c>
      <c r="F246" s="147">
        <v>620.6</v>
      </c>
      <c r="G246" s="148" t="s">
        <v>9</v>
      </c>
      <c r="H246" s="149">
        <v>5</v>
      </c>
      <c r="I246" s="157"/>
      <c r="J246" s="151"/>
      <c r="K246" s="151"/>
      <c r="L246" s="151" t="s">
        <v>213</v>
      </c>
      <c r="M246" s="151"/>
      <c r="N246" s="152"/>
      <c r="O246" s="153"/>
      <c r="P246" s="190">
        <v>5</v>
      </c>
      <c r="Q246" s="154">
        <f t="shared" si="7"/>
        <v>1</v>
      </c>
      <c r="R246" s="155"/>
      <c r="S246" s="156"/>
      <c r="T246" s="141"/>
    </row>
    <row r="247" spans="1:20" s="142" customFormat="1" ht="15" hidden="1" customHeight="1" x14ac:dyDescent="0.2">
      <c r="A247" s="130">
        <v>1</v>
      </c>
      <c r="B247" s="143" t="s">
        <v>356</v>
      </c>
      <c r="C247" s="144" t="s">
        <v>214</v>
      </c>
      <c r="D247" s="145"/>
      <c r="E247" s="146">
        <v>620.6</v>
      </c>
      <c r="F247" s="147">
        <v>620.70000000000005</v>
      </c>
      <c r="G247" s="148" t="s">
        <v>9</v>
      </c>
      <c r="H247" s="149">
        <v>25</v>
      </c>
      <c r="I247" s="157"/>
      <c r="J247" s="151"/>
      <c r="K247" s="151"/>
      <c r="L247" s="151" t="s">
        <v>213</v>
      </c>
      <c r="M247" s="151"/>
      <c r="N247" s="152"/>
      <c r="O247" s="153"/>
      <c r="P247" s="190"/>
      <c r="Q247" s="154">
        <f t="shared" si="7"/>
        <v>0</v>
      </c>
      <c r="R247" s="155" t="s">
        <v>380</v>
      </c>
      <c r="S247" s="156"/>
      <c r="T247" s="141"/>
    </row>
    <row r="248" spans="1:20" s="142" customFormat="1" ht="15" hidden="1" customHeight="1" x14ac:dyDescent="0.2">
      <c r="A248" s="130">
        <v>1</v>
      </c>
      <c r="B248" s="143" t="s">
        <v>356</v>
      </c>
      <c r="C248" s="144" t="s">
        <v>239</v>
      </c>
      <c r="D248" s="145"/>
      <c r="E248" s="146">
        <v>620.6</v>
      </c>
      <c r="F248" s="147">
        <v>620.70000000000005</v>
      </c>
      <c r="G248" s="148" t="s">
        <v>233</v>
      </c>
      <c r="H248" s="149">
        <v>1</v>
      </c>
      <c r="I248" s="157"/>
      <c r="J248" s="151"/>
      <c r="K248" s="151"/>
      <c r="L248" s="151" t="s">
        <v>213</v>
      </c>
      <c r="M248" s="151"/>
      <c r="N248" s="152"/>
      <c r="O248" s="153"/>
      <c r="P248" s="190">
        <v>1</v>
      </c>
      <c r="Q248" s="154">
        <f t="shared" si="7"/>
        <v>1</v>
      </c>
      <c r="R248" s="155"/>
      <c r="S248" s="156"/>
      <c r="T248" s="141"/>
    </row>
    <row r="249" spans="1:20" s="142" customFormat="1" ht="15" hidden="1" customHeight="1" x14ac:dyDescent="0.2">
      <c r="A249" s="130">
        <v>1</v>
      </c>
      <c r="B249" s="143" t="s">
        <v>356</v>
      </c>
      <c r="C249" s="144" t="s">
        <v>218</v>
      </c>
      <c r="D249" s="145"/>
      <c r="E249" s="146">
        <v>620.6</v>
      </c>
      <c r="F249" s="147">
        <v>620.70000000000005</v>
      </c>
      <c r="G249" s="148" t="s">
        <v>217</v>
      </c>
      <c r="H249" s="149">
        <v>4</v>
      </c>
      <c r="I249" s="157"/>
      <c r="J249" s="151"/>
      <c r="K249" s="151"/>
      <c r="L249" s="151" t="s">
        <v>213</v>
      </c>
      <c r="M249" s="151"/>
      <c r="N249" s="152"/>
      <c r="O249" s="153"/>
      <c r="P249" s="190"/>
      <c r="Q249" s="154">
        <f t="shared" si="7"/>
        <v>0</v>
      </c>
      <c r="R249" s="155"/>
      <c r="S249" s="156"/>
      <c r="T249" s="141"/>
    </row>
    <row r="250" spans="1:20" s="142" customFormat="1" ht="15" hidden="1" customHeight="1" x14ac:dyDescent="0.2">
      <c r="A250" s="130">
        <v>1</v>
      </c>
      <c r="B250" s="143" t="s">
        <v>268</v>
      </c>
      <c r="C250" s="144" t="s">
        <v>220</v>
      </c>
      <c r="D250" s="145"/>
      <c r="E250" s="146">
        <v>554.1</v>
      </c>
      <c r="F250" s="147">
        <v>554.5</v>
      </c>
      <c r="G250" s="148" t="s">
        <v>9</v>
      </c>
      <c r="H250" s="149">
        <v>400</v>
      </c>
      <c r="I250" s="157"/>
      <c r="J250" s="151"/>
      <c r="K250" s="151"/>
      <c r="L250" s="151"/>
      <c r="M250" s="151" t="s">
        <v>213</v>
      </c>
      <c r="N250" s="152"/>
      <c r="O250" s="153"/>
      <c r="P250" s="190"/>
      <c r="Q250" s="154" t="s">
        <v>381</v>
      </c>
      <c r="R250" s="155"/>
      <c r="S250" s="156"/>
      <c r="T250" s="141"/>
    </row>
    <row r="251" spans="1:20" s="142" customFormat="1" ht="15" hidden="1" customHeight="1" x14ac:dyDescent="0.2">
      <c r="A251" s="130">
        <v>1</v>
      </c>
      <c r="B251" s="143" t="s">
        <v>268</v>
      </c>
      <c r="C251" s="144" t="s">
        <v>240</v>
      </c>
      <c r="D251" s="145"/>
      <c r="E251" s="146">
        <v>555.4</v>
      </c>
      <c r="F251" s="147">
        <v>555.5</v>
      </c>
      <c r="G251" s="148" t="s">
        <v>233</v>
      </c>
      <c r="H251" s="149">
        <v>1</v>
      </c>
      <c r="I251" s="157"/>
      <c r="J251" s="151"/>
      <c r="K251" s="151"/>
      <c r="L251" s="151"/>
      <c r="M251" s="151" t="s">
        <v>213</v>
      </c>
      <c r="N251" s="152"/>
      <c r="O251" s="153"/>
      <c r="P251" s="190"/>
      <c r="Q251" s="154" t="s">
        <v>381</v>
      </c>
      <c r="R251" s="155"/>
      <c r="S251" s="156"/>
      <c r="T251" s="141"/>
    </row>
    <row r="252" spans="1:20" s="142" customFormat="1" ht="15" hidden="1" customHeight="1" x14ac:dyDescent="0.2">
      <c r="A252" s="130">
        <v>1</v>
      </c>
      <c r="B252" s="143" t="s">
        <v>268</v>
      </c>
      <c r="C252" s="144" t="s">
        <v>220</v>
      </c>
      <c r="D252" s="145"/>
      <c r="E252" s="146">
        <v>556.4</v>
      </c>
      <c r="F252" s="147">
        <v>556.79999999999995</v>
      </c>
      <c r="G252" s="148" t="s">
        <v>9</v>
      </c>
      <c r="H252" s="149">
        <v>400</v>
      </c>
      <c r="I252" s="157"/>
      <c r="J252" s="151"/>
      <c r="K252" s="151"/>
      <c r="L252" s="151"/>
      <c r="M252" s="151" t="s">
        <v>213</v>
      </c>
      <c r="N252" s="152"/>
      <c r="O252" s="153"/>
      <c r="P252" s="190"/>
      <c r="Q252" s="154" t="s">
        <v>381</v>
      </c>
      <c r="R252" s="155"/>
      <c r="S252" s="156"/>
      <c r="T252" s="141"/>
    </row>
    <row r="253" spans="1:20" s="142" customFormat="1" ht="15" hidden="1" customHeight="1" x14ac:dyDescent="0.2">
      <c r="A253" s="130">
        <v>1</v>
      </c>
      <c r="B253" s="143" t="s">
        <v>268</v>
      </c>
      <c r="C253" s="144" t="s">
        <v>220</v>
      </c>
      <c r="D253" s="145"/>
      <c r="E253" s="146">
        <v>557.20000000000005</v>
      </c>
      <c r="F253" s="147">
        <v>557.29999999999995</v>
      </c>
      <c r="G253" s="148" t="s">
        <v>9</v>
      </c>
      <c r="H253" s="149">
        <v>100</v>
      </c>
      <c r="I253" s="157"/>
      <c r="J253" s="151"/>
      <c r="K253" s="151"/>
      <c r="L253" s="151"/>
      <c r="M253" s="151" t="s">
        <v>213</v>
      </c>
      <c r="N253" s="152"/>
      <c r="O253" s="153"/>
      <c r="P253" s="190"/>
      <c r="Q253" s="154" t="s">
        <v>381</v>
      </c>
      <c r="R253" s="155"/>
      <c r="S253" s="156"/>
      <c r="T253" s="141"/>
    </row>
    <row r="254" spans="1:20" s="142" customFormat="1" ht="15" hidden="1" customHeight="1" x14ac:dyDescent="0.2">
      <c r="A254" s="130">
        <v>1</v>
      </c>
      <c r="B254" s="143" t="s">
        <v>268</v>
      </c>
      <c r="C254" s="144" t="s">
        <v>220</v>
      </c>
      <c r="D254" s="145"/>
      <c r="E254" s="146">
        <v>557.4</v>
      </c>
      <c r="F254" s="147">
        <v>557.5</v>
      </c>
      <c r="G254" s="148" t="s">
        <v>9</v>
      </c>
      <c r="H254" s="149">
        <v>100</v>
      </c>
      <c r="I254" s="157"/>
      <c r="J254" s="151"/>
      <c r="K254" s="151"/>
      <c r="L254" s="151"/>
      <c r="M254" s="151" t="s">
        <v>213</v>
      </c>
      <c r="N254" s="152"/>
      <c r="O254" s="153"/>
      <c r="P254" s="190"/>
      <c r="Q254" s="154" t="s">
        <v>381</v>
      </c>
      <c r="R254" s="155"/>
      <c r="S254" s="156"/>
      <c r="T254" s="141"/>
    </row>
    <row r="255" spans="1:20" s="142" customFormat="1" ht="15" hidden="1" customHeight="1" x14ac:dyDescent="0.2">
      <c r="A255" s="130">
        <v>1</v>
      </c>
      <c r="B255" s="143" t="s">
        <v>355</v>
      </c>
      <c r="C255" s="144" t="s">
        <v>241</v>
      </c>
      <c r="D255" s="145"/>
      <c r="E255" s="146">
        <v>607.71</v>
      </c>
      <c r="F255" s="147"/>
      <c r="G255" s="148" t="s">
        <v>217</v>
      </c>
      <c r="H255" s="149">
        <v>1</v>
      </c>
      <c r="I255" s="157"/>
      <c r="J255" s="151"/>
      <c r="K255" s="151"/>
      <c r="L255" s="151"/>
      <c r="M255" s="151" t="s">
        <v>213</v>
      </c>
      <c r="N255" s="152"/>
      <c r="O255" s="153"/>
      <c r="P255" s="190"/>
      <c r="Q255" s="154" t="s">
        <v>381</v>
      </c>
      <c r="R255" s="155"/>
      <c r="S255" s="156"/>
      <c r="T255" s="141"/>
    </row>
    <row r="256" spans="1:20" s="142" customFormat="1" ht="15" hidden="1" customHeight="1" x14ac:dyDescent="0.2">
      <c r="A256" s="130">
        <v>1</v>
      </c>
      <c r="B256" s="143" t="s">
        <v>268</v>
      </c>
      <c r="C256" s="144" t="s">
        <v>266</v>
      </c>
      <c r="D256" s="145"/>
      <c r="E256" s="146" t="s">
        <v>208</v>
      </c>
      <c r="F256" s="147" t="s">
        <v>34</v>
      </c>
      <c r="G256" s="148" t="s">
        <v>217</v>
      </c>
      <c r="H256" s="149">
        <v>1</v>
      </c>
      <c r="I256" s="157"/>
      <c r="J256" s="151"/>
      <c r="K256" s="151"/>
      <c r="L256" s="151"/>
      <c r="M256" s="151" t="s">
        <v>213</v>
      </c>
      <c r="N256" s="152"/>
      <c r="O256" s="153"/>
      <c r="P256" s="190">
        <v>1</v>
      </c>
      <c r="Q256" s="154">
        <f>+P256/H256</f>
        <v>1</v>
      </c>
      <c r="R256" s="155"/>
      <c r="S256" s="156"/>
      <c r="T256" s="141"/>
    </row>
    <row r="257" spans="1:20" s="142" customFormat="1" ht="15" hidden="1" customHeight="1" x14ac:dyDescent="0.2">
      <c r="A257" s="130">
        <v>1</v>
      </c>
      <c r="B257" s="143" t="s">
        <v>292</v>
      </c>
      <c r="C257" s="144" t="s">
        <v>360</v>
      </c>
      <c r="D257" s="145"/>
      <c r="E257" s="146" t="s">
        <v>382</v>
      </c>
      <c r="F257" s="147" t="s">
        <v>36</v>
      </c>
      <c r="G257" s="148" t="s">
        <v>217</v>
      </c>
      <c r="H257" s="149">
        <v>1</v>
      </c>
      <c r="I257" s="157"/>
      <c r="J257" s="151"/>
      <c r="K257" s="151"/>
      <c r="L257" s="151"/>
      <c r="M257" s="151" t="s">
        <v>213</v>
      </c>
      <c r="N257" s="152"/>
      <c r="O257" s="153"/>
      <c r="P257" s="190">
        <v>1</v>
      </c>
      <c r="Q257" s="154">
        <f>+P257/H257</f>
        <v>1</v>
      </c>
      <c r="R257" s="155"/>
      <c r="S257" s="156"/>
      <c r="T257" s="141"/>
    </row>
    <row r="258" spans="1:20" s="142" customFormat="1" ht="15" hidden="1" customHeight="1" x14ac:dyDescent="0.2">
      <c r="A258" s="130">
        <v>1</v>
      </c>
      <c r="B258" s="143" t="s">
        <v>292</v>
      </c>
      <c r="C258" s="144" t="s">
        <v>360</v>
      </c>
      <c r="D258" s="145"/>
      <c r="E258" s="146" t="s">
        <v>330</v>
      </c>
      <c r="F258" s="147" t="s">
        <v>36</v>
      </c>
      <c r="G258" s="148" t="s">
        <v>217</v>
      </c>
      <c r="H258" s="149">
        <v>1</v>
      </c>
      <c r="I258" s="157"/>
      <c r="J258" s="151"/>
      <c r="K258" s="151"/>
      <c r="L258" s="151"/>
      <c r="M258" s="151" t="s">
        <v>213</v>
      </c>
      <c r="N258" s="152"/>
      <c r="O258" s="153"/>
      <c r="P258" s="190">
        <v>1</v>
      </c>
      <c r="Q258" s="154">
        <f>+P258/H258</f>
        <v>1</v>
      </c>
      <c r="R258" s="155"/>
      <c r="S258" s="156"/>
      <c r="T258" s="141"/>
    </row>
    <row r="259" spans="1:20" s="142" customFormat="1" ht="15" hidden="1" customHeight="1" x14ac:dyDescent="0.2">
      <c r="A259" s="130"/>
      <c r="B259" s="143"/>
      <c r="C259" s="144" t="s">
        <v>275</v>
      </c>
      <c r="D259" s="145"/>
      <c r="E259" s="146">
        <v>625</v>
      </c>
      <c r="F259" s="147">
        <v>691</v>
      </c>
      <c r="G259" s="148" t="s">
        <v>362</v>
      </c>
      <c r="H259" s="149">
        <v>1</v>
      </c>
      <c r="I259" s="157"/>
      <c r="J259" s="151"/>
      <c r="K259" s="151"/>
      <c r="L259" s="151"/>
      <c r="M259" s="151" t="s">
        <v>213</v>
      </c>
      <c r="N259" s="152"/>
      <c r="O259" s="153"/>
      <c r="P259" s="193">
        <v>1</v>
      </c>
      <c r="Q259" s="154">
        <f>+P259/H259</f>
        <v>1</v>
      </c>
      <c r="R259" s="155"/>
      <c r="S259" s="156"/>
      <c r="T259" s="141"/>
    </row>
    <row r="260" spans="1:20" s="142" customFormat="1" ht="15" hidden="1" customHeight="1" x14ac:dyDescent="0.2">
      <c r="A260" s="130">
        <v>1</v>
      </c>
      <c r="B260" s="143" t="s">
        <v>268</v>
      </c>
      <c r="C260" s="144" t="s">
        <v>312</v>
      </c>
      <c r="D260" s="145"/>
      <c r="E260" s="146">
        <v>551.29999999999995</v>
      </c>
      <c r="F260" s="147">
        <v>551.4</v>
      </c>
      <c r="G260" s="148" t="s">
        <v>9</v>
      </c>
      <c r="H260" s="149"/>
      <c r="I260" s="157"/>
      <c r="J260" s="151"/>
      <c r="K260" s="151"/>
      <c r="L260" s="151"/>
      <c r="M260" s="151"/>
      <c r="N260" s="152"/>
      <c r="O260" s="153"/>
      <c r="P260" s="190">
        <v>10</v>
      </c>
      <c r="Q260" s="154"/>
      <c r="R260" s="155"/>
      <c r="S260" s="156"/>
      <c r="T260" s="141"/>
    </row>
    <row r="261" spans="1:20" s="142" customFormat="1" ht="15" hidden="1" customHeight="1" x14ac:dyDescent="0.2">
      <c r="A261" s="130">
        <v>1</v>
      </c>
      <c r="B261" s="143" t="s">
        <v>268</v>
      </c>
      <c r="C261" s="144" t="s">
        <v>235</v>
      </c>
      <c r="D261" s="145"/>
      <c r="E261" s="146">
        <v>551.29999999999995</v>
      </c>
      <c r="F261" s="147">
        <v>551.4</v>
      </c>
      <c r="G261" s="148" t="s">
        <v>9</v>
      </c>
      <c r="H261" s="149"/>
      <c r="I261" s="157"/>
      <c r="J261" s="151"/>
      <c r="K261" s="151"/>
      <c r="L261" s="151"/>
      <c r="M261" s="151"/>
      <c r="N261" s="152"/>
      <c r="O261" s="153"/>
      <c r="P261" s="190">
        <v>100</v>
      </c>
      <c r="Q261" s="154"/>
      <c r="R261" s="155"/>
      <c r="S261" s="156"/>
      <c r="T261" s="141"/>
    </row>
    <row r="262" spans="1:20" s="142" customFormat="1" ht="15" hidden="1" customHeight="1" x14ac:dyDescent="0.2">
      <c r="A262" s="130">
        <v>1</v>
      </c>
      <c r="B262" s="143" t="s">
        <v>268</v>
      </c>
      <c r="C262" s="144" t="s">
        <v>214</v>
      </c>
      <c r="D262" s="145"/>
      <c r="E262" s="146">
        <v>551.5</v>
      </c>
      <c r="F262" s="147">
        <v>551.6</v>
      </c>
      <c r="G262" s="148" t="s">
        <v>9</v>
      </c>
      <c r="H262" s="149"/>
      <c r="I262" s="157"/>
      <c r="J262" s="151"/>
      <c r="K262" s="151"/>
      <c r="L262" s="151"/>
      <c r="M262" s="151"/>
      <c r="N262" s="152"/>
      <c r="O262" s="153"/>
      <c r="P262" s="190">
        <v>12</v>
      </c>
      <c r="Q262" s="154"/>
      <c r="R262" s="155"/>
      <c r="S262" s="156"/>
      <c r="T262" s="141"/>
    </row>
    <row r="263" spans="1:20" s="142" customFormat="1" ht="15" hidden="1" customHeight="1" x14ac:dyDescent="0.2">
      <c r="A263" s="130">
        <v>1</v>
      </c>
      <c r="B263" s="143" t="s">
        <v>268</v>
      </c>
      <c r="C263" s="144" t="s">
        <v>383</v>
      </c>
      <c r="D263" s="145"/>
      <c r="E263" s="146">
        <v>551.5</v>
      </c>
      <c r="F263" s="147">
        <v>551.6</v>
      </c>
      <c r="G263" s="148" t="s">
        <v>217</v>
      </c>
      <c r="H263" s="149"/>
      <c r="I263" s="157"/>
      <c r="J263" s="151"/>
      <c r="K263" s="151"/>
      <c r="L263" s="151"/>
      <c r="M263" s="151"/>
      <c r="N263" s="152"/>
      <c r="O263" s="153"/>
      <c r="P263" s="190">
        <v>1</v>
      </c>
      <c r="Q263" s="154"/>
      <c r="R263" s="155"/>
      <c r="S263" s="156"/>
      <c r="T263" s="141"/>
    </row>
    <row r="264" spans="1:20" s="142" customFormat="1" ht="15" hidden="1" customHeight="1" x14ac:dyDescent="0.2">
      <c r="A264" s="130">
        <v>1</v>
      </c>
      <c r="B264" s="143" t="s">
        <v>356</v>
      </c>
      <c r="C264" s="144" t="s">
        <v>300</v>
      </c>
      <c r="D264" s="145"/>
      <c r="E264" s="146" t="s">
        <v>365</v>
      </c>
      <c r="F264" s="147" t="s">
        <v>366</v>
      </c>
      <c r="G264" s="148" t="s">
        <v>217</v>
      </c>
      <c r="H264" s="149"/>
      <c r="I264" s="157"/>
      <c r="J264" s="151"/>
      <c r="K264" s="151"/>
      <c r="L264" s="151"/>
      <c r="M264" s="151"/>
      <c r="N264" s="152"/>
      <c r="O264" s="153"/>
      <c r="P264" s="190">
        <v>1</v>
      </c>
      <c r="Q264" s="154"/>
      <c r="R264" s="155"/>
      <c r="S264" s="156"/>
      <c r="T264" s="141"/>
    </row>
    <row r="265" spans="1:20" s="142" customFormat="1" ht="15" hidden="1" customHeight="1" x14ac:dyDescent="0.2">
      <c r="A265" s="130">
        <v>1</v>
      </c>
      <c r="B265" s="143" t="s">
        <v>356</v>
      </c>
      <c r="C265" s="144" t="s">
        <v>228</v>
      </c>
      <c r="D265" s="145"/>
      <c r="E265" s="146" t="s">
        <v>384</v>
      </c>
      <c r="F265" s="147" t="s">
        <v>385</v>
      </c>
      <c r="G265" s="148" t="s">
        <v>217</v>
      </c>
      <c r="H265" s="149"/>
      <c r="I265" s="157"/>
      <c r="J265" s="151"/>
      <c r="K265" s="151"/>
      <c r="L265" s="151"/>
      <c r="M265" s="151"/>
      <c r="N265" s="152"/>
      <c r="O265" s="153"/>
      <c r="P265" s="190">
        <v>1</v>
      </c>
      <c r="Q265" s="154"/>
      <c r="R265" s="155"/>
      <c r="S265" s="156"/>
      <c r="T265" s="141"/>
    </row>
    <row r="266" spans="1:20" s="142" customFormat="1" ht="15" hidden="1" customHeight="1" x14ac:dyDescent="0.2">
      <c r="A266" s="130">
        <v>1</v>
      </c>
      <c r="B266" s="143" t="s">
        <v>356</v>
      </c>
      <c r="C266" s="144" t="s">
        <v>228</v>
      </c>
      <c r="D266" s="145"/>
      <c r="E266" s="146" t="s">
        <v>386</v>
      </c>
      <c r="F266" s="147" t="s">
        <v>387</v>
      </c>
      <c r="G266" s="148" t="s">
        <v>217</v>
      </c>
      <c r="H266" s="149"/>
      <c r="I266" s="157"/>
      <c r="J266" s="151"/>
      <c r="K266" s="151"/>
      <c r="L266" s="151"/>
      <c r="M266" s="151"/>
      <c r="N266" s="152"/>
      <c r="O266" s="153"/>
      <c r="P266" s="190">
        <v>1</v>
      </c>
      <c r="Q266" s="154"/>
      <c r="R266" s="155"/>
      <c r="S266" s="156"/>
      <c r="T266" s="141"/>
    </row>
    <row r="267" spans="1:20" s="142" customFormat="1" ht="15" hidden="1" customHeight="1" x14ac:dyDescent="0.2">
      <c r="A267" s="130">
        <v>1</v>
      </c>
      <c r="B267" s="143" t="s">
        <v>356</v>
      </c>
      <c r="C267" s="144" t="s">
        <v>228</v>
      </c>
      <c r="D267" s="145"/>
      <c r="E267" s="146" t="s">
        <v>388</v>
      </c>
      <c r="F267" s="147" t="s">
        <v>389</v>
      </c>
      <c r="G267" s="148" t="s">
        <v>217</v>
      </c>
      <c r="H267" s="149"/>
      <c r="I267" s="157"/>
      <c r="J267" s="151"/>
      <c r="K267" s="151"/>
      <c r="L267" s="151"/>
      <c r="M267" s="151"/>
      <c r="N267" s="152"/>
      <c r="O267" s="153"/>
      <c r="P267" s="190">
        <v>1</v>
      </c>
      <c r="Q267" s="154"/>
      <c r="R267" s="155"/>
      <c r="S267" s="156"/>
      <c r="T267" s="141"/>
    </row>
    <row r="268" spans="1:20" s="142" customFormat="1" ht="15" hidden="1" customHeight="1" x14ac:dyDescent="0.2">
      <c r="A268" s="130">
        <v>1</v>
      </c>
      <c r="B268" s="143" t="s">
        <v>356</v>
      </c>
      <c r="C268" s="144" t="s">
        <v>228</v>
      </c>
      <c r="D268" s="145"/>
      <c r="E268" s="146" t="s">
        <v>390</v>
      </c>
      <c r="F268" s="147" t="s">
        <v>391</v>
      </c>
      <c r="G268" s="148" t="s">
        <v>217</v>
      </c>
      <c r="H268" s="149"/>
      <c r="I268" s="157"/>
      <c r="J268" s="151"/>
      <c r="K268" s="151"/>
      <c r="L268" s="151"/>
      <c r="M268" s="151"/>
      <c r="N268" s="152"/>
      <c r="O268" s="153"/>
      <c r="P268" s="190">
        <v>1</v>
      </c>
      <c r="Q268" s="154"/>
      <c r="R268" s="155"/>
      <c r="S268" s="156"/>
      <c r="T268" s="141"/>
    </row>
    <row r="269" spans="1:20" s="142" customFormat="1" ht="15" hidden="1" customHeight="1" x14ac:dyDescent="0.2">
      <c r="A269" s="130">
        <v>1</v>
      </c>
      <c r="B269" s="143" t="s">
        <v>356</v>
      </c>
      <c r="C269" s="144" t="s">
        <v>228</v>
      </c>
      <c r="D269" s="145"/>
      <c r="E269" s="146" t="s">
        <v>392</v>
      </c>
      <c r="F269" s="147" t="s">
        <v>393</v>
      </c>
      <c r="G269" s="148" t="s">
        <v>217</v>
      </c>
      <c r="H269" s="149"/>
      <c r="I269" s="157"/>
      <c r="J269" s="151"/>
      <c r="K269" s="151"/>
      <c r="L269" s="151"/>
      <c r="M269" s="151"/>
      <c r="N269" s="152"/>
      <c r="O269" s="153"/>
      <c r="P269" s="190">
        <v>1</v>
      </c>
      <c r="Q269" s="154"/>
      <c r="R269" s="155"/>
      <c r="S269" s="156"/>
      <c r="T269" s="141"/>
    </row>
    <row r="270" spans="1:20" s="142" customFormat="1" ht="15" hidden="1" customHeight="1" x14ac:dyDescent="0.2">
      <c r="A270" s="130">
        <v>1</v>
      </c>
      <c r="B270" s="143" t="s">
        <v>356</v>
      </c>
      <c r="C270" s="144" t="s">
        <v>228</v>
      </c>
      <c r="D270" s="145"/>
      <c r="E270" s="146" t="s">
        <v>394</v>
      </c>
      <c r="F270" s="147" t="s">
        <v>395</v>
      </c>
      <c r="G270" s="148" t="s">
        <v>217</v>
      </c>
      <c r="H270" s="149"/>
      <c r="I270" s="157"/>
      <c r="J270" s="151"/>
      <c r="K270" s="151"/>
      <c r="L270" s="151"/>
      <c r="M270" s="151"/>
      <c r="N270" s="152"/>
      <c r="O270" s="153"/>
      <c r="P270" s="190">
        <v>1</v>
      </c>
      <c r="Q270" s="154"/>
      <c r="R270" s="155"/>
      <c r="S270" s="156"/>
      <c r="T270" s="141"/>
    </row>
    <row r="271" spans="1:20" s="142" customFormat="1" ht="15" hidden="1" customHeight="1" x14ac:dyDescent="0.2">
      <c r="A271" s="130">
        <v>1</v>
      </c>
      <c r="B271" s="143" t="s">
        <v>356</v>
      </c>
      <c r="C271" s="144" t="s">
        <v>371</v>
      </c>
      <c r="D271" s="145"/>
      <c r="E271" s="146">
        <v>617.20000000000005</v>
      </c>
      <c r="F271" s="147">
        <v>617.29999999999995</v>
      </c>
      <c r="G271" s="148" t="s">
        <v>217</v>
      </c>
      <c r="H271" s="149"/>
      <c r="I271" s="157"/>
      <c r="J271" s="151"/>
      <c r="K271" s="151"/>
      <c r="L271" s="151"/>
      <c r="M271" s="151"/>
      <c r="N271" s="152"/>
      <c r="O271" s="153"/>
      <c r="P271" s="190">
        <v>51</v>
      </c>
      <c r="Q271" s="154"/>
      <c r="R271" s="155"/>
      <c r="S271" s="156"/>
      <c r="T271" s="141"/>
    </row>
    <row r="272" spans="1:20" s="142" customFormat="1" ht="15" hidden="1" customHeight="1" x14ac:dyDescent="0.2">
      <c r="A272" s="130">
        <v>1</v>
      </c>
      <c r="B272" s="143" t="s">
        <v>268</v>
      </c>
      <c r="C272" s="144" t="s">
        <v>214</v>
      </c>
      <c r="D272" s="145"/>
      <c r="E272" s="146">
        <v>556.5</v>
      </c>
      <c r="F272" s="147">
        <v>556.6</v>
      </c>
      <c r="G272" s="148" t="s">
        <v>9</v>
      </c>
      <c r="H272" s="149"/>
      <c r="I272" s="157"/>
      <c r="J272" s="151"/>
      <c r="K272" s="151"/>
      <c r="L272" s="151"/>
      <c r="M272" s="151"/>
      <c r="N272" s="152"/>
      <c r="O272" s="153"/>
      <c r="P272" s="190">
        <v>5</v>
      </c>
      <c r="Q272" s="154"/>
      <c r="R272" s="155"/>
      <c r="S272" s="156"/>
      <c r="T272" s="141"/>
    </row>
    <row r="273" spans="1:20" s="142" customFormat="1" ht="15" hidden="1" customHeight="1" x14ac:dyDescent="0.2">
      <c r="A273" s="130">
        <v>1</v>
      </c>
      <c r="B273" s="143" t="s">
        <v>268</v>
      </c>
      <c r="C273" s="144" t="s">
        <v>214</v>
      </c>
      <c r="D273" s="145"/>
      <c r="E273" s="146">
        <v>556.6</v>
      </c>
      <c r="F273" s="147">
        <v>556.70000000000005</v>
      </c>
      <c r="G273" s="148" t="s">
        <v>9</v>
      </c>
      <c r="H273" s="149"/>
      <c r="I273" s="157"/>
      <c r="J273" s="151"/>
      <c r="K273" s="151"/>
      <c r="L273" s="151"/>
      <c r="M273" s="151"/>
      <c r="N273" s="152"/>
      <c r="O273" s="153"/>
      <c r="P273" s="190">
        <v>14</v>
      </c>
      <c r="Q273" s="154"/>
      <c r="R273" s="155"/>
      <c r="S273" s="156"/>
      <c r="T273" s="141"/>
    </row>
    <row r="274" spans="1:20" s="142" customFormat="1" ht="15" hidden="1" customHeight="1" x14ac:dyDescent="0.2">
      <c r="A274" s="130">
        <v>1</v>
      </c>
      <c r="B274" s="143" t="s">
        <v>268</v>
      </c>
      <c r="C274" s="144" t="s">
        <v>214</v>
      </c>
      <c r="D274" s="145"/>
      <c r="E274" s="146">
        <v>556.70000000000005</v>
      </c>
      <c r="F274" s="147">
        <v>556.79999999999995</v>
      </c>
      <c r="G274" s="148" t="s">
        <v>9</v>
      </c>
      <c r="H274" s="149"/>
      <c r="I274" s="157"/>
      <c r="J274" s="151"/>
      <c r="K274" s="151"/>
      <c r="L274" s="151"/>
      <c r="M274" s="151"/>
      <c r="N274" s="152"/>
      <c r="O274" s="153"/>
      <c r="P274" s="190">
        <v>8</v>
      </c>
      <c r="Q274" s="154"/>
      <c r="R274" s="155"/>
      <c r="S274" s="156"/>
      <c r="T274" s="141"/>
    </row>
    <row r="275" spans="1:20" s="142" customFormat="1" ht="15" hidden="1" customHeight="1" x14ac:dyDescent="0.2">
      <c r="A275" s="130">
        <v>1</v>
      </c>
      <c r="B275" s="143" t="s">
        <v>268</v>
      </c>
      <c r="C275" s="144" t="s">
        <v>300</v>
      </c>
      <c r="D275" s="145"/>
      <c r="E275" s="146" t="s">
        <v>396</v>
      </c>
      <c r="F275" s="147" t="s">
        <v>397</v>
      </c>
      <c r="G275" s="148" t="s">
        <v>217</v>
      </c>
      <c r="H275" s="149"/>
      <c r="I275" s="157"/>
      <c r="J275" s="151"/>
      <c r="K275" s="151"/>
      <c r="L275" s="151"/>
      <c r="M275" s="151"/>
      <c r="N275" s="152"/>
      <c r="O275" s="153"/>
      <c r="P275" s="190">
        <v>1</v>
      </c>
      <c r="Q275" s="154"/>
      <c r="R275" s="155"/>
      <c r="S275" s="156"/>
      <c r="T275" s="141"/>
    </row>
    <row r="276" spans="1:20" s="142" customFormat="1" ht="15" hidden="1" customHeight="1" x14ac:dyDescent="0.2">
      <c r="A276" s="130">
        <v>1</v>
      </c>
      <c r="B276" s="143" t="s">
        <v>292</v>
      </c>
      <c r="C276" s="144" t="s">
        <v>300</v>
      </c>
      <c r="D276" s="145"/>
      <c r="E276" s="146" t="s">
        <v>398</v>
      </c>
      <c r="F276" s="147" t="s">
        <v>399</v>
      </c>
      <c r="G276" s="148" t="s">
        <v>217</v>
      </c>
      <c r="H276" s="149"/>
      <c r="I276" s="157"/>
      <c r="J276" s="151"/>
      <c r="K276" s="151"/>
      <c r="L276" s="151"/>
      <c r="M276" s="151"/>
      <c r="N276" s="152"/>
      <c r="O276" s="153"/>
      <c r="P276" s="190">
        <v>1</v>
      </c>
      <c r="Q276" s="154"/>
      <c r="R276" s="155"/>
      <c r="S276" s="156"/>
      <c r="T276" s="141"/>
    </row>
    <row r="277" spans="1:20" s="142" customFormat="1" ht="15" hidden="1" customHeight="1" x14ac:dyDescent="0.2">
      <c r="A277" s="130">
        <v>1</v>
      </c>
      <c r="B277" s="143" t="s">
        <v>292</v>
      </c>
      <c r="C277" s="144" t="s">
        <v>300</v>
      </c>
      <c r="D277" s="145"/>
      <c r="E277" s="146" t="s">
        <v>400</v>
      </c>
      <c r="F277" s="147" t="s">
        <v>401</v>
      </c>
      <c r="G277" s="148" t="s">
        <v>217</v>
      </c>
      <c r="H277" s="149"/>
      <c r="I277" s="157"/>
      <c r="J277" s="151"/>
      <c r="K277" s="151"/>
      <c r="L277" s="151"/>
      <c r="M277" s="151"/>
      <c r="N277" s="152"/>
      <c r="O277" s="153"/>
      <c r="P277" s="190">
        <v>1</v>
      </c>
      <c r="Q277" s="154"/>
      <c r="R277" s="155"/>
      <c r="S277" s="156"/>
      <c r="T277" s="141"/>
    </row>
    <row r="278" spans="1:20" s="142" customFormat="1" ht="15" hidden="1" customHeight="1" x14ac:dyDescent="0.2">
      <c r="A278" s="130">
        <v>1</v>
      </c>
      <c r="B278" s="143" t="s">
        <v>292</v>
      </c>
      <c r="C278" s="144" t="s">
        <v>300</v>
      </c>
      <c r="D278" s="145"/>
      <c r="E278" s="146" t="s">
        <v>402</v>
      </c>
      <c r="F278" s="147" t="s">
        <v>403</v>
      </c>
      <c r="G278" s="148" t="s">
        <v>217</v>
      </c>
      <c r="H278" s="149"/>
      <c r="I278" s="157"/>
      <c r="J278" s="151"/>
      <c r="K278" s="151"/>
      <c r="L278" s="151"/>
      <c r="M278" s="151"/>
      <c r="N278" s="152"/>
      <c r="O278" s="153"/>
      <c r="P278" s="190">
        <v>1</v>
      </c>
      <c r="Q278" s="154"/>
      <c r="R278" s="155"/>
      <c r="S278" s="156"/>
      <c r="T278" s="141"/>
    </row>
    <row r="279" spans="1:20" s="142" customFormat="1" ht="15" hidden="1" customHeight="1" x14ac:dyDescent="0.2">
      <c r="A279" s="130">
        <v>1</v>
      </c>
      <c r="B279" s="143" t="s">
        <v>292</v>
      </c>
      <c r="C279" s="144" t="s">
        <v>300</v>
      </c>
      <c r="D279" s="145"/>
      <c r="E279" s="146" t="s">
        <v>404</v>
      </c>
      <c r="F279" s="147" t="s">
        <v>405</v>
      </c>
      <c r="G279" s="148" t="s">
        <v>217</v>
      </c>
      <c r="H279" s="149"/>
      <c r="I279" s="157"/>
      <c r="J279" s="151"/>
      <c r="K279" s="151"/>
      <c r="L279" s="151"/>
      <c r="M279" s="151"/>
      <c r="N279" s="152"/>
      <c r="O279" s="153"/>
      <c r="P279" s="190">
        <v>1</v>
      </c>
      <c r="Q279" s="154"/>
      <c r="R279" s="155"/>
      <c r="S279" s="156"/>
      <c r="T279" s="141"/>
    </row>
    <row r="280" spans="1:20" s="142" customFormat="1" ht="15" hidden="1" customHeight="1" x14ac:dyDescent="0.2">
      <c r="A280" s="130">
        <v>1</v>
      </c>
      <c r="B280" s="143" t="s">
        <v>406</v>
      </c>
      <c r="C280" s="144" t="s">
        <v>300</v>
      </c>
      <c r="D280" s="145"/>
      <c r="E280" s="146" t="s">
        <v>407</v>
      </c>
      <c r="F280" s="147" t="s">
        <v>408</v>
      </c>
      <c r="G280" s="148" t="s">
        <v>217</v>
      </c>
      <c r="H280" s="149"/>
      <c r="I280" s="157"/>
      <c r="J280" s="151"/>
      <c r="K280" s="151"/>
      <c r="L280" s="151"/>
      <c r="M280" s="151"/>
      <c r="N280" s="152"/>
      <c r="O280" s="153"/>
      <c r="P280" s="190">
        <v>1</v>
      </c>
      <c r="Q280" s="154"/>
      <c r="R280" s="155"/>
      <c r="S280" s="156"/>
      <c r="T280" s="141"/>
    </row>
    <row r="281" spans="1:20" s="142" customFormat="1" ht="15" hidden="1" customHeight="1" x14ac:dyDescent="0.2">
      <c r="A281" s="130">
        <v>1</v>
      </c>
      <c r="B281" s="143" t="s">
        <v>406</v>
      </c>
      <c r="C281" s="144" t="s">
        <v>300</v>
      </c>
      <c r="D281" s="145"/>
      <c r="E281" s="146" t="s">
        <v>409</v>
      </c>
      <c r="F281" s="147"/>
      <c r="G281" s="148" t="s">
        <v>217</v>
      </c>
      <c r="H281" s="149"/>
      <c r="I281" s="157"/>
      <c r="J281" s="151"/>
      <c r="K281" s="151"/>
      <c r="L281" s="151"/>
      <c r="M281" s="151"/>
      <c r="N281" s="152"/>
      <c r="O281" s="153"/>
      <c r="P281" s="190">
        <v>1</v>
      </c>
      <c r="Q281" s="154"/>
      <c r="R281" s="155"/>
      <c r="S281" s="156"/>
      <c r="T281" s="141"/>
    </row>
    <row r="282" spans="1:20" s="142" customFormat="1" ht="15" hidden="1" customHeight="1" x14ac:dyDescent="0.2">
      <c r="A282" s="130">
        <v>1</v>
      </c>
      <c r="B282" s="143" t="s">
        <v>406</v>
      </c>
      <c r="C282" s="144" t="s">
        <v>300</v>
      </c>
      <c r="D282" s="145"/>
      <c r="E282" s="146">
        <v>577</v>
      </c>
      <c r="F282" s="147" t="s">
        <v>410</v>
      </c>
      <c r="G282" s="148" t="s">
        <v>217</v>
      </c>
      <c r="H282" s="149"/>
      <c r="I282" s="157"/>
      <c r="J282" s="151"/>
      <c r="K282" s="151"/>
      <c r="L282" s="151"/>
      <c r="M282" s="151"/>
      <c r="N282" s="152"/>
      <c r="O282" s="153"/>
      <c r="P282" s="190">
        <v>1</v>
      </c>
      <c r="Q282" s="154"/>
      <c r="R282" s="155"/>
      <c r="S282" s="156"/>
      <c r="T282" s="141"/>
    </row>
    <row r="283" spans="1:20" s="142" customFormat="1" ht="15" hidden="1" customHeight="1" x14ac:dyDescent="0.2">
      <c r="A283" s="130">
        <v>1</v>
      </c>
      <c r="B283" s="143" t="s">
        <v>406</v>
      </c>
      <c r="C283" s="144" t="s">
        <v>300</v>
      </c>
      <c r="D283" s="145"/>
      <c r="E283" s="146" t="s">
        <v>411</v>
      </c>
      <c r="F283" s="147"/>
      <c r="G283" s="148" t="s">
        <v>217</v>
      </c>
      <c r="H283" s="149"/>
      <c r="I283" s="157"/>
      <c r="J283" s="151"/>
      <c r="K283" s="151"/>
      <c r="L283" s="151"/>
      <c r="M283" s="151"/>
      <c r="N283" s="152"/>
      <c r="O283" s="153"/>
      <c r="P283" s="190">
        <v>1</v>
      </c>
      <c r="Q283" s="154"/>
      <c r="R283" s="155"/>
      <c r="S283" s="156"/>
      <c r="T283" s="141"/>
    </row>
    <row r="284" spans="1:20" s="142" customFormat="1" ht="15" hidden="1" customHeight="1" x14ac:dyDescent="0.2">
      <c r="A284" s="130">
        <v>1</v>
      </c>
      <c r="B284" s="143" t="s">
        <v>406</v>
      </c>
      <c r="C284" s="144" t="s">
        <v>300</v>
      </c>
      <c r="D284" s="145"/>
      <c r="E284" s="146">
        <v>578.29999999999995</v>
      </c>
      <c r="F284" s="147"/>
      <c r="G284" s="148" t="s">
        <v>217</v>
      </c>
      <c r="H284" s="149"/>
      <c r="I284" s="157"/>
      <c r="J284" s="151"/>
      <c r="K284" s="151"/>
      <c r="L284" s="151"/>
      <c r="M284" s="151"/>
      <c r="N284" s="152"/>
      <c r="O284" s="153"/>
      <c r="P284" s="190">
        <v>1</v>
      </c>
      <c r="Q284" s="154"/>
      <c r="R284" s="155"/>
      <c r="S284" s="156"/>
      <c r="T284" s="141"/>
    </row>
    <row r="285" spans="1:20" s="142" customFormat="1" ht="15" hidden="1" customHeight="1" x14ac:dyDescent="0.2">
      <c r="A285" s="130">
        <v>1</v>
      </c>
      <c r="B285" s="143" t="s">
        <v>406</v>
      </c>
      <c r="C285" s="144" t="s">
        <v>300</v>
      </c>
      <c r="D285" s="145"/>
      <c r="E285" s="146" t="s">
        <v>412</v>
      </c>
      <c r="F285" s="147"/>
      <c r="G285" s="148" t="s">
        <v>217</v>
      </c>
      <c r="H285" s="149"/>
      <c r="I285" s="157"/>
      <c r="J285" s="151"/>
      <c r="K285" s="151"/>
      <c r="L285" s="151"/>
      <c r="M285" s="151"/>
      <c r="N285" s="152"/>
      <c r="O285" s="153"/>
      <c r="P285" s="190">
        <v>1</v>
      </c>
      <c r="Q285" s="154"/>
      <c r="R285" s="155"/>
      <c r="S285" s="156"/>
      <c r="T285" s="141"/>
    </row>
    <row r="286" spans="1:20" s="142" customFormat="1" ht="15" hidden="1" customHeight="1" x14ac:dyDescent="0.2">
      <c r="A286" s="130">
        <v>1</v>
      </c>
      <c r="B286" s="143" t="s">
        <v>413</v>
      </c>
      <c r="C286" s="144" t="s">
        <v>228</v>
      </c>
      <c r="D286" s="145"/>
      <c r="E286" s="146" t="s">
        <v>414</v>
      </c>
      <c r="F286" s="147" t="s">
        <v>415</v>
      </c>
      <c r="G286" s="148" t="s">
        <v>217</v>
      </c>
      <c r="H286" s="149"/>
      <c r="I286" s="157"/>
      <c r="J286" s="151"/>
      <c r="K286" s="151"/>
      <c r="L286" s="151"/>
      <c r="M286" s="151"/>
      <c r="N286" s="152"/>
      <c r="O286" s="153"/>
      <c r="P286" s="190">
        <v>1</v>
      </c>
      <c r="Q286" s="154"/>
      <c r="R286" s="155"/>
      <c r="S286" s="156"/>
      <c r="T286" s="141"/>
    </row>
    <row r="287" spans="1:20" s="142" customFormat="1" ht="15" hidden="1" customHeight="1" x14ac:dyDescent="0.2">
      <c r="A287" s="130">
        <v>1</v>
      </c>
      <c r="B287" s="143" t="s">
        <v>355</v>
      </c>
      <c r="C287" s="144" t="s">
        <v>416</v>
      </c>
      <c r="D287" s="145"/>
      <c r="E287" s="146">
        <v>606</v>
      </c>
      <c r="F287" s="147">
        <v>609</v>
      </c>
      <c r="G287" s="148" t="s">
        <v>203</v>
      </c>
      <c r="H287" s="149"/>
      <c r="I287" s="157"/>
      <c r="J287" s="151"/>
      <c r="K287" s="151"/>
      <c r="L287" s="151"/>
      <c r="M287" s="151"/>
      <c r="N287" s="152"/>
      <c r="O287" s="153"/>
      <c r="P287" s="190">
        <v>16</v>
      </c>
      <c r="Q287" s="154"/>
      <c r="R287" s="155"/>
      <c r="S287" s="156"/>
      <c r="T287" s="141"/>
    </row>
    <row r="288" spans="1:20" s="142" customFormat="1" ht="15" hidden="1" customHeight="1" x14ac:dyDescent="0.2">
      <c r="A288" s="130">
        <v>1</v>
      </c>
      <c r="B288" s="143" t="s">
        <v>356</v>
      </c>
      <c r="C288" s="144" t="s">
        <v>224</v>
      </c>
      <c r="D288" s="145"/>
      <c r="E288" s="146">
        <v>620</v>
      </c>
      <c r="F288" s="147">
        <v>621</v>
      </c>
      <c r="G288" s="148" t="s">
        <v>217</v>
      </c>
      <c r="H288" s="149">
        <v>17</v>
      </c>
      <c r="I288" s="150" t="s">
        <v>213</v>
      </c>
      <c r="J288" s="150"/>
      <c r="K288" s="150"/>
      <c r="L288" s="150"/>
      <c r="M288" s="150"/>
      <c r="N288" s="150"/>
      <c r="O288" s="153"/>
      <c r="P288" s="190">
        <v>17</v>
      </c>
      <c r="Q288" s="154">
        <f t="shared" ref="Q288:Q313" si="8">+P288/H288</f>
        <v>1</v>
      </c>
      <c r="R288" s="155"/>
      <c r="S288" s="158"/>
    </row>
    <row r="289" spans="1:19" s="142" customFormat="1" ht="15" hidden="1" customHeight="1" x14ac:dyDescent="0.2">
      <c r="A289" s="130">
        <v>1</v>
      </c>
      <c r="B289" s="143" t="s">
        <v>356</v>
      </c>
      <c r="C289" s="144" t="s">
        <v>214</v>
      </c>
      <c r="D289" s="145"/>
      <c r="E289" s="146">
        <v>620.6</v>
      </c>
      <c r="F289" s="147">
        <v>620.70000000000005</v>
      </c>
      <c r="G289" s="148" t="s">
        <v>9</v>
      </c>
      <c r="H289" s="149">
        <v>25</v>
      </c>
      <c r="I289" s="150" t="s">
        <v>213</v>
      </c>
      <c r="J289" s="150"/>
      <c r="K289" s="150"/>
      <c r="L289" s="150"/>
      <c r="M289" s="150"/>
      <c r="N289" s="150"/>
      <c r="O289" s="153"/>
      <c r="P289" s="190">
        <v>25</v>
      </c>
      <c r="Q289" s="154">
        <f t="shared" si="8"/>
        <v>1</v>
      </c>
      <c r="R289" s="155" t="s">
        <v>380</v>
      </c>
      <c r="S289" s="158"/>
    </row>
    <row r="290" spans="1:19" s="142" customFormat="1" ht="15" hidden="1" customHeight="1" x14ac:dyDescent="0.2">
      <c r="A290" s="130">
        <v>1</v>
      </c>
      <c r="B290" s="143" t="s">
        <v>356</v>
      </c>
      <c r="C290" s="144" t="s">
        <v>218</v>
      </c>
      <c r="D290" s="145"/>
      <c r="E290" s="146">
        <v>620.6</v>
      </c>
      <c r="F290" s="147">
        <v>620.70000000000005</v>
      </c>
      <c r="G290" s="148" t="s">
        <v>217</v>
      </c>
      <c r="H290" s="149">
        <v>4</v>
      </c>
      <c r="I290" s="150" t="s">
        <v>213</v>
      </c>
      <c r="J290" s="150"/>
      <c r="K290" s="150"/>
      <c r="L290" s="150"/>
      <c r="M290" s="150"/>
      <c r="N290" s="150"/>
      <c r="O290" s="153"/>
      <c r="P290" s="190"/>
      <c r="Q290" s="154">
        <f t="shared" si="8"/>
        <v>0</v>
      </c>
      <c r="R290" s="155"/>
      <c r="S290" s="158"/>
    </row>
    <row r="291" spans="1:19" s="142" customFormat="1" ht="15" hidden="1" customHeight="1" x14ac:dyDescent="0.2">
      <c r="A291" s="130">
        <v>1</v>
      </c>
      <c r="B291" s="143" t="s">
        <v>356</v>
      </c>
      <c r="C291" s="144" t="s">
        <v>219</v>
      </c>
      <c r="D291" s="145"/>
      <c r="E291" s="146">
        <v>620.6</v>
      </c>
      <c r="F291" s="147">
        <v>621.29999999999995</v>
      </c>
      <c r="G291" s="148" t="s">
        <v>7</v>
      </c>
      <c r="H291" s="149">
        <v>750</v>
      </c>
      <c r="I291" s="150"/>
      <c r="J291" s="150" t="s">
        <v>213</v>
      </c>
      <c r="K291" s="150"/>
      <c r="L291" s="150"/>
      <c r="M291" s="150"/>
      <c r="N291" s="150">
        <v>300</v>
      </c>
      <c r="O291" s="167">
        <v>400</v>
      </c>
      <c r="P291" s="190">
        <f>400+300</f>
        <v>700</v>
      </c>
      <c r="Q291" s="154">
        <f t="shared" si="8"/>
        <v>0.93333333333333335</v>
      </c>
      <c r="R291" s="155" t="s">
        <v>417</v>
      </c>
      <c r="S291" s="158"/>
    </row>
    <row r="292" spans="1:19" s="142" customFormat="1" ht="15" hidden="1" customHeight="1" x14ac:dyDescent="0.2">
      <c r="A292" s="130">
        <v>1</v>
      </c>
      <c r="B292" s="143" t="s">
        <v>356</v>
      </c>
      <c r="C292" s="144" t="s">
        <v>218</v>
      </c>
      <c r="D292" s="145"/>
      <c r="E292" s="146">
        <v>620.70000000000005</v>
      </c>
      <c r="F292" s="147">
        <v>620.79999999999995</v>
      </c>
      <c r="G292" s="148" t="s">
        <v>217</v>
      </c>
      <c r="H292" s="149">
        <v>2</v>
      </c>
      <c r="I292" s="150"/>
      <c r="J292" s="150" t="s">
        <v>213</v>
      </c>
      <c r="K292" s="150"/>
      <c r="L292" s="150"/>
      <c r="M292" s="150"/>
      <c r="N292" s="150"/>
      <c r="O292" s="153"/>
      <c r="P292" s="190"/>
      <c r="Q292" s="154">
        <f t="shared" si="8"/>
        <v>0</v>
      </c>
      <c r="R292" s="155"/>
      <c r="S292" s="158"/>
    </row>
    <row r="293" spans="1:19" s="142" customFormat="1" ht="15" hidden="1" customHeight="1" x14ac:dyDescent="0.2">
      <c r="A293" s="130">
        <v>1</v>
      </c>
      <c r="B293" s="143" t="s">
        <v>356</v>
      </c>
      <c r="C293" s="144" t="s">
        <v>216</v>
      </c>
      <c r="D293" s="145"/>
      <c r="E293" s="146">
        <v>620.79999999999995</v>
      </c>
      <c r="F293" s="147">
        <v>620.9</v>
      </c>
      <c r="G293" s="148" t="s">
        <v>217</v>
      </c>
      <c r="H293" s="149">
        <v>4</v>
      </c>
      <c r="I293" s="150"/>
      <c r="J293" s="150" t="s">
        <v>213</v>
      </c>
      <c r="K293" s="150"/>
      <c r="L293" s="150"/>
      <c r="M293" s="150"/>
      <c r="N293" s="150"/>
      <c r="O293" s="153"/>
      <c r="P293" s="190">
        <v>5</v>
      </c>
      <c r="Q293" s="154">
        <f t="shared" si="8"/>
        <v>1.25</v>
      </c>
      <c r="R293" s="155"/>
      <c r="S293" s="158"/>
    </row>
    <row r="294" spans="1:19" s="142" customFormat="1" ht="15" hidden="1" customHeight="1" x14ac:dyDescent="0.2">
      <c r="A294" s="130">
        <v>1</v>
      </c>
      <c r="B294" s="143" t="s">
        <v>356</v>
      </c>
      <c r="C294" s="144" t="s">
        <v>224</v>
      </c>
      <c r="D294" s="145"/>
      <c r="E294" s="146">
        <v>621</v>
      </c>
      <c r="F294" s="147">
        <v>622</v>
      </c>
      <c r="G294" s="148" t="s">
        <v>217</v>
      </c>
      <c r="H294" s="149">
        <v>11</v>
      </c>
      <c r="I294" s="150"/>
      <c r="J294" s="150" t="s">
        <v>213</v>
      </c>
      <c r="K294" s="150" t="s">
        <v>213</v>
      </c>
      <c r="L294" s="150"/>
      <c r="M294" s="150"/>
      <c r="N294" s="150"/>
      <c r="O294" s="153"/>
      <c r="P294" s="190">
        <v>12</v>
      </c>
      <c r="Q294" s="154">
        <f t="shared" si="8"/>
        <v>1.0909090909090908</v>
      </c>
      <c r="R294" s="155"/>
      <c r="S294" s="158"/>
    </row>
    <row r="295" spans="1:19" s="142" customFormat="1" ht="15" hidden="1" customHeight="1" x14ac:dyDescent="0.2">
      <c r="A295" s="130">
        <v>1</v>
      </c>
      <c r="B295" s="143" t="s">
        <v>356</v>
      </c>
      <c r="C295" s="144" t="s">
        <v>228</v>
      </c>
      <c r="D295" s="145"/>
      <c r="E295" s="146">
        <v>621</v>
      </c>
      <c r="F295" s="147">
        <v>622</v>
      </c>
      <c r="G295" s="148" t="s">
        <v>217</v>
      </c>
      <c r="H295" s="149">
        <v>81</v>
      </c>
      <c r="I295" s="150"/>
      <c r="J295" s="150"/>
      <c r="K295" s="150" t="s">
        <v>213</v>
      </c>
      <c r="L295" s="150"/>
      <c r="M295" s="150"/>
      <c r="N295" s="150"/>
      <c r="O295" s="153"/>
      <c r="P295" s="190">
        <v>81</v>
      </c>
      <c r="Q295" s="154">
        <f t="shared" si="8"/>
        <v>1</v>
      </c>
      <c r="R295" s="155"/>
      <c r="S295" s="158"/>
    </row>
    <row r="296" spans="1:19" s="142" customFormat="1" ht="15" hidden="1" customHeight="1" x14ac:dyDescent="0.2">
      <c r="A296" s="130">
        <v>1</v>
      </c>
      <c r="B296" s="143" t="s">
        <v>356</v>
      </c>
      <c r="C296" s="144" t="s">
        <v>218</v>
      </c>
      <c r="D296" s="145"/>
      <c r="E296" s="146">
        <v>621</v>
      </c>
      <c r="F296" s="147">
        <v>621.1</v>
      </c>
      <c r="G296" s="148" t="s">
        <v>217</v>
      </c>
      <c r="H296" s="149">
        <v>1</v>
      </c>
      <c r="I296" s="150"/>
      <c r="J296" s="150"/>
      <c r="K296" s="150" t="s">
        <v>213</v>
      </c>
      <c r="L296" s="150"/>
      <c r="M296" s="150"/>
      <c r="N296" s="150"/>
      <c r="O296" s="153"/>
      <c r="P296" s="190">
        <v>1</v>
      </c>
      <c r="Q296" s="154">
        <f t="shared" si="8"/>
        <v>1</v>
      </c>
      <c r="R296" s="155"/>
      <c r="S296" s="158"/>
    </row>
    <row r="297" spans="1:19" s="142" customFormat="1" ht="15" hidden="1" customHeight="1" x14ac:dyDescent="0.2">
      <c r="A297" s="130">
        <v>1</v>
      </c>
      <c r="B297" s="143" t="s">
        <v>356</v>
      </c>
      <c r="C297" s="144" t="s">
        <v>214</v>
      </c>
      <c r="D297" s="145"/>
      <c r="E297" s="146">
        <v>621.1</v>
      </c>
      <c r="F297" s="147">
        <v>621.20000000000005</v>
      </c>
      <c r="G297" s="148" t="s">
        <v>9</v>
      </c>
      <c r="H297" s="149">
        <v>6</v>
      </c>
      <c r="I297" s="150"/>
      <c r="J297" s="150"/>
      <c r="K297" s="150" t="s">
        <v>213</v>
      </c>
      <c r="L297" s="150"/>
      <c r="M297" s="150"/>
      <c r="N297" s="150"/>
      <c r="O297" s="153"/>
      <c r="P297" s="190">
        <v>6</v>
      </c>
      <c r="Q297" s="154">
        <f t="shared" si="8"/>
        <v>1</v>
      </c>
      <c r="R297" s="155" t="s">
        <v>418</v>
      </c>
      <c r="S297" s="158"/>
    </row>
    <row r="298" spans="1:19" s="142" customFormat="1" ht="15" hidden="1" customHeight="1" x14ac:dyDescent="0.2">
      <c r="A298" s="130">
        <v>1</v>
      </c>
      <c r="B298" s="143" t="s">
        <v>356</v>
      </c>
      <c r="C298" s="144" t="s">
        <v>216</v>
      </c>
      <c r="D298" s="145"/>
      <c r="E298" s="146">
        <v>621.1</v>
      </c>
      <c r="F298" s="147">
        <v>621.20000000000005</v>
      </c>
      <c r="G298" s="148" t="s">
        <v>217</v>
      </c>
      <c r="H298" s="149">
        <v>2</v>
      </c>
      <c r="I298" s="150"/>
      <c r="J298" s="150"/>
      <c r="K298" s="150" t="s">
        <v>213</v>
      </c>
      <c r="L298" s="150"/>
      <c r="M298" s="150"/>
      <c r="N298" s="150"/>
      <c r="O298" s="153"/>
      <c r="P298" s="190">
        <v>3</v>
      </c>
      <c r="Q298" s="154">
        <f t="shared" si="8"/>
        <v>1.5</v>
      </c>
      <c r="R298" s="155"/>
      <c r="S298" s="158"/>
    </row>
    <row r="299" spans="1:19" s="142" customFormat="1" ht="15" hidden="1" customHeight="1" x14ac:dyDescent="0.2">
      <c r="A299" s="130">
        <v>1</v>
      </c>
      <c r="B299" s="143" t="s">
        <v>356</v>
      </c>
      <c r="C299" s="144" t="s">
        <v>218</v>
      </c>
      <c r="D299" s="145"/>
      <c r="E299" s="146">
        <v>621.29999999999995</v>
      </c>
      <c r="F299" s="147">
        <v>621.4</v>
      </c>
      <c r="G299" s="148" t="s">
        <v>217</v>
      </c>
      <c r="H299" s="149">
        <v>1</v>
      </c>
      <c r="I299" s="150"/>
      <c r="J299" s="150"/>
      <c r="K299" s="150" t="s">
        <v>213</v>
      </c>
      <c r="L299" s="150"/>
      <c r="M299" s="150"/>
      <c r="N299" s="150"/>
      <c r="O299" s="153"/>
      <c r="P299" s="190">
        <v>1</v>
      </c>
      <c r="Q299" s="154">
        <f t="shared" si="8"/>
        <v>1</v>
      </c>
      <c r="R299" s="155"/>
      <c r="S299" s="158"/>
    </row>
    <row r="300" spans="1:19" s="142" customFormat="1" ht="15" hidden="1" customHeight="1" x14ac:dyDescent="0.2">
      <c r="A300" s="130">
        <v>1</v>
      </c>
      <c r="B300" s="143" t="s">
        <v>356</v>
      </c>
      <c r="C300" s="144" t="s">
        <v>206</v>
      </c>
      <c r="D300" s="145"/>
      <c r="E300" s="146">
        <v>621.4</v>
      </c>
      <c r="F300" s="147">
        <v>621.5</v>
      </c>
      <c r="G300" s="148" t="s">
        <v>217</v>
      </c>
      <c r="H300" s="149">
        <v>1</v>
      </c>
      <c r="I300" s="150"/>
      <c r="J300" s="150"/>
      <c r="K300" s="150" t="s">
        <v>213</v>
      </c>
      <c r="L300" s="150"/>
      <c r="M300" s="150"/>
      <c r="N300" s="150"/>
      <c r="O300" s="153"/>
      <c r="P300" s="190"/>
      <c r="Q300" s="154">
        <f t="shared" si="8"/>
        <v>0</v>
      </c>
      <c r="R300" s="155" t="s">
        <v>419</v>
      </c>
      <c r="S300" s="158"/>
    </row>
    <row r="301" spans="1:19" s="142" customFormat="1" ht="15" hidden="1" customHeight="1" x14ac:dyDescent="0.2">
      <c r="A301" s="130">
        <v>1</v>
      </c>
      <c r="B301" s="143" t="s">
        <v>356</v>
      </c>
      <c r="C301" s="144" t="s">
        <v>220</v>
      </c>
      <c r="D301" s="145"/>
      <c r="E301" s="146">
        <v>621.6</v>
      </c>
      <c r="F301" s="147">
        <v>621.70000000000005</v>
      </c>
      <c r="G301" s="148" t="s">
        <v>9</v>
      </c>
      <c r="H301" s="149">
        <v>100</v>
      </c>
      <c r="I301" s="150"/>
      <c r="J301" s="150"/>
      <c r="K301" s="150" t="s">
        <v>213</v>
      </c>
      <c r="L301" s="150"/>
      <c r="M301" s="150"/>
      <c r="N301" s="150"/>
      <c r="O301" s="153"/>
      <c r="P301" s="190"/>
      <c r="Q301" s="154">
        <f t="shared" si="8"/>
        <v>0</v>
      </c>
      <c r="R301" s="155"/>
      <c r="S301" s="158"/>
    </row>
    <row r="302" spans="1:19" s="142" customFormat="1" ht="15" hidden="1" customHeight="1" x14ac:dyDescent="0.2">
      <c r="A302" s="130">
        <v>1</v>
      </c>
      <c r="B302" s="143" t="s">
        <v>356</v>
      </c>
      <c r="C302" s="144" t="s">
        <v>219</v>
      </c>
      <c r="D302" s="145"/>
      <c r="E302" s="146">
        <v>621.6</v>
      </c>
      <c r="F302" s="147">
        <v>622</v>
      </c>
      <c r="G302" s="148" t="s">
        <v>9</v>
      </c>
      <c r="H302" s="149">
        <v>350</v>
      </c>
      <c r="I302" s="150"/>
      <c r="J302" s="150"/>
      <c r="K302" s="150" t="s">
        <v>213</v>
      </c>
      <c r="L302" s="150"/>
      <c r="M302" s="150"/>
      <c r="N302" s="150"/>
      <c r="O302" s="153"/>
      <c r="P302" s="190"/>
      <c r="Q302" s="154">
        <f t="shared" si="8"/>
        <v>0</v>
      </c>
      <c r="R302" s="155"/>
      <c r="S302" s="158"/>
    </row>
    <row r="303" spans="1:19" s="142" customFormat="1" ht="15" hidden="1" customHeight="1" x14ac:dyDescent="0.2">
      <c r="A303" s="130">
        <v>1</v>
      </c>
      <c r="B303" s="143" t="s">
        <v>356</v>
      </c>
      <c r="C303" s="144" t="s">
        <v>218</v>
      </c>
      <c r="D303" s="145"/>
      <c r="E303" s="146">
        <v>621.70000000000005</v>
      </c>
      <c r="F303" s="147">
        <v>621.79999999999995</v>
      </c>
      <c r="G303" s="148" t="s">
        <v>217</v>
      </c>
      <c r="H303" s="149">
        <v>2</v>
      </c>
      <c r="I303" s="150"/>
      <c r="J303" s="150"/>
      <c r="K303" s="150"/>
      <c r="L303" s="150" t="s">
        <v>213</v>
      </c>
      <c r="M303" s="150"/>
      <c r="N303" s="150"/>
      <c r="O303" s="153"/>
      <c r="P303" s="190">
        <v>1</v>
      </c>
      <c r="Q303" s="154">
        <f t="shared" si="8"/>
        <v>0.5</v>
      </c>
      <c r="R303" s="155"/>
      <c r="S303" s="158"/>
    </row>
    <row r="304" spans="1:19" s="142" customFormat="1" ht="15" hidden="1" customHeight="1" x14ac:dyDescent="0.2">
      <c r="A304" s="130">
        <v>1</v>
      </c>
      <c r="B304" s="143" t="s">
        <v>356</v>
      </c>
      <c r="C304" s="144" t="s">
        <v>220</v>
      </c>
      <c r="D304" s="145"/>
      <c r="E304" s="146">
        <v>621.79999999999995</v>
      </c>
      <c r="F304" s="147">
        <v>621.9</v>
      </c>
      <c r="G304" s="148" t="s">
        <v>9</v>
      </c>
      <c r="H304" s="149">
        <v>100</v>
      </c>
      <c r="I304" s="150"/>
      <c r="J304" s="150"/>
      <c r="K304" s="150"/>
      <c r="L304" s="150" t="s">
        <v>213</v>
      </c>
      <c r="M304" s="150"/>
      <c r="N304" s="150"/>
      <c r="O304" s="153"/>
      <c r="P304" s="190"/>
      <c r="Q304" s="154">
        <f t="shared" si="8"/>
        <v>0</v>
      </c>
      <c r="R304" s="155"/>
      <c r="S304" s="158"/>
    </row>
    <row r="305" spans="1:20" s="142" customFormat="1" ht="15" hidden="1" customHeight="1" x14ac:dyDescent="0.2">
      <c r="A305" s="130">
        <v>1</v>
      </c>
      <c r="B305" s="143" t="s">
        <v>356</v>
      </c>
      <c r="C305" s="144" t="s">
        <v>218</v>
      </c>
      <c r="D305" s="145"/>
      <c r="E305" s="146">
        <v>621.79999999999995</v>
      </c>
      <c r="F305" s="147">
        <v>621.9</v>
      </c>
      <c r="G305" s="148" t="s">
        <v>217</v>
      </c>
      <c r="H305" s="149">
        <v>1</v>
      </c>
      <c r="I305" s="150"/>
      <c r="J305" s="150"/>
      <c r="K305" s="150"/>
      <c r="L305" s="150" t="s">
        <v>213</v>
      </c>
      <c r="M305" s="150"/>
      <c r="N305" s="150"/>
      <c r="O305" s="153"/>
      <c r="P305" s="190">
        <v>1</v>
      </c>
      <c r="Q305" s="154">
        <f t="shared" si="8"/>
        <v>1</v>
      </c>
      <c r="R305" s="155"/>
      <c r="S305" s="158"/>
    </row>
    <row r="306" spans="1:20" s="142" customFormat="1" ht="15" customHeight="1" x14ac:dyDescent="0.2">
      <c r="A306" s="130">
        <v>1</v>
      </c>
      <c r="B306" s="143" t="s">
        <v>356</v>
      </c>
      <c r="C306" s="144" t="s">
        <v>232</v>
      </c>
      <c r="D306" s="145"/>
      <c r="E306" s="146">
        <v>622</v>
      </c>
      <c r="F306" s="147"/>
      <c r="G306" s="148" t="s">
        <v>233</v>
      </c>
      <c r="H306" s="149">
        <v>1</v>
      </c>
      <c r="I306" s="150"/>
      <c r="J306" s="150"/>
      <c r="K306" s="150"/>
      <c r="L306" s="150" t="s">
        <v>213</v>
      </c>
      <c r="M306" s="150"/>
      <c r="N306" s="150"/>
      <c r="O306" s="153"/>
      <c r="P306" s="190">
        <v>1</v>
      </c>
      <c r="Q306" s="154">
        <f t="shared" si="8"/>
        <v>1</v>
      </c>
      <c r="R306" s="155"/>
      <c r="S306" s="158"/>
    </row>
    <row r="307" spans="1:20" s="142" customFormat="1" ht="15" hidden="1" customHeight="1" x14ac:dyDescent="0.2">
      <c r="A307" s="130">
        <v>1</v>
      </c>
      <c r="B307" s="143" t="s">
        <v>356</v>
      </c>
      <c r="C307" s="144" t="s">
        <v>224</v>
      </c>
      <c r="D307" s="145"/>
      <c r="E307" s="146">
        <v>622</v>
      </c>
      <c r="F307" s="147">
        <v>623</v>
      </c>
      <c r="G307" s="148" t="s">
        <v>217</v>
      </c>
      <c r="H307" s="149">
        <v>19</v>
      </c>
      <c r="I307" s="150"/>
      <c r="J307" s="150"/>
      <c r="K307" s="150"/>
      <c r="L307" s="150" t="s">
        <v>213</v>
      </c>
      <c r="M307" s="150"/>
      <c r="N307" s="150"/>
      <c r="O307" s="153"/>
      <c r="P307" s="190">
        <v>20</v>
      </c>
      <c r="Q307" s="154">
        <f t="shared" si="8"/>
        <v>1.0526315789473684</v>
      </c>
      <c r="R307" s="155"/>
      <c r="S307" s="158"/>
    </row>
    <row r="308" spans="1:20" s="142" customFormat="1" ht="15" hidden="1" customHeight="1" x14ac:dyDescent="0.2">
      <c r="A308" s="130">
        <v>1</v>
      </c>
      <c r="B308" s="143" t="s">
        <v>356</v>
      </c>
      <c r="C308" s="144" t="s">
        <v>228</v>
      </c>
      <c r="D308" s="145"/>
      <c r="E308" s="146">
        <v>622</v>
      </c>
      <c r="F308" s="147">
        <v>623</v>
      </c>
      <c r="G308" s="148" t="s">
        <v>217</v>
      </c>
      <c r="H308" s="149">
        <v>48</v>
      </c>
      <c r="I308" s="150"/>
      <c r="J308" s="150"/>
      <c r="K308" s="150"/>
      <c r="L308" s="150" t="s">
        <v>213</v>
      </c>
      <c r="M308" s="150"/>
      <c r="N308" s="150"/>
      <c r="O308" s="153"/>
      <c r="P308" s="190">
        <v>48</v>
      </c>
      <c r="Q308" s="154">
        <f t="shared" si="8"/>
        <v>1</v>
      </c>
      <c r="R308" s="155"/>
      <c r="S308" s="158"/>
    </row>
    <row r="309" spans="1:20" s="142" customFormat="1" ht="15" hidden="1" customHeight="1" x14ac:dyDescent="0.2">
      <c r="A309" s="130">
        <v>1</v>
      </c>
      <c r="B309" s="143" t="s">
        <v>356</v>
      </c>
      <c r="C309" s="144" t="s">
        <v>216</v>
      </c>
      <c r="D309" s="145"/>
      <c r="E309" s="146">
        <v>622</v>
      </c>
      <c r="F309" s="147">
        <v>622.1</v>
      </c>
      <c r="G309" s="148" t="s">
        <v>217</v>
      </c>
      <c r="H309" s="149">
        <v>2</v>
      </c>
      <c r="I309" s="150"/>
      <c r="J309" s="150"/>
      <c r="K309" s="150"/>
      <c r="L309" s="150" t="s">
        <v>213</v>
      </c>
      <c r="M309" s="150"/>
      <c r="N309" s="150"/>
      <c r="O309" s="153"/>
      <c r="P309" s="190">
        <v>2</v>
      </c>
      <c r="Q309" s="154">
        <f t="shared" si="8"/>
        <v>1</v>
      </c>
      <c r="R309" s="155"/>
      <c r="S309" s="158"/>
    </row>
    <row r="310" spans="1:20" s="142" customFormat="1" ht="15" hidden="1" customHeight="1" x14ac:dyDescent="0.2">
      <c r="A310" s="130">
        <v>1</v>
      </c>
      <c r="B310" s="143" t="s">
        <v>356</v>
      </c>
      <c r="C310" s="144" t="s">
        <v>218</v>
      </c>
      <c r="D310" s="145"/>
      <c r="E310" s="146">
        <v>622.20000000000005</v>
      </c>
      <c r="F310" s="147">
        <v>622.29999999999995</v>
      </c>
      <c r="G310" s="148" t="s">
        <v>217</v>
      </c>
      <c r="H310" s="149">
        <v>1</v>
      </c>
      <c r="I310" s="150"/>
      <c r="J310" s="150"/>
      <c r="K310" s="150"/>
      <c r="L310" s="150" t="s">
        <v>213</v>
      </c>
      <c r="M310" s="150"/>
      <c r="N310" s="150"/>
      <c r="O310" s="153"/>
      <c r="P310" s="190">
        <v>1</v>
      </c>
      <c r="Q310" s="154">
        <f t="shared" si="8"/>
        <v>1</v>
      </c>
      <c r="R310" s="155"/>
      <c r="S310" s="158"/>
    </row>
    <row r="311" spans="1:20" s="142" customFormat="1" ht="15" hidden="1" customHeight="1" x14ac:dyDescent="0.2">
      <c r="A311" s="130">
        <v>1</v>
      </c>
      <c r="B311" s="143" t="s">
        <v>356</v>
      </c>
      <c r="C311" s="144" t="s">
        <v>219</v>
      </c>
      <c r="D311" s="145"/>
      <c r="E311" s="146">
        <v>622.29999999999995</v>
      </c>
      <c r="F311" s="147">
        <v>622.9</v>
      </c>
      <c r="G311" s="148" t="s">
        <v>9</v>
      </c>
      <c r="H311" s="149">
        <v>600</v>
      </c>
      <c r="I311" s="150"/>
      <c r="J311" s="150"/>
      <c r="K311" s="150"/>
      <c r="L311" s="150" t="s">
        <v>213</v>
      </c>
      <c r="M311" s="150"/>
      <c r="N311" s="150"/>
      <c r="O311" s="153"/>
      <c r="P311" s="190"/>
      <c r="Q311" s="154">
        <f t="shared" si="8"/>
        <v>0</v>
      </c>
      <c r="R311" s="155"/>
      <c r="S311" s="158"/>
    </row>
    <row r="312" spans="1:20" s="142" customFormat="1" ht="15" customHeight="1" x14ac:dyDescent="0.2">
      <c r="A312" s="130">
        <v>1</v>
      </c>
      <c r="B312" s="143" t="s">
        <v>356</v>
      </c>
      <c r="C312" s="144" t="s">
        <v>232</v>
      </c>
      <c r="D312" s="145"/>
      <c r="E312" s="146">
        <v>623</v>
      </c>
      <c r="F312" s="147"/>
      <c r="G312" s="148" t="s">
        <v>233</v>
      </c>
      <c r="H312" s="149">
        <v>1</v>
      </c>
      <c r="I312" s="150"/>
      <c r="J312" s="150"/>
      <c r="K312" s="150"/>
      <c r="L312" s="150" t="s">
        <v>213</v>
      </c>
      <c r="M312" s="150"/>
      <c r="N312" s="150"/>
      <c r="O312" s="153"/>
      <c r="P312" s="190">
        <v>1</v>
      </c>
      <c r="Q312" s="154">
        <f t="shared" si="8"/>
        <v>1</v>
      </c>
      <c r="R312" s="155"/>
      <c r="S312" s="158"/>
    </row>
    <row r="313" spans="1:20" s="142" customFormat="1" ht="15" hidden="1" customHeight="1" x14ac:dyDescent="0.2">
      <c r="A313" s="130">
        <v>1</v>
      </c>
      <c r="B313" s="143" t="s">
        <v>268</v>
      </c>
      <c r="C313" s="144" t="s">
        <v>266</v>
      </c>
      <c r="D313" s="145"/>
      <c r="E313" s="146" t="s">
        <v>420</v>
      </c>
      <c r="F313" s="147" t="s">
        <v>34</v>
      </c>
      <c r="G313" s="148" t="s">
        <v>217</v>
      </c>
      <c r="H313" s="149">
        <v>1</v>
      </c>
      <c r="I313" s="150"/>
      <c r="J313" s="151"/>
      <c r="K313" s="151"/>
      <c r="L313" s="151"/>
      <c r="M313" s="151" t="s">
        <v>213</v>
      </c>
      <c r="N313" s="152"/>
      <c r="O313" s="153"/>
      <c r="P313" s="190">
        <v>1</v>
      </c>
      <c r="Q313" s="154">
        <f t="shared" si="8"/>
        <v>1</v>
      </c>
      <c r="R313" s="155"/>
      <c r="S313" s="156"/>
      <c r="T313" s="141"/>
    </row>
    <row r="314" spans="1:20" s="142" customFormat="1" ht="15" hidden="1" customHeight="1" x14ac:dyDescent="0.2">
      <c r="A314" s="130">
        <v>1</v>
      </c>
      <c r="B314" s="143" t="s">
        <v>374</v>
      </c>
      <c r="C314" s="144" t="s">
        <v>360</v>
      </c>
      <c r="D314" s="145"/>
      <c r="E314" s="146" t="s">
        <v>421</v>
      </c>
      <c r="F314" s="147" t="s">
        <v>38</v>
      </c>
      <c r="G314" s="148" t="s">
        <v>217</v>
      </c>
      <c r="H314" s="149">
        <v>1</v>
      </c>
      <c r="I314" s="150"/>
      <c r="J314" s="151"/>
      <c r="K314" s="151"/>
      <c r="L314" s="151"/>
      <c r="M314" s="151" t="s">
        <v>213</v>
      </c>
      <c r="N314" s="152"/>
      <c r="O314" s="153"/>
      <c r="P314" s="190">
        <v>1</v>
      </c>
      <c r="Q314" s="154"/>
      <c r="R314" s="155"/>
      <c r="S314" s="156"/>
      <c r="T314" s="141"/>
    </row>
    <row r="315" spans="1:20" s="142" customFormat="1" ht="15" hidden="1" customHeight="1" x14ac:dyDescent="0.2">
      <c r="A315" s="130">
        <v>1</v>
      </c>
      <c r="B315" s="143" t="s">
        <v>374</v>
      </c>
      <c r="C315" s="144" t="s">
        <v>360</v>
      </c>
      <c r="D315" s="145"/>
      <c r="E315" s="146" t="s">
        <v>295</v>
      </c>
      <c r="F315" s="147" t="s">
        <v>38</v>
      </c>
      <c r="G315" s="148" t="s">
        <v>217</v>
      </c>
      <c r="H315" s="149">
        <v>1</v>
      </c>
      <c r="I315" s="150"/>
      <c r="J315" s="151"/>
      <c r="K315" s="151"/>
      <c r="L315" s="151"/>
      <c r="M315" s="151" t="s">
        <v>213</v>
      </c>
      <c r="N315" s="152"/>
      <c r="O315" s="153"/>
      <c r="P315" s="190">
        <v>1</v>
      </c>
      <c r="Q315" s="154"/>
      <c r="R315" s="155"/>
      <c r="S315" s="156"/>
      <c r="T315" s="141"/>
    </row>
    <row r="316" spans="1:20" s="142" customFormat="1" ht="15" hidden="1" customHeight="1" x14ac:dyDescent="0.2">
      <c r="A316" s="130"/>
      <c r="B316" s="143"/>
      <c r="C316" s="144" t="s">
        <v>275</v>
      </c>
      <c r="D316" s="145"/>
      <c r="E316" s="146">
        <v>625</v>
      </c>
      <c r="F316" s="147">
        <v>691</v>
      </c>
      <c r="G316" s="148" t="s">
        <v>362</v>
      </c>
      <c r="H316" s="149">
        <v>1</v>
      </c>
      <c r="I316" s="150"/>
      <c r="J316" s="151"/>
      <c r="K316" s="151"/>
      <c r="L316" s="151"/>
      <c r="M316" s="151" t="s">
        <v>213</v>
      </c>
      <c r="N316" s="152"/>
      <c r="O316" s="153"/>
      <c r="P316" s="193">
        <v>1</v>
      </c>
      <c r="Q316" s="154"/>
      <c r="R316" s="155"/>
      <c r="S316" s="156"/>
      <c r="T316" s="141"/>
    </row>
    <row r="317" spans="1:20" s="142" customFormat="1" ht="15" hidden="1" customHeight="1" x14ac:dyDescent="0.2">
      <c r="A317" s="130">
        <v>1</v>
      </c>
      <c r="B317" s="143" t="s">
        <v>356</v>
      </c>
      <c r="C317" s="144" t="s">
        <v>422</v>
      </c>
      <c r="D317" s="145"/>
      <c r="E317" s="146" t="s">
        <v>423</v>
      </c>
      <c r="F317" s="147" t="s">
        <v>424</v>
      </c>
      <c r="G317" s="148" t="s">
        <v>9</v>
      </c>
      <c r="H317" s="149"/>
      <c r="I317" s="150"/>
      <c r="J317" s="151"/>
      <c r="K317" s="151"/>
      <c r="L317" s="151"/>
      <c r="M317" s="151"/>
      <c r="N317" s="152"/>
      <c r="O317" s="153"/>
      <c r="P317" s="190">
        <v>3</v>
      </c>
      <c r="Q317" s="154"/>
      <c r="R317" s="155"/>
      <c r="S317" s="156"/>
      <c r="T317" s="141"/>
    </row>
    <row r="318" spans="1:20" s="142" customFormat="1" ht="15" hidden="1" customHeight="1" x14ac:dyDescent="0.2">
      <c r="A318" s="130">
        <v>1</v>
      </c>
      <c r="B318" s="143" t="s">
        <v>356</v>
      </c>
      <c r="C318" s="144" t="s">
        <v>221</v>
      </c>
      <c r="D318" s="145"/>
      <c r="E318" s="146" t="s">
        <v>423</v>
      </c>
      <c r="F318" s="147" t="s">
        <v>424</v>
      </c>
      <c r="G318" s="148" t="s">
        <v>9</v>
      </c>
      <c r="H318" s="149"/>
      <c r="I318" s="150"/>
      <c r="J318" s="151"/>
      <c r="K318" s="151"/>
      <c r="L318" s="151"/>
      <c r="M318" s="151"/>
      <c r="N318" s="152"/>
      <c r="O318" s="153"/>
      <c r="P318" s="190">
        <v>5</v>
      </c>
      <c r="Q318" s="154"/>
      <c r="R318" s="155"/>
      <c r="S318" s="156"/>
      <c r="T318" s="141"/>
    </row>
    <row r="319" spans="1:20" s="142" customFormat="1" ht="15" hidden="1" customHeight="1" x14ac:dyDescent="0.2">
      <c r="A319" s="130">
        <v>1</v>
      </c>
      <c r="B319" s="143" t="s">
        <v>356</v>
      </c>
      <c r="C319" s="144" t="s">
        <v>220</v>
      </c>
      <c r="D319" s="145"/>
      <c r="E319" s="146">
        <v>620.6</v>
      </c>
      <c r="F319" s="147">
        <v>621.29999999999995</v>
      </c>
      <c r="G319" s="148" t="s">
        <v>7</v>
      </c>
      <c r="H319" s="149"/>
      <c r="I319" s="150"/>
      <c r="J319" s="151"/>
      <c r="K319" s="150"/>
      <c r="L319" s="150"/>
      <c r="M319" s="150"/>
      <c r="N319" s="150"/>
      <c r="O319" s="153"/>
      <c r="P319" s="190">
        <v>400</v>
      </c>
      <c r="Q319" s="154"/>
      <c r="R319" s="155"/>
      <c r="S319" s="158"/>
    </row>
    <row r="320" spans="1:20" s="142" customFormat="1" ht="15" hidden="1" customHeight="1" x14ac:dyDescent="0.2">
      <c r="A320" s="130">
        <v>1</v>
      </c>
      <c r="B320" s="143" t="s">
        <v>356</v>
      </c>
      <c r="C320" s="144" t="s">
        <v>300</v>
      </c>
      <c r="D320" s="145"/>
      <c r="E320" s="146">
        <v>623</v>
      </c>
      <c r="F320" s="147" t="s">
        <v>425</v>
      </c>
      <c r="G320" s="148" t="s">
        <v>217</v>
      </c>
      <c r="H320" s="149"/>
      <c r="I320" s="150"/>
      <c r="J320" s="151"/>
      <c r="K320" s="151"/>
      <c r="L320" s="151"/>
      <c r="M320" s="151"/>
      <c r="N320" s="152"/>
      <c r="O320" s="153"/>
      <c r="P320" s="190">
        <v>1</v>
      </c>
      <c r="Q320" s="154"/>
      <c r="R320" s="155"/>
      <c r="S320" s="156"/>
      <c r="T320" s="141"/>
    </row>
    <row r="321" spans="1:20" s="142" customFormat="1" ht="15" hidden="1" customHeight="1" x14ac:dyDescent="0.2">
      <c r="A321" s="130">
        <v>1</v>
      </c>
      <c r="B321" s="143" t="s">
        <v>406</v>
      </c>
      <c r="C321" s="144" t="s">
        <v>426</v>
      </c>
      <c r="D321" s="145"/>
      <c r="E321" s="146">
        <v>570</v>
      </c>
      <c r="F321" s="147" t="s">
        <v>36</v>
      </c>
      <c r="G321" s="148" t="s">
        <v>217</v>
      </c>
      <c r="H321" s="149"/>
      <c r="I321" s="150"/>
      <c r="J321" s="151"/>
      <c r="K321" s="151"/>
      <c r="L321" s="151"/>
      <c r="M321" s="151"/>
      <c r="N321" s="152"/>
      <c r="O321" s="153"/>
      <c r="P321" s="190">
        <v>2</v>
      </c>
      <c r="Q321" s="154"/>
      <c r="R321" s="155"/>
      <c r="S321" s="156"/>
      <c r="T321" s="141"/>
    </row>
    <row r="322" spans="1:20" s="142" customFormat="1" ht="15" hidden="1" customHeight="1" x14ac:dyDescent="0.2">
      <c r="A322" s="130">
        <v>1</v>
      </c>
      <c r="B322" s="143" t="s">
        <v>268</v>
      </c>
      <c r="C322" s="144" t="s">
        <v>224</v>
      </c>
      <c r="D322" s="145"/>
      <c r="E322" s="146">
        <v>558</v>
      </c>
      <c r="F322" s="147">
        <v>558.1</v>
      </c>
      <c r="G322" s="148" t="s">
        <v>217</v>
      </c>
      <c r="H322" s="149"/>
      <c r="I322" s="150"/>
      <c r="J322" s="151"/>
      <c r="K322" s="151"/>
      <c r="L322" s="151"/>
      <c r="M322" s="151"/>
      <c r="N322" s="152"/>
      <c r="O322" s="153"/>
      <c r="P322" s="166">
        <v>9</v>
      </c>
      <c r="Q322" s="154"/>
      <c r="R322" s="155"/>
      <c r="S322" s="156"/>
      <c r="T322" s="141"/>
    </row>
    <row r="323" spans="1:20" s="142" customFormat="1" ht="15" hidden="1" customHeight="1" x14ac:dyDescent="0.2">
      <c r="A323" s="130">
        <v>1</v>
      </c>
      <c r="B323" s="143" t="s">
        <v>268</v>
      </c>
      <c r="C323" s="144" t="s">
        <v>300</v>
      </c>
      <c r="D323" s="145"/>
      <c r="E323" s="146" t="s">
        <v>427</v>
      </c>
      <c r="F323" s="147" t="s">
        <v>428</v>
      </c>
      <c r="G323" s="148" t="s">
        <v>217</v>
      </c>
      <c r="H323" s="149"/>
      <c r="I323" s="150"/>
      <c r="J323" s="151"/>
      <c r="K323" s="151"/>
      <c r="L323" s="151"/>
      <c r="M323" s="151"/>
      <c r="N323" s="152"/>
      <c r="O323" s="153"/>
      <c r="P323" s="190">
        <v>1</v>
      </c>
      <c r="Q323" s="154"/>
      <c r="R323" s="155"/>
      <c r="S323" s="156"/>
      <c r="T323" s="141"/>
    </row>
    <row r="324" spans="1:20" s="142" customFormat="1" ht="15" hidden="1" customHeight="1" x14ac:dyDescent="0.2">
      <c r="A324" s="130">
        <v>1</v>
      </c>
      <c r="B324" s="143" t="s">
        <v>268</v>
      </c>
      <c r="C324" s="144" t="s">
        <v>300</v>
      </c>
      <c r="D324" s="145"/>
      <c r="E324" s="146" t="s">
        <v>429</v>
      </c>
      <c r="F324" s="147" t="s">
        <v>430</v>
      </c>
      <c r="G324" s="148" t="s">
        <v>217</v>
      </c>
      <c r="H324" s="149"/>
      <c r="I324" s="150"/>
      <c r="J324" s="151"/>
      <c r="K324" s="151"/>
      <c r="L324" s="151"/>
      <c r="M324" s="151"/>
      <c r="N324" s="152"/>
      <c r="O324" s="153"/>
      <c r="P324" s="190">
        <v>1</v>
      </c>
      <c r="Q324" s="154"/>
      <c r="R324" s="155"/>
      <c r="S324" s="156"/>
      <c r="T324" s="141"/>
    </row>
    <row r="325" spans="1:20" s="142" customFormat="1" ht="15" hidden="1" customHeight="1" x14ac:dyDescent="0.2">
      <c r="A325" s="130">
        <v>1</v>
      </c>
      <c r="B325" s="143" t="s">
        <v>268</v>
      </c>
      <c r="C325" s="144" t="s">
        <v>300</v>
      </c>
      <c r="D325" s="145"/>
      <c r="E325" s="146" t="s">
        <v>431</v>
      </c>
      <c r="F325" s="147" t="s">
        <v>432</v>
      </c>
      <c r="G325" s="148" t="s">
        <v>217</v>
      </c>
      <c r="H325" s="149"/>
      <c r="I325" s="150"/>
      <c r="J325" s="151"/>
      <c r="K325" s="151"/>
      <c r="L325" s="151"/>
      <c r="M325" s="151"/>
      <c r="N325" s="152"/>
      <c r="O325" s="153"/>
      <c r="P325" s="190">
        <v>1</v>
      </c>
      <c r="Q325" s="154"/>
      <c r="R325" s="155"/>
      <c r="S325" s="156"/>
      <c r="T325" s="141"/>
    </row>
    <row r="326" spans="1:20" s="142" customFormat="1" ht="15" hidden="1" customHeight="1" x14ac:dyDescent="0.2">
      <c r="A326" s="130">
        <v>1</v>
      </c>
      <c r="B326" s="143" t="s">
        <v>406</v>
      </c>
      <c r="C326" s="144" t="s">
        <v>433</v>
      </c>
      <c r="D326" s="145"/>
      <c r="E326" s="146" t="s">
        <v>295</v>
      </c>
      <c r="F326" s="147" t="s">
        <v>36</v>
      </c>
      <c r="G326" s="148" t="s">
        <v>217</v>
      </c>
      <c r="H326" s="149"/>
      <c r="I326" s="150"/>
      <c r="J326" s="151"/>
      <c r="K326" s="151"/>
      <c r="L326" s="151"/>
      <c r="M326" s="151"/>
      <c r="N326" s="152"/>
      <c r="O326" s="153"/>
      <c r="P326" s="190">
        <v>1</v>
      </c>
      <c r="Q326" s="154"/>
      <c r="R326" s="155"/>
      <c r="S326" s="156"/>
      <c r="T326" s="141"/>
    </row>
    <row r="327" spans="1:20" s="142" customFormat="1" ht="15" hidden="1" customHeight="1" x14ac:dyDescent="0.2">
      <c r="A327" s="130">
        <v>1</v>
      </c>
      <c r="B327" s="143" t="s">
        <v>406</v>
      </c>
      <c r="C327" s="144" t="s">
        <v>206</v>
      </c>
      <c r="D327" s="145"/>
      <c r="E327" s="146" t="s">
        <v>434</v>
      </c>
      <c r="F327" s="147" t="s">
        <v>435</v>
      </c>
      <c r="G327" s="148" t="s">
        <v>217</v>
      </c>
      <c r="H327" s="149"/>
      <c r="I327" s="150"/>
      <c r="J327" s="151"/>
      <c r="K327" s="151"/>
      <c r="L327" s="151"/>
      <c r="M327" s="151"/>
      <c r="N327" s="152"/>
      <c r="O327" s="153"/>
      <c r="P327" s="190">
        <v>2</v>
      </c>
      <c r="Q327" s="154"/>
      <c r="R327" s="155"/>
      <c r="S327" s="156"/>
      <c r="T327" s="141"/>
    </row>
    <row r="328" spans="1:20" s="142" customFormat="1" ht="15" hidden="1" customHeight="1" x14ac:dyDescent="0.2">
      <c r="A328" s="130">
        <v>1</v>
      </c>
      <c r="B328" s="143" t="s">
        <v>406</v>
      </c>
      <c r="C328" s="144" t="s">
        <v>300</v>
      </c>
      <c r="D328" s="145"/>
      <c r="E328" s="146" t="s">
        <v>434</v>
      </c>
      <c r="F328" s="147" t="s">
        <v>435</v>
      </c>
      <c r="G328" s="148" t="s">
        <v>217</v>
      </c>
      <c r="H328" s="149"/>
      <c r="I328" s="150"/>
      <c r="J328" s="151"/>
      <c r="K328" s="151"/>
      <c r="L328" s="151"/>
      <c r="M328" s="151"/>
      <c r="N328" s="152"/>
      <c r="O328" s="153"/>
      <c r="P328" s="190">
        <v>4</v>
      </c>
      <c r="Q328" s="154"/>
      <c r="R328" s="155"/>
      <c r="S328" s="156"/>
      <c r="T328" s="141"/>
    </row>
    <row r="329" spans="1:20" s="142" customFormat="1" ht="15" hidden="1" customHeight="1" x14ac:dyDescent="0.2">
      <c r="A329" s="130">
        <v>1</v>
      </c>
      <c r="B329" s="143" t="s">
        <v>413</v>
      </c>
      <c r="C329" s="144" t="s">
        <v>300</v>
      </c>
      <c r="D329" s="145"/>
      <c r="E329" s="146" t="s">
        <v>436</v>
      </c>
      <c r="F329" s="147" t="s">
        <v>437</v>
      </c>
      <c r="G329" s="148" t="s">
        <v>217</v>
      </c>
      <c r="H329" s="149"/>
      <c r="I329" s="150"/>
      <c r="J329" s="151"/>
      <c r="K329" s="151"/>
      <c r="L329" s="151"/>
      <c r="M329" s="151"/>
      <c r="N329" s="152"/>
      <c r="O329" s="153"/>
      <c r="P329" s="190">
        <v>1</v>
      </c>
      <c r="Q329" s="154"/>
      <c r="R329" s="155"/>
      <c r="S329" s="156"/>
      <c r="T329" s="141"/>
    </row>
    <row r="330" spans="1:20" s="142" customFormat="1" ht="15" hidden="1" customHeight="1" x14ac:dyDescent="0.2">
      <c r="A330" s="130">
        <v>1</v>
      </c>
      <c r="B330" s="143" t="s">
        <v>355</v>
      </c>
      <c r="C330" s="144" t="s">
        <v>300</v>
      </c>
      <c r="D330" s="145"/>
      <c r="E330" s="146" t="s">
        <v>438</v>
      </c>
      <c r="F330" s="147" t="s">
        <v>439</v>
      </c>
      <c r="G330" s="148" t="s">
        <v>217</v>
      </c>
      <c r="H330" s="149"/>
      <c r="I330" s="150"/>
      <c r="J330" s="151"/>
      <c r="K330" s="151"/>
      <c r="L330" s="151"/>
      <c r="M330" s="151"/>
      <c r="N330" s="152"/>
      <c r="O330" s="153"/>
      <c r="P330" s="190">
        <v>1</v>
      </c>
      <c r="Q330" s="154"/>
      <c r="R330" s="155"/>
      <c r="S330" s="156"/>
      <c r="T330" s="141"/>
    </row>
    <row r="331" spans="1:20" s="142" customFormat="1" ht="15" hidden="1" customHeight="1" x14ac:dyDescent="0.2">
      <c r="A331" s="130">
        <v>1</v>
      </c>
      <c r="B331" s="143" t="s">
        <v>268</v>
      </c>
      <c r="C331" s="144" t="s">
        <v>285</v>
      </c>
      <c r="D331" s="145"/>
      <c r="E331" s="146" t="s">
        <v>440</v>
      </c>
      <c r="F331" s="147" t="s">
        <v>441</v>
      </c>
      <c r="G331" s="148" t="s">
        <v>7</v>
      </c>
      <c r="H331" s="149"/>
      <c r="I331" s="150"/>
      <c r="J331" s="151"/>
      <c r="K331" s="151"/>
      <c r="L331" s="151"/>
      <c r="M331" s="151"/>
      <c r="N331" s="152"/>
      <c r="O331" s="153"/>
      <c r="P331" s="190">
        <v>6</v>
      </c>
      <c r="Q331" s="154"/>
      <c r="R331" s="155"/>
      <c r="S331" s="156"/>
      <c r="T331" s="141"/>
    </row>
    <row r="332" spans="1:20" s="142" customFormat="1" ht="15" hidden="1" customHeight="1" x14ac:dyDescent="0.2">
      <c r="A332" s="130">
        <v>1</v>
      </c>
      <c r="B332" s="143" t="s">
        <v>268</v>
      </c>
      <c r="C332" s="144" t="s">
        <v>206</v>
      </c>
      <c r="D332" s="145"/>
      <c r="E332" s="146" t="s">
        <v>440</v>
      </c>
      <c r="F332" s="147" t="s">
        <v>441</v>
      </c>
      <c r="G332" s="148" t="s">
        <v>217</v>
      </c>
      <c r="H332" s="149"/>
      <c r="I332" s="150"/>
      <c r="J332" s="151"/>
      <c r="K332" s="151"/>
      <c r="L332" s="151"/>
      <c r="M332" s="151"/>
      <c r="N332" s="152"/>
      <c r="O332" s="153"/>
      <c r="P332" s="190">
        <v>2</v>
      </c>
      <c r="Q332" s="154"/>
      <c r="R332" s="155"/>
      <c r="S332" s="156"/>
      <c r="T332" s="141"/>
    </row>
    <row r="333" spans="1:20" s="142" customFormat="1" ht="15" hidden="1" customHeight="1" x14ac:dyDescent="0.2">
      <c r="A333" s="130">
        <v>1</v>
      </c>
      <c r="B333" s="143" t="s">
        <v>268</v>
      </c>
      <c r="C333" s="144" t="s">
        <v>300</v>
      </c>
      <c r="D333" s="145"/>
      <c r="E333" s="146" t="s">
        <v>440</v>
      </c>
      <c r="F333" s="147" t="s">
        <v>441</v>
      </c>
      <c r="G333" s="148" t="s">
        <v>217</v>
      </c>
      <c r="H333" s="149"/>
      <c r="I333" s="150"/>
      <c r="J333" s="151"/>
      <c r="K333" s="151"/>
      <c r="L333" s="151"/>
      <c r="M333" s="151"/>
      <c r="N333" s="152"/>
      <c r="O333" s="153"/>
      <c r="P333" s="190">
        <v>8</v>
      </c>
      <c r="Q333" s="154"/>
      <c r="R333" s="155"/>
      <c r="S333" s="156"/>
      <c r="T333" s="141"/>
    </row>
    <row r="334" spans="1:20" s="142" customFormat="1" ht="15" hidden="1" customHeight="1" x14ac:dyDescent="0.2">
      <c r="A334" s="130">
        <v>1</v>
      </c>
      <c r="B334" s="143" t="s">
        <v>268</v>
      </c>
      <c r="C334" s="144" t="s">
        <v>220</v>
      </c>
      <c r="D334" s="145"/>
      <c r="E334" s="146">
        <v>553.70000000000005</v>
      </c>
      <c r="F334" s="147">
        <v>554.4</v>
      </c>
      <c r="G334" s="148" t="s">
        <v>9</v>
      </c>
      <c r="H334" s="149"/>
      <c r="I334" s="150"/>
      <c r="J334" s="151"/>
      <c r="K334" s="151"/>
      <c r="L334" s="151"/>
      <c r="M334" s="151"/>
      <c r="N334" s="152"/>
      <c r="O334" s="153"/>
      <c r="P334" s="190">
        <v>700</v>
      </c>
      <c r="Q334" s="154"/>
      <c r="R334" s="155"/>
      <c r="S334" s="156"/>
      <c r="T334" s="141"/>
    </row>
    <row r="335" spans="1:20" s="142" customFormat="1" ht="15" hidden="1" customHeight="1" x14ac:dyDescent="0.2">
      <c r="A335" s="130">
        <v>1</v>
      </c>
      <c r="B335" s="143" t="s">
        <v>356</v>
      </c>
      <c r="C335" s="144" t="s">
        <v>219</v>
      </c>
      <c r="D335" s="145"/>
      <c r="E335" s="146">
        <v>621</v>
      </c>
      <c r="F335" s="147">
        <v>621.29999999999995</v>
      </c>
      <c r="G335" s="148" t="s">
        <v>9</v>
      </c>
      <c r="H335" s="149"/>
      <c r="I335" s="150"/>
      <c r="J335" s="151"/>
      <c r="K335" s="151"/>
      <c r="L335" s="151"/>
      <c r="M335" s="151"/>
      <c r="N335" s="152"/>
      <c r="O335" s="153"/>
      <c r="P335" s="190">
        <v>300</v>
      </c>
      <c r="Q335" s="154"/>
      <c r="R335" s="155"/>
      <c r="S335" s="156"/>
      <c r="T335" s="141"/>
    </row>
    <row r="336" spans="1:20" s="142" customFormat="1" ht="15" hidden="1" customHeight="1" x14ac:dyDescent="0.2">
      <c r="A336" s="130">
        <v>1</v>
      </c>
      <c r="B336" s="143" t="s">
        <v>356</v>
      </c>
      <c r="C336" s="144" t="s">
        <v>220</v>
      </c>
      <c r="D336" s="145"/>
      <c r="E336" s="146">
        <v>621.6</v>
      </c>
      <c r="F336" s="147">
        <v>621.70000000000005</v>
      </c>
      <c r="G336" s="148" t="s">
        <v>9</v>
      </c>
      <c r="H336" s="149">
        <v>100</v>
      </c>
      <c r="I336" s="150" t="s">
        <v>213</v>
      </c>
      <c r="J336" s="151"/>
      <c r="K336" s="151"/>
      <c r="L336" s="159"/>
      <c r="M336" s="151"/>
      <c r="N336" s="152"/>
      <c r="O336" s="153"/>
      <c r="P336" s="190"/>
      <c r="Q336" s="154">
        <f>+P336/H336</f>
        <v>0</v>
      </c>
      <c r="R336" s="155"/>
      <c r="S336" s="156"/>
      <c r="T336" s="141"/>
    </row>
    <row r="337" spans="1:20" s="142" customFormat="1" ht="15" hidden="1" customHeight="1" x14ac:dyDescent="0.2">
      <c r="A337" s="130">
        <v>1</v>
      </c>
      <c r="B337" s="143" t="s">
        <v>356</v>
      </c>
      <c r="C337" s="144" t="s">
        <v>219</v>
      </c>
      <c r="D337" s="145"/>
      <c r="E337" s="146">
        <v>621.6</v>
      </c>
      <c r="F337" s="147">
        <v>622</v>
      </c>
      <c r="G337" s="148" t="s">
        <v>9</v>
      </c>
      <c r="H337" s="149">
        <v>350</v>
      </c>
      <c r="I337" s="150" t="s">
        <v>213</v>
      </c>
      <c r="J337" s="151"/>
      <c r="K337" s="151"/>
      <c r="L337" s="159"/>
      <c r="M337" s="151"/>
      <c r="N337" s="152"/>
      <c r="O337" s="153"/>
      <c r="P337" s="190"/>
      <c r="Q337" s="154">
        <f t="shared" ref="Q337:Q351" si="9">+P337/H337</f>
        <v>0</v>
      </c>
      <c r="R337" s="155"/>
      <c r="S337" s="156"/>
      <c r="T337" s="141"/>
    </row>
    <row r="338" spans="1:20" s="142" customFormat="1" ht="15" hidden="1" customHeight="1" x14ac:dyDescent="0.2">
      <c r="A338" s="130">
        <v>1</v>
      </c>
      <c r="B338" s="143" t="s">
        <v>356</v>
      </c>
      <c r="C338" s="144" t="s">
        <v>220</v>
      </c>
      <c r="D338" s="145"/>
      <c r="E338" s="146">
        <v>621.79999999999995</v>
      </c>
      <c r="F338" s="147">
        <v>621.9</v>
      </c>
      <c r="G338" s="148" t="s">
        <v>9</v>
      </c>
      <c r="H338" s="149">
        <v>100</v>
      </c>
      <c r="I338" s="150" t="s">
        <v>213</v>
      </c>
      <c r="J338" s="151"/>
      <c r="K338" s="151"/>
      <c r="L338" s="159"/>
      <c r="M338" s="151"/>
      <c r="N338" s="152"/>
      <c r="O338" s="153"/>
      <c r="P338" s="190"/>
      <c r="Q338" s="154">
        <f t="shared" si="9"/>
        <v>0</v>
      </c>
      <c r="R338" s="155"/>
      <c r="S338" s="156"/>
      <c r="T338" s="141"/>
    </row>
    <row r="339" spans="1:20" s="142" customFormat="1" ht="15" hidden="1" customHeight="1" x14ac:dyDescent="0.2">
      <c r="A339" s="130">
        <v>1</v>
      </c>
      <c r="B339" s="143" t="s">
        <v>356</v>
      </c>
      <c r="C339" s="144" t="s">
        <v>219</v>
      </c>
      <c r="D339" s="145"/>
      <c r="E339" s="146">
        <v>622.29999999999995</v>
      </c>
      <c r="F339" s="147">
        <v>622.9</v>
      </c>
      <c r="G339" s="148" t="s">
        <v>9</v>
      </c>
      <c r="H339" s="149">
        <v>600</v>
      </c>
      <c r="I339" s="150" t="s">
        <v>213</v>
      </c>
      <c r="J339" s="151"/>
      <c r="K339" s="151"/>
      <c r="L339" s="159"/>
      <c r="M339" s="151"/>
      <c r="N339" s="152"/>
      <c r="O339" s="153"/>
      <c r="P339" s="190"/>
      <c r="Q339" s="154">
        <f t="shared" si="9"/>
        <v>0</v>
      </c>
      <c r="R339" s="155"/>
      <c r="S339" s="156"/>
      <c r="T339" s="141"/>
    </row>
    <row r="340" spans="1:20" s="142" customFormat="1" ht="15" hidden="1" customHeight="1" x14ac:dyDescent="0.2">
      <c r="A340" s="130">
        <v>1</v>
      </c>
      <c r="B340" s="143" t="s">
        <v>356</v>
      </c>
      <c r="C340" s="144" t="s">
        <v>228</v>
      </c>
      <c r="D340" s="145"/>
      <c r="E340" s="146">
        <v>623</v>
      </c>
      <c r="F340" s="147">
        <v>624</v>
      </c>
      <c r="G340" s="148" t="s">
        <v>217</v>
      </c>
      <c r="H340" s="149">
        <v>27</v>
      </c>
      <c r="I340" s="150"/>
      <c r="J340" s="151" t="s">
        <v>213</v>
      </c>
      <c r="K340" s="151"/>
      <c r="L340" s="159"/>
      <c r="M340" s="151"/>
      <c r="N340" s="152"/>
      <c r="O340" s="153"/>
      <c r="P340" s="190">
        <v>27</v>
      </c>
      <c r="Q340" s="154">
        <f t="shared" si="9"/>
        <v>1</v>
      </c>
      <c r="R340" s="155" t="s">
        <v>442</v>
      </c>
      <c r="S340" s="156"/>
      <c r="T340" s="141"/>
    </row>
    <row r="341" spans="1:20" s="142" customFormat="1" ht="15" hidden="1" customHeight="1" x14ac:dyDescent="0.2">
      <c r="A341" s="130">
        <v>1</v>
      </c>
      <c r="B341" s="143" t="s">
        <v>356</v>
      </c>
      <c r="C341" s="144" t="s">
        <v>218</v>
      </c>
      <c r="D341" s="145"/>
      <c r="E341" s="146">
        <v>623</v>
      </c>
      <c r="F341" s="147">
        <v>623.1</v>
      </c>
      <c r="G341" s="148" t="s">
        <v>217</v>
      </c>
      <c r="H341" s="149">
        <v>1</v>
      </c>
      <c r="I341" s="150"/>
      <c r="J341" s="151" t="s">
        <v>213</v>
      </c>
      <c r="K341" s="151"/>
      <c r="L341" s="159"/>
      <c r="M341" s="151"/>
      <c r="N341" s="152"/>
      <c r="O341" s="153"/>
      <c r="P341" s="190"/>
      <c r="Q341" s="154">
        <f t="shared" si="9"/>
        <v>0</v>
      </c>
      <c r="R341" s="155"/>
      <c r="S341" s="156"/>
      <c r="T341" s="141"/>
    </row>
    <row r="342" spans="1:20" s="142" customFormat="1" ht="15" hidden="1" customHeight="1" x14ac:dyDescent="0.2">
      <c r="A342" s="130">
        <v>1</v>
      </c>
      <c r="B342" s="143" t="s">
        <v>356</v>
      </c>
      <c r="C342" s="144" t="s">
        <v>206</v>
      </c>
      <c r="D342" s="145"/>
      <c r="E342" s="146">
        <v>623</v>
      </c>
      <c r="F342" s="147">
        <v>623.1</v>
      </c>
      <c r="G342" s="148" t="s">
        <v>217</v>
      </c>
      <c r="H342" s="149">
        <v>1</v>
      </c>
      <c r="I342" s="150"/>
      <c r="J342" s="151" t="s">
        <v>213</v>
      </c>
      <c r="K342" s="151"/>
      <c r="L342" s="159"/>
      <c r="M342" s="151"/>
      <c r="N342" s="152"/>
      <c r="O342" s="153"/>
      <c r="P342" s="190"/>
      <c r="Q342" s="154">
        <f t="shared" si="9"/>
        <v>0</v>
      </c>
      <c r="R342" s="155" t="s">
        <v>443</v>
      </c>
      <c r="S342" s="156"/>
      <c r="T342" s="141"/>
    </row>
    <row r="343" spans="1:20" s="142" customFormat="1" ht="15" hidden="1" customHeight="1" x14ac:dyDescent="0.2">
      <c r="A343" s="130">
        <v>1</v>
      </c>
      <c r="B343" s="143" t="s">
        <v>356</v>
      </c>
      <c r="C343" s="144" t="s">
        <v>218</v>
      </c>
      <c r="D343" s="145"/>
      <c r="E343" s="146">
        <v>623.1</v>
      </c>
      <c r="F343" s="147">
        <v>623.20000000000005</v>
      </c>
      <c r="G343" s="148" t="s">
        <v>217</v>
      </c>
      <c r="H343" s="149">
        <v>1</v>
      </c>
      <c r="I343" s="150"/>
      <c r="J343" s="151" t="s">
        <v>213</v>
      </c>
      <c r="K343" s="151"/>
      <c r="L343" s="159"/>
      <c r="M343" s="151"/>
      <c r="N343" s="152"/>
      <c r="O343" s="153"/>
      <c r="P343" s="190"/>
      <c r="Q343" s="154">
        <f t="shared" si="9"/>
        <v>0</v>
      </c>
      <c r="R343" s="155"/>
      <c r="S343" s="156"/>
      <c r="T343" s="141"/>
    </row>
    <row r="344" spans="1:20" s="142" customFormat="1" ht="15" hidden="1" customHeight="1" x14ac:dyDescent="0.2">
      <c r="A344" s="130">
        <v>1</v>
      </c>
      <c r="B344" s="143" t="s">
        <v>356</v>
      </c>
      <c r="C344" s="144" t="s">
        <v>224</v>
      </c>
      <c r="D344" s="145"/>
      <c r="E344" s="146">
        <v>623.29999999999995</v>
      </c>
      <c r="F344" s="147">
        <v>624</v>
      </c>
      <c r="G344" s="148" t="s">
        <v>217</v>
      </c>
      <c r="H344" s="149">
        <v>32</v>
      </c>
      <c r="I344" s="150"/>
      <c r="J344" s="151" t="s">
        <v>213</v>
      </c>
      <c r="K344" s="151"/>
      <c r="L344" s="159"/>
      <c r="M344" s="151"/>
      <c r="N344" s="152"/>
      <c r="O344" s="153"/>
      <c r="P344" s="190">
        <v>20</v>
      </c>
      <c r="Q344" s="154">
        <f t="shared" si="9"/>
        <v>0.625</v>
      </c>
      <c r="R344" s="155"/>
      <c r="S344" s="156"/>
      <c r="T344" s="141"/>
    </row>
    <row r="345" spans="1:20" s="142" customFormat="1" ht="15" hidden="1" customHeight="1" x14ac:dyDescent="0.2">
      <c r="A345" s="130">
        <v>1</v>
      </c>
      <c r="B345" s="143" t="s">
        <v>356</v>
      </c>
      <c r="C345" s="144" t="s">
        <v>218</v>
      </c>
      <c r="D345" s="145"/>
      <c r="E345" s="146">
        <v>623.29999999999995</v>
      </c>
      <c r="F345" s="147">
        <v>624</v>
      </c>
      <c r="G345" s="148" t="s">
        <v>217</v>
      </c>
      <c r="H345" s="149">
        <v>2</v>
      </c>
      <c r="I345" s="150"/>
      <c r="J345" s="151" t="s">
        <v>213</v>
      </c>
      <c r="K345" s="151"/>
      <c r="L345" s="159"/>
      <c r="M345" s="151"/>
      <c r="N345" s="152"/>
      <c r="O345" s="153"/>
      <c r="P345" s="190"/>
      <c r="Q345" s="154">
        <f t="shared" si="9"/>
        <v>0</v>
      </c>
      <c r="R345" s="155"/>
      <c r="S345" s="156"/>
      <c r="T345" s="141"/>
    </row>
    <row r="346" spans="1:20" s="142" customFormat="1" ht="15" hidden="1" customHeight="1" x14ac:dyDescent="0.2">
      <c r="A346" s="130">
        <v>1</v>
      </c>
      <c r="B346" s="143" t="s">
        <v>356</v>
      </c>
      <c r="C346" s="144" t="s">
        <v>224</v>
      </c>
      <c r="D346" s="145"/>
      <c r="E346" s="146">
        <v>624</v>
      </c>
      <c r="F346" s="147">
        <v>625</v>
      </c>
      <c r="G346" s="148" t="s">
        <v>217</v>
      </c>
      <c r="H346" s="149">
        <v>27</v>
      </c>
      <c r="I346" s="150"/>
      <c r="J346" s="151"/>
      <c r="K346" s="151" t="s">
        <v>213</v>
      </c>
      <c r="L346" s="159"/>
      <c r="M346" s="151"/>
      <c r="N346" s="152"/>
      <c r="O346" s="153"/>
      <c r="P346" s="190"/>
      <c r="Q346" s="154">
        <f t="shared" si="9"/>
        <v>0</v>
      </c>
      <c r="R346" s="155"/>
      <c r="S346" s="156"/>
      <c r="T346" s="141"/>
    </row>
    <row r="347" spans="1:20" s="142" customFormat="1" ht="15" hidden="1" customHeight="1" x14ac:dyDescent="0.2">
      <c r="A347" s="130">
        <v>1</v>
      </c>
      <c r="B347" s="143" t="s">
        <v>356</v>
      </c>
      <c r="C347" s="144" t="s">
        <v>228</v>
      </c>
      <c r="D347" s="145"/>
      <c r="E347" s="146">
        <v>624</v>
      </c>
      <c r="F347" s="147">
        <v>625</v>
      </c>
      <c r="G347" s="148" t="s">
        <v>217</v>
      </c>
      <c r="H347" s="149">
        <v>73</v>
      </c>
      <c r="I347" s="150"/>
      <c r="J347" s="151"/>
      <c r="K347" s="151" t="s">
        <v>213</v>
      </c>
      <c r="L347" s="159"/>
      <c r="M347" s="151"/>
      <c r="N347" s="152"/>
      <c r="O347" s="153"/>
      <c r="P347" s="190">
        <v>73</v>
      </c>
      <c r="Q347" s="154">
        <f t="shared" si="9"/>
        <v>1</v>
      </c>
      <c r="R347" s="155"/>
      <c r="S347" s="156"/>
      <c r="T347" s="141"/>
    </row>
    <row r="348" spans="1:20" s="142" customFormat="1" ht="15" hidden="1" customHeight="1" x14ac:dyDescent="0.2">
      <c r="A348" s="130">
        <v>1</v>
      </c>
      <c r="B348" s="143" t="s">
        <v>406</v>
      </c>
      <c r="C348" s="144" t="s">
        <v>266</v>
      </c>
      <c r="D348" s="145"/>
      <c r="E348" s="146" t="s">
        <v>208</v>
      </c>
      <c r="F348" s="147" t="s">
        <v>36</v>
      </c>
      <c r="G348" s="148" t="s">
        <v>217</v>
      </c>
      <c r="H348" s="149">
        <v>1</v>
      </c>
      <c r="I348" s="150"/>
      <c r="J348" s="151"/>
      <c r="K348" s="151"/>
      <c r="L348" s="159"/>
      <c r="M348" s="151" t="s">
        <v>213</v>
      </c>
      <c r="N348" s="152"/>
      <c r="O348" s="153"/>
      <c r="P348" s="190">
        <v>1</v>
      </c>
      <c r="Q348" s="154">
        <f t="shared" si="9"/>
        <v>1</v>
      </c>
      <c r="R348" s="155"/>
      <c r="S348" s="156"/>
      <c r="T348" s="141"/>
    </row>
    <row r="349" spans="1:20" s="142" customFormat="1" ht="15" hidden="1" customHeight="1" x14ac:dyDescent="0.2">
      <c r="A349" s="130">
        <v>1</v>
      </c>
      <c r="B349" s="143" t="s">
        <v>374</v>
      </c>
      <c r="C349" s="144" t="s">
        <v>360</v>
      </c>
      <c r="D349" s="145"/>
      <c r="E349" s="146" t="s">
        <v>444</v>
      </c>
      <c r="F349" s="147" t="s">
        <v>38</v>
      </c>
      <c r="G349" s="148" t="s">
        <v>217</v>
      </c>
      <c r="H349" s="149">
        <v>1</v>
      </c>
      <c r="I349" s="150"/>
      <c r="J349" s="151"/>
      <c r="K349" s="151"/>
      <c r="L349" s="159"/>
      <c r="M349" s="151" t="s">
        <v>213</v>
      </c>
      <c r="N349" s="152"/>
      <c r="O349" s="153"/>
      <c r="P349" s="190">
        <v>1</v>
      </c>
      <c r="Q349" s="154">
        <f t="shared" si="9"/>
        <v>1</v>
      </c>
      <c r="R349" s="155"/>
      <c r="S349" s="156"/>
      <c r="T349" s="141"/>
    </row>
    <row r="350" spans="1:20" s="142" customFormat="1" ht="15" hidden="1" customHeight="1" x14ac:dyDescent="0.2">
      <c r="A350" s="130">
        <v>1</v>
      </c>
      <c r="B350" s="143" t="s">
        <v>374</v>
      </c>
      <c r="C350" s="144" t="s">
        <v>360</v>
      </c>
      <c r="D350" s="145"/>
      <c r="E350" s="146" t="s">
        <v>445</v>
      </c>
      <c r="F350" s="147" t="s">
        <v>38</v>
      </c>
      <c r="G350" s="148" t="s">
        <v>217</v>
      </c>
      <c r="H350" s="149">
        <v>1</v>
      </c>
      <c r="I350" s="150"/>
      <c r="J350" s="151"/>
      <c r="K350" s="151"/>
      <c r="L350" s="159"/>
      <c r="M350" s="151" t="s">
        <v>213</v>
      </c>
      <c r="N350" s="152"/>
      <c r="O350" s="153"/>
      <c r="P350" s="190">
        <v>1</v>
      </c>
      <c r="Q350" s="154">
        <f t="shared" si="9"/>
        <v>1</v>
      </c>
      <c r="R350" s="155"/>
      <c r="S350" s="156"/>
      <c r="T350" s="141"/>
    </row>
    <row r="351" spans="1:20" s="142" customFormat="1" ht="15" hidden="1" customHeight="1" x14ac:dyDescent="0.2">
      <c r="A351" s="130"/>
      <c r="B351" s="143"/>
      <c r="C351" s="144" t="s">
        <v>275</v>
      </c>
      <c r="D351" s="145"/>
      <c r="E351" s="146">
        <v>625</v>
      </c>
      <c r="F351" s="147">
        <v>691</v>
      </c>
      <c r="G351" s="148" t="s">
        <v>362</v>
      </c>
      <c r="H351" s="149">
        <v>1</v>
      </c>
      <c r="I351" s="150"/>
      <c r="J351" s="151"/>
      <c r="K351" s="151"/>
      <c r="L351" s="159"/>
      <c r="M351" s="151" t="s">
        <v>213</v>
      </c>
      <c r="N351" s="152"/>
      <c r="O351" s="153"/>
      <c r="P351" s="193">
        <v>1</v>
      </c>
      <c r="Q351" s="154">
        <f t="shared" si="9"/>
        <v>1</v>
      </c>
      <c r="R351" s="155"/>
      <c r="S351" s="156"/>
      <c r="T351" s="141"/>
    </row>
    <row r="352" spans="1:20" s="142" customFormat="1" ht="15" hidden="1" customHeight="1" x14ac:dyDescent="0.2">
      <c r="A352" s="130">
        <v>1</v>
      </c>
      <c r="B352" s="143" t="s">
        <v>356</v>
      </c>
      <c r="C352" s="144" t="s">
        <v>446</v>
      </c>
      <c r="D352" s="145"/>
      <c r="E352" s="146">
        <v>624</v>
      </c>
      <c r="F352" s="147">
        <v>624.1</v>
      </c>
      <c r="G352" s="148" t="s">
        <v>9</v>
      </c>
      <c r="H352" s="149"/>
      <c r="I352" s="150"/>
      <c r="J352" s="151"/>
      <c r="K352" s="151"/>
      <c r="L352" s="159"/>
      <c r="M352" s="151"/>
      <c r="N352" s="152"/>
      <c r="O352" s="153"/>
      <c r="P352" s="190">
        <v>11</v>
      </c>
      <c r="Q352" s="154"/>
      <c r="R352" s="155"/>
      <c r="S352" s="156"/>
      <c r="T352" s="141"/>
    </row>
    <row r="353" spans="1:20" s="142" customFormat="1" ht="15" hidden="1" customHeight="1" x14ac:dyDescent="0.2">
      <c r="A353" s="130">
        <v>1</v>
      </c>
      <c r="B353" s="143" t="s">
        <v>356</v>
      </c>
      <c r="C353" s="144" t="s">
        <v>447</v>
      </c>
      <c r="D353" s="145"/>
      <c r="E353" s="146">
        <v>624.1</v>
      </c>
      <c r="F353" s="147">
        <v>624.20000000000005</v>
      </c>
      <c r="G353" s="148" t="s">
        <v>9</v>
      </c>
      <c r="H353" s="149"/>
      <c r="I353" s="150"/>
      <c r="J353" s="151"/>
      <c r="K353" s="151"/>
      <c r="L353" s="159"/>
      <c r="M353" s="151"/>
      <c r="N353" s="152"/>
      <c r="O353" s="153"/>
      <c r="P353" s="190">
        <v>10</v>
      </c>
      <c r="Q353" s="154"/>
      <c r="R353" s="155"/>
      <c r="S353" s="156"/>
      <c r="T353" s="141"/>
    </row>
    <row r="354" spans="1:20" s="142" customFormat="1" ht="15" hidden="1" customHeight="1" x14ac:dyDescent="0.2">
      <c r="A354" s="130">
        <v>1</v>
      </c>
      <c r="B354" s="143" t="s">
        <v>356</v>
      </c>
      <c r="C354" s="144" t="s">
        <v>447</v>
      </c>
      <c r="D354" s="145"/>
      <c r="E354" s="146">
        <v>624.20000000000005</v>
      </c>
      <c r="F354" s="147">
        <v>624.29999999999995</v>
      </c>
      <c r="G354" s="148" t="s">
        <v>9</v>
      </c>
      <c r="H354" s="149"/>
      <c r="I354" s="150"/>
      <c r="J354" s="151"/>
      <c r="K354" s="151"/>
      <c r="L354" s="159"/>
      <c r="M354" s="151"/>
      <c r="N354" s="152"/>
      <c r="O354" s="153"/>
      <c r="P354" s="190">
        <v>10</v>
      </c>
      <c r="Q354" s="154"/>
      <c r="R354" s="155"/>
      <c r="S354" s="156"/>
      <c r="T354" s="141"/>
    </row>
    <row r="355" spans="1:20" s="142" customFormat="1" ht="15" hidden="1" customHeight="1" x14ac:dyDescent="0.2">
      <c r="A355" s="130">
        <v>1</v>
      </c>
      <c r="B355" s="143" t="s">
        <v>356</v>
      </c>
      <c r="C355" s="144" t="s">
        <v>448</v>
      </c>
      <c r="D355" s="145"/>
      <c r="E355" s="146">
        <v>624.5</v>
      </c>
      <c r="F355" s="147">
        <v>624.6</v>
      </c>
      <c r="G355" s="148" t="s">
        <v>217</v>
      </c>
      <c r="H355" s="149"/>
      <c r="I355" s="150"/>
      <c r="J355" s="151"/>
      <c r="K355" s="151"/>
      <c r="L355" s="159"/>
      <c r="M355" s="151"/>
      <c r="N355" s="152"/>
      <c r="O355" s="153"/>
      <c r="P355" s="190">
        <v>3</v>
      </c>
      <c r="Q355" s="154"/>
      <c r="R355" s="155"/>
      <c r="S355" s="156"/>
      <c r="T355" s="141"/>
    </row>
    <row r="356" spans="1:20" s="142" customFormat="1" ht="15" hidden="1" customHeight="1" x14ac:dyDescent="0.2">
      <c r="A356" s="130">
        <v>1</v>
      </c>
      <c r="B356" s="143" t="s">
        <v>356</v>
      </c>
      <c r="C356" s="144" t="s">
        <v>446</v>
      </c>
      <c r="D356" s="145"/>
      <c r="E356" s="146">
        <v>624.6</v>
      </c>
      <c r="F356" s="147">
        <v>624.70000000000005</v>
      </c>
      <c r="G356" s="148" t="s">
        <v>9</v>
      </c>
      <c r="H356" s="149"/>
      <c r="I356" s="150"/>
      <c r="J356" s="151"/>
      <c r="K356" s="151"/>
      <c r="L356" s="159"/>
      <c r="M356" s="151"/>
      <c r="N356" s="152"/>
      <c r="O356" s="153"/>
      <c r="P356" s="190">
        <v>3</v>
      </c>
      <c r="Q356" s="154"/>
      <c r="R356" s="155"/>
      <c r="S356" s="156"/>
      <c r="T356" s="141"/>
    </row>
    <row r="357" spans="1:20" s="142" customFormat="1" ht="15" hidden="1" customHeight="1" x14ac:dyDescent="0.2">
      <c r="A357" s="130">
        <v>1</v>
      </c>
      <c r="B357" s="143" t="s">
        <v>356</v>
      </c>
      <c r="C357" s="144" t="s">
        <v>448</v>
      </c>
      <c r="D357" s="145"/>
      <c r="E357" s="146">
        <v>624.6</v>
      </c>
      <c r="F357" s="147">
        <v>624.70000000000005</v>
      </c>
      <c r="G357" s="148" t="s">
        <v>217</v>
      </c>
      <c r="H357" s="149"/>
      <c r="I357" s="150"/>
      <c r="J357" s="151"/>
      <c r="K357" s="151"/>
      <c r="L357" s="159"/>
      <c r="M357" s="151"/>
      <c r="N357" s="152"/>
      <c r="O357" s="153"/>
      <c r="P357" s="190">
        <v>2</v>
      </c>
      <c r="Q357" s="154"/>
      <c r="R357" s="155"/>
      <c r="S357" s="156"/>
      <c r="T357" s="141"/>
    </row>
    <row r="358" spans="1:20" s="142" customFormat="1" ht="15" hidden="1" customHeight="1" x14ac:dyDescent="0.2">
      <c r="A358" s="130">
        <v>1</v>
      </c>
      <c r="B358" s="143" t="s">
        <v>356</v>
      </c>
      <c r="C358" s="144" t="s">
        <v>446</v>
      </c>
      <c r="D358" s="145"/>
      <c r="E358" s="146">
        <v>624.70000000000005</v>
      </c>
      <c r="F358" s="147">
        <v>624.79999999999995</v>
      </c>
      <c r="G358" s="148" t="s">
        <v>217</v>
      </c>
      <c r="H358" s="149"/>
      <c r="I358" s="150"/>
      <c r="J358" s="151"/>
      <c r="K358" s="151"/>
      <c r="L358" s="159"/>
      <c r="M358" s="151"/>
      <c r="N358" s="152"/>
      <c r="O358" s="153"/>
      <c r="P358" s="190">
        <v>10</v>
      </c>
      <c r="Q358" s="154"/>
      <c r="R358" s="155"/>
      <c r="S358" s="156"/>
      <c r="T358" s="141"/>
    </row>
    <row r="359" spans="1:20" s="142" customFormat="1" ht="15" hidden="1" customHeight="1" x14ac:dyDescent="0.2">
      <c r="A359" s="130">
        <v>1</v>
      </c>
      <c r="B359" s="143" t="s">
        <v>356</v>
      </c>
      <c r="C359" s="144" t="s">
        <v>447</v>
      </c>
      <c r="D359" s="145"/>
      <c r="E359" s="146">
        <v>624.79999999999995</v>
      </c>
      <c r="F359" s="147">
        <v>624.9</v>
      </c>
      <c r="G359" s="148" t="s">
        <v>217</v>
      </c>
      <c r="H359" s="149"/>
      <c r="I359" s="150"/>
      <c r="J359" s="151"/>
      <c r="K359" s="151"/>
      <c r="L359" s="159"/>
      <c r="M359" s="151"/>
      <c r="N359" s="152"/>
      <c r="O359" s="153"/>
      <c r="P359" s="190">
        <v>5</v>
      </c>
      <c r="Q359" s="154"/>
      <c r="R359" s="155"/>
      <c r="S359" s="156"/>
      <c r="T359" s="141"/>
    </row>
    <row r="360" spans="1:20" s="142" customFormat="1" ht="15" hidden="1" customHeight="1" x14ac:dyDescent="0.2">
      <c r="A360" s="130">
        <v>1</v>
      </c>
      <c r="B360" s="143" t="s">
        <v>283</v>
      </c>
      <c r="C360" s="144" t="s">
        <v>224</v>
      </c>
      <c r="D360" s="145"/>
      <c r="E360" s="146" t="s">
        <v>449</v>
      </c>
      <c r="F360" s="147" t="s">
        <v>450</v>
      </c>
      <c r="G360" s="148" t="s">
        <v>217</v>
      </c>
      <c r="H360" s="149"/>
      <c r="I360" s="150"/>
      <c r="J360" s="151"/>
      <c r="K360" s="151"/>
      <c r="L360" s="159"/>
      <c r="M360" s="151"/>
      <c r="N360" s="152"/>
      <c r="O360" s="153"/>
      <c r="P360" s="166">
        <v>12</v>
      </c>
      <c r="Q360" s="154"/>
      <c r="R360" s="155"/>
      <c r="S360" s="156"/>
      <c r="T360" s="141"/>
    </row>
    <row r="361" spans="1:20" s="142" customFormat="1" ht="15" hidden="1" customHeight="1" x14ac:dyDescent="0.2">
      <c r="A361" s="130">
        <v>1</v>
      </c>
      <c r="B361" s="143" t="s">
        <v>283</v>
      </c>
      <c r="C361" s="144" t="s">
        <v>312</v>
      </c>
      <c r="D361" s="145"/>
      <c r="E361" s="146" t="s">
        <v>449</v>
      </c>
      <c r="F361" s="147" t="s">
        <v>450</v>
      </c>
      <c r="G361" s="148" t="s">
        <v>9</v>
      </c>
      <c r="H361" s="149"/>
      <c r="I361" s="150"/>
      <c r="J361" s="151"/>
      <c r="K361" s="151"/>
      <c r="L361" s="159"/>
      <c r="M361" s="151"/>
      <c r="N361" s="152"/>
      <c r="O361" s="153"/>
      <c r="P361" s="190">
        <v>15</v>
      </c>
      <c r="Q361" s="154"/>
      <c r="R361" s="155"/>
      <c r="S361" s="156"/>
      <c r="T361" s="141"/>
    </row>
    <row r="362" spans="1:20" s="142" customFormat="1" ht="15" hidden="1" customHeight="1" x14ac:dyDescent="0.2">
      <c r="A362" s="130">
        <v>1</v>
      </c>
      <c r="B362" s="143" t="s">
        <v>283</v>
      </c>
      <c r="C362" s="144" t="s">
        <v>285</v>
      </c>
      <c r="D362" s="145"/>
      <c r="E362" s="146" t="s">
        <v>449</v>
      </c>
      <c r="F362" s="147" t="s">
        <v>450</v>
      </c>
      <c r="G362" s="148" t="s">
        <v>7</v>
      </c>
      <c r="H362" s="149"/>
      <c r="I362" s="150"/>
      <c r="J362" s="151"/>
      <c r="K362" s="151"/>
      <c r="L362" s="159"/>
      <c r="M362" s="151"/>
      <c r="N362" s="152"/>
      <c r="O362" s="153"/>
      <c r="P362" s="190">
        <v>7</v>
      </c>
      <c r="Q362" s="154"/>
      <c r="R362" s="155"/>
      <c r="S362" s="156"/>
      <c r="T362" s="141"/>
    </row>
    <row r="363" spans="1:20" s="142" customFormat="1" ht="15" hidden="1" customHeight="1" x14ac:dyDescent="0.2">
      <c r="A363" s="130">
        <v>1</v>
      </c>
      <c r="B363" s="143" t="s">
        <v>283</v>
      </c>
      <c r="C363" s="144" t="s">
        <v>300</v>
      </c>
      <c r="D363" s="145"/>
      <c r="E363" s="146" t="s">
        <v>449</v>
      </c>
      <c r="F363" s="147" t="s">
        <v>450</v>
      </c>
      <c r="G363" s="148" t="s">
        <v>217</v>
      </c>
      <c r="H363" s="149"/>
      <c r="I363" s="150"/>
      <c r="J363" s="151"/>
      <c r="K363" s="151"/>
      <c r="L363" s="159"/>
      <c r="M363" s="151"/>
      <c r="N363" s="152"/>
      <c r="O363" s="153"/>
      <c r="P363" s="190">
        <v>12</v>
      </c>
      <c r="Q363" s="154"/>
      <c r="R363" s="155"/>
      <c r="S363" s="156"/>
      <c r="T363" s="141"/>
    </row>
    <row r="364" spans="1:20" s="142" customFormat="1" ht="15" hidden="1" customHeight="1" x14ac:dyDescent="0.2">
      <c r="A364" s="130">
        <v>1</v>
      </c>
      <c r="B364" s="143" t="s">
        <v>283</v>
      </c>
      <c r="C364" s="144" t="s">
        <v>205</v>
      </c>
      <c r="D364" s="145"/>
      <c r="E364" s="146" t="s">
        <v>449</v>
      </c>
      <c r="F364" s="147" t="s">
        <v>450</v>
      </c>
      <c r="G364" s="148" t="s">
        <v>217</v>
      </c>
      <c r="H364" s="149"/>
      <c r="I364" s="150"/>
      <c r="J364" s="151"/>
      <c r="K364" s="151"/>
      <c r="L364" s="159"/>
      <c r="M364" s="151"/>
      <c r="N364" s="152"/>
      <c r="O364" s="153"/>
      <c r="P364" s="190">
        <v>31</v>
      </c>
      <c r="Q364" s="154"/>
      <c r="R364" s="155"/>
      <c r="S364" s="156"/>
      <c r="T364" s="141"/>
    </row>
    <row r="365" spans="1:20" s="142" customFormat="1" ht="15" hidden="1" customHeight="1" x14ac:dyDescent="0.2">
      <c r="A365" s="130">
        <v>1</v>
      </c>
      <c r="B365" s="143" t="s">
        <v>283</v>
      </c>
      <c r="C365" s="144" t="s">
        <v>451</v>
      </c>
      <c r="D365" s="145"/>
      <c r="E365" s="146" t="s">
        <v>326</v>
      </c>
      <c r="F365" s="147" t="s">
        <v>33</v>
      </c>
      <c r="G365" s="148" t="s">
        <v>217</v>
      </c>
      <c r="H365" s="149"/>
      <c r="I365" s="150"/>
      <c r="J365" s="151"/>
      <c r="K365" s="151"/>
      <c r="L365" s="159"/>
      <c r="M365" s="151"/>
      <c r="N365" s="152"/>
      <c r="O365" s="153"/>
      <c r="P365" s="190">
        <v>1</v>
      </c>
      <c r="Q365" s="154"/>
      <c r="R365" s="155"/>
      <c r="S365" s="156"/>
      <c r="T365" s="141"/>
    </row>
    <row r="366" spans="1:20" s="142" customFormat="1" ht="15" hidden="1" customHeight="1" x14ac:dyDescent="0.2">
      <c r="A366" s="130">
        <v>1</v>
      </c>
      <c r="B366" s="143" t="s">
        <v>283</v>
      </c>
      <c r="C366" s="144" t="s">
        <v>451</v>
      </c>
      <c r="D366" s="145"/>
      <c r="E366" s="146" t="s">
        <v>452</v>
      </c>
      <c r="F366" s="147" t="s">
        <v>33</v>
      </c>
      <c r="G366" s="148" t="s">
        <v>217</v>
      </c>
      <c r="H366" s="149"/>
      <c r="I366" s="150"/>
      <c r="J366" s="151"/>
      <c r="K366" s="151"/>
      <c r="L366" s="159"/>
      <c r="M366" s="151"/>
      <c r="N366" s="152"/>
      <c r="O366" s="153"/>
      <c r="P366" s="190">
        <v>1</v>
      </c>
      <c r="Q366" s="154"/>
      <c r="R366" s="155"/>
      <c r="S366" s="156"/>
      <c r="T366" s="141"/>
    </row>
    <row r="367" spans="1:20" s="142" customFormat="1" ht="15" hidden="1" customHeight="1" x14ac:dyDescent="0.2">
      <c r="A367" s="130">
        <v>1</v>
      </c>
      <c r="B367" s="143" t="s">
        <v>356</v>
      </c>
      <c r="C367" s="144" t="s">
        <v>206</v>
      </c>
      <c r="D367" s="145"/>
      <c r="E367" s="146" t="s">
        <v>453</v>
      </c>
      <c r="F367" s="147" t="s">
        <v>454</v>
      </c>
      <c r="G367" s="148" t="s">
        <v>217</v>
      </c>
      <c r="H367" s="149"/>
      <c r="I367" s="150"/>
      <c r="J367" s="151"/>
      <c r="K367" s="151"/>
      <c r="L367" s="159"/>
      <c r="M367" s="151"/>
      <c r="N367" s="152"/>
      <c r="O367" s="153"/>
      <c r="P367" s="190">
        <v>2</v>
      </c>
      <c r="Q367" s="154"/>
      <c r="R367" s="155"/>
      <c r="S367" s="156"/>
      <c r="T367" s="141"/>
    </row>
    <row r="368" spans="1:20" s="142" customFormat="1" ht="15" hidden="1" customHeight="1" x14ac:dyDescent="0.2">
      <c r="A368" s="130">
        <v>1</v>
      </c>
      <c r="B368" s="143" t="s">
        <v>356</v>
      </c>
      <c r="C368" s="144" t="s">
        <v>300</v>
      </c>
      <c r="D368" s="145"/>
      <c r="E368" s="146" t="s">
        <v>453</v>
      </c>
      <c r="F368" s="147" t="s">
        <v>454</v>
      </c>
      <c r="G368" s="148" t="s">
        <v>217</v>
      </c>
      <c r="H368" s="149"/>
      <c r="I368" s="150"/>
      <c r="J368" s="151"/>
      <c r="K368" s="151"/>
      <c r="L368" s="159"/>
      <c r="M368" s="151"/>
      <c r="N368" s="152"/>
      <c r="O368" s="153"/>
      <c r="P368" s="190">
        <v>4</v>
      </c>
      <c r="Q368" s="154"/>
      <c r="R368" s="155"/>
      <c r="S368" s="156"/>
      <c r="T368" s="141"/>
    </row>
    <row r="369" spans="1:20" s="142" customFormat="1" ht="15" hidden="1" customHeight="1" x14ac:dyDescent="0.2">
      <c r="A369" s="130">
        <v>1</v>
      </c>
      <c r="B369" s="143" t="s">
        <v>268</v>
      </c>
      <c r="C369" s="144" t="s">
        <v>300</v>
      </c>
      <c r="D369" s="145"/>
      <c r="E369" s="146" t="s">
        <v>427</v>
      </c>
      <c r="F369" s="147" t="s">
        <v>428</v>
      </c>
      <c r="G369" s="148" t="s">
        <v>217</v>
      </c>
      <c r="H369" s="149"/>
      <c r="I369" s="150"/>
      <c r="J369" s="151"/>
      <c r="K369" s="151"/>
      <c r="L369" s="159"/>
      <c r="M369" s="151"/>
      <c r="N369" s="152"/>
      <c r="O369" s="153"/>
      <c r="P369" s="190">
        <v>1</v>
      </c>
      <c r="Q369" s="154"/>
      <c r="R369" s="155"/>
      <c r="S369" s="156"/>
      <c r="T369" s="141"/>
    </row>
    <row r="370" spans="1:20" s="142" customFormat="1" ht="15" hidden="1" customHeight="1" x14ac:dyDescent="0.2">
      <c r="A370" s="130">
        <v>1</v>
      </c>
      <c r="B370" s="143" t="s">
        <v>268</v>
      </c>
      <c r="C370" s="144" t="s">
        <v>228</v>
      </c>
      <c r="D370" s="145"/>
      <c r="E370" s="146" t="s">
        <v>455</v>
      </c>
      <c r="F370" s="147" t="s">
        <v>456</v>
      </c>
      <c r="G370" s="148" t="s">
        <v>217</v>
      </c>
      <c r="H370" s="149"/>
      <c r="I370" s="150"/>
      <c r="J370" s="151"/>
      <c r="K370" s="151"/>
      <c r="L370" s="159"/>
      <c r="M370" s="151"/>
      <c r="N370" s="152"/>
      <c r="O370" s="153"/>
      <c r="P370" s="190">
        <v>1</v>
      </c>
      <c r="Q370" s="154"/>
      <c r="R370" s="155"/>
      <c r="S370" s="156"/>
      <c r="T370" s="141"/>
    </row>
    <row r="371" spans="1:20" s="142" customFormat="1" ht="15" hidden="1" customHeight="1" x14ac:dyDescent="0.2">
      <c r="A371" s="130">
        <v>1</v>
      </c>
      <c r="B371" s="143" t="s">
        <v>268</v>
      </c>
      <c r="C371" s="144" t="s">
        <v>447</v>
      </c>
      <c r="D371" s="145"/>
      <c r="E371" s="146">
        <v>558</v>
      </c>
      <c r="F371" s="147">
        <v>559</v>
      </c>
      <c r="G371" s="148" t="s">
        <v>9</v>
      </c>
      <c r="H371" s="149"/>
      <c r="I371" s="150"/>
      <c r="J371" s="151"/>
      <c r="K371" s="151"/>
      <c r="L371" s="159"/>
      <c r="M371" s="151"/>
      <c r="N371" s="152"/>
      <c r="O371" s="153"/>
      <c r="P371" s="190">
        <v>15</v>
      </c>
      <c r="Q371" s="154"/>
      <c r="R371" s="155"/>
      <c r="S371" s="156"/>
      <c r="T371" s="141"/>
    </row>
    <row r="372" spans="1:20" s="142" customFormat="1" ht="15" hidden="1" customHeight="1" x14ac:dyDescent="0.2">
      <c r="A372" s="130">
        <v>1</v>
      </c>
      <c r="B372" s="143" t="s">
        <v>292</v>
      </c>
      <c r="C372" s="144" t="s">
        <v>300</v>
      </c>
      <c r="D372" s="145"/>
      <c r="E372" s="146" t="s">
        <v>457</v>
      </c>
      <c r="F372" s="147" t="s">
        <v>458</v>
      </c>
      <c r="G372" s="148" t="s">
        <v>217</v>
      </c>
      <c r="H372" s="149"/>
      <c r="I372" s="150"/>
      <c r="J372" s="151"/>
      <c r="K372" s="151"/>
      <c r="L372" s="159"/>
      <c r="M372" s="151"/>
      <c r="N372" s="152"/>
      <c r="O372" s="153"/>
      <c r="P372" s="190">
        <v>1</v>
      </c>
      <c r="Q372" s="154"/>
      <c r="R372" s="155"/>
      <c r="S372" s="156"/>
      <c r="T372" s="141"/>
    </row>
    <row r="373" spans="1:20" s="142" customFormat="1" ht="15" hidden="1" customHeight="1" x14ac:dyDescent="0.2">
      <c r="A373" s="130">
        <v>1</v>
      </c>
      <c r="B373" s="143" t="s">
        <v>292</v>
      </c>
      <c r="C373" s="144" t="s">
        <v>300</v>
      </c>
      <c r="D373" s="145"/>
      <c r="E373" s="146" t="s">
        <v>459</v>
      </c>
      <c r="F373" s="147" t="s">
        <v>460</v>
      </c>
      <c r="G373" s="148" t="s">
        <v>217</v>
      </c>
      <c r="H373" s="149"/>
      <c r="I373" s="150"/>
      <c r="J373" s="151"/>
      <c r="K373" s="151"/>
      <c r="L373" s="159"/>
      <c r="M373" s="151"/>
      <c r="N373" s="152"/>
      <c r="O373" s="153"/>
      <c r="P373" s="190">
        <v>1</v>
      </c>
      <c r="Q373" s="154"/>
      <c r="R373" s="155"/>
      <c r="S373" s="156"/>
      <c r="T373" s="141"/>
    </row>
    <row r="374" spans="1:20" s="142" customFormat="1" ht="15" hidden="1" customHeight="1" x14ac:dyDescent="0.2">
      <c r="A374" s="130">
        <v>1</v>
      </c>
      <c r="B374" s="143" t="s">
        <v>292</v>
      </c>
      <c r="C374" s="144" t="s">
        <v>228</v>
      </c>
      <c r="D374" s="145"/>
      <c r="E374" s="146" t="s">
        <v>461</v>
      </c>
      <c r="F374" s="147" t="s">
        <v>462</v>
      </c>
      <c r="G374" s="148" t="s">
        <v>217</v>
      </c>
      <c r="H374" s="149"/>
      <c r="I374" s="150"/>
      <c r="J374" s="151"/>
      <c r="K374" s="151"/>
      <c r="L374" s="159"/>
      <c r="M374" s="151"/>
      <c r="N374" s="152"/>
      <c r="O374" s="153"/>
      <c r="P374" s="190">
        <v>1</v>
      </c>
      <c r="Q374" s="154"/>
      <c r="R374" s="155"/>
      <c r="S374" s="156"/>
      <c r="T374" s="141"/>
    </row>
    <row r="375" spans="1:20" s="142" customFormat="1" ht="15" hidden="1" customHeight="1" x14ac:dyDescent="0.2">
      <c r="A375" s="130">
        <v>1</v>
      </c>
      <c r="B375" s="143" t="s">
        <v>292</v>
      </c>
      <c r="C375" s="144" t="s">
        <v>300</v>
      </c>
      <c r="D375" s="145"/>
      <c r="E375" s="146" t="s">
        <v>463</v>
      </c>
      <c r="F375" s="147" t="s">
        <v>464</v>
      </c>
      <c r="G375" s="148" t="s">
        <v>217</v>
      </c>
      <c r="H375" s="149"/>
      <c r="I375" s="150"/>
      <c r="J375" s="151"/>
      <c r="K375" s="151"/>
      <c r="L375" s="159"/>
      <c r="M375" s="151"/>
      <c r="N375" s="152"/>
      <c r="O375" s="153"/>
      <c r="P375" s="190">
        <v>1</v>
      </c>
      <c r="Q375" s="154"/>
      <c r="R375" s="155"/>
      <c r="S375" s="156"/>
      <c r="T375" s="141"/>
    </row>
    <row r="376" spans="1:20" s="142" customFormat="1" ht="15" hidden="1" customHeight="1" x14ac:dyDescent="0.2">
      <c r="A376" s="130">
        <v>1</v>
      </c>
      <c r="B376" s="143" t="s">
        <v>406</v>
      </c>
      <c r="C376" s="144" t="s">
        <v>300</v>
      </c>
      <c r="D376" s="145"/>
      <c r="E376" s="146" t="s">
        <v>465</v>
      </c>
      <c r="F376" s="147" t="s">
        <v>409</v>
      </c>
      <c r="G376" s="148" t="s">
        <v>217</v>
      </c>
      <c r="H376" s="149"/>
      <c r="I376" s="150"/>
      <c r="J376" s="151"/>
      <c r="K376" s="151"/>
      <c r="L376" s="159"/>
      <c r="M376" s="151"/>
      <c r="N376" s="152"/>
      <c r="O376" s="153"/>
      <c r="P376" s="190">
        <v>1</v>
      </c>
      <c r="Q376" s="154"/>
      <c r="R376" s="155"/>
      <c r="S376" s="156"/>
      <c r="T376" s="141"/>
    </row>
    <row r="377" spans="1:20" s="142" customFormat="1" ht="15" hidden="1" customHeight="1" x14ac:dyDescent="0.2">
      <c r="A377" s="130">
        <v>1</v>
      </c>
      <c r="B377" s="143" t="s">
        <v>406</v>
      </c>
      <c r="C377" s="144" t="s">
        <v>300</v>
      </c>
      <c r="D377" s="145"/>
      <c r="E377" s="146" t="s">
        <v>466</v>
      </c>
      <c r="F377" s="147" t="s">
        <v>467</v>
      </c>
      <c r="G377" s="148" t="s">
        <v>217</v>
      </c>
      <c r="H377" s="149"/>
      <c r="I377" s="150"/>
      <c r="J377" s="151"/>
      <c r="K377" s="151"/>
      <c r="L377" s="159"/>
      <c r="M377" s="151"/>
      <c r="N377" s="152"/>
      <c r="O377" s="153"/>
      <c r="P377" s="190">
        <v>1</v>
      </c>
      <c r="Q377" s="154"/>
      <c r="R377" s="155"/>
      <c r="S377" s="156"/>
      <c r="T377" s="141"/>
    </row>
    <row r="378" spans="1:20" s="142" customFormat="1" ht="15" hidden="1" customHeight="1" x14ac:dyDescent="0.2">
      <c r="A378" s="130">
        <v>1</v>
      </c>
      <c r="B378" s="143" t="s">
        <v>406</v>
      </c>
      <c r="C378" s="144" t="s">
        <v>300</v>
      </c>
      <c r="D378" s="145"/>
      <c r="E378" s="146" t="s">
        <v>468</v>
      </c>
      <c r="F378" s="147" t="s">
        <v>469</v>
      </c>
      <c r="G378" s="148" t="s">
        <v>217</v>
      </c>
      <c r="H378" s="149"/>
      <c r="I378" s="150"/>
      <c r="J378" s="151"/>
      <c r="K378" s="151"/>
      <c r="L378" s="159"/>
      <c r="M378" s="151"/>
      <c r="N378" s="152"/>
      <c r="O378" s="153"/>
      <c r="P378" s="190">
        <v>1</v>
      </c>
      <c r="Q378" s="154"/>
      <c r="R378" s="155"/>
      <c r="S378" s="156"/>
      <c r="T378" s="141"/>
    </row>
    <row r="379" spans="1:20" s="142" customFormat="1" ht="15" hidden="1" customHeight="1" x14ac:dyDescent="0.2">
      <c r="A379" s="130">
        <v>1</v>
      </c>
      <c r="B379" s="143" t="s">
        <v>374</v>
      </c>
      <c r="C379" s="144" t="s">
        <v>300</v>
      </c>
      <c r="D379" s="145"/>
      <c r="E379" s="146" t="s">
        <v>470</v>
      </c>
      <c r="F379" s="147" t="s">
        <v>471</v>
      </c>
      <c r="G379" s="148" t="s">
        <v>217</v>
      </c>
      <c r="H379" s="149"/>
      <c r="I379" s="150"/>
      <c r="J379" s="151"/>
      <c r="K379" s="151"/>
      <c r="L379" s="159"/>
      <c r="M379" s="151"/>
      <c r="N379" s="152"/>
      <c r="O379" s="153"/>
      <c r="P379" s="190">
        <v>1</v>
      </c>
      <c r="Q379" s="154"/>
      <c r="R379" s="155"/>
      <c r="S379" s="156"/>
      <c r="T379" s="141"/>
    </row>
    <row r="380" spans="1:20" s="142" customFormat="1" ht="15" hidden="1" customHeight="1" x14ac:dyDescent="0.2">
      <c r="A380" s="130">
        <v>1</v>
      </c>
      <c r="B380" s="143" t="s">
        <v>413</v>
      </c>
      <c r="C380" s="144" t="s">
        <v>300</v>
      </c>
      <c r="D380" s="145"/>
      <c r="E380" s="146" t="s">
        <v>472</v>
      </c>
      <c r="F380" s="147" t="s">
        <v>473</v>
      </c>
      <c r="G380" s="148" t="s">
        <v>217</v>
      </c>
      <c r="H380" s="149"/>
      <c r="I380" s="150"/>
      <c r="J380" s="151"/>
      <c r="K380" s="151"/>
      <c r="L380" s="159"/>
      <c r="M380" s="151"/>
      <c r="N380" s="152"/>
      <c r="O380" s="153"/>
      <c r="P380" s="190">
        <v>1</v>
      </c>
      <c r="Q380" s="154"/>
      <c r="R380" s="155"/>
      <c r="S380" s="156"/>
      <c r="T380" s="141"/>
    </row>
    <row r="381" spans="1:20" s="142" customFormat="1" ht="15" hidden="1" customHeight="1" x14ac:dyDescent="0.2">
      <c r="A381" s="130">
        <v>1</v>
      </c>
      <c r="B381" s="143" t="s">
        <v>355</v>
      </c>
      <c r="C381" s="144" t="s">
        <v>300</v>
      </c>
      <c r="D381" s="145"/>
      <c r="E381" s="146" t="s">
        <v>474</v>
      </c>
      <c r="F381" s="147" t="s">
        <v>475</v>
      </c>
      <c r="G381" s="148" t="s">
        <v>217</v>
      </c>
      <c r="H381" s="149"/>
      <c r="I381" s="150"/>
      <c r="J381" s="151"/>
      <c r="K381" s="151"/>
      <c r="L381" s="159"/>
      <c r="M381" s="151"/>
      <c r="N381" s="152"/>
      <c r="O381" s="153"/>
      <c r="P381" s="190">
        <v>1</v>
      </c>
      <c r="Q381" s="154"/>
      <c r="R381" s="155"/>
      <c r="S381" s="156"/>
      <c r="T381" s="141"/>
    </row>
    <row r="382" spans="1:20" s="142" customFormat="1" ht="15" hidden="1" customHeight="1" x14ac:dyDescent="0.2">
      <c r="A382" s="130">
        <v>1</v>
      </c>
      <c r="B382" s="143" t="s">
        <v>355</v>
      </c>
      <c r="C382" s="144" t="s">
        <v>300</v>
      </c>
      <c r="D382" s="145"/>
      <c r="E382" s="146" t="s">
        <v>475</v>
      </c>
      <c r="F382" s="147" t="s">
        <v>476</v>
      </c>
      <c r="G382" s="148" t="s">
        <v>217</v>
      </c>
      <c r="H382" s="149"/>
      <c r="I382" s="150"/>
      <c r="J382" s="151"/>
      <c r="K382" s="151"/>
      <c r="L382" s="159"/>
      <c r="M382" s="151"/>
      <c r="N382" s="152"/>
      <c r="O382" s="153"/>
      <c r="P382" s="190">
        <v>2</v>
      </c>
      <c r="Q382" s="154"/>
      <c r="R382" s="155"/>
      <c r="S382" s="156"/>
      <c r="T382" s="141"/>
    </row>
    <row r="383" spans="1:20" s="142" customFormat="1" ht="15" hidden="1" customHeight="1" x14ac:dyDescent="0.2">
      <c r="A383" s="130">
        <v>1</v>
      </c>
      <c r="B383" s="143" t="s">
        <v>355</v>
      </c>
      <c r="C383" s="144" t="s">
        <v>228</v>
      </c>
      <c r="D383" s="145"/>
      <c r="E383" s="146" t="s">
        <v>475</v>
      </c>
      <c r="F383" s="147" t="s">
        <v>476</v>
      </c>
      <c r="G383" s="148" t="s">
        <v>217</v>
      </c>
      <c r="H383" s="149"/>
      <c r="I383" s="150"/>
      <c r="J383" s="151"/>
      <c r="K383" s="151"/>
      <c r="L383" s="159"/>
      <c r="M383" s="151"/>
      <c r="N383" s="152"/>
      <c r="O383" s="153"/>
      <c r="P383" s="190">
        <v>1</v>
      </c>
      <c r="Q383" s="154"/>
      <c r="R383" s="155"/>
      <c r="S383" s="156"/>
      <c r="T383" s="141"/>
    </row>
    <row r="384" spans="1:20" s="142" customFormat="1" ht="15" hidden="1" customHeight="1" x14ac:dyDescent="0.2">
      <c r="A384" s="130">
        <v>1</v>
      </c>
      <c r="B384" s="143" t="s">
        <v>355</v>
      </c>
      <c r="C384" s="144" t="s">
        <v>300</v>
      </c>
      <c r="D384" s="145"/>
      <c r="E384" s="146" t="s">
        <v>477</v>
      </c>
      <c r="F384" s="147" t="s">
        <v>478</v>
      </c>
      <c r="G384" s="148" t="s">
        <v>217</v>
      </c>
      <c r="H384" s="149"/>
      <c r="I384" s="150"/>
      <c r="J384" s="151"/>
      <c r="K384" s="151"/>
      <c r="L384" s="159"/>
      <c r="M384" s="151"/>
      <c r="N384" s="152"/>
      <c r="O384" s="153"/>
      <c r="P384" s="190">
        <v>1</v>
      </c>
      <c r="Q384" s="154"/>
      <c r="R384" s="155"/>
      <c r="S384" s="156"/>
      <c r="T384" s="141"/>
    </row>
    <row r="385" spans="1:20" s="142" customFormat="1" ht="15" hidden="1" customHeight="1" x14ac:dyDescent="0.2">
      <c r="A385" s="130">
        <v>1</v>
      </c>
      <c r="B385" s="143" t="s">
        <v>355</v>
      </c>
      <c r="C385" s="144" t="s">
        <v>228</v>
      </c>
      <c r="D385" s="145"/>
      <c r="E385" s="146" t="s">
        <v>479</v>
      </c>
      <c r="F385" s="147" t="s">
        <v>480</v>
      </c>
      <c r="G385" s="148" t="s">
        <v>217</v>
      </c>
      <c r="H385" s="149"/>
      <c r="I385" s="150"/>
      <c r="J385" s="151"/>
      <c r="K385" s="151"/>
      <c r="L385" s="159"/>
      <c r="M385" s="151"/>
      <c r="N385" s="152"/>
      <c r="O385" s="153"/>
      <c r="P385" s="190">
        <v>1</v>
      </c>
      <c r="Q385" s="154"/>
      <c r="R385" s="155"/>
      <c r="S385" s="156"/>
      <c r="T385" s="141"/>
    </row>
    <row r="386" spans="1:20" s="142" customFormat="1" ht="15" hidden="1" customHeight="1" x14ac:dyDescent="0.2">
      <c r="A386" s="130">
        <v>1</v>
      </c>
      <c r="B386" s="143" t="s">
        <v>355</v>
      </c>
      <c r="C386" s="144" t="s">
        <v>300</v>
      </c>
      <c r="D386" s="145"/>
      <c r="E386" s="146" t="s">
        <v>481</v>
      </c>
      <c r="F386" s="147" t="s">
        <v>482</v>
      </c>
      <c r="G386" s="148" t="s">
        <v>217</v>
      </c>
      <c r="H386" s="149"/>
      <c r="I386" s="150"/>
      <c r="J386" s="151"/>
      <c r="K386" s="151"/>
      <c r="L386" s="159"/>
      <c r="M386" s="151"/>
      <c r="N386" s="152"/>
      <c r="O386" s="153"/>
      <c r="P386" s="190">
        <v>2</v>
      </c>
      <c r="Q386" s="154"/>
      <c r="R386" s="155"/>
      <c r="S386" s="156"/>
      <c r="T386" s="141"/>
    </row>
    <row r="387" spans="1:20" s="142" customFormat="1" ht="15" hidden="1" customHeight="1" x14ac:dyDescent="0.2">
      <c r="A387" s="130">
        <v>1</v>
      </c>
      <c r="B387" s="143" t="s">
        <v>355</v>
      </c>
      <c r="C387" s="144" t="s">
        <v>300</v>
      </c>
      <c r="D387" s="145"/>
      <c r="E387" s="146" t="s">
        <v>482</v>
      </c>
      <c r="F387" s="147" t="s">
        <v>483</v>
      </c>
      <c r="G387" s="148" t="s">
        <v>217</v>
      </c>
      <c r="H387" s="149"/>
      <c r="I387" s="150"/>
      <c r="J387" s="151"/>
      <c r="K387" s="151"/>
      <c r="L387" s="159"/>
      <c r="M387" s="151"/>
      <c r="N387" s="152"/>
      <c r="O387" s="153"/>
      <c r="P387" s="190">
        <v>1</v>
      </c>
      <c r="Q387" s="154"/>
      <c r="R387" s="155"/>
      <c r="S387" s="156"/>
      <c r="T387" s="141"/>
    </row>
    <row r="388" spans="1:20" s="142" customFormat="1" ht="15" hidden="1" customHeight="1" x14ac:dyDescent="0.2">
      <c r="A388" s="130">
        <v>1</v>
      </c>
      <c r="B388" s="143" t="s">
        <v>355</v>
      </c>
      <c r="C388" s="144" t="s">
        <v>224</v>
      </c>
      <c r="D388" s="145"/>
      <c r="E388" s="146" t="s">
        <v>484</v>
      </c>
      <c r="F388" s="147" t="s">
        <v>485</v>
      </c>
      <c r="G388" s="148" t="s">
        <v>217</v>
      </c>
      <c r="H388" s="149"/>
      <c r="I388" s="150"/>
      <c r="J388" s="151"/>
      <c r="K388" s="151"/>
      <c r="L388" s="159"/>
      <c r="M388" s="151"/>
      <c r="N388" s="152"/>
      <c r="O388" s="153"/>
      <c r="P388" s="166">
        <v>1</v>
      </c>
      <c r="Q388" s="154"/>
      <c r="R388" s="155"/>
      <c r="S388" s="156"/>
      <c r="T388" s="141"/>
    </row>
    <row r="389" spans="1:20" s="142" customFormat="1" ht="15" hidden="1" customHeight="1" x14ac:dyDescent="0.2">
      <c r="A389" s="130">
        <v>1</v>
      </c>
      <c r="B389" s="143" t="s">
        <v>355</v>
      </c>
      <c r="C389" s="144" t="s">
        <v>300</v>
      </c>
      <c r="D389" s="145"/>
      <c r="E389" s="146" t="s">
        <v>486</v>
      </c>
      <c r="F389" s="147" t="s">
        <v>487</v>
      </c>
      <c r="G389" s="148" t="s">
        <v>217</v>
      </c>
      <c r="H389" s="149"/>
      <c r="I389" s="150"/>
      <c r="J389" s="151"/>
      <c r="K389" s="151"/>
      <c r="L389" s="159"/>
      <c r="M389" s="151"/>
      <c r="N389" s="152"/>
      <c r="O389" s="153"/>
      <c r="P389" s="190">
        <v>1</v>
      </c>
      <c r="Q389" s="154"/>
      <c r="R389" s="155"/>
      <c r="S389" s="156"/>
      <c r="T389" s="141"/>
    </row>
    <row r="390" spans="1:20" s="142" customFormat="1" ht="15" hidden="1" customHeight="1" x14ac:dyDescent="0.2">
      <c r="A390" s="130">
        <v>1</v>
      </c>
      <c r="B390" s="143" t="s">
        <v>355</v>
      </c>
      <c r="C390" s="144" t="s">
        <v>300</v>
      </c>
      <c r="D390" s="145"/>
      <c r="E390" s="146" t="s">
        <v>488</v>
      </c>
      <c r="F390" s="147" t="s">
        <v>489</v>
      </c>
      <c r="G390" s="148" t="s">
        <v>217</v>
      </c>
      <c r="H390" s="149"/>
      <c r="I390" s="150"/>
      <c r="J390" s="151"/>
      <c r="K390" s="151"/>
      <c r="L390" s="159"/>
      <c r="M390" s="151"/>
      <c r="N390" s="152"/>
      <c r="O390" s="153"/>
      <c r="P390" s="190">
        <v>2</v>
      </c>
      <c r="Q390" s="154"/>
      <c r="R390" s="155"/>
      <c r="S390" s="156"/>
      <c r="T390" s="141"/>
    </row>
    <row r="391" spans="1:20" s="142" customFormat="1" ht="15" hidden="1" customHeight="1" x14ac:dyDescent="0.2">
      <c r="A391" s="130">
        <v>1</v>
      </c>
      <c r="B391" s="143" t="s">
        <v>265</v>
      </c>
      <c r="C391" s="144" t="s">
        <v>490</v>
      </c>
      <c r="D391" s="145"/>
      <c r="E391" s="146" t="s">
        <v>316</v>
      </c>
      <c r="F391" s="147" t="s">
        <v>29</v>
      </c>
      <c r="G391" s="148" t="s">
        <v>9</v>
      </c>
      <c r="H391" s="149"/>
      <c r="I391" s="150"/>
      <c r="J391" s="151"/>
      <c r="K391" s="151"/>
      <c r="L391" s="159"/>
      <c r="M391" s="151"/>
      <c r="N391" s="152"/>
      <c r="O391" s="153"/>
      <c r="P391" s="166">
        <f>30+30+30</f>
        <v>90</v>
      </c>
      <c r="Q391" s="154"/>
      <c r="R391" s="155"/>
      <c r="S391" s="156"/>
      <c r="T391" s="141"/>
    </row>
    <row r="392" spans="1:20" s="142" customFormat="1" ht="15" hidden="1" customHeight="1" x14ac:dyDescent="0.2">
      <c r="A392" s="130">
        <v>1</v>
      </c>
      <c r="B392" s="143" t="s">
        <v>265</v>
      </c>
      <c r="C392" s="144" t="s">
        <v>300</v>
      </c>
      <c r="D392" s="145"/>
      <c r="E392" s="146" t="s">
        <v>316</v>
      </c>
      <c r="F392" s="147" t="s">
        <v>29</v>
      </c>
      <c r="G392" s="148" t="s">
        <v>217</v>
      </c>
      <c r="H392" s="149"/>
      <c r="I392" s="150"/>
      <c r="J392" s="151"/>
      <c r="K392" s="151"/>
      <c r="L392" s="159"/>
      <c r="M392" s="151"/>
      <c r="N392" s="152"/>
      <c r="O392" s="153"/>
      <c r="P392" s="190">
        <f>4+5</f>
        <v>9</v>
      </c>
      <c r="Q392" s="154"/>
      <c r="R392" s="155"/>
      <c r="S392" s="156"/>
      <c r="T392" s="141"/>
    </row>
    <row r="393" spans="1:20" s="142" customFormat="1" ht="15" hidden="1" customHeight="1" x14ac:dyDescent="0.2">
      <c r="A393" s="130">
        <v>1</v>
      </c>
      <c r="B393" s="143" t="s">
        <v>268</v>
      </c>
      <c r="C393" s="144" t="s">
        <v>220</v>
      </c>
      <c r="D393" s="145"/>
      <c r="E393" s="146">
        <v>554.4</v>
      </c>
      <c r="F393" s="147">
        <v>555</v>
      </c>
      <c r="G393" s="148" t="s">
        <v>9</v>
      </c>
      <c r="H393" s="149"/>
      <c r="I393" s="150"/>
      <c r="J393" s="151"/>
      <c r="K393" s="151"/>
      <c r="L393" s="159"/>
      <c r="M393" s="151"/>
      <c r="N393" s="152"/>
      <c r="O393" s="153"/>
      <c r="P393" s="190">
        <v>600</v>
      </c>
      <c r="Q393" s="154"/>
      <c r="R393" s="155"/>
      <c r="S393" s="156"/>
      <c r="T393" s="141"/>
    </row>
    <row r="394" spans="1:20" s="142" customFormat="1" ht="15" hidden="1" customHeight="1" x14ac:dyDescent="0.2">
      <c r="A394" s="130">
        <v>1</v>
      </c>
      <c r="B394" s="143" t="s">
        <v>268</v>
      </c>
      <c r="C394" s="144" t="s">
        <v>220</v>
      </c>
      <c r="D394" s="145"/>
      <c r="E394" s="146">
        <v>555</v>
      </c>
      <c r="F394" s="147">
        <v>556.4</v>
      </c>
      <c r="G394" s="148" t="s">
        <v>9</v>
      </c>
      <c r="H394" s="149"/>
      <c r="I394" s="150"/>
      <c r="J394" s="151"/>
      <c r="K394" s="151"/>
      <c r="L394" s="159"/>
      <c r="M394" s="151"/>
      <c r="N394" s="152"/>
      <c r="O394" s="153"/>
      <c r="P394" s="190">
        <v>1400</v>
      </c>
      <c r="Q394" s="154"/>
      <c r="R394" s="155"/>
      <c r="S394" s="156"/>
      <c r="T394" s="141"/>
    </row>
    <row r="395" spans="1:20" s="142" customFormat="1" ht="15" hidden="1" customHeight="1" x14ac:dyDescent="0.2">
      <c r="A395" s="130">
        <v>1</v>
      </c>
      <c r="B395" s="143" t="s">
        <v>268</v>
      </c>
      <c r="C395" s="144" t="s">
        <v>491</v>
      </c>
      <c r="D395" s="145"/>
      <c r="E395" s="146">
        <v>555.4</v>
      </c>
      <c r="F395" s="147">
        <v>555.5</v>
      </c>
      <c r="G395" s="148" t="s">
        <v>9</v>
      </c>
      <c r="H395" s="149"/>
      <c r="I395" s="150"/>
      <c r="J395" s="151"/>
      <c r="K395" s="151"/>
      <c r="L395" s="159"/>
      <c r="M395" s="151"/>
      <c r="N395" s="152"/>
      <c r="O395" s="153"/>
      <c r="P395" s="190">
        <v>100</v>
      </c>
      <c r="Q395" s="154"/>
      <c r="R395" s="155"/>
      <c r="S395" s="156"/>
      <c r="T395" s="141"/>
    </row>
    <row r="396" spans="1:20" s="142" customFormat="1" ht="15" hidden="1" customHeight="1" x14ac:dyDescent="0.2">
      <c r="A396" s="130">
        <v>1</v>
      </c>
      <c r="B396" s="143" t="s">
        <v>268</v>
      </c>
      <c r="C396" s="144" t="s">
        <v>220</v>
      </c>
      <c r="D396" s="145"/>
      <c r="E396" s="146">
        <v>556.4</v>
      </c>
      <c r="F396" s="147">
        <v>557.5</v>
      </c>
      <c r="G396" s="148" t="s">
        <v>9</v>
      </c>
      <c r="H396" s="149"/>
      <c r="I396" s="150"/>
      <c r="J396" s="151"/>
      <c r="K396" s="151"/>
      <c r="L396" s="159"/>
      <c r="M396" s="151"/>
      <c r="N396" s="152"/>
      <c r="O396" s="153"/>
      <c r="P396" s="190">
        <v>1100</v>
      </c>
      <c r="Q396" s="154"/>
      <c r="R396" s="155"/>
      <c r="S396" s="156"/>
      <c r="T396" s="141"/>
    </row>
    <row r="397" spans="1:20" s="142" customFormat="1" ht="15" hidden="1" customHeight="1" x14ac:dyDescent="0.2">
      <c r="A397" s="130">
        <v>1</v>
      </c>
      <c r="B397" s="143" t="s">
        <v>292</v>
      </c>
      <c r="C397" s="144" t="s">
        <v>492</v>
      </c>
      <c r="D397" s="145"/>
      <c r="E397" s="146" t="s">
        <v>493</v>
      </c>
      <c r="F397" s="147" t="s">
        <v>494</v>
      </c>
      <c r="G397" s="148" t="s">
        <v>9</v>
      </c>
      <c r="H397" s="149"/>
      <c r="I397" s="150"/>
      <c r="J397" s="151"/>
      <c r="K397" s="151"/>
      <c r="L397" s="159"/>
      <c r="M397" s="151"/>
      <c r="N397" s="152"/>
      <c r="O397" s="153"/>
      <c r="P397" s="190">
        <v>100</v>
      </c>
      <c r="Q397" s="154"/>
      <c r="R397" s="155"/>
      <c r="S397" s="156"/>
      <c r="T397" s="141"/>
    </row>
    <row r="398" spans="1:20" s="142" customFormat="1" ht="15" hidden="1" customHeight="1" x14ac:dyDescent="0.2">
      <c r="A398" s="130">
        <v>1</v>
      </c>
      <c r="B398" s="143" t="s">
        <v>356</v>
      </c>
      <c r="C398" s="144" t="s">
        <v>206</v>
      </c>
      <c r="D398" s="145"/>
      <c r="E398" s="146">
        <v>623</v>
      </c>
      <c r="F398" s="147"/>
      <c r="G398" s="148" t="s">
        <v>217</v>
      </c>
      <c r="H398" s="149"/>
      <c r="I398" s="150"/>
      <c r="J398" s="151"/>
      <c r="K398" s="151"/>
      <c r="L398" s="159"/>
      <c r="M398" s="151"/>
      <c r="N398" s="152"/>
      <c r="O398" s="153"/>
      <c r="P398" s="190">
        <v>2</v>
      </c>
      <c r="Q398" s="154"/>
      <c r="R398" s="155"/>
      <c r="S398" s="156"/>
      <c r="T398" s="141"/>
    </row>
    <row r="399" spans="1:20" s="142" customFormat="1" ht="15" hidden="1" customHeight="1" x14ac:dyDescent="0.2">
      <c r="A399" s="130">
        <v>2</v>
      </c>
      <c r="B399" s="143" t="s">
        <v>495</v>
      </c>
      <c r="C399" s="144" t="s">
        <v>325</v>
      </c>
      <c r="D399" s="145"/>
      <c r="E399" s="146" t="s">
        <v>294</v>
      </c>
      <c r="F399" s="147" t="s">
        <v>42</v>
      </c>
      <c r="G399" s="148" t="s">
        <v>7</v>
      </c>
      <c r="H399" s="149"/>
      <c r="I399" s="150"/>
      <c r="J399" s="151"/>
      <c r="K399" s="151"/>
      <c r="L399" s="159"/>
      <c r="M399" s="151"/>
      <c r="N399" s="152"/>
      <c r="O399" s="153"/>
      <c r="P399" s="202">
        <v>0.3</v>
      </c>
      <c r="Q399" s="154"/>
      <c r="R399" s="155"/>
      <c r="S399" s="156"/>
      <c r="T399" s="141"/>
    </row>
    <row r="400" spans="1:20" s="142" customFormat="1" ht="15" hidden="1" customHeight="1" x14ac:dyDescent="0.2">
      <c r="A400" s="130">
        <v>1</v>
      </c>
      <c r="B400" s="143" t="s">
        <v>356</v>
      </c>
      <c r="C400" s="144" t="s">
        <v>214</v>
      </c>
      <c r="D400" s="145"/>
      <c r="E400" s="146">
        <v>624</v>
      </c>
      <c r="F400" s="147">
        <v>624.1</v>
      </c>
      <c r="G400" s="148" t="s">
        <v>9</v>
      </c>
      <c r="H400" s="149">
        <v>11</v>
      </c>
      <c r="I400" s="150" t="s">
        <v>213</v>
      </c>
      <c r="J400" s="150"/>
      <c r="K400" s="150"/>
      <c r="L400" s="157"/>
      <c r="M400" s="150"/>
      <c r="N400" s="150"/>
      <c r="O400" s="153"/>
      <c r="P400" s="190"/>
      <c r="Q400" s="154">
        <f>+P400/H400</f>
        <v>0</v>
      </c>
      <c r="R400" s="155" t="s">
        <v>496</v>
      </c>
      <c r="S400" s="158"/>
    </row>
    <row r="401" spans="1:20" s="142" customFormat="1" ht="15" hidden="1" customHeight="1" x14ac:dyDescent="0.2">
      <c r="A401" s="130">
        <v>1</v>
      </c>
      <c r="B401" s="143" t="s">
        <v>356</v>
      </c>
      <c r="C401" s="144" t="s">
        <v>215</v>
      </c>
      <c r="D401" s="145"/>
      <c r="E401" s="146">
        <v>624.1</v>
      </c>
      <c r="F401" s="147">
        <v>624.20000000000005</v>
      </c>
      <c r="G401" s="148" t="s">
        <v>9</v>
      </c>
      <c r="H401" s="149">
        <v>10</v>
      </c>
      <c r="I401" s="150" t="s">
        <v>213</v>
      </c>
      <c r="J401" s="150"/>
      <c r="K401" s="150"/>
      <c r="L401" s="157"/>
      <c r="M401" s="150"/>
      <c r="N401" s="150"/>
      <c r="O401" s="153"/>
      <c r="P401" s="190"/>
      <c r="Q401" s="154">
        <f t="shared" ref="Q401:Q417" si="10">+P401/H401</f>
        <v>0</v>
      </c>
      <c r="R401" s="155" t="s">
        <v>497</v>
      </c>
      <c r="S401" s="158"/>
    </row>
    <row r="402" spans="1:20" s="142" customFormat="1" ht="15" hidden="1" customHeight="1" x14ac:dyDescent="0.2">
      <c r="A402" s="130">
        <v>1</v>
      </c>
      <c r="B402" s="143" t="s">
        <v>356</v>
      </c>
      <c r="C402" s="144" t="s">
        <v>215</v>
      </c>
      <c r="D402" s="145"/>
      <c r="E402" s="146">
        <v>624.20000000000005</v>
      </c>
      <c r="F402" s="147">
        <v>624.29999999999995</v>
      </c>
      <c r="G402" s="148" t="s">
        <v>9</v>
      </c>
      <c r="H402" s="149">
        <v>10</v>
      </c>
      <c r="I402" s="150" t="s">
        <v>213</v>
      </c>
      <c r="J402" s="150"/>
      <c r="K402" s="150"/>
      <c r="L402" s="157"/>
      <c r="M402" s="150"/>
      <c r="N402" s="150"/>
      <c r="O402" s="153"/>
      <c r="P402" s="190"/>
      <c r="Q402" s="154">
        <f t="shared" si="10"/>
        <v>0</v>
      </c>
      <c r="R402" s="155" t="s">
        <v>498</v>
      </c>
      <c r="S402" s="158"/>
    </row>
    <row r="403" spans="1:20" s="142" customFormat="1" ht="15" hidden="1" customHeight="1" x14ac:dyDescent="0.2">
      <c r="A403" s="130">
        <v>1</v>
      </c>
      <c r="B403" s="143" t="s">
        <v>356</v>
      </c>
      <c r="C403" s="144" t="s">
        <v>216</v>
      </c>
      <c r="D403" s="145"/>
      <c r="E403" s="146">
        <v>624.4</v>
      </c>
      <c r="F403" s="147">
        <v>624.5</v>
      </c>
      <c r="G403" s="148" t="s">
        <v>217</v>
      </c>
      <c r="H403" s="149">
        <v>2</v>
      </c>
      <c r="I403" s="150" t="s">
        <v>213</v>
      </c>
      <c r="J403" s="150"/>
      <c r="K403" s="150"/>
      <c r="L403" s="157"/>
      <c r="M403" s="150"/>
      <c r="N403" s="150"/>
      <c r="O403" s="153"/>
      <c r="P403" s="190"/>
      <c r="Q403" s="154">
        <f t="shared" si="10"/>
        <v>0</v>
      </c>
      <c r="R403" s="155"/>
      <c r="S403" s="158"/>
    </row>
    <row r="404" spans="1:20" s="142" customFormat="1" ht="15" hidden="1" customHeight="1" x14ac:dyDescent="0.2">
      <c r="A404" s="130">
        <v>1</v>
      </c>
      <c r="B404" s="143" t="s">
        <v>356</v>
      </c>
      <c r="C404" s="144" t="s">
        <v>218</v>
      </c>
      <c r="D404" s="145"/>
      <c r="E404" s="146">
        <v>624.6</v>
      </c>
      <c r="F404" s="147">
        <v>624.70000000000005</v>
      </c>
      <c r="G404" s="148" t="s">
        <v>217</v>
      </c>
      <c r="H404" s="149">
        <v>1</v>
      </c>
      <c r="I404" s="150" t="s">
        <v>213</v>
      </c>
      <c r="J404" s="150"/>
      <c r="K404" s="150"/>
      <c r="L404" s="157"/>
      <c r="M404" s="150"/>
      <c r="N404" s="150"/>
      <c r="O404" s="153"/>
      <c r="P404" s="190">
        <v>2</v>
      </c>
      <c r="Q404" s="154">
        <f t="shared" si="10"/>
        <v>2</v>
      </c>
      <c r="R404" s="155"/>
      <c r="S404" s="158"/>
    </row>
    <row r="405" spans="1:20" s="142" customFormat="1" ht="15" hidden="1" customHeight="1" x14ac:dyDescent="0.2">
      <c r="A405" s="130">
        <v>1</v>
      </c>
      <c r="B405" s="143" t="s">
        <v>356</v>
      </c>
      <c r="C405" s="144" t="s">
        <v>214</v>
      </c>
      <c r="D405" s="145"/>
      <c r="E405" s="146">
        <v>624.6</v>
      </c>
      <c r="F405" s="147">
        <v>624.70000000000005</v>
      </c>
      <c r="G405" s="148" t="s">
        <v>9</v>
      </c>
      <c r="H405" s="149">
        <v>3</v>
      </c>
      <c r="I405" s="150" t="s">
        <v>213</v>
      </c>
      <c r="J405" s="150"/>
      <c r="K405" s="150"/>
      <c r="L405" s="157"/>
      <c r="M405" s="150"/>
      <c r="N405" s="150"/>
      <c r="O405" s="153"/>
      <c r="P405" s="190"/>
      <c r="Q405" s="154">
        <f t="shared" si="10"/>
        <v>0</v>
      </c>
      <c r="R405" s="155"/>
      <c r="S405" s="158"/>
    </row>
    <row r="406" spans="1:20" s="142" customFormat="1" ht="15" hidden="1" customHeight="1" x14ac:dyDescent="0.2">
      <c r="A406" s="130">
        <v>1</v>
      </c>
      <c r="B406" s="143" t="s">
        <v>356</v>
      </c>
      <c r="C406" s="144" t="s">
        <v>216</v>
      </c>
      <c r="D406" s="145"/>
      <c r="E406" s="146">
        <v>624.6</v>
      </c>
      <c r="F406" s="147">
        <v>624.70000000000005</v>
      </c>
      <c r="G406" s="148" t="s">
        <v>217</v>
      </c>
      <c r="H406" s="149">
        <v>2</v>
      </c>
      <c r="I406" s="150" t="s">
        <v>213</v>
      </c>
      <c r="J406" s="150"/>
      <c r="K406" s="150"/>
      <c r="L406" s="157"/>
      <c r="M406" s="150"/>
      <c r="N406" s="150"/>
      <c r="O406" s="153"/>
      <c r="P406" s="190"/>
      <c r="Q406" s="154">
        <f t="shared" si="10"/>
        <v>0</v>
      </c>
      <c r="R406" s="155"/>
      <c r="S406" s="158"/>
    </row>
    <row r="407" spans="1:20" s="142" customFormat="1" ht="15" hidden="1" customHeight="1" x14ac:dyDescent="0.2">
      <c r="A407" s="130">
        <v>1</v>
      </c>
      <c r="B407" s="143" t="s">
        <v>356</v>
      </c>
      <c r="C407" s="144" t="s">
        <v>214</v>
      </c>
      <c r="D407" s="145"/>
      <c r="E407" s="146">
        <v>624.70000000000005</v>
      </c>
      <c r="F407" s="147">
        <v>624.79999999999995</v>
      </c>
      <c r="G407" s="148" t="s">
        <v>9</v>
      </c>
      <c r="H407" s="149">
        <v>10</v>
      </c>
      <c r="I407" s="150" t="s">
        <v>213</v>
      </c>
      <c r="J407" s="150"/>
      <c r="K407" s="150"/>
      <c r="L407" s="157"/>
      <c r="M407" s="150"/>
      <c r="N407" s="150"/>
      <c r="O407" s="153"/>
      <c r="P407" s="190"/>
      <c r="Q407" s="154">
        <f t="shared" si="10"/>
        <v>0</v>
      </c>
      <c r="R407" s="155" t="s">
        <v>499</v>
      </c>
      <c r="S407" s="158"/>
    </row>
    <row r="408" spans="1:20" s="142" customFormat="1" ht="15" hidden="1" customHeight="1" x14ac:dyDescent="0.2">
      <c r="A408" s="130">
        <v>1</v>
      </c>
      <c r="B408" s="143" t="s">
        <v>356</v>
      </c>
      <c r="C408" s="144" t="s">
        <v>215</v>
      </c>
      <c r="D408" s="145"/>
      <c r="E408" s="146">
        <v>624.79999999999995</v>
      </c>
      <c r="F408" s="147">
        <v>624.9</v>
      </c>
      <c r="G408" s="148" t="s">
        <v>9</v>
      </c>
      <c r="H408" s="149">
        <v>5</v>
      </c>
      <c r="I408" s="150" t="s">
        <v>213</v>
      </c>
      <c r="J408" s="150"/>
      <c r="K408" s="150"/>
      <c r="L408" s="157"/>
      <c r="M408" s="150"/>
      <c r="N408" s="150"/>
      <c r="O408" s="153"/>
      <c r="P408" s="190"/>
      <c r="Q408" s="154">
        <f t="shared" si="10"/>
        <v>0</v>
      </c>
      <c r="R408" s="155" t="s">
        <v>500</v>
      </c>
      <c r="S408" s="158"/>
    </row>
    <row r="409" spans="1:20" s="142" customFormat="1" ht="15" hidden="1" customHeight="1" x14ac:dyDescent="0.2">
      <c r="A409" s="130">
        <v>1</v>
      </c>
      <c r="B409" s="143" t="s">
        <v>356</v>
      </c>
      <c r="C409" s="144" t="s">
        <v>218</v>
      </c>
      <c r="D409" s="145"/>
      <c r="E409" s="146">
        <v>624.9</v>
      </c>
      <c r="F409" s="147">
        <v>625</v>
      </c>
      <c r="G409" s="148" t="s">
        <v>217</v>
      </c>
      <c r="H409" s="149">
        <v>1</v>
      </c>
      <c r="I409" s="150" t="s">
        <v>213</v>
      </c>
      <c r="J409" s="150"/>
      <c r="K409" s="150"/>
      <c r="L409" s="157"/>
      <c r="M409" s="150"/>
      <c r="N409" s="150"/>
      <c r="O409" s="153"/>
      <c r="P409" s="190">
        <v>1</v>
      </c>
      <c r="Q409" s="154">
        <f t="shared" si="10"/>
        <v>1</v>
      </c>
      <c r="R409" s="155"/>
      <c r="S409" s="158"/>
    </row>
    <row r="410" spans="1:20" s="142" customFormat="1" ht="15" hidden="1" customHeight="1" x14ac:dyDescent="0.2">
      <c r="A410" s="130">
        <v>1</v>
      </c>
      <c r="B410" s="143" t="s">
        <v>356</v>
      </c>
      <c r="C410" s="144" t="s">
        <v>219</v>
      </c>
      <c r="D410" s="145"/>
      <c r="E410" s="168">
        <f>623.4+0.1</f>
        <v>623.5</v>
      </c>
      <c r="F410" s="169">
        <f>624.2-0.1</f>
        <v>624.1</v>
      </c>
      <c r="G410" s="148" t="s">
        <v>9</v>
      </c>
      <c r="H410" s="149">
        <v>800</v>
      </c>
      <c r="I410" s="150"/>
      <c r="J410" s="150" t="s">
        <v>213</v>
      </c>
      <c r="K410" s="150"/>
      <c r="L410" s="157"/>
      <c r="M410" s="150"/>
      <c r="N410" s="150"/>
      <c r="O410" s="153"/>
      <c r="P410" s="190">
        <f>600+300</f>
        <v>900</v>
      </c>
      <c r="Q410" s="154">
        <f t="shared" si="10"/>
        <v>1.125</v>
      </c>
      <c r="R410" s="155"/>
      <c r="S410" s="158"/>
    </row>
    <row r="411" spans="1:20" s="142" customFormat="1" ht="15" hidden="1" customHeight="1" x14ac:dyDescent="0.2">
      <c r="A411" s="130">
        <v>1</v>
      </c>
      <c r="B411" s="143" t="s">
        <v>356</v>
      </c>
      <c r="C411" s="144" t="s">
        <v>220</v>
      </c>
      <c r="D411" s="145"/>
      <c r="E411" s="146">
        <v>623.4</v>
      </c>
      <c r="F411" s="147">
        <v>624.20000000000005</v>
      </c>
      <c r="G411" s="148" t="s">
        <v>9</v>
      </c>
      <c r="H411" s="149">
        <v>800</v>
      </c>
      <c r="I411" s="150"/>
      <c r="J411" s="150" t="s">
        <v>213</v>
      </c>
      <c r="K411" s="150" t="s">
        <v>213</v>
      </c>
      <c r="L411" s="157"/>
      <c r="M411" s="150"/>
      <c r="N411" s="150"/>
      <c r="O411" s="153"/>
      <c r="P411" s="190"/>
      <c r="Q411" s="154">
        <f t="shared" si="10"/>
        <v>0</v>
      </c>
      <c r="R411" s="155"/>
      <c r="S411" s="158"/>
    </row>
    <row r="412" spans="1:20" s="142" customFormat="1" ht="15" hidden="1" customHeight="1" x14ac:dyDescent="0.2">
      <c r="A412" s="130">
        <v>1</v>
      </c>
      <c r="B412" s="143" t="s">
        <v>356</v>
      </c>
      <c r="C412" s="144" t="s">
        <v>220</v>
      </c>
      <c r="D412" s="145"/>
      <c r="E412" s="146">
        <v>624.6</v>
      </c>
      <c r="F412" s="147">
        <v>625</v>
      </c>
      <c r="G412" s="148" t="s">
        <v>9</v>
      </c>
      <c r="H412" s="149">
        <v>400</v>
      </c>
      <c r="I412" s="150"/>
      <c r="J412" s="150"/>
      <c r="K412" s="150" t="s">
        <v>213</v>
      </c>
      <c r="L412" s="157"/>
      <c r="M412" s="150"/>
      <c r="N412" s="150"/>
      <c r="O412" s="153"/>
      <c r="P412" s="190"/>
      <c r="Q412" s="154">
        <f t="shared" si="10"/>
        <v>0</v>
      </c>
      <c r="R412" s="155"/>
      <c r="S412" s="158"/>
    </row>
    <row r="413" spans="1:20" s="142" customFormat="1" ht="15" hidden="1" customHeight="1" x14ac:dyDescent="0.2">
      <c r="A413" s="130">
        <v>1</v>
      </c>
      <c r="B413" s="143" t="s">
        <v>356</v>
      </c>
      <c r="C413" s="144" t="s">
        <v>219</v>
      </c>
      <c r="D413" s="145"/>
      <c r="E413" s="146">
        <v>624.6</v>
      </c>
      <c r="F413" s="147">
        <v>625</v>
      </c>
      <c r="G413" s="148" t="s">
        <v>9</v>
      </c>
      <c r="H413" s="149">
        <v>400</v>
      </c>
      <c r="I413" s="150"/>
      <c r="J413" s="150"/>
      <c r="K413" s="150" t="s">
        <v>213</v>
      </c>
      <c r="L413" s="157"/>
      <c r="M413" s="150"/>
      <c r="N413" s="150"/>
      <c r="O413" s="153"/>
      <c r="P413" s="190"/>
      <c r="Q413" s="154">
        <f t="shared" si="10"/>
        <v>0</v>
      </c>
      <c r="R413" s="155"/>
      <c r="S413" s="158"/>
    </row>
    <row r="414" spans="1:20" s="142" customFormat="1" ht="15" hidden="1" customHeight="1" x14ac:dyDescent="0.2">
      <c r="A414" s="130">
        <v>1</v>
      </c>
      <c r="B414" s="143" t="s">
        <v>406</v>
      </c>
      <c r="C414" s="144" t="s">
        <v>266</v>
      </c>
      <c r="D414" s="145"/>
      <c r="E414" s="146" t="s">
        <v>420</v>
      </c>
      <c r="F414" s="147" t="s">
        <v>36</v>
      </c>
      <c r="G414" s="148" t="s">
        <v>217</v>
      </c>
      <c r="H414" s="149">
        <v>1</v>
      </c>
      <c r="I414" s="150"/>
      <c r="J414" s="151"/>
      <c r="K414" s="151"/>
      <c r="L414" s="159"/>
      <c r="M414" s="151" t="s">
        <v>213</v>
      </c>
      <c r="N414" s="152"/>
      <c r="O414" s="153"/>
      <c r="P414" s="190">
        <v>1</v>
      </c>
      <c r="Q414" s="154">
        <f t="shared" si="10"/>
        <v>1</v>
      </c>
      <c r="R414" s="155"/>
      <c r="S414" s="156"/>
      <c r="T414" s="141"/>
    </row>
    <row r="415" spans="1:20" s="142" customFormat="1" ht="15" hidden="1" customHeight="1" x14ac:dyDescent="0.2">
      <c r="A415" s="130">
        <v>1</v>
      </c>
      <c r="B415" s="143" t="s">
        <v>413</v>
      </c>
      <c r="C415" s="144" t="s">
        <v>360</v>
      </c>
      <c r="D415" s="145"/>
      <c r="E415" s="146" t="s">
        <v>501</v>
      </c>
      <c r="F415" s="147" t="s">
        <v>39</v>
      </c>
      <c r="G415" s="148" t="s">
        <v>217</v>
      </c>
      <c r="H415" s="149">
        <v>1</v>
      </c>
      <c r="I415" s="150"/>
      <c r="J415" s="151"/>
      <c r="K415" s="151"/>
      <c r="L415" s="159"/>
      <c r="M415" s="151" t="s">
        <v>213</v>
      </c>
      <c r="N415" s="152"/>
      <c r="O415" s="153"/>
      <c r="P415" s="190">
        <v>1</v>
      </c>
      <c r="Q415" s="154">
        <f t="shared" si="10"/>
        <v>1</v>
      </c>
      <c r="R415" s="155"/>
      <c r="S415" s="156"/>
      <c r="T415" s="141"/>
    </row>
    <row r="416" spans="1:20" s="142" customFormat="1" ht="15" hidden="1" customHeight="1" x14ac:dyDescent="0.2">
      <c r="A416" s="130">
        <v>1</v>
      </c>
      <c r="B416" s="143" t="s">
        <v>413</v>
      </c>
      <c r="C416" s="144" t="s">
        <v>360</v>
      </c>
      <c r="D416" s="145"/>
      <c r="E416" s="146" t="s">
        <v>321</v>
      </c>
      <c r="F416" s="147" t="s">
        <v>39</v>
      </c>
      <c r="G416" s="148" t="s">
        <v>217</v>
      </c>
      <c r="H416" s="149">
        <v>1</v>
      </c>
      <c r="I416" s="150"/>
      <c r="J416" s="151"/>
      <c r="K416" s="151"/>
      <c r="L416" s="159"/>
      <c r="M416" s="151" t="s">
        <v>213</v>
      </c>
      <c r="N416" s="152"/>
      <c r="O416" s="153"/>
      <c r="P416" s="190">
        <v>1</v>
      </c>
      <c r="Q416" s="154">
        <f t="shared" si="10"/>
        <v>1</v>
      </c>
      <c r="R416" s="155"/>
      <c r="S416" s="156"/>
      <c r="T416" s="141"/>
    </row>
    <row r="417" spans="1:20" s="142" customFormat="1" ht="15" hidden="1" customHeight="1" x14ac:dyDescent="0.2">
      <c r="A417" s="130"/>
      <c r="B417" s="143"/>
      <c r="C417" s="144" t="s">
        <v>275</v>
      </c>
      <c r="D417" s="145"/>
      <c r="E417" s="146">
        <v>625</v>
      </c>
      <c r="F417" s="147">
        <v>691</v>
      </c>
      <c r="G417" s="148" t="s">
        <v>362</v>
      </c>
      <c r="H417" s="149">
        <v>1</v>
      </c>
      <c r="I417" s="150"/>
      <c r="J417" s="151"/>
      <c r="K417" s="151"/>
      <c r="L417" s="159"/>
      <c r="M417" s="151" t="s">
        <v>213</v>
      </c>
      <c r="N417" s="152"/>
      <c r="O417" s="153"/>
      <c r="P417" s="193">
        <v>1</v>
      </c>
      <c r="Q417" s="154">
        <f t="shared" si="10"/>
        <v>1</v>
      </c>
      <c r="R417" s="155"/>
      <c r="S417" s="156"/>
      <c r="T417" s="141"/>
    </row>
    <row r="418" spans="1:20" s="142" customFormat="1" ht="15" hidden="1" customHeight="1" x14ac:dyDescent="0.2">
      <c r="A418" s="130">
        <v>1</v>
      </c>
      <c r="B418" s="143" t="s">
        <v>356</v>
      </c>
      <c r="C418" s="144" t="s">
        <v>224</v>
      </c>
      <c r="D418" s="145"/>
      <c r="E418" s="146">
        <v>623.70000000000005</v>
      </c>
      <c r="F418" s="147">
        <v>624.20000000000005</v>
      </c>
      <c r="G418" s="148" t="s">
        <v>217</v>
      </c>
      <c r="H418" s="149"/>
      <c r="I418" s="150"/>
      <c r="J418" s="151"/>
      <c r="K418" s="151"/>
      <c r="L418" s="159"/>
      <c r="M418" s="151"/>
      <c r="N418" s="152"/>
      <c r="O418" s="153"/>
      <c r="P418" s="190">
        <v>23</v>
      </c>
      <c r="Q418" s="154"/>
      <c r="R418" s="155"/>
      <c r="S418" s="156"/>
      <c r="T418" s="141"/>
    </row>
    <row r="419" spans="1:20" s="142" customFormat="1" ht="15" hidden="1" customHeight="1" x14ac:dyDescent="0.2">
      <c r="A419" s="130">
        <v>1</v>
      </c>
      <c r="B419" s="143" t="s">
        <v>356</v>
      </c>
      <c r="C419" s="144" t="s">
        <v>224</v>
      </c>
      <c r="D419" s="145"/>
      <c r="E419" s="146">
        <v>624.29999999999995</v>
      </c>
      <c r="F419" s="147">
        <v>625</v>
      </c>
      <c r="G419" s="148" t="s">
        <v>217</v>
      </c>
      <c r="H419" s="149"/>
      <c r="I419" s="150"/>
      <c r="J419" s="151"/>
      <c r="K419" s="151"/>
      <c r="L419" s="159"/>
      <c r="M419" s="151"/>
      <c r="N419" s="152"/>
      <c r="O419" s="153"/>
      <c r="P419" s="190">
        <v>18</v>
      </c>
      <c r="Q419" s="154"/>
      <c r="R419" s="155"/>
      <c r="S419" s="156"/>
      <c r="T419" s="141"/>
    </row>
    <row r="420" spans="1:20" s="142" customFormat="1" ht="15" hidden="1" customHeight="1" x14ac:dyDescent="0.2">
      <c r="A420" s="130">
        <v>1</v>
      </c>
      <c r="B420" s="143" t="s">
        <v>268</v>
      </c>
      <c r="C420" s="144" t="s">
        <v>206</v>
      </c>
      <c r="D420" s="145"/>
      <c r="E420" s="146" t="s">
        <v>502</v>
      </c>
      <c r="F420" s="147"/>
      <c r="G420" s="148" t="s">
        <v>217</v>
      </c>
      <c r="H420" s="149"/>
      <c r="I420" s="150"/>
      <c r="J420" s="151"/>
      <c r="K420" s="151"/>
      <c r="L420" s="159"/>
      <c r="M420" s="151"/>
      <c r="N420" s="152"/>
      <c r="O420" s="153"/>
      <c r="P420" s="190">
        <v>2</v>
      </c>
      <c r="Q420" s="154"/>
      <c r="R420" s="155"/>
      <c r="S420" s="156"/>
      <c r="T420" s="141"/>
    </row>
    <row r="421" spans="1:20" s="142" customFormat="1" ht="15" hidden="1" customHeight="1" x14ac:dyDescent="0.2">
      <c r="A421" s="130">
        <v>1</v>
      </c>
      <c r="B421" s="143" t="s">
        <v>268</v>
      </c>
      <c r="C421" s="144" t="s">
        <v>300</v>
      </c>
      <c r="D421" s="145"/>
      <c r="E421" s="146" t="s">
        <v>502</v>
      </c>
      <c r="F421" s="147"/>
      <c r="G421" s="148" t="s">
        <v>217</v>
      </c>
      <c r="H421" s="149"/>
      <c r="I421" s="150"/>
      <c r="J421" s="151"/>
      <c r="K421" s="151"/>
      <c r="L421" s="159"/>
      <c r="M421" s="151"/>
      <c r="N421" s="152"/>
      <c r="O421" s="153"/>
      <c r="P421" s="190">
        <v>1</v>
      </c>
      <c r="Q421" s="154"/>
      <c r="R421" s="155"/>
      <c r="S421" s="156"/>
      <c r="T421" s="141"/>
    </row>
    <row r="422" spans="1:20" s="142" customFormat="1" ht="15" hidden="1" customHeight="1" x14ac:dyDescent="0.2">
      <c r="A422" s="130">
        <v>1</v>
      </c>
      <c r="B422" s="143" t="s">
        <v>268</v>
      </c>
      <c r="C422" s="144" t="s">
        <v>206</v>
      </c>
      <c r="D422" s="145"/>
      <c r="E422" s="146" t="s">
        <v>503</v>
      </c>
      <c r="F422" s="147" t="s">
        <v>504</v>
      </c>
      <c r="G422" s="148" t="s">
        <v>217</v>
      </c>
      <c r="H422" s="149"/>
      <c r="I422" s="150"/>
      <c r="J422" s="151"/>
      <c r="K422" s="151"/>
      <c r="L422" s="159"/>
      <c r="M422" s="151"/>
      <c r="N422" s="152"/>
      <c r="O422" s="153"/>
      <c r="P422" s="190">
        <v>2</v>
      </c>
      <c r="Q422" s="154"/>
      <c r="R422" s="155"/>
      <c r="S422" s="156"/>
      <c r="T422" s="141"/>
    </row>
    <row r="423" spans="1:20" s="142" customFormat="1" ht="15" hidden="1" customHeight="1" x14ac:dyDescent="0.2">
      <c r="A423" s="130">
        <v>1</v>
      </c>
      <c r="B423" s="143" t="s">
        <v>268</v>
      </c>
      <c r="C423" s="144" t="s">
        <v>300</v>
      </c>
      <c r="D423" s="145"/>
      <c r="E423" s="146" t="s">
        <v>503</v>
      </c>
      <c r="F423" s="147" t="s">
        <v>504</v>
      </c>
      <c r="G423" s="148" t="s">
        <v>217</v>
      </c>
      <c r="H423" s="149"/>
      <c r="I423" s="150"/>
      <c r="J423" s="151"/>
      <c r="K423" s="151"/>
      <c r="L423" s="159"/>
      <c r="M423" s="151"/>
      <c r="N423" s="152"/>
      <c r="O423" s="153"/>
      <c r="P423" s="190">
        <v>3</v>
      </c>
      <c r="Q423" s="154"/>
      <c r="R423" s="155"/>
      <c r="S423" s="156"/>
      <c r="T423" s="141"/>
    </row>
    <row r="424" spans="1:20" s="142" customFormat="1" ht="15" hidden="1" customHeight="1" x14ac:dyDescent="0.2">
      <c r="A424" s="130">
        <v>1</v>
      </c>
      <c r="B424" s="143" t="s">
        <v>268</v>
      </c>
      <c r="C424" s="144" t="s">
        <v>300</v>
      </c>
      <c r="D424" s="145"/>
      <c r="E424" s="146">
        <v>555.29999999999995</v>
      </c>
      <c r="F424" s="147"/>
      <c r="G424" s="148" t="s">
        <v>217</v>
      </c>
      <c r="H424" s="149"/>
      <c r="I424" s="150"/>
      <c r="J424" s="151"/>
      <c r="K424" s="151"/>
      <c r="L424" s="159"/>
      <c r="M424" s="151"/>
      <c r="N424" s="152"/>
      <c r="O424" s="153"/>
      <c r="P424" s="190">
        <v>1</v>
      </c>
      <c r="Q424" s="154"/>
      <c r="R424" s="155"/>
      <c r="S424" s="156"/>
      <c r="T424" s="141"/>
    </row>
    <row r="425" spans="1:20" s="142" customFormat="1" ht="15" hidden="1" customHeight="1" x14ac:dyDescent="0.2">
      <c r="A425" s="130">
        <v>1</v>
      </c>
      <c r="B425" s="143" t="s">
        <v>268</v>
      </c>
      <c r="C425" s="144" t="s">
        <v>300</v>
      </c>
      <c r="D425" s="145"/>
      <c r="E425" s="146" t="s">
        <v>505</v>
      </c>
      <c r="F425" s="147" t="s">
        <v>506</v>
      </c>
      <c r="G425" s="148" t="s">
        <v>217</v>
      </c>
      <c r="H425" s="149"/>
      <c r="I425" s="150"/>
      <c r="J425" s="151"/>
      <c r="K425" s="151"/>
      <c r="L425" s="159"/>
      <c r="M425" s="151"/>
      <c r="N425" s="152"/>
      <c r="O425" s="153"/>
      <c r="P425" s="190">
        <v>1</v>
      </c>
      <c r="Q425" s="154"/>
      <c r="R425" s="155"/>
      <c r="S425" s="156"/>
      <c r="T425" s="141"/>
    </row>
    <row r="426" spans="1:20" s="142" customFormat="1" ht="15" hidden="1" customHeight="1" x14ac:dyDescent="0.2">
      <c r="A426" s="130">
        <v>1</v>
      </c>
      <c r="B426" s="143" t="s">
        <v>268</v>
      </c>
      <c r="C426" s="144" t="s">
        <v>300</v>
      </c>
      <c r="D426" s="145"/>
      <c r="E426" s="146">
        <v>557.20000000000005</v>
      </c>
      <c r="F426" s="147"/>
      <c r="G426" s="148" t="s">
        <v>217</v>
      </c>
      <c r="H426" s="149"/>
      <c r="I426" s="150"/>
      <c r="J426" s="151"/>
      <c r="K426" s="151"/>
      <c r="L426" s="159"/>
      <c r="M426" s="151"/>
      <c r="N426" s="152"/>
      <c r="O426" s="153"/>
      <c r="P426" s="190">
        <v>1</v>
      </c>
      <c r="Q426" s="154"/>
      <c r="R426" s="155"/>
      <c r="S426" s="156"/>
      <c r="T426" s="141"/>
    </row>
    <row r="427" spans="1:20" s="142" customFormat="1" ht="15" hidden="1" customHeight="1" x14ac:dyDescent="0.2">
      <c r="A427" s="130">
        <v>1</v>
      </c>
      <c r="B427" s="143" t="s">
        <v>268</v>
      </c>
      <c r="C427" s="144" t="s">
        <v>300</v>
      </c>
      <c r="D427" s="145"/>
      <c r="E427" s="146" t="s">
        <v>440</v>
      </c>
      <c r="F427" s="147" t="s">
        <v>441</v>
      </c>
      <c r="G427" s="148" t="s">
        <v>217</v>
      </c>
      <c r="H427" s="149"/>
      <c r="I427" s="150"/>
      <c r="J427" s="151"/>
      <c r="K427" s="151"/>
      <c r="L427" s="159"/>
      <c r="M427" s="151"/>
      <c r="N427" s="152"/>
      <c r="O427" s="153"/>
      <c r="P427" s="190">
        <v>1</v>
      </c>
      <c r="Q427" s="154"/>
      <c r="R427" s="155"/>
      <c r="S427" s="156"/>
      <c r="T427" s="141"/>
    </row>
    <row r="428" spans="1:20" s="142" customFormat="1" ht="15" hidden="1" customHeight="1" x14ac:dyDescent="0.2">
      <c r="A428" s="130">
        <v>1</v>
      </c>
      <c r="B428" s="143" t="s">
        <v>355</v>
      </c>
      <c r="C428" s="144" t="s">
        <v>299</v>
      </c>
      <c r="D428" s="145"/>
      <c r="E428" s="146" t="s">
        <v>507</v>
      </c>
      <c r="F428" s="147" t="s">
        <v>508</v>
      </c>
      <c r="G428" s="148" t="s">
        <v>217</v>
      </c>
      <c r="H428" s="149"/>
      <c r="I428" s="150"/>
      <c r="J428" s="151"/>
      <c r="K428" s="151"/>
      <c r="L428" s="159"/>
      <c r="M428" s="151"/>
      <c r="N428" s="152"/>
      <c r="O428" s="153"/>
      <c r="P428" s="190">
        <v>1</v>
      </c>
      <c r="Q428" s="154"/>
      <c r="R428" s="155"/>
      <c r="S428" s="156"/>
      <c r="T428" s="141"/>
    </row>
    <row r="429" spans="1:20" s="142" customFormat="1" ht="15" hidden="1" customHeight="1" x14ac:dyDescent="0.2">
      <c r="A429" s="130">
        <v>1</v>
      </c>
      <c r="B429" s="143" t="s">
        <v>355</v>
      </c>
      <c r="C429" s="144" t="s">
        <v>300</v>
      </c>
      <c r="D429" s="145"/>
      <c r="E429" s="146" t="s">
        <v>509</v>
      </c>
      <c r="F429" s="147">
        <v>611</v>
      </c>
      <c r="G429" s="148" t="s">
        <v>217</v>
      </c>
      <c r="H429" s="149"/>
      <c r="I429" s="150"/>
      <c r="J429" s="151"/>
      <c r="K429" s="151"/>
      <c r="L429" s="159"/>
      <c r="M429" s="151"/>
      <c r="N429" s="152"/>
      <c r="O429" s="153"/>
      <c r="P429" s="190">
        <v>1</v>
      </c>
      <c r="Q429" s="154"/>
      <c r="R429" s="155"/>
      <c r="S429" s="156"/>
      <c r="T429" s="141"/>
    </row>
    <row r="430" spans="1:20" s="142" customFormat="1" ht="15" hidden="1" customHeight="1" x14ac:dyDescent="0.2">
      <c r="A430" s="130">
        <v>1</v>
      </c>
      <c r="B430" s="143" t="s">
        <v>355</v>
      </c>
      <c r="C430" s="144" t="s">
        <v>300</v>
      </c>
      <c r="D430" s="145"/>
      <c r="E430" s="146" t="s">
        <v>510</v>
      </c>
      <c r="F430" s="147" t="s">
        <v>511</v>
      </c>
      <c r="G430" s="148" t="s">
        <v>217</v>
      </c>
      <c r="H430" s="149"/>
      <c r="I430" s="150"/>
      <c r="J430" s="151"/>
      <c r="K430" s="151"/>
      <c r="L430" s="159"/>
      <c r="M430" s="151"/>
      <c r="N430" s="152"/>
      <c r="O430" s="153"/>
      <c r="P430" s="190">
        <v>2</v>
      </c>
      <c r="Q430" s="154"/>
      <c r="R430" s="155"/>
      <c r="S430" s="156"/>
      <c r="T430" s="141"/>
    </row>
    <row r="431" spans="1:20" s="142" customFormat="1" ht="15" hidden="1" customHeight="1" x14ac:dyDescent="0.2">
      <c r="A431" s="130">
        <v>1</v>
      </c>
      <c r="B431" s="143" t="s">
        <v>356</v>
      </c>
      <c r="C431" s="144" t="s">
        <v>300</v>
      </c>
      <c r="D431" s="145"/>
      <c r="E431" s="146" t="s">
        <v>365</v>
      </c>
      <c r="F431" s="147" t="s">
        <v>366</v>
      </c>
      <c r="G431" s="148" t="s">
        <v>217</v>
      </c>
      <c r="H431" s="149"/>
      <c r="I431" s="150"/>
      <c r="J431" s="151"/>
      <c r="K431" s="151"/>
      <c r="L431" s="159"/>
      <c r="M431" s="151"/>
      <c r="N431" s="152"/>
      <c r="O431" s="153"/>
      <c r="P431" s="190">
        <v>1</v>
      </c>
      <c r="Q431" s="154"/>
      <c r="R431" s="155"/>
      <c r="S431" s="156"/>
      <c r="T431" s="141"/>
    </row>
    <row r="432" spans="1:20" s="142" customFormat="1" ht="15" hidden="1" customHeight="1" x14ac:dyDescent="0.2">
      <c r="A432" s="130">
        <v>1</v>
      </c>
      <c r="B432" s="143" t="s">
        <v>356</v>
      </c>
      <c r="C432" s="144" t="s">
        <v>300</v>
      </c>
      <c r="D432" s="145"/>
      <c r="E432" s="146" t="s">
        <v>512</v>
      </c>
      <c r="F432" s="147" t="s">
        <v>513</v>
      </c>
      <c r="G432" s="148" t="s">
        <v>217</v>
      </c>
      <c r="H432" s="149"/>
      <c r="I432" s="150"/>
      <c r="J432" s="151"/>
      <c r="K432" s="151"/>
      <c r="L432" s="159"/>
      <c r="M432" s="151"/>
      <c r="N432" s="152"/>
      <c r="O432" s="153"/>
      <c r="P432" s="190">
        <v>1</v>
      </c>
      <c r="Q432" s="154"/>
      <c r="R432" s="155"/>
      <c r="S432" s="156"/>
      <c r="T432" s="141"/>
    </row>
    <row r="433" spans="1:20" s="142" customFormat="1" ht="15" hidden="1" customHeight="1" x14ac:dyDescent="0.2">
      <c r="A433" s="130">
        <v>1</v>
      </c>
      <c r="B433" s="143" t="s">
        <v>355</v>
      </c>
      <c r="C433" s="144" t="s">
        <v>300</v>
      </c>
      <c r="D433" s="145"/>
      <c r="E433" s="146" t="s">
        <v>514</v>
      </c>
      <c r="F433" s="147" t="s">
        <v>515</v>
      </c>
      <c r="G433" s="148" t="s">
        <v>217</v>
      </c>
      <c r="H433" s="149"/>
      <c r="I433" s="150"/>
      <c r="J433" s="151"/>
      <c r="K433" s="151"/>
      <c r="L433" s="159"/>
      <c r="M433" s="151"/>
      <c r="N433" s="152"/>
      <c r="O433" s="153"/>
      <c r="P433" s="190">
        <v>2</v>
      </c>
      <c r="Q433" s="154"/>
      <c r="R433" s="155"/>
      <c r="S433" s="156"/>
      <c r="T433" s="141"/>
    </row>
    <row r="434" spans="1:20" s="142" customFormat="1" ht="15" hidden="1" customHeight="1" x14ac:dyDescent="0.2">
      <c r="A434" s="130">
        <v>1</v>
      </c>
      <c r="B434" s="143" t="s">
        <v>268</v>
      </c>
      <c r="C434" s="144" t="s">
        <v>224</v>
      </c>
      <c r="D434" s="145"/>
      <c r="E434" s="146" t="s">
        <v>339</v>
      </c>
      <c r="F434" s="147" t="s">
        <v>340</v>
      </c>
      <c r="G434" s="148" t="s">
        <v>217</v>
      </c>
      <c r="H434" s="149"/>
      <c r="I434" s="150"/>
      <c r="J434" s="151"/>
      <c r="K434" s="151"/>
      <c r="L434" s="159"/>
      <c r="M434" s="151"/>
      <c r="N434" s="152"/>
      <c r="O434" s="153"/>
      <c r="P434" s="166">
        <v>2</v>
      </c>
      <c r="Q434" s="154"/>
      <c r="R434" s="155"/>
      <c r="S434" s="156"/>
      <c r="T434" s="141"/>
    </row>
    <row r="435" spans="1:20" s="142" customFormat="1" hidden="1" x14ac:dyDescent="0.2">
      <c r="A435" s="130"/>
      <c r="B435" s="131"/>
      <c r="C435" s="208" t="s">
        <v>516</v>
      </c>
      <c r="D435" s="210"/>
      <c r="E435" s="160"/>
      <c r="F435" s="161"/>
      <c r="G435" s="134"/>
      <c r="H435" s="135"/>
      <c r="I435" s="170"/>
      <c r="J435" s="164"/>
      <c r="K435" s="164"/>
      <c r="L435" s="164"/>
      <c r="M435" s="164"/>
      <c r="N435" s="164"/>
      <c r="O435" s="171"/>
      <c r="P435" s="195"/>
      <c r="Q435" s="139"/>
      <c r="R435" s="172"/>
      <c r="S435" s="141"/>
      <c r="T435" s="141"/>
    </row>
    <row r="436" spans="1:20" s="142" customFormat="1" ht="15" hidden="1" customHeight="1" x14ac:dyDescent="0.2">
      <c r="A436" s="130">
        <v>2</v>
      </c>
      <c r="B436" s="143" t="s">
        <v>495</v>
      </c>
      <c r="C436" s="144" t="s">
        <v>223</v>
      </c>
      <c r="D436" s="145"/>
      <c r="E436" s="146">
        <v>625</v>
      </c>
      <c r="F436" s="147">
        <v>625.20000000000005</v>
      </c>
      <c r="G436" s="148" t="s">
        <v>9</v>
      </c>
      <c r="H436" s="149">
        <v>80</v>
      </c>
      <c r="I436" s="150" t="s">
        <v>213</v>
      </c>
      <c r="J436" s="151"/>
      <c r="K436" s="151"/>
      <c r="L436" s="151"/>
      <c r="M436" s="151"/>
      <c r="N436" s="152"/>
      <c r="O436" s="153"/>
      <c r="P436" s="202"/>
      <c r="Q436" s="154">
        <f t="shared" ref="Q436:Q464" si="11">+P436/H436</f>
        <v>0</v>
      </c>
      <c r="R436" s="155" t="s">
        <v>517</v>
      </c>
      <c r="S436" s="156"/>
      <c r="T436" s="141"/>
    </row>
    <row r="437" spans="1:20" s="142" customFormat="1" ht="15" hidden="1" customHeight="1" x14ac:dyDescent="0.2">
      <c r="A437" s="130">
        <v>2</v>
      </c>
      <c r="B437" s="143" t="s">
        <v>495</v>
      </c>
      <c r="C437" s="144" t="s">
        <v>214</v>
      </c>
      <c r="D437" s="145"/>
      <c r="E437" s="146">
        <v>625</v>
      </c>
      <c r="F437" s="147">
        <v>625.20000000000005</v>
      </c>
      <c r="G437" s="148" t="s">
        <v>9</v>
      </c>
      <c r="H437" s="149">
        <v>30</v>
      </c>
      <c r="I437" s="150" t="s">
        <v>213</v>
      </c>
      <c r="J437" s="151"/>
      <c r="K437" s="151"/>
      <c r="L437" s="151"/>
      <c r="M437" s="151"/>
      <c r="N437" s="152"/>
      <c r="O437" s="153"/>
      <c r="P437" s="202"/>
      <c r="Q437" s="154">
        <f t="shared" si="11"/>
        <v>0</v>
      </c>
      <c r="R437" s="155" t="s">
        <v>518</v>
      </c>
      <c r="S437" s="156"/>
      <c r="T437" s="141"/>
    </row>
    <row r="438" spans="1:20" s="142" customFormat="1" ht="15" hidden="1" customHeight="1" x14ac:dyDescent="0.2">
      <c r="A438" s="130">
        <v>2</v>
      </c>
      <c r="B438" s="143" t="s">
        <v>495</v>
      </c>
      <c r="C438" s="144" t="s">
        <v>214</v>
      </c>
      <c r="D438" s="145"/>
      <c r="E438" s="146">
        <v>625.29999999999995</v>
      </c>
      <c r="F438" s="147">
        <v>625.4</v>
      </c>
      <c r="G438" s="148" t="s">
        <v>9</v>
      </c>
      <c r="H438" s="149">
        <v>7</v>
      </c>
      <c r="I438" s="150" t="s">
        <v>213</v>
      </c>
      <c r="J438" s="151"/>
      <c r="K438" s="151"/>
      <c r="L438" s="151"/>
      <c r="M438" s="151"/>
      <c r="N438" s="152"/>
      <c r="O438" s="153"/>
      <c r="P438" s="202"/>
      <c r="Q438" s="154">
        <f t="shared" si="11"/>
        <v>0</v>
      </c>
      <c r="R438" s="155" t="s">
        <v>519</v>
      </c>
      <c r="S438" s="156"/>
      <c r="T438" s="141"/>
    </row>
    <row r="439" spans="1:20" s="142" customFormat="1" ht="15" hidden="1" customHeight="1" x14ac:dyDescent="0.2">
      <c r="A439" s="130">
        <v>2</v>
      </c>
      <c r="B439" s="143" t="s">
        <v>495</v>
      </c>
      <c r="C439" s="144" t="s">
        <v>225</v>
      </c>
      <c r="D439" s="145"/>
      <c r="E439" s="146">
        <v>626</v>
      </c>
      <c r="F439" s="147">
        <v>627</v>
      </c>
      <c r="G439" s="148" t="s">
        <v>217</v>
      </c>
      <c r="H439" s="149">
        <v>29</v>
      </c>
      <c r="I439" s="150" t="s">
        <v>213</v>
      </c>
      <c r="J439" s="151"/>
      <c r="K439" s="151"/>
      <c r="L439" s="151"/>
      <c r="M439" s="151"/>
      <c r="N439" s="152"/>
      <c r="O439" s="153"/>
      <c r="P439" s="202">
        <v>32</v>
      </c>
      <c r="Q439" s="154">
        <f t="shared" si="11"/>
        <v>1.103448275862069</v>
      </c>
      <c r="R439" s="155"/>
      <c r="S439" s="156"/>
      <c r="T439" s="141"/>
    </row>
    <row r="440" spans="1:20" s="142" customFormat="1" ht="15" hidden="1" customHeight="1" x14ac:dyDescent="0.2">
      <c r="A440" s="130">
        <v>2</v>
      </c>
      <c r="B440" s="143" t="s">
        <v>495</v>
      </c>
      <c r="C440" s="144" t="s">
        <v>216</v>
      </c>
      <c r="D440" s="145"/>
      <c r="E440" s="146">
        <v>626</v>
      </c>
      <c r="F440" s="147">
        <v>626.1</v>
      </c>
      <c r="G440" s="148" t="s">
        <v>217</v>
      </c>
      <c r="H440" s="149">
        <v>2</v>
      </c>
      <c r="I440" s="150" t="s">
        <v>213</v>
      </c>
      <c r="J440" s="151"/>
      <c r="K440" s="151"/>
      <c r="L440" s="151"/>
      <c r="M440" s="151"/>
      <c r="N440" s="152"/>
      <c r="O440" s="153"/>
      <c r="P440" s="202">
        <v>2</v>
      </c>
      <c r="Q440" s="154">
        <f t="shared" si="11"/>
        <v>1</v>
      </c>
      <c r="R440" s="155" t="s">
        <v>520</v>
      </c>
      <c r="S440" s="156"/>
      <c r="T440" s="141"/>
    </row>
    <row r="441" spans="1:20" s="142" customFormat="1" ht="15" hidden="1" customHeight="1" x14ac:dyDescent="0.2">
      <c r="A441" s="130">
        <v>2</v>
      </c>
      <c r="B441" s="143" t="s">
        <v>495</v>
      </c>
      <c r="C441" s="144" t="s">
        <v>214</v>
      </c>
      <c r="D441" s="145"/>
      <c r="E441" s="146">
        <v>626.20000000000005</v>
      </c>
      <c r="F441" s="147">
        <v>626.29999999999995</v>
      </c>
      <c r="G441" s="148" t="s">
        <v>9</v>
      </c>
      <c r="H441" s="149">
        <v>3</v>
      </c>
      <c r="I441" s="150" t="s">
        <v>213</v>
      </c>
      <c r="J441" s="151"/>
      <c r="K441" s="151"/>
      <c r="L441" s="151"/>
      <c r="M441" s="151"/>
      <c r="N441" s="152"/>
      <c r="O441" s="153"/>
      <c r="P441" s="202">
        <v>3</v>
      </c>
      <c r="Q441" s="154">
        <f t="shared" si="11"/>
        <v>1</v>
      </c>
      <c r="R441" s="155"/>
      <c r="S441" s="156"/>
      <c r="T441" s="141"/>
    </row>
    <row r="442" spans="1:20" s="142" customFormat="1" ht="15" hidden="1" customHeight="1" x14ac:dyDescent="0.2">
      <c r="A442" s="130">
        <v>2</v>
      </c>
      <c r="B442" s="143" t="s">
        <v>495</v>
      </c>
      <c r="C442" s="144" t="s">
        <v>214</v>
      </c>
      <c r="D442" s="145"/>
      <c r="E442" s="146">
        <v>626.29999999999995</v>
      </c>
      <c r="F442" s="147">
        <v>626.4</v>
      </c>
      <c r="G442" s="148" t="s">
        <v>9</v>
      </c>
      <c r="H442" s="149">
        <v>3</v>
      </c>
      <c r="I442" s="150" t="s">
        <v>213</v>
      </c>
      <c r="J442" s="151"/>
      <c r="K442" s="151"/>
      <c r="L442" s="151"/>
      <c r="M442" s="151"/>
      <c r="N442" s="152"/>
      <c r="O442" s="153"/>
      <c r="P442" s="202">
        <v>3</v>
      </c>
      <c r="Q442" s="154">
        <f t="shared" si="11"/>
        <v>1</v>
      </c>
      <c r="R442" s="155"/>
      <c r="S442" s="156"/>
      <c r="T442" s="141"/>
    </row>
    <row r="443" spans="1:20" s="142" customFormat="1" ht="15" hidden="1" customHeight="1" x14ac:dyDescent="0.2">
      <c r="A443" s="130">
        <v>2</v>
      </c>
      <c r="B443" s="143" t="s">
        <v>495</v>
      </c>
      <c r="C443" s="144" t="s">
        <v>242</v>
      </c>
      <c r="D443" s="145"/>
      <c r="E443" s="146">
        <v>626.79999999999995</v>
      </c>
      <c r="F443" s="147">
        <v>626.9</v>
      </c>
      <c r="G443" s="148" t="s">
        <v>9</v>
      </c>
      <c r="H443" s="149">
        <v>10</v>
      </c>
      <c r="I443" s="150" t="s">
        <v>213</v>
      </c>
      <c r="J443" s="151"/>
      <c r="K443" s="151"/>
      <c r="L443" s="151"/>
      <c r="M443" s="151"/>
      <c r="N443" s="152"/>
      <c r="O443" s="153"/>
      <c r="P443" s="202"/>
      <c r="Q443" s="154">
        <f t="shared" si="11"/>
        <v>0</v>
      </c>
      <c r="R443" s="155" t="s">
        <v>521</v>
      </c>
      <c r="S443" s="156"/>
      <c r="T443" s="141"/>
    </row>
    <row r="444" spans="1:20" s="142" customFormat="1" ht="15" hidden="1" customHeight="1" x14ac:dyDescent="0.2">
      <c r="A444" s="130">
        <v>2</v>
      </c>
      <c r="B444" s="143" t="s">
        <v>495</v>
      </c>
      <c r="C444" s="144" t="s">
        <v>216</v>
      </c>
      <c r="D444" s="145"/>
      <c r="E444" s="146">
        <v>627.9</v>
      </c>
      <c r="F444" s="147">
        <v>628</v>
      </c>
      <c r="G444" s="148" t="s">
        <v>217</v>
      </c>
      <c r="H444" s="149">
        <v>2</v>
      </c>
      <c r="I444" s="150"/>
      <c r="J444" s="151" t="s">
        <v>213</v>
      </c>
      <c r="K444" s="151"/>
      <c r="L444" s="151"/>
      <c r="M444" s="151"/>
      <c r="N444" s="152"/>
      <c r="O444" s="153"/>
      <c r="P444" s="202"/>
      <c r="Q444" s="154">
        <f t="shared" si="11"/>
        <v>0</v>
      </c>
      <c r="R444" s="155"/>
      <c r="S444" s="156"/>
      <c r="T444" s="141"/>
    </row>
    <row r="445" spans="1:20" s="142" customFormat="1" ht="15" hidden="1" customHeight="1" x14ac:dyDescent="0.2">
      <c r="A445" s="130">
        <v>2</v>
      </c>
      <c r="B445" s="143" t="s">
        <v>495</v>
      </c>
      <c r="C445" s="144" t="s">
        <v>225</v>
      </c>
      <c r="D445" s="145"/>
      <c r="E445" s="146">
        <v>628</v>
      </c>
      <c r="F445" s="147">
        <v>629</v>
      </c>
      <c r="G445" s="148" t="s">
        <v>217</v>
      </c>
      <c r="H445" s="149">
        <v>21</v>
      </c>
      <c r="I445" s="150"/>
      <c r="J445" s="151" t="s">
        <v>213</v>
      </c>
      <c r="K445" s="151"/>
      <c r="L445" s="151"/>
      <c r="M445" s="151"/>
      <c r="N445" s="152"/>
      <c r="O445" s="153"/>
      <c r="P445" s="202"/>
      <c r="Q445" s="154">
        <f t="shared" si="11"/>
        <v>0</v>
      </c>
      <c r="R445" s="155"/>
      <c r="S445" s="156"/>
      <c r="T445" s="141"/>
    </row>
    <row r="446" spans="1:20" s="142" customFormat="1" ht="15" hidden="1" customHeight="1" x14ac:dyDescent="0.2">
      <c r="A446" s="130">
        <v>2</v>
      </c>
      <c r="B446" s="143" t="s">
        <v>495</v>
      </c>
      <c r="C446" s="144" t="s">
        <v>216</v>
      </c>
      <c r="D446" s="145"/>
      <c r="E446" s="146">
        <v>628</v>
      </c>
      <c r="F446" s="147">
        <v>628.1</v>
      </c>
      <c r="G446" s="148" t="s">
        <v>217</v>
      </c>
      <c r="H446" s="149">
        <v>2</v>
      </c>
      <c r="I446" s="150"/>
      <c r="J446" s="151" t="s">
        <v>213</v>
      </c>
      <c r="K446" s="151"/>
      <c r="L446" s="151"/>
      <c r="M446" s="151"/>
      <c r="N446" s="152"/>
      <c r="O446" s="153"/>
      <c r="P446" s="202"/>
      <c r="Q446" s="154">
        <f t="shared" si="11"/>
        <v>0</v>
      </c>
      <c r="R446" s="155"/>
      <c r="S446" s="156"/>
      <c r="T446" s="141"/>
    </row>
    <row r="447" spans="1:20" s="142" customFormat="1" ht="15" hidden="1" customHeight="1" x14ac:dyDescent="0.2">
      <c r="A447" s="130">
        <v>2</v>
      </c>
      <c r="B447" s="143" t="s">
        <v>495</v>
      </c>
      <c r="C447" s="144" t="s">
        <v>214</v>
      </c>
      <c r="D447" s="145"/>
      <c r="E447" s="146">
        <v>628.70000000000005</v>
      </c>
      <c r="F447" s="147">
        <v>628.79999999999995</v>
      </c>
      <c r="G447" s="148" t="s">
        <v>9</v>
      </c>
      <c r="H447" s="149">
        <v>5</v>
      </c>
      <c r="I447" s="150"/>
      <c r="J447" s="151" t="s">
        <v>213</v>
      </c>
      <c r="K447" s="151"/>
      <c r="L447" s="151"/>
      <c r="M447" s="151"/>
      <c r="N447" s="152"/>
      <c r="O447" s="153"/>
      <c r="P447" s="202"/>
      <c r="Q447" s="154">
        <f t="shared" si="11"/>
        <v>0</v>
      </c>
      <c r="R447" s="155"/>
      <c r="S447" s="156"/>
      <c r="T447" s="141"/>
    </row>
    <row r="448" spans="1:20" s="142" customFormat="1" ht="15" hidden="1" customHeight="1" x14ac:dyDescent="0.2">
      <c r="A448" s="130">
        <v>2</v>
      </c>
      <c r="B448" s="143" t="s">
        <v>495</v>
      </c>
      <c r="C448" s="144" t="s">
        <v>243</v>
      </c>
      <c r="D448" s="145"/>
      <c r="E448" s="146">
        <v>629</v>
      </c>
      <c r="F448" s="147">
        <v>630</v>
      </c>
      <c r="G448" s="148" t="s">
        <v>217</v>
      </c>
      <c r="H448" s="149">
        <v>56</v>
      </c>
      <c r="I448" s="150"/>
      <c r="J448" s="151" t="s">
        <v>213</v>
      </c>
      <c r="K448" s="151"/>
      <c r="L448" s="151"/>
      <c r="M448" s="151"/>
      <c r="N448" s="152"/>
      <c r="O448" s="153"/>
      <c r="P448" s="202"/>
      <c r="Q448" s="154">
        <f t="shared" si="11"/>
        <v>0</v>
      </c>
      <c r="R448" s="155"/>
      <c r="S448" s="156"/>
      <c r="T448" s="141"/>
    </row>
    <row r="449" spans="1:20" s="142" customFormat="1" ht="15" hidden="1" customHeight="1" x14ac:dyDescent="0.2">
      <c r="A449" s="130">
        <v>2</v>
      </c>
      <c r="B449" s="143" t="s">
        <v>495</v>
      </c>
      <c r="C449" s="144" t="s">
        <v>182</v>
      </c>
      <c r="D449" s="145"/>
      <c r="E449" s="146">
        <v>629</v>
      </c>
      <c r="F449" s="147">
        <v>629.79999999999995</v>
      </c>
      <c r="G449" s="148" t="s">
        <v>9</v>
      </c>
      <c r="H449" s="149">
        <v>800</v>
      </c>
      <c r="I449" s="150"/>
      <c r="J449" s="151" t="s">
        <v>213</v>
      </c>
      <c r="K449" s="151" t="s">
        <v>213</v>
      </c>
      <c r="L449" s="151"/>
      <c r="M449" s="151"/>
      <c r="N449" s="152"/>
      <c r="O449" s="153"/>
      <c r="P449" s="202"/>
      <c r="Q449" s="154">
        <f t="shared" si="11"/>
        <v>0</v>
      </c>
      <c r="R449" s="155"/>
      <c r="S449" s="156"/>
      <c r="T449" s="141"/>
    </row>
    <row r="450" spans="1:20" s="142" customFormat="1" ht="15" hidden="1" customHeight="1" x14ac:dyDescent="0.2">
      <c r="A450" s="130">
        <v>2</v>
      </c>
      <c r="B450" s="143" t="s">
        <v>495</v>
      </c>
      <c r="C450" s="144" t="s">
        <v>214</v>
      </c>
      <c r="D450" s="145"/>
      <c r="E450" s="146">
        <v>629.1</v>
      </c>
      <c r="F450" s="147">
        <v>629.20000000000005</v>
      </c>
      <c r="G450" s="148" t="s">
        <v>9</v>
      </c>
      <c r="H450" s="149">
        <v>7</v>
      </c>
      <c r="I450" s="150"/>
      <c r="J450" s="151"/>
      <c r="K450" s="151" t="s">
        <v>213</v>
      </c>
      <c r="L450" s="151"/>
      <c r="M450" s="151"/>
      <c r="N450" s="152"/>
      <c r="O450" s="153"/>
      <c r="P450" s="202"/>
      <c r="Q450" s="154">
        <f t="shared" si="11"/>
        <v>0</v>
      </c>
      <c r="R450" s="155" t="s">
        <v>519</v>
      </c>
      <c r="S450" s="156"/>
      <c r="T450" s="141"/>
    </row>
    <row r="451" spans="1:20" s="142" customFormat="1" ht="15" hidden="1" customHeight="1" x14ac:dyDescent="0.2">
      <c r="A451" s="130">
        <v>2</v>
      </c>
      <c r="B451" s="143" t="s">
        <v>495</v>
      </c>
      <c r="C451" s="144" t="s">
        <v>214</v>
      </c>
      <c r="D451" s="145"/>
      <c r="E451" s="146">
        <v>629.20000000000005</v>
      </c>
      <c r="F451" s="147">
        <v>629.29999999999995</v>
      </c>
      <c r="G451" s="148" t="s">
        <v>9</v>
      </c>
      <c r="H451" s="149">
        <v>5</v>
      </c>
      <c r="I451" s="150"/>
      <c r="J451" s="151"/>
      <c r="K451" s="151" t="s">
        <v>213</v>
      </c>
      <c r="L451" s="151"/>
      <c r="M451" s="151"/>
      <c r="N451" s="152"/>
      <c r="O451" s="153"/>
      <c r="P451" s="202"/>
      <c r="Q451" s="154">
        <f t="shared" si="11"/>
        <v>0</v>
      </c>
      <c r="R451" s="155"/>
      <c r="S451" s="156"/>
      <c r="T451" s="141"/>
    </row>
    <row r="452" spans="1:20" s="142" customFormat="1" ht="15" hidden="1" customHeight="1" x14ac:dyDescent="0.2">
      <c r="A452" s="130">
        <v>2</v>
      </c>
      <c r="B452" s="143" t="s">
        <v>495</v>
      </c>
      <c r="C452" s="144" t="s">
        <v>214</v>
      </c>
      <c r="D452" s="145"/>
      <c r="E452" s="146">
        <v>629.4</v>
      </c>
      <c r="F452" s="147">
        <v>629.5</v>
      </c>
      <c r="G452" s="148" t="s">
        <v>9</v>
      </c>
      <c r="H452" s="149">
        <v>8</v>
      </c>
      <c r="I452" s="150"/>
      <c r="J452" s="151"/>
      <c r="K452" s="151" t="s">
        <v>213</v>
      </c>
      <c r="L452" s="151"/>
      <c r="M452" s="151"/>
      <c r="N452" s="152"/>
      <c r="O452" s="153"/>
      <c r="P452" s="202"/>
      <c r="Q452" s="154">
        <f t="shared" si="11"/>
        <v>0</v>
      </c>
      <c r="R452" s="155" t="s">
        <v>353</v>
      </c>
      <c r="S452" s="156"/>
      <c r="T452" s="141"/>
    </row>
    <row r="453" spans="1:20" s="142" customFormat="1" ht="15" hidden="1" customHeight="1" x14ac:dyDescent="0.2">
      <c r="A453" s="130">
        <v>2</v>
      </c>
      <c r="B453" s="143" t="s">
        <v>495</v>
      </c>
      <c r="C453" s="144" t="s">
        <v>214</v>
      </c>
      <c r="D453" s="145"/>
      <c r="E453" s="146">
        <v>629.70000000000005</v>
      </c>
      <c r="F453" s="147">
        <v>629.79999999999995</v>
      </c>
      <c r="G453" s="148" t="s">
        <v>9</v>
      </c>
      <c r="H453" s="149">
        <v>4</v>
      </c>
      <c r="I453" s="150"/>
      <c r="J453" s="151"/>
      <c r="K453" s="151" t="s">
        <v>213</v>
      </c>
      <c r="L453" s="151"/>
      <c r="M453" s="151"/>
      <c r="N453" s="152"/>
      <c r="O453" s="153"/>
      <c r="P453" s="202"/>
      <c r="Q453" s="154">
        <f t="shared" si="11"/>
        <v>0</v>
      </c>
      <c r="R453" s="155"/>
      <c r="S453" s="156"/>
      <c r="T453" s="141"/>
    </row>
    <row r="454" spans="1:20" s="142" customFormat="1" ht="15" hidden="1" customHeight="1" x14ac:dyDescent="0.2">
      <c r="A454" s="130">
        <v>2</v>
      </c>
      <c r="B454" s="143" t="s">
        <v>495</v>
      </c>
      <c r="C454" s="144" t="s">
        <v>216</v>
      </c>
      <c r="D454" s="145"/>
      <c r="E454" s="146">
        <v>629.79999999999995</v>
      </c>
      <c r="F454" s="147">
        <v>629.9</v>
      </c>
      <c r="G454" s="148" t="s">
        <v>217</v>
      </c>
      <c r="H454" s="149">
        <v>2</v>
      </c>
      <c r="I454" s="150"/>
      <c r="J454" s="151"/>
      <c r="K454" s="151" t="s">
        <v>213</v>
      </c>
      <c r="L454" s="151"/>
      <c r="M454" s="151"/>
      <c r="N454" s="152"/>
      <c r="O454" s="153"/>
      <c r="P454" s="202"/>
      <c r="Q454" s="154">
        <f t="shared" si="11"/>
        <v>0</v>
      </c>
      <c r="R454" s="155"/>
      <c r="S454" s="156"/>
      <c r="T454" s="141"/>
    </row>
    <row r="455" spans="1:20" s="142" customFormat="1" ht="15" hidden="1" customHeight="1" x14ac:dyDescent="0.2">
      <c r="A455" s="130">
        <v>2</v>
      </c>
      <c r="B455" s="143" t="s">
        <v>495</v>
      </c>
      <c r="C455" s="144" t="s">
        <v>214</v>
      </c>
      <c r="D455" s="145"/>
      <c r="E455" s="146">
        <v>629.9</v>
      </c>
      <c r="F455" s="147">
        <v>630</v>
      </c>
      <c r="G455" s="148" t="s">
        <v>9</v>
      </c>
      <c r="H455" s="149">
        <v>4</v>
      </c>
      <c r="I455" s="150"/>
      <c r="J455" s="151"/>
      <c r="K455" s="151" t="s">
        <v>213</v>
      </c>
      <c r="L455" s="151"/>
      <c r="M455" s="151"/>
      <c r="N455" s="152"/>
      <c r="O455" s="153"/>
      <c r="P455" s="202"/>
      <c r="Q455" s="154">
        <f t="shared" si="11"/>
        <v>0</v>
      </c>
      <c r="R455" s="155"/>
      <c r="S455" s="156"/>
      <c r="T455" s="141"/>
    </row>
    <row r="456" spans="1:20" s="142" customFormat="1" ht="15" hidden="1" customHeight="1" x14ac:dyDescent="0.2">
      <c r="A456" s="130">
        <v>2</v>
      </c>
      <c r="B456" s="143" t="s">
        <v>495</v>
      </c>
      <c r="C456" s="144" t="s">
        <v>225</v>
      </c>
      <c r="D456" s="145"/>
      <c r="E456" s="146">
        <v>630</v>
      </c>
      <c r="F456" s="147">
        <v>631</v>
      </c>
      <c r="G456" s="148" t="s">
        <v>217</v>
      </c>
      <c r="H456" s="149">
        <v>13</v>
      </c>
      <c r="I456" s="150"/>
      <c r="J456" s="151"/>
      <c r="K456" s="151"/>
      <c r="L456" s="151" t="s">
        <v>213</v>
      </c>
      <c r="M456" s="151"/>
      <c r="N456" s="152"/>
      <c r="O456" s="153"/>
      <c r="P456" s="202"/>
      <c r="Q456" s="154">
        <f t="shared" si="11"/>
        <v>0</v>
      </c>
      <c r="R456" s="155"/>
      <c r="S456" s="156"/>
      <c r="T456" s="141"/>
    </row>
    <row r="457" spans="1:20" s="142" customFormat="1" ht="15" hidden="1" customHeight="1" x14ac:dyDescent="0.2">
      <c r="A457" s="130">
        <v>2</v>
      </c>
      <c r="B457" s="143" t="s">
        <v>495</v>
      </c>
      <c r="C457" s="144" t="s">
        <v>214</v>
      </c>
      <c r="D457" s="145"/>
      <c r="E457" s="146">
        <v>630.1</v>
      </c>
      <c r="F457" s="147">
        <v>630.20000000000005</v>
      </c>
      <c r="G457" s="148" t="s">
        <v>9</v>
      </c>
      <c r="H457" s="149">
        <v>12</v>
      </c>
      <c r="I457" s="150"/>
      <c r="J457" s="151"/>
      <c r="K457" s="151"/>
      <c r="L457" s="151" t="s">
        <v>213</v>
      </c>
      <c r="M457" s="151"/>
      <c r="N457" s="152"/>
      <c r="O457" s="153"/>
      <c r="P457" s="202"/>
      <c r="Q457" s="154">
        <f t="shared" si="11"/>
        <v>0</v>
      </c>
      <c r="R457" s="155" t="s">
        <v>522</v>
      </c>
      <c r="S457" s="156"/>
      <c r="T457" s="141"/>
    </row>
    <row r="458" spans="1:20" s="142" customFormat="1" ht="15" hidden="1" customHeight="1" x14ac:dyDescent="0.2">
      <c r="A458" s="130">
        <v>2</v>
      </c>
      <c r="B458" s="143" t="s">
        <v>495</v>
      </c>
      <c r="C458" s="144" t="s">
        <v>214</v>
      </c>
      <c r="D458" s="145"/>
      <c r="E458" s="146">
        <v>630.20000000000005</v>
      </c>
      <c r="F458" s="147">
        <v>630.29999999999995</v>
      </c>
      <c r="G458" s="148" t="s">
        <v>9</v>
      </c>
      <c r="H458" s="149">
        <v>3</v>
      </c>
      <c r="I458" s="150"/>
      <c r="J458" s="151"/>
      <c r="K458" s="151"/>
      <c r="L458" s="151" t="s">
        <v>213</v>
      </c>
      <c r="M458" s="151"/>
      <c r="N458" s="152"/>
      <c r="O458" s="153"/>
      <c r="P458" s="202"/>
      <c r="Q458" s="154">
        <f t="shared" si="11"/>
        <v>0</v>
      </c>
      <c r="R458" s="155"/>
      <c r="S458" s="156"/>
      <c r="T458" s="141"/>
    </row>
    <row r="459" spans="1:20" s="142" customFormat="1" ht="15" hidden="1" customHeight="1" x14ac:dyDescent="0.2">
      <c r="A459" s="130">
        <v>2</v>
      </c>
      <c r="B459" s="143" t="s">
        <v>495</v>
      </c>
      <c r="C459" s="144" t="s">
        <v>225</v>
      </c>
      <c r="D459" s="145"/>
      <c r="E459" s="146">
        <v>631.20000000000005</v>
      </c>
      <c r="F459" s="147">
        <v>631.5</v>
      </c>
      <c r="G459" s="148" t="s">
        <v>217</v>
      </c>
      <c r="H459" s="149">
        <v>37</v>
      </c>
      <c r="I459" s="150"/>
      <c r="J459" s="151"/>
      <c r="K459" s="151"/>
      <c r="L459" s="151" t="s">
        <v>213</v>
      </c>
      <c r="M459" s="151"/>
      <c r="N459" s="152"/>
      <c r="O459" s="153"/>
      <c r="P459" s="202"/>
      <c r="Q459" s="154">
        <f t="shared" si="11"/>
        <v>0</v>
      </c>
      <c r="R459" s="155"/>
      <c r="S459" s="156"/>
      <c r="T459" s="141"/>
    </row>
    <row r="460" spans="1:20" s="142" customFormat="1" ht="15" hidden="1" customHeight="1" x14ac:dyDescent="0.2">
      <c r="A460" s="130">
        <v>2</v>
      </c>
      <c r="B460" s="143" t="s">
        <v>495</v>
      </c>
      <c r="C460" s="144" t="s">
        <v>220</v>
      </c>
      <c r="D460" s="145"/>
      <c r="E460" s="146">
        <f>628.1-0.1</f>
        <v>628</v>
      </c>
      <c r="F460" s="147">
        <v>628.70000000000005</v>
      </c>
      <c r="G460" s="148" t="s">
        <v>9</v>
      </c>
      <c r="H460" s="149">
        <v>600</v>
      </c>
      <c r="I460" s="150"/>
      <c r="J460" s="151"/>
      <c r="K460" s="151"/>
      <c r="L460" s="151" t="s">
        <v>213</v>
      </c>
      <c r="M460" s="151"/>
      <c r="N460" s="152"/>
      <c r="O460" s="153"/>
      <c r="P460" s="202"/>
      <c r="Q460" s="154" t="s">
        <v>381</v>
      </c>
      <c r="R460" s="155"/>
      <c r="S460" s="156"/>
      <c r="T460" s="141"/>
    </row>
    <row r="461" spans="1:20" s="142" customFormat="1" ht="15" hidden="1" customHeight="1" x14ac:dyDescent="0.2">
      <c r="A461" s="130">
        <v>2</v>
      </c>
      <c r="B461" s="143" t="s">
        <v>523</v>
      </c>
      <c r="C461" s="144" t="s">
        <v>269</v>
      </c>
      <c r="D461" s="145"/>
      <c r="E461" s="146" t="s">
        <v>295</v>
      </c>
      <c r="F461" s="147" t="s">
        <v>46</v>
      </c>
      <c r="G461" s="148" t="s">
        <v>217</v>
      </c>
      <c r="H461" s="149">
        <v>1</v>
      </c>
      <c r="I461" s="150"/>
      <c r="J461" s="151"/>
      <c r="K461" s="151"/>
      <c r="L461" s="151"/>
      <c r="M461" s="151" t="s">
        <v>213</v>
      </c>
      <c r="N461" s="152"/>
      <c r="O461" s="153"/>
      <c r="P461" s="202">
        <v>1</v>
      </c>
      <c r="Q461" s="154">
        <f t="shared" si="11"/>
        <v>1</v>
      </c>
      <c r="R461" s="155"/>
      <c r="S461" s="156"/>
      <c r="T461" s="141"/>
    </row>
    <row r="462" spans="1:20" s="142" customFormat="1" ht="15" hidden="1" customHeight="1" x14ac:dyDescent="0.2">
      <c r="A462" s="130">
        <v>2</v>
      </c>
      <c r="B462" s="143" t="s">
        <v>523</v>
      </c>
      <c r="C462" s="144" t="s">
        <v>269</v>
      </c>
      <c r="D462" s="145"/>
      <c r="E462" s="146" t="s">
        <v>524</v>
      </c>
      <c r="F462" s="147" t="s">
        <v>46</v>
      </c>
      <c r="G462" s="148" t="s">
        <v>217</v>
      </c>
      <c r="H462" s="149">
        <v>1</v>
      </c>
      <c r="I462" s="150"/>
      <c r="J462" s="151"/>
      <c r="K462" s="151"/>
      <c r="L462" s="151"/>
      <c r="M462" s="151" t="s">
        <v>213</v>
      </c>
      <c r="N462" s="152"/>
      <c r="O462" s="153"/>
      <c r="P462" s="202">
        <v>1</v>
      </c>
      <c r="Q462" s="154">
        <f t="shared" si="11"/>
        <v>1</v>
      </c>
      <c r="R462" s="155"/>
      <c r="S462" s="156"/>
      <c r="T462" s="141"/>
    </row>
    <row r="463" spans="1:20" s="142" customFormat="1" ht="15" hidden="1" customHeight="1" x14ac:dyDescent="0.2">
      <c r="A463" s="130">
        <v>2</v>
      </c>
      <c r="B463" s="143" t="s">
        <v>523</v>
      </c>
      <c r="C463" s="144" t="s">
        <v>269</v>
      </c>
      <c r="D463" s="145"/>
      <c r="E463" s="146" t="s">
        <v>326</v>
      </c>
      <c r="F463" s="147" t="s">
        <v>46</v>
      </c>
      <c r="G463" s="148" t="s">
        <v>217</v>
      </c>
      <c r="H463" s="149">
        <v>1</v>
      </c>
      <c r="I463" s="150"/>
      <c r="J463" s="151"/>
      <c r="K463" s="151"/>
      <c r="L463" s="151"/>
      <c r="M463" s="151" t="s">
        <v>213</v>
      </c>
      <c r="N463" s="152"/>
      <c r="O463" s="153"/>
      <c r="P463" s="202">
        <v>1</v>
      </c>
      <c r="Q463" s="154">
        <f t="shared" si="11"/>
        <v>1</v>
      </c>
      <c r="R463" s="155"/>
      <c r="S463" s="156"/>
      <c r="T463" s="141"/>
    </row>
    <row r="464" spans="1:20" s="142" customFormat="1" ht="15" hidden="1" customHeight="1" x14ac:dyDescent="0.2">
      <c r="A464" s="130"/>
      <c r="B464" s="143"/>
      <c r="C464" s="144" t="s">
        <v>275</v>
      </c>
      <c r="D464" s="145"/>
      <c r="E464" s="146">
        <v>625</v>
      </c>
      <c r="F464" s="147">
        <v>691</v>
      </c>
      <c r="G464" s="148" t="s">
        <v>362</v>
      </c>
      <c r="H464" s="149">
        <v>1</v>
      </c>
      <c r="I464" s="150"/>
      <c r="J464" s="151"/>
      <c r="K464" s="151"/>
      <c r="L464" s="151"/>
      <c r="M464" s="151" t="s">
        <v>213</v>
      </c>
      <c r="N464" s="152"/>
      <c r="O464" s="153"/>
      <c r="P464" s="193">
        <v>1</v>
      </c>
      <c r="Q464" s="154">
        <f t="shared" si="11"/>
        <v>1</v>
      </c>
      <c r="R464" s="155"/>
      <c r="S464" s="156"/>
      <c r="T464" s="141"/>
    </row>
    <row r="465" spans="1:20" s="142" customFormat="1" ht="15" hidden="1" customHeight="1" x14ac:dyDescent="0.2">
      <c r="A465" s="130">
        <v>2</v>
      </c>
      <c r="B465" s="143" t="s">
        <v>495</v>
      </c>
      <c r="C465" s="144" t="s">
        <v>300</v>
      </c>
      <c r="D465" s="145"/>
      <c r="E465" s="146" t="s">
        <v>525</v>
      </c>
      <c r="F465" s="147" t="s">
        <v>526</v>
      </c>
      <c r="G465" s="148" t="s">
        <v>217</v>
      </c>
      <c r="H465" s="149"/>
      <c r="I465" s="150"/>
      <c r="J465" s="151"/>
      <c r="K465" s="151"/>
      <c r="L465" s="151"/>
      <c r="M465" s="151"/>
      <c r="N465" s="152"/>
      <c r="O465" s="153"/>
      <c r="P465" s="202">
        <v>1</v>
      </c>
      <c r="Q465" s="154"/>
      <c r="R465" s="155"/>
      <c r="S465" s="156"/>
      <c r="T465" s="141"/>
    </row>
    <row r="466" spans="1:20" s="142" customFormat="1" ht="15" hidden="1" customHeight="1" x14ac:dyDescent="0.2">
      <c r="A466" s="130">
        <v>2</v>
      </c>
      <c r="B466" s="143" t="s">
        <v>495</v>
      </c>
      <c r="C466" s="144" t="s">
        <v>527</v>
      </c>
      <c r="D466" s="145"/>
      <c r="E466" s="146" t="s">
        <v>295</v>
      </c>
      <c r="F466" s="147" t="s">
        <v>42</v>
      </c>
      <c r="G466" s="148" t="s">
        <v>217</v>
      </c>
      <c r="H466" s="149"/>
      <c r="I466" s="150"/>
      <c r="J466" s="151"/>
      <c r="K466" s="151"/>
      <c r="L466" s="151"/>
      <c r="M466" s="151"/>
      <c r="N466" s="152"/>
      <c r="O466" s="153"/>
      <c r="P466" s="202">
        <v>1</v>
      </c>
      <c r="Q466" s="154"/>
      <c r="R466" s="155"/>
      <c r="S466" s="156"/>
      <c r="T466" s="141"/>
    </row>
    <row r="467" spans="1:20" s="142" customFormat="1" ht="15" hidden="1" customHeight="1" x14ac:dyDescent="0.2">
      <c r="A467" s="130">
        <v>2</v>
      </c>
      <c r="B467" s="143" t="s">
        <v>495</v>
      </c>
      <c r="C467" s="144" t="s">
        <v>363</v>
      </c>
      <c r="D467" s="145"/>
      <c r="E467" s="146" t="s">
        <v>525</v>
      </c>
      <c r="F467" s="147" t="s">
        <v>526</v>
      </c>
      <c r="G467" s="148" t="s">
        <v>9</v>
      </c>
      <c r="H467" s="149"/>
      <c r="I467" s="150"/>
      <c r="J467" s="151"/>
      <c r="K467" s="151"/>
      <c r="L467" s="151"/>
      <c r="M467" s="151"/>
      <c r="N467" s="152"/>
      <c r="O467" s="153"/>
      <c r="P467" s="202">
        <v>12</v>
      </c>
      <c r="Q467" s="154"/>
      <c r="R467" s="155"/>
      <c r="S467" s="156"/>
      <c r="T467" s="141"/>
    </row>
    <row r="468" spans="1:20" s="142" customFormat="1" ht="15" hidden="1" customHeight="1" x14ac:dyDescent="0.2">
      <c r="A468" s="130">
        <v>2</v>
      </c>
      <c r="B468" s="143" t="s">
        <v>495</v>
      </c>
      <c r="C468" s="144" t="s">
        <v>214</v>
      </c>
      <c r="D468" s="145"/>
      <c r="E468" s="146" t="s">
        <v>525</v>
      </c>
      <c r="F468" s="147" t="s">
        <v>526</v>
      </c>
      <c r="G468" s="148" t="s">
        <v>9</v>
      </c>
      <c r="H468" s="149"/>
      <c r="I468" s="150"/>
      <c r="J468" s="151"/>
      <c r="K468" s="151"/>
      <c r="L468" s="151"/>
      <c r="M468" s="151"/>
      <c r="N468" s="152"/>
      <c r="O468" s="153"/>
      <c r="P468" s="202">
        <v>11</v>
      </c>
      <c r="Q468" s="154"/>
      <c r="R468" s="155"/>
      <c r="S468" s="156"/>
      <c r="T468" s="141"/>
    </row>
    <row r="469" spans="1:20" s="142" customFormat="1" ht="15" hidden="1" customHeight="1" x14ac:dyDescent="0.2">
      <c r="A469" s="130">
        <v>2</v>
      </c>
      <c r="B469" s="143" t="s">
        <v>495</v>
      </c>
      <c r="C469" s="144" t="s">
        <v>363</v>
      </c>
      <c r="D469" s="145"/>
      <c r="E469" s="146" t="s">
        <v>528</v>
      </c>
      <c r="F469" s="147" t="s">
        <v>525</v>
      </c>
      <c r="G469" s="148" t="s">
        <v>9</v>
      </c>
      <c r="H469" s="149"/>
      <c r="I469" s="150"/>
      <c r="J469" s="151"/>
      <c r="K469" s="151"/>
      <c r="L469" s="151"/>
      <c r="M469" s="151"/>
      <c r="N469" s="152"/>
      <c r="O469" s="153"/>
      <c r="P469" s="202">
        <v>36</v>
      </c>
      <c r="Q469" s="154"/>
      <c r="R469" s="155"/>
      <c r="S469" s="156"/>
      <c r="T469" s="141"/>
    </row>
    <row r="470" spans="1:20" s="142" customFormat="1" ht="15" hidden="1" customHeight="1" x14ac:dyDescent="0.2">
      <c r="A470" s="130">
        <v>2</v>
      </c>
      <c r="B470" s="143" t="s">
        <v>495</v>
      </c>
      <c r="C470" s="144" t="s">
        <v>363</v>
      </c>
      <c r="D470" s="145"/>
      <c r="E470" s="146">
        <v>625.29999999999995</v>
      </c>
      <c r="F470" s="147">
        <v>625.30600000000004</v>
      </c>
      <c r="G470" s="148" t="s">
        <v>9</v>
      </c>
      <c r="H470" s="149"/>
      <c r="I470" s="150"/>
      <c r="J470" s="151"/>
      <c r="K470" s="151"/>
      <c r="L470" s="151"/>
      <c r="M470" s="151"/>
      <c r="N470" s="152"/>
      <c r="O470" s="153"/>
      <c r="P470" s="202">
        <v>6</v>
      </c>
      <c r="Q470" s="154"/>
      <c r="R470" s="155"/>
      <c r="S470" s="156"/>
      <c r="T470" s="141"/>
    </row>
    <row r="471" spans="1:20" s="142" customFormat="1" ht="15" hidden="1" customHeight="1" x14ac:dyDescent="0.2">
      <c r="A471" s="130">
        <v>2</v>
      </c>
      <c r="B471" s="143" t="s">
        <v>495</v>
      </c>
      <c r="C471" s="144" t="s">
        <v>214</v>
      </c>
      <c r="D471" s="145"/>
      <c r="E471" s="146">
        <v>625.29999999999995</v>
      </c>
      <c r="F471" s="147">
        <v>625.4</v>
      </c>
      <c r="G471" s="148" t="s">
        <v>9</v>
      </c>
      <c r="H471" s="149"/>
      <c r="I471" s="150"/>
      <c r="J471" s="151"/>
      <c r="K471" s="151"/>
      <c r="L471" s="151"/>
      <c r="M471" s="151"/>
      <c r="N471" s="152"/>
      <c r="O471" s="153"/>
      <c r="P471" s="202">
        <v>7</v>
      </c>
      <c r="Q471" s="154"/>
      <c r="R471" s="155"/>
      <c r="S471" s="156"/>
      <c r="T471" s="141"/>
    </row>
    <row r="472" spans="1:20" s="142" customFormat="1" ht="15" hidden="1" customHeight="1" x14ac:dyDescent="0.2">
      <c r="A472" s="130">
        <v>2</v>
      </c>
      <c r="B472" s="143" t="s">
        <v>523</v>
      </c>
      <c r="C472" s="144" t="s">
        <v>182</v>
      </c>
      <c r="D472" s="145"/>
      <c r="E472" s="146">
        <v>660.35</v>
      </c>
      <c r="F472" s="147">
        <v>660.9</v>
      </c>
      <c r="G472" s="148" t="s">
        <v>7</v>
      </c>
      <c r="H472" s="149"/>
      <c r="I472" s="150"/>
      <c r="J472" s="151"/>
      <c r="K472" s="151"/>
      <c r="L472" s="151"/>
      <c r="M472" s="151"/>
      <c r="N472" s="152"/>
      <c r="O472" s="153"/>
      <c r="P472" s="202">
        <v>170</v>
      </c>
      <c r="Q472" s="154"/>
      <c r="R472" s="155"/>
      <c r="S472" s="156"/>
      <c r="T472" s="141"/>
    </row>
    <row r="473" spans="1:20" s="142" customFormat="1" ht="15" hidden="1" customHeight="1" x14ac:dyDescent="0.2">
      <c r="A473" s="130">
        <v>2</v>
      </c>
      <c r="B473" s="143" t="s">
        <v>523</v>
      </c>
      <c r="C473" s="144" t="s">
        <v>285</v>
      </c>
      <c r="D473" s="145"/>
      <c r="E473" s="146">
        <v>660.3</v>
      </c>
      <c r="F473" s="147">
        <v>660.4</v>
      </c>
      <c r="G473" s="148" t="s">
        <v>7</v>
      </c>
      <c r="H473" s="149"/>
      <c r="I473" s="150"/>
      <c r="J473" s="151"/>
      <c r="K473" s="151"/>
      <c r="L473" s="151"/>
      <c r="M473" s="151"/>
      <c r="N473" s="152"/>
      <c r="O473" s="153"/>
      <c r="P473" s="202">
        <v>6</v>
      </c>
      <c r="Q473" s="154"/>
      <c r="R473" s="155"/>
      <c r="S473" s="156"/>
      <c r="T473" s="141"/>
    </row>
    <row r="474" spans="1:20" s="142" customFormat="1" ht="15" hidden="1" customHeight="1" x14ac:dyDescent="0.2">
      <c r="A474" s="130">
        <v>2</v>
      </c>
      <c r="B474" s="143" t="s">
        <v>523</v>
      </c>
      <c r="C474" s="144" t="s">
        <v>529</v>
      </c>
      <c r="D474" s="145"/>
      <c r="E474" s="146">
        <v>661.995</v>
      </c>
      <c r="F474" s="147">
        <v>662</v>
      </c>
      <c r="G474" s="148" t="s">
        <v>217</v>
      </c>
      <c r="H474" s="149"/>
      <c r="I474" s="150"/>
      <c r="J474" s="151"/>
      <c r="K474" s="151"/>
      <c r="L474" s="151"/>
      <c r="M474" s="151"/>
      <c r="N474" s="152"/>
      <c r="O474" s="153"/>
      <c r="P474" s="202">
        <v>1</v>
      </c>
      <c r="Q474" s="154"/>
      <c r="R474" s="155"/>
      <c r="S474" s="156"/>
      <c r="T474" s="141"/>
    </row>
    <row r="475" spans="1:20" s="142" customFormat="1" ht="15" hidden="1" customHeight="1" x14ac:dyDescent="0.2">
      <c r="A475" s="130">
        <v>2</v>
      </c>
      <c r="B475" s="143" t="s">
        <v>523</v>
      </c>
      <c r="C475" s="144" t="s">
        <v>530</v>
      </c>
      <c r="D475" s="145"/>
      <c r="E475" s="146" t="s">
        <v>294</v>
      </c>
      <c r="F475" s="147" t="s">
        <v>46</v>
      </c>
      <c r="G475" s="148" t="s">
        <v>217</v>
      </c>
      <c r="H475" s="149"/>
      <c r="I475" s="150"/>
      <c r="J475" s="151"/>
      <c r="K475" s="151"/>
      <c r="L475" s="151"/>
      <c r="M475" s="151"/>
      <c r="N475" s="152"/>
      <c r="O475" s="153"/>
      <c r="P475" s="202">
        <v>1</v>
      </c>
      <c r="Q475" s="154"/>
      <c r="R475" s="155"/>
      <c r="S475" s="156"/>
      <c r="T475" s="141"/>
    </row>
    <row r="476" spans="1:20" s="142" customFormat="1" ht="15" hidden="1" customHeight="1" x14ac:dyDescent="0.2">
      <c r="A476" s="130">
        <v>2</v>
      </c>
      <c r="B476" s="143" t="s">
        <v>495</v>
      </c>
      <c r="C476" s="144" t="s">
        <v>225</v>
      </c>
      <c r="D476" s="145"/>
      <c r="E476" s="146">
        <v>625</v>
      </c>
      <c r="F476" s="147">
        <v>637</v>
      </c>
      <c r="G476" s="148" t="s">
        <v>217</v>
      </c>
      <c r="H476" s="149"/>
      <c r="I476" s="150"/>
      <c r="J476" s="151"/>
      <c r="K476" s="151"/>
      <c r="L476" s="151"/>
      <c r="M476" s="151"/>
      <c r="N476" s="152"/>
      <c r="O476" s="153"/>
      <c r="P476" s="202">
        <v>13</v>
      </c>
      <c r="Q476" s="154"/>
      <c r="R476" s="155"/>
      <c r="S476" s="156"/>
      <c r="T476" s="141"/>
    </row>
    <row r="477" spans="1:20" s="142" customFormat="1" ht="15" hidden="1" customHeight="1" x14ac:dyDescent="0.2">
      <c r="A477" s="130">
        <v>2</v>
      </c>
      <c r="B477" s="143" t="s">
        <v>531</v>
      </c>
      <c r="C477" s="144" t="s">
        <v>225</v>
      </c>
      <c r="D477" s="145"/>
      <c r="E477" s="146" t="s">
        <v>532</v>
      </c>
      <c r="F477" s="147" t="s">
        <v>533</v>
      </c>
      <c r="G477" s="148" t="s">
        <v>217</v>
      </c>
      <c r="H477" s="149"/>
      <c r="I477" s="150"/>
      <c r="J477" s="151"/>
      <c r="K477" s="151"/>
      <c r="L477" s="151"/>
      <c r="M477" s="151"/>
      <c r="N477" s="152"/>
      <c r="O477" s="153"/>
      <c r="P477" s="202">
        <v>5</v>
      </c>
      <c r="Q477" s="154"/>
      <c r="R477" s="155"/>
      <c r="S477" s="156"/>
      <c r="T477" s="141"/>
    </row>
    <row r="478" spans="1:20" s="142" customFormat="1" ht="15" hidden="1" customHeight="1" x14ac:dyDescent="0.2">
      <c r="A478" s="130">
        <v>2</v>
      </c>
      <c r="B478" s="143" t="s">
        <v>534</v>
      </c>
      <c r="C478" s="144" t="s">
        <v>225</v>
      </c>
      <c r="D478" s="145"/>
      <c r="E478" s="146">
        <v>651</v>
      </c>
      <c r="F478" s="147" t="s">
        <v>535</v>
      </c>
      <c r="G478" s="148" t="s">
        <v>217</v>
      </c>
      <c r="H478" s="149"/>
      <c r="I478" s="150"/>
      <c r="J478" s="151"/>
      <c r="K478" s="151"/>
      <c r="L478" s="151"/>
      <c r="M478" s="151"/>
      <c r="N478" s="152"/>
      <c r="O478" s="153"/>
      <c r="P478" s="202">
        <v>13</v>
      </c>
      <c r="Q478" s="154"/>
      <c r="R478" s="155"/>
      <c r="S478" s="156"/>
      <c r="T478" s="141"/>
    </row>
    <row r="479" spans="1:20" s="142" customFormat="1" ht="15" hidden="1" customHeight="1" x14ac:dyDescent="0.2">
      <c r="A479" s="130">
        <v>2</v>
      </c>
      <c r="B479" s="143" t="s">
        <v>523</v>
      </c>
      <c r="C479" s="144" t="s">
        <v>225</v>
      </c>
      <c r="D479" s="145"/>
      <c r="E479" s="146" t="s">
        <v>536</v>
      </c>
      <c r="F479" s="147" t="s">
        <v>537</v>
      </c>
      <c r="G479" s="148" t="s">
        <v>217</v>
      </c>
      <c r="H479" s="149"/>
      <c r="I479" s="150"/>
      <c r="J479" s="151"/>
      <c r="K479" s="151"/>
      <c r="L479" s="151"/>
      <c r="M479" s="151"/>
      <c r="N479" s="152"/>
      <c r="O479" s="153"/>
      <c r="P479" s="202">
        <v>4</v>
      </c>
      <c r="Q479" s="154"/>
      <c r="R479" s="155"/>
      <c r="S479" s="156"/>
      <c r="T479" s="141"/>
    </row>
    <row r="480" spans="1:20" s="142" customFormat="1" ht="15" hidden="1" customHeight="1" x14ac:dyDescent="0.2">
      <c r="A480" s="130">
        <v>2</v>
      </c>
      <c r="B480" s="143" t="s">
        <v>531</v>
      </c>
      <c r="C480" s="144" t="s">
        <v>370</v>
      </c>
      <c r="D480" s="145"/>
      <c r="E480" s="146" t="s">
        <v>538</v>
      </c>
      <c r="F480" s="147" t="s">
        <v>539</v>
      </c>
      <c r="G480" s="148" t="s">
        <v>217</v>
      </c>
      <c r="H480" s="149"/>
      <c r="I480" s="150"/>
      <c r="J480" s="151"/>
      <c r="K480" s="151"/>
      <c r="L480" s="151"/>
      <c r="M480" s="151"/>
      <c r="N480" s="152"/>
      <c r="O480" s="153"/>
      <c r="P480" s="202">
        <v>1</v>
      </c>
      <c r="Q480" s="154"/>
      <c r="R480" s="155"/>
      <c r="S480" s="156"/>
      <c r="T480" s="141"/>
    </row>
    <row r="481" spans="1:20" s="142" customFormat="1" ht="15" hidden="1" customHeight="1" x14ac:dyDescent="0.2">
      <c r="A481" s="130">
        <v>2</v>
      </c>
      <c r="B481" s="143" t="s">
        <v>534</v>
      </c>
      <c r="C481" s="144" t="s">
        <v>370</v>
      </c>
      <c r="D481" s="145"/>
      <c r="E481" s="146" t="s">
        <v>540</v>
      </c>
      <c r="F481" s="147" t="s">
        <v>541</v>
      </c>
      <c r="G481" s="148" t="s">
        <v>217</v>
      </c>
      <c r="H481" s="149"/>
      <c r="I481" s="150"/>
      <c r="J481" s="151"/>
      <c r="K481" s="151"/>
      <c r="L481" s="151"/>
      <c r="M481" s="151"/>
      <c r="N481" s="152"/>
      <c r="O481" s="153"/>
      <c r="P481" s="202">
        <v>1</v>
      </c>
      <c r="Q481" s="154"/>
      <c r="R481" s="155"/>
      <c r="S481" s="156"/>
      <c r="T481" s="141"/>
    </row>
    <row r="482" spans="1:20" s="142" customFormat="1" ht="15" hidden="1" customHeight="1" x14ac:dyDescent="0.2">
      <c r="A482" s="130">
        <v>2</v>
      </c>
      <c r="B482" s="143" t="s">
        <v>495</v>
      </c>
      <c r="C482" s="144" t="s">
        <v>216</v>
      </c>
      <c r="D482" s="145"/>
      <c r="E482" s="146">
        <v>626.29999999999995</v>
      </c>
      <c r="F482" s="147">
        <v>626.4</v>
      </c>
      <c r="G482" s="148" t="s">
        <v>217</v>
      </c>
      <c r="H482" s="149"/>
      <c r="I482" s="150"/>
      <c r="J482" s="151"/>
      <c r="K482" s="151"/>
      <c r="L482" s="151"/>
      <c r="M482" s="151"/>
      <c r="N482" s="152"/>
      <c r="O482" s="153"/>
      <c r="P482" s="202">
        <v>1</v>
      </c>
      <c r="Q482" s="154"/>
      <c r="R482" s="155"/>
      <c r="S482" s="156"/>
      <c r="T482" s="141"/>
    </row>
    <row r="483" spans="1:20" s="142" customFormat="1" ht="15" hidden="1" customHeight="1" x14ac:dyDescent="0.2">
      <c r="A483" s="130">
        <v>2</v>
      </c>
      <c r="B483" s="143" t="s">
        <v>542</v>
      </c>
      <c r="C483" s="144" t="s">
        <v>543</v>
      </c>
      <c r="D483" s="145"/>
      <c r="E483" s="146" t="s">
        <v>544</v>
      </c>
      <c r="F483" s="147" t="s">
        <v>545</v>
      </c>
      <c r="G483" s="148" t="s">
        <v>7</v>
      </c>
      <c r="H483" s="149"/>
      <c r="I483" s="150"/>
      <c r="J483" s="151"/>
      <c r="K483" s="151"/>
      <c r="L483" s="151"/>
      <c r="M483" s="151"/>
      <c r="N483" s="152"/>
      <c r="O483" s="153"/>
      <c r="P483" s="202">
        <v>5</v>
      </c>
      <c r="Q483" s="154"/>
      <c r="R483" s="155" t="s">
        <v>417</v>
      </c>
      <c r="S483" s="156"/>
      <c r="T483" s="141"/>
    </row>
    <row r="484" spans="1:20" s="142" customFormat="1" ht="15" hidden="1" customHeight="1" x14ac:dyDescent="0.2">
      <c r="A484" s="130">
        <v>2</v>
      </c>
      <c r="B484" s="143" t="s">
        <v>542</v>
      </c>
      <c r="C484" s="144" t="s">
        <v>543</v>
      </c>
      <c r="D484" s="145"/>
      <c r="E484" s="146" t="s">
        <v>544</v>
      </c>
      <c r="F484" s="147" t="s">
        <v>545</v>
      </c>
      <c r="G484" s="148" t="s">
        <v>7</v>
      </c>
      <c r="H484" s="149"/>
      <c r="I484" s="150"/>
      <c r="J484" s="151"/>
      <c r="K484" s="151"/>
      <c r="L484" s="151"/>
      <c r="M484" s="151"/>
      <c r="N484" s="152"/>
      <c r="O484" s="153"/>
      <c r="P484" s="202">
        <v>7.5</v>
      </c>
      <c r="Q484" s="154"/>
      <c r="R484" s="155" t="s">
        <v>546</v>
      </c>
      <c r="S484" s="156"/>
      <c r="T484" s="141"/>
    </row>
    <row r="485" spans="1:20" s="142" customFormat="1" ht="15" hidden="1" customHeight="1" x14ac:dyDescent="0.2">
      <c r="A485" s="130">
        <v>2</v>
      </c>
      <c r="B485" s="143" t="s">
        <v>542</v>
      </c>
      <c r="C485" s="144" t="s">
        <v>543</v>
      </c>
      <c r="D485" s="145"/>
      <c r="E485" s="146" t="s">
        <v>544</v>
      </c>
      <c r="F485" s="147" t="s">
        <v>545</v>
      </c>
      <c r="G485" s="148" t="s">
        <v>7</v>
      </c>
      <c r="H485" s="149"/>
      <c r="I485" s="150"/>
      <c r="J485" s="151"/>
      <c r="K485" s="151"/>
      <c r="L485" s="151"/>
      <c r="M485" s="151"/>
      <c r="N485" s="152"/>
      <c r="O485" s="153"/>
      <c r="P485" s="202">
        <v>10</v>
      </c>
      <c r="Q485" s="154"/>
      <c r="R485" s="155" t="s">
        <v>546</v>
      </c>
      <c r="S485" s="156"/>
      <c r="T485" s="141"/>
    </row>
    <row r="486" spans="1:20" s="142" customFormat="1" ht="15" hidden="1" customHeight="1" x14ac:dyDescent="0.2">
      <c r="A486" s="130">
        <v>2</v>
      </c>
      <c r="B486" s="143" t="s">
        <v>542</v>
      </c>
      <c r="C486" s="144" t="s">
        <v>543</v>
      </c>
      <c r="D486" s="145"/>
      <c r="E486" s="146" t="s">
        <v>547</v>
      </c>
      <c r="F486" s="147" t="s">
        <v>548</v>
      </c>
      <c r="G486" s="148" t="s">
        <v>7</v>
      </c>
      <c r="H486" s="149"/>
      <c r="I486" s="150"/>
      <c r="J486" s="151"/>
      <c r="K486" s="151"/>
      <c r="L486" s="151"/>
      <c r="M486" s="151"/>
      <c r="N486" s="152"/>
      <c r="O486" s="153"/>
      <c r="P486" s="202">
        <v>20</v>
      </c>
      <c r="Q486" s="154"/>
      <c r="R486" s="155" t="s">
        <v>417</v>
      </c>
      <c r="S486" s="156"/>
      <c r="T486" s="141"/>
    </row>
    <row r="487" spans="1:20" s="142" customFormat="1" ht="15" hidden="1" customHeight="1" x14ac:dyDescent="0.2">
      <c r="A487" s="130">
        <v>2</v>
      </c>
      <c r="B487" s="143" t="s">
        <v>523</v>
      </c>
      <c r="C487" s="144" t="s">
        <v>549</v>
      </c>
      <c r="D487" s="145"/>
      <c r="E487" s="146" t="s">
        <v>294</v>
      </c>
      <c r="F487" s="147" t="s">
        <v>46</v>
      </c>
      <c r="G487" s="148" t="s">
        <v>217</v>
      </c>
      <c r="H487" s="149"/>
      <c r="I487" s="150"/>
      <c r="J487" s="151"/>
      <c r="K487" s="151"/>
      <c r="L487" s="151"/>
      <c r="M487" s="151"/>
      <c r="N487" s="152"/>
      <c r="O487" s="153"/>
      <c r="P487" s="202">
        <v>0.3</v>
      </c>
      <c r="Q487" s="154"/>
      <c r="R487" s="155"/>
      <c r="S487" s="156"/>
      <c r="T487" s="141"/>
    </row>
    <row r="488" spans="1:20" s="142" customFormat="1" ht="15" hidden="1" customHeight="1" x14ac:dyDescent="0.2">
      <c r="A488" s="130">
        <v>2</v>
      </c>
      <c r="B488" s="143" t="s">
        <v>495</v>
      </c>
      <c r="C488" s="144" t="s">
        <v>225</v>
      </c>
      <c r="D488" s="145"/>
      <c r="E488" s="146">
        <v>626</v>
      </c>
      <c r="F488" s="147">
        <v>627</v>
      </c>
      <c r="G488" s="148" t="s">
        <v>217</v>
      </c>
      <c r="H488" s="149">
        <v>29</v>
      </c>
      <c r="I488" s="157"/>
      <c r="J488" s="151" t="s">
        <v>213</v>
      </c>
      <c r="K488" s="151"/>
      <c r="L488" s="151"/>
      <c r="M488" s="151"/>
      <c r="N488" s="152"/>
      <c r="O488" s="153"/>
      <c r="P488" s="202"/>
      <c r="Q488" s="154">
        <f t="shared" ref="Q488:Q519" si="12">+P488/H488</f>
        <v>0</v>
      </c>
      <c r="R488" s="155"/>
      <c r="S488" s="156"/>
      <c r="T488" s="141"/>
    </row>
    <row r="489" spans="1:20" s="142" customFormat="1" ht="15" hidden="1" customHeight="1" x14ac:dyDescent="0.2">
      <c r="A489" s="130">
        <v>2</v>
      </c>
      <c r="B489" s="143" t="s">
        <v>495</v>
      </c>
      <c r="C489" s="144" t="s">
        <v>216</v>
      </c>
      <c r="D489" s="145"/>
      <c r="E489" s="146">
        <v>626</v>
      </c>
      <c r="F489" s="147">
        <v>626.1</v>
      </c>
      <c r="G489" s="148" t="s">
        <v>217</v>
      </c>
      <c r="H489" s="149">
        <v>2</v>
      </c>
      <c r="I489" s="157"/>
      <c r="J489" s="151" t="s">
        <v>213</v>
      </c>
      <c r="K489" s="151"/>
      <c r="L489" s="151"/>
      <c r="M489" s="151"/>
      <c r="N489" s="152"/>
      <c r="O489" s="153"/>
      <c r="P489" s="202"/>
      <c r="Q489" s="154">
        <f t="shared" si="12"/>
        <v>0</v>
      </c>
      <c r="R489" s="155" t="s">
        <v>520</v>
      </c>
      <c r="S489" s="156"/>
      <c r="T489" s="141"/>
    </row>
    <row r="490" spans="1:20" s="142" customFormat="1" ht="15" hidden="1" customHeight="1" x14ac:dyDescent="0.2">
      <c r="A490" s="130">
        <v>2</v>
      </c>
      <c r="B490" s="143" t="s">
        <v>495</v>
      </c>
      <c r="C490" s="144" t="s">
        <v>214</v>
      </c>
      <c r="D490" s="145"/>
      <c r="E490" s="146">
        <v>626.20000000000005</v>
      </c>
      <c r="F490" s="147">
        <v>626.29999999999995</v>
      </c>
      <c r="G490" s="148" t="s">
        <v>9</v>
      </c>
      <c r="H490" s="149">
        <v>3</v>
      </c>
      <c r="I490" s="157"/>
      <c r="J490" s="151" t="s">
        <v>213</v>
      </c>
      <c r="K490" s="151"/>
      <c r="L490" s="151"/>
      <c r="M490" s="151"/>
      <c r="N490" s="152"/>
      <c r="O490" s="153"/>
      <c r="P490" s="202"/>
      <c r="Q490" s="154">
        <f t="shared" si="12"/>
        <v>0</v>
      </c>
      <c r="R490" s="155"/>
      <c r="S490" s="156"/>
      <c r="T490" s="141"/>
    </row>
    <row r="491" spans="1:20" s="142" customFormat="1" ht="15" hidden="1" customHeight="1" x14ac:dyDescent="0.2">
      <c r="A491" s="130">
        <v>2</v>
      </c>
      <c r="B491" s="143" t="s">
        <v>495</v>
      </c>
      <c r="C491" s="144" t="s">
        <v>214</v>
      </c>
      <c r="D491" s="145"/>
      <c r="E491" s="146">
        <v>626.29999999999995</v>
      </c>
      <c r="F491" s="147">
        <v>626.4</v>
      </c>
      <c r="G491" s="148" t="s">
        <v>9</v>
      </c>
      <c r="H491" s="149">
        <v>3</v>
      </c>
      <c r="I491" s="157"/>
      <c r="J491" s="151" t="s">
        <v>213</v>
      </c>
      <c r="K491" s="151"/>
      <c r="L491" s="151"/>
      <c r="M491" s="151"/>
      <c r="N491" s="152"/>
      <c r="O491" s="153"/>
      <c r="P491" s="202"/>
      <c r="Q491" s="154">
        <f t="shared" si="12"/>
        <v>0</v>
      </c>
      <c r="R491" s="155"/>
      <c r="S491" s="156"/>
      <c r="T491" s="141"/>
    </row>
    <row r="492" spans="1:20" s="142" customFormat="1" ht="15" hidden="1" customHeight="1" x14ac:dyDescent="0.2">
      <c r="A492" s="130">
        <v>2</v>
      </c>
      <c r="B492" s="143" t="s">
        <v>495</v>
      </c>
      <c r="C492" s="144" t="s">
        <v>242</v>
      </c>
      <c r="D492" s="145"/>
      <c r="E492" s="146">
        <v>626.79999999999995</v>
      </c>
      <c r="F492" s="147">
        <v>626.9</v>
      </c>
      <c r="G492" s="148" t="s">
        <v>9</v>
      </c>
      <c r="H492" s="149">
        <v>10</v>
      </c>
      <c r="I492" s="157"/>
      <c r="J492" s="151" t="s">
        <v>213</v>
      </c>
      <c r="K492" s="151"/>
      <c r="L492" s="151"/>
      <c r="M492" s="151"/>
      <c r="N492" s="152"/>
      <c r="O492" s="153"/>
      <c r="P492" s="202"/>
      <c r="Q492" s="154">
        <f t="shared" si="12"/>
        <v>0</v>
      </c>
      <c r="R492" s="155" t="s">
        <v>521</v>
      </c>
      <c r="S492" s="156"/>
      <c r="T492" s="141"/>
    </row>
    <row r="493" spans="1:20" s="142" customFormat="1" ht="15" hidden="1" customHeight="1" x14ac:dyDescent="0.2">
      <c r="A493" s="130">
        <v>2</v>
      </c>
      <c r="B493" s="143" t="s">
        <v>495</v>
      </c>
      <c r="C493" s="144" t="s">
        <v>216</v>
      </c>
      <c r="D493" s="145"/>
      <c r="E493" s="146">
        <v>627.9</v>
      </c>
      <c r="F493" s="147">
        <v>628</v>
      </c>
      <c r="G493" s="148" t="s">
        <v>217</v>
      </c>
      <c r="H493" s="149">
        <v>2</v>
      </c>
      <c r="I493" s="157"/>
      <c r="J493" s="151" t="s">
        <v>213</v>
      </c>
      <c r="K493" s="151"/>
      <c r="L493" s="151"/>
      <c r="M493" s="151"/>
      <c r="N493" s="152"/>
      <c r="O493" s="153"/>
      <c r="P493" s="202">
        <v>2</v>
      </c>
      <c r="Q493" s="154">
        <f t="shared" si="12"/>
        <v>1</v>
      </c>
      <c r="R493" s="155"/>
      <c r="S493" s="156"/>
      <c r="T493" s="141"/>
    </row>
    <row r="494" spans="1:20" s="142" customFormat="1" ht="15" hidden="1" customHeight="1" x14ac:dyDescent="0.2">
      <c r="A494" s="130">
        <v>2</v>
      </c>
      <c r="B494" s="143" t="s">
        <v>495</v>
      </c>
      <c r="C494" s="144" t="s">
        <v>225</v>
      </c>
      <c r="D494" s="145"/>
      <c r="E494" s="146">
        <v>628</v>
      </c>
      <c r="F494" s="147">
        <v>629</v>
      </c>
      <c r="G494" s="148" t="s">
        <v>217</v>
      </c>
      <c r="H494" s="149">
        <v>21</v>
      </c>
      <c r="I494" s="157"/>
      <c r="J494" s="151" t="s">
        <v>213</v>
      </c>
      <c r="K494" s="151"/>
      <c r="L494" s="151"/>
      <c r="M494" s="151"/>
      <c r="N494" s="152"/>
      <c r="O494" s="153"/>
      <c r="P494" s="202">
        <v>36</v>
      </c>
      <c r="Q494" s="154">
        <f t="shared" si="12"/>
        <v>1.7142857142857142</v>
      </c>
      <c r="R494" s="155"/>
      <c r="S494" s="156"/>
      <c r="T494" s="141"/>
    </row>
    <row r="495" spans="1:20" s="142" customFormat="1" ht="15" hidden="1" customHeight="1" x14ac:dyDescent="0.2">
      <c r="A495" s="130">
        <v>2</v>
      </c>
      <c r="B495" s="143" t="s">
        <v>495</v>
      </c>
      <c r="C495" s="144" t="s">
        <v>216</v>
      </c>
      <c r="D495" s="145"/>
      <c r="E495" s="146">
        <v>628</v>
      </c>
      <c r="F495" s="147">
        <v>628.1</v>
      </c>
      <c r="G495" s="148" t="s">
        <v>217</v>
      </c>
      <c r="H495" s="149">
        <v>2</v>
      </c>
      <c r="I495" s="157"/>
      <c r="J495" s="151" t="s">
        <v>213</v>
      </c>
      <c r="K495" s="151"/>
      <c r="L495" s="151"/>
      <c r="M495" s="151"/>
      <c r="N495" s="152"/>
      <c r="O495" s="153"/>
      <c r="P495" s="202">
        <v>2</v>
      </c>
      <c r="Q495" s="154">
        <f t="shared" si="12"/>
        <v>1</v>
      </c>
      <c r="R495" s="155"/>
      <c r="S495" s="156"/>
      <c r="T495" s="141"/>
    </row>
    <row r="496" spans="1:20" s="142" customFormat="1" ht="15" hidden="1" customHeight="1" x14ac:dyDescent="0.2">
      <c r="A496" s="130">
        <v>2</v>
      </c>
      <c r="B496" s="143" t="s">
        <v>495</v>
      </c>
      <c r="C496" s="144" t="s">
        <v>214</v>
      </c>
      <c r="D496" s="145"/>
      <c r="E496" s="146">
        <v>628.70000000000005</v>
      </c>
      <c r="F496" s="147">
        <v>628.79999999999995</v>
      </c>
      <c r="G496" s="148" t="s">
        <v>9</v>
      </c>
      <c r="H496" s="149">
        <v>5</v>
      </c>
      <c r="I496" s="157"/>
      <c r="J496" s="151" t="s">
        <v>213</v>
      </c>
      <c r="K496" s="151"/>
      <c r="L496" s="151"/>
      <c r="M496" s="151"/>
      <c r="N496" s="152"/>
      <c r="O496" s="153"/>
      <c r="P496" s="202">
        <v>5</v>
      </c>
      <c r="Q496" s="154">
        <f t="shared" si="12"/>
        <v>1</v>
      </c>
      <c r="R496" s="155"/>
      <c r="S496" s="156"/>
      <c r="T496" s="141"/>
    </row>
    <row r="497" spans="1:20" s="142" customFormat="1" ht="15" hidden="1" customHeight="1" x14ac:dyDescent="0.2">
      <c r="A497" s="130">
        <v>2</v>
      </c>
      <c r="B497" s="143" t="s">
        <v>495</v>
      </c>
      <c r="C497" s="144" t="s">
        <v>243</v>
      </c>
      <c r="D497" s="145"/>
      <c r="E497" s="146">
        <v>629</v>
      </c>
      <c r="F497" s="147">
        <v>630</v>
      </c>
      <c r="G497" s="148" t="s">
        <v>217</v>
      </c>
      <c r="H497" s="149">
        <v>56</v>
      </c>
      <c r="I497" s="157"/>
      <c r="J497" s="151" t="s">
        <v>213</v>
      </c>
      <c r="K497" s="151"/>
      <c r="L497" s="151"/>
      <c r="M497" s="151"/>
      <c r="N497" s="152"/>
      <c r="O497" s="153"/>
      <c r="P497" s="202"/>
      <c r="Q497" s="154">
        <f t="shared" si="12"/>
        <v>0</v>
      </c>
      <c r="R497" s="155"/>
      <c r="S497" s="156"/>
      <c r="T497" s="141"/>
    </row>
    <row r="498" spans="1:20" s="142" customFormat="1" ht="15" hidden="1" customHeight="1" x14ac:dyDescent="0.2">
      <c r="A498" s="130">
        <v>2</v>
      </c>
      <c r="B498" s="143" t="s">
        <v>495</v>
      </c>
      <c r="C498" s="144" t="s">
        <v>182</v>
      </c>
      <c r="D498" s="145"/>
      <c r="E498" s="146">
        <v>629</v>
      </c>
      <c r="F498" s="147">
        <v>629.79999999999995</v>
      </c>
      <c r="G498" s="148" t="s">
        <v>9</v>
      </c>
      <c r="H498" s="149">
        <v>800</v>
      </c>
      <c r="I498" s="157"/>
      <c r="J498" s="151" t="s">
        <v>213</v>
      </c>
      <c r="K498" s="151" t="s">
        <v>213</v>
      </c>
      <c r="L498" s="151"/>
      <c r="M498" s="151"/>
      <c r="N498" s="152"/>
      <c r="O498" s="153"/>
      <c r="P498" s="202"/>
      <c r="Q498" s="154">
        <f t="shared" si="12"/>
        <v>0</v>
      </c>
      <c r="R498" s="155"/>
      <c r="S498" s="156"/>
      <c r="T498" s="141"/>
    </row>
    <row r="499" spans="1:20" s="142" customFormat="1" ht="15" hidden="1" customHeight="1" x14ac:dyDescent="0.2">
      <c r="A499" s="130">
        <v>2</v>
      </c>
      <c r="B499" s="143" t="s">
        <v>495</v>
      </c>
      <c r="C499" s="144" t="s">
        <v>214</v>
      </c>
      <c r="D499" s="145"/>
      <c r="E499" s="146">
        <v>629.1</v>
      </c>
      <c r="F499" s="147">
        <v>629.20000000000005</v>
      </c>
      <c r="G499" s="148" t="s">
        <v>9</v>
      </c>
      <c r="H499" s="149">
        <v>7</v>
      </c>
      <c r="I499" s="157"/>
      <c r="J499" s="151"/>
      <c r="K499" s="151" t="s">
        <v>213</v>
      </c>
      <c r="L499" s="151"/>
      <c r="M499" s="151"/>
      <c r="N499" s="152"/>
      <c r="O499" s="153"/>
      <c r="P499" s="202">
        <v>12</v>
      </c>
      <c r="Q499" s="154">
        <f t="shared" si="12"/>
        <v>1.7142857142857142</v>
      </c>
      <c r="R499" s="155" t="s">
        <v>519</v>
      </c>
      <c r="S499" s="156"/>
      <c r="T499" s="141"/>
    </row>
    <row r="500" spans="1:20" s="142" customFormat="1" ht="15" hidden="1" customHeight="1" x14ac:dyDescent="0.2">
      <c r="A500" s="130">
        <v>2</v>
      </c>
      <c r="B500" s="143" t="s">
        <v>495</v>
      </c>
      <c r="C500" s="144" t="s">
        <v>214</v>
      </c>
      <c r="D500" s="145"/>
      <c r="E500" s="146">
        <v>629.20000000000005</v>
      </c>
      <c r="F500" s="147">
        <v>629.29999999999995</v>
      </c>
      <c r="G500" s="148" t="s">
        <v>9</v>
      </c>
      <c r="H500" s="149">
        <v>5</v>
      </c>
      <c r="I500" s="157"/>
      <c r="J500" s="151"/>
      <c r="K500" s="151" t="s">
        <v>213</v>
      </c>
      <c r="L500" s="151"/>
      <c r="M500" s="151"/>
      <c r="N500" s="152"/>
      <c r="O500" s="153"/>
      <c r="P500" s="202">
        <v>6</v>
      </c>
      <c r="Q500" s="154">
        <f t="shared" si="12"/>
        <v>1.2</v>
      </c>
      <c r="R500" s="155"/>
      <c r="S500" s="156"/>
      <c r="T500" s="141"/>
    </row>
    <row r="501" spans="1:20" s="142" customFormat="1" ht="15" hidden="1" customHeight="1" x14ac:dyDescent="0.2">
      <c r="A501" s="130">
        <v>2</v>
      </c>
      <c r="B501" s="143" t="s">
        <v>495</v>
      </c>
      <c r="C501" s="144" t="s">
        <v>214</v>
      </c>
      <c r="D501" s="145"/>
      <c r="E501" s="146">
        <v>629.4</v>
      </c>
      <c r="F501" s="147">
        <v>629.5</v>
      </c>
      <c r="G501" s="148" t="s">
        <v>9</v>
      </c>
      <c r="H501" s="149">
        <v>8</v>
      </c>
      <c r="I501" s="157"/>
      <c r="J501" s="151"/>
      <c r="K501" s="151" t="s">
        <v>213</v>
      </c>
      <c r="L501" s="151"/>
      <c r="M501" s="151"/>
      <c r="N501" s="152"/>
      <c r="O501" s="153"/>
      <c r="P501" s="202">
        <v>8</v>
      </c>
      <c r="Q501" s="154">
        <f t="shared" si="12"/>
        <v>1</v>
      </c>
      <c r="R501" s="155" t="s">
        <v>353</v>
      </c>
      <c r="S501" s="156"/>
      <c r="T501" s="141"/>
    </row>
    <row r="502" spans="1:20" s="142" customFormat="1" ht="15" hidden="1" customHeight="1" x14ac:dyDescent="0.2">
      <c r="A502" s="130">
        <v>2</v>
      </c>
      <c r="B502" s="143" t="s">
        <v>495</v>
      </c>
      <c r="C502" s="144" t="s">
        <v>214</v>
      </c>
      <c r="D502" s="145"/>
      <c r="E502" s="146">
        <v>629.70000000000005</v>
      </c>
      <c r="F502" s="147">
        <v>629.79999999999995</v>
      </c>
      <c r="G502" s="148" t="s">
        <v>9</v>
      </c>
      <c r="H502" s="149">
        <v>4</v>
      </c>
      <c r="I502" s="157"/>
      <c r="J502" s="151"/>
      <c r="K502" s="151" t="s">
        <v>213</v>
      </c>
      <c r="L502" s="151"/>
      <c r="M502" s="151"/>
      <c r="N502" s="152"/>
      <c r="O502" s="153"/>
      <c r="P502" s="202">
        <v>4</v>
      </c>
      <c r="Q502" s="154">
        <f t="shared" si="12"/>
        <v>1</v>
      </c>
      <c r="R502" s="155"/>
      <c r="S502" s="156"/>
      <c r="T502" s="141"/>
    </row>
    <row r="503" spans="1:20" s="142" customFormat="1" ht="15" hidden="1" customHeight="1" x14ac:dyDescent="0.2">
      <c r="A503" s="130">
        <v>2</v>
      </c>
      <c r="B503" s="143" t="s">
        <v>495</v>
      </c>
      <c r="C503" s="144" t="s">
        <v>216</v>
      </c>
      <c r="D503" s="145"/>
      <c r="E503" s="146">
        <v>629.79999999999995</v>
      </c>
      <c r="F503" s="147">
        <v>629.9</v>
      </c>
      <c r="G503" s="148" t="s">
        <v>217</v>
      </c>
      <c r="H503" s="149">
        <v>2</v>
      </c>
      <c r="I503" s="157"/>
      <c r="J503" s="151"/>
      <c r="K503" s="151" t="s">
        <v>213</v>
      </c>
      <c r="L503" s="151"/>
      <c r="M503" s="151"/>
      <c r="N503" s="152"/>
      <c r="O503" s="153"/>
      <c r="P503" s="202"/>
      <c r="Q503" s="154">
        <f t="shared" si="12"/>
        <v>0</v>
      </c>
      <c r="R503" s="155"/>
      <c r="S503" s="156"/>
      <c r="T503" s="141"/>
    </row>
    <row r="504" spans="1:20" s="142" customFormat="1" ht="15" hidden="1" customHeight="1" x14ac:dyDescent="0.2">
      <c r="A504" s="130">
        <v>2</v>
      </c>
      <c r="B504" s="143" t="s">
        <v>495</v>
      </c>
      <c r="C504" s="144" t="s">
        <v>214</v>
      </c>
      <c r="D504" s="145"/>
      <c r="E504" s="146">
        <v>629.9</v>
      </c>
      <c r="F504" s="147">
        <v>630</v>
      </c>
      <c r="G504" s="148" t="s">
        <v>9</v>
      </c>
      <c r="H504" s="149">
        <v>4</v>
      </c>
      <c r="I504" s="157"/>
      <c r="J504" s="151"/>
      <c r="K504" s="151" t="s">
        <v>213</v>
      </c>
      <c r="L504" s="151"/>
      <c r="M504" s="151"/>
      <c r="N504" s="152"/>
      <c r="O504" s="153"/>
      <c r="P504" s="202">
        <v>4</v>
      </c>
      <c r="Q504" s="154">
        <f t="shared" si="12"/>
        <v>1</v>
      </c>
      <c r="R504" s="155"/>
      <c r="S504" s="156"/>
      <c r="T504" s="141"/>
    </row>
    <row r="505" spans="1:20" s="142" customFormat="1" ht="15" hidden="1" customHeight="1" x14ac:dyDescent="0.2">
      <c r="A505" s="130">
        <v>2</v>
      </c>
      <c r="B505" s="143" t="s">
        <v>495</v>
      </c>
      <c r="C505" s="144" t="s">
        <v>225</v>
      </c>
      <c r="D505" s="145"/>
      <c r="E505" s="146">
        <v>630</v>
      </c>
      <c r="F505" s="147">
        <v>631</v>
      </c>
      <c r="G505" s="148" t="s">
        <v>217</v>
      </c>
      <c r="H505" s="149">
        <v>13</v>
      </c>
      <c r="I505" s="157"/>
      <c r="J505" s="151"/>
      <c r="K505" s="151" t="s">
        <v>213</v>
      </c>
      <c r="L505" s="151"/>
      <c r="M505" s="151"/>
      <c r="N505" s="152"/>
      <c r="O505" s="153"/>
      <c r="P505" s="202"/>
      <c r="Q505" s="154">
        <f t="shared" si="12"/>
        <v>0</v>
      </c>
      <c r="R505" s="155"/>
      <c r="S505" s="156"/>
      <c r="T505" s="141"/>
    </row>
    <row r="506" spans="1:20" s="142" customFormat="1" ht="15" hidden="1" customHeight="1" x14ac:dyDescent="0.2">
      <c r="A506" s="130">
        <v>2</v>
      </c>
      <c r="B506" s="143" t="s">
        <v>495</v>
      </c>
      <c r="C506" s="144" t="s">
        <v>214</v>
      </c>
      <c r="D506" s="145"/>
      <c r="E506" s="146">
        <v>630.1</v>
      </c>
      <c r="F506" s="147">
        <v>630.20000000000005</v>
      </c>
      <c r="G506" s="148" t="s">
        <v>9</v>
      </c>
      <c r="H506" s="149">
        <v>12</v>
      </c>
      <c r="I506" s="157"/>
      <c r="J506" s="151"/>
      <c r="K506" s="151" t="s">
        <v>213</v>
      </c>
      <c r="L506" s="151"/>
      <c r="M506" s="151"/>
      <c r="N506" s="152"/>
      <c r="O506" s="153"/>
      <c r="P506" s="202">
        <v>8</v>
      </c>
      <c r="Q506" s="154">
        <f t="shared" si="12"/>
        <v>0.66666666666666663</v>
      </c>
      <c r="R506" s="155" t="s">
        <v>522</v>
      </c>
      <c r="S506" s="156"/>
      <c r="T506" s="141"/>
    </row>
    <row r="507" spans="1:20" s="142" customFormat="1" ht="15" hidden="1" customHeight="1" x14ac:dyDescent="0.2">
      <c r="A507" s="130">
        <v>2</v>
      </c>
      <c r="B507" s="143" t="s">
        <v>495</v>
      </c>
      <c r="C507" s="144" t="s">
        <v>214</v>
      </c>
      <c r="D507" s="145"/>
      <c r="E507" s="146">
        <v>630.20000000000005</v>
      </c>
      <c r="F507" s="147">
        <v>630.29999999999995</v>
      </c>
      <c r="G507" s="148" t="s">
        <v>9</v>
      </c>
      <c r="H507" s="149">
        <v>3</v>
      </c>
      <c r="I507" s="157"/>
      <c r="J507" s="151"/>
      <c r="K507" s="151" t="s">
        <v>213</v>
      </c>
      <c r="L507" s="151"/>
      <c r="M507" s="151"/>
      <c r="N507" s="152"/>
      <c r="O507" s="153"/>
      <c r="P507" s="202"/>
      <c r="Q507" s="154">
        <f t="shared" si="12"/>
        <v>0</v>
      </c>
      <c r="R507" s="155"/>
      <c r="S507" s="156"/>
      <c r="T507" s="141"/>
    </row>
    <row r="508" spans="1:20" s="142" customFormat="1" ht="15" hidden="1" customHeight="1" x14ac:dyDescent="0.2">
      <c r="A508" s="130">
        <v>2</v>
      </c>
      <c r="B508" s="143" t="s">
        <v>495</v>
      </c>
      <c r="C508" s="144" t="s">
        <v>225</v>
      </c>
      <c r="D508" s="145"/>
      <c r="E508" s="146">
        <v>631.20000000000005</v>
      </c>
      <c r="F508" s="147">
        <v>631.5</v>
      </c>
      <c r="G508" s="148" t="s">
        <v>217</v>
      </c>
      <c r="H508" s="149">
        <v>37</v>
      </c>
      <c r="I508" s="157"/>
      <c r="J508" s="151"/>
      <c r="K508" s="151" t="s">
        <v>213</v>
      </c>
      <c r="L508" s="151"/>
      <c r="M508" s="151"/>
      <c r="N508" s="152"/>
      <c r="O508" s="153"/>
      <c r="P508" s="202"/>
      <c r="Q508" s="154">
        <f t="shared" si="12"/>
        <v>0</v>
      </c>
      <c r="R508" s="155"/>
      <c r="S508" s="156"/>
      <c r="T508" s="141"/>
    </row>
    <row r="509" spans="1:20" s="142" customFormat="1" ht="15" hidden="1" customHeight="1" x14ac:dyDescent="0.2">
      <c r="A509" s="130">
        <v>2</v>
      </c>
      <c r="B509" s="143" t="s">
        <v>495</v>
      </c>
      <c r="C509" s="144" t="s">
        <v>225</v>
      </c>
      <c r="D509" s="145"/>
      <c r="E509" s="146">
        <v>631.5</v>
      </c>
      <c r="F509" s="147">
        <v>632</v>
      </c>
      <c r="G509" s="148" t="s">
        <v>217</v>
      </c>
      <c r="H509" s="149">
        <v>43</v>
      </c>
      <c r="I509" s="157"/>
      <c r="J509" s="151"/>
      <c r="K509" s="151"/>
      <c r="L509" s="151" t="s">
        <v>213</v>
      </c>
      <c r="M509" s="151"/>
      <c r="N509" s="152"/>
      <c r="O509" s="153"/>
      <c r="P509" s="202"/>
      <c r="Q509" s="154">
        <f t="shared" si="12"/>
        <v>0</v>
      </c>
      <c r="R509" s="155"/>
      <c r="S509" s="156"/>
      <c r="T509" s="141"/>
    </row>
    <row r="510" spans="1:20" s="142" customFormat="1" ht="15" hidden="1" customHeight="1" x14ac:dyDescent="0.2">
      <c r="A510" s="130">
        <v>2</v>
      </c>
      <c r="B510" s="143" t="s">
        <v>495</v>
      </c>
      <c r="C510" s="144" t="s">
        <v>182</v>
      </c>
      <c r="D510" s="145"/>
      <c r="E510" s="146">
        <v>631.5</v>
      </c>
      <c r="F510" s="147">
        <v>631.70000000000005</v>
      </c>
      <c r="G510" s="148" t="s">
        <v>234</v>
      </c>
      <c r="H510" s="149">
        <v>200</v>
      </c>
      <c r="I510" s="157"/>
      <c r="J510" s="151"/>
      <c r="K510" s="151"/>
      <c r="L510" s="151" t="s">
        <v>213</v>
      </c>
      <c r="M510" s="151"/>
      <c r="N510" s="152"/>
      <c r="O510" s="153"/>
      <c r="P510" s="202"/>
      <c r="Q510" s="154">
        <f t="shared" si="12"/>
        <v>0</v>
      </c>
      <c r="R510" s="155" t="s">
        <v>546</v>
      </c>
      <c r="S510" s="156"/>
      <c r="T510" s="141"/>
    </row>
    <row r="511" spans="1:20" s="142" customFormat="1" ht="15" hidden="1" customHeight="1" x14ac:dyDescent="0.2">
      <c r="A511" s="130">
        <v>2</v>
      </c>
      <c r="B511" s="143" t="s">
        <v>495</v>
      </c>
      <c r="C511" s="144" t="s">
        <v>224</v>
      </c>
      <c r="D511" s="145"/>
      <c r="E511" s="146">
        <v>631.70000000000005</v>
      </c>
      <c r="F511" s="147">
        <v>632</v>
      </c>
      <c r="G511" s="148" t="s">
        <v>217</v>
      </c>
      <c r="H511" s="149">
        <v>3</v>
      </c>
      <c r="I511" s="157"/>
      <c r="J511" s="151"/>
      <c r="K511" s="151"/>
      <c r="L511" s="151" t="s">
        <v>213</v>
      </c>
      <c r="M511" s="151"/>
      <c r="N511" s="152"/>
      <c r="O511" s="153"/>
      <c r="P511" s="202"/>
      <c r="Q511" s="154">
        <f t="shared" si="12"/>
        <v>0</v>
      </c>
      <c r="R511" s="155"/>
      <c r="S511" s="156"/>
      <c r="T511" s="141"/>
    </row>
    <row r="512" spans="1:20" s="142" customFormat="1" ht="15" hidden="1" customHeight="1" x14ac:dyDescent="0.2">
      <c r="A512" s="130">
        <v>2</v>
      </c>
      <c r="B512" s="143" t="s">
        <v>495</v>
      </c>
      <c r="C512" s="144" t="s">
        <v>214</v>
      </c>
      <c r="D512" s="145"/>
      <c r="E512" s="146">
        <v>631.9</v>
      </c>
      <c r="F512" s="147">
        <v>632</v>
      </c>
      <c r="G512" s="148" t="s">
        <v>9</v>
      </c>
      <c r="H512" s="149">
        <v>5</v>
      </c>
      <c r="I512" s="157"/>
      <c r="J512" s="151"/>
      <c r="K512" s="151"/>
      <c r="L512" s="151" t="s">
        <v>213</v>
      </c>
      <c r="M512" s="151"/>
      <c r="N512" s="152"/>
      <c r="O512" s="153"/>
      <c r="P512" s="202"/>
      <c r="Q512" s="154">
        <f t="shared" si="12"/>
        <v>0</v>
      </c>
      <c r="R512" s="155"/>
      <c r="S512" s="156"/>
      <c r="T512" s="141"/>
    </row>
    <row r="513" spans="1:20" s="142" customFormat="1" ht="15" hidden="1" customHeight="1" x14ac:dyDescent="0.2">
      <c r="A513" s="130">
        <v>2</v>
      </c>
      <c r="B513" s="143" t="s">
        <v>495</v>
      </c>
      <c r="C513" s="144" t="s">
        <v>182</v>
      </c>
      <c r="D513" s="145"/>
      <c r="E513" s="146">
        <v>631.9</v>
      </c>
      <c r="F513" s="147">
        <v>632.4</v>
      </c>
      <c r="G513" s="148" t="s">
        <v>9</v>
      </c>
      <c r="H513" s="149">
        <v>335</v>
      </c>
      <c r="I513" s="157"/>
      <c r="J513" s="151"/>
      <c r="K513" s="151"/>
      <c r="L513" s="151" t="s">
        <v>213</v>
      </c>
      <c r="M513" s="151"/>
      <c r="N513" s="152"/>
      <c r="O513" s="153"/>
      <c r="P513" s="202"/>
      <c r="Q513" s="154">
        <f t="shared" si="12"/>
        <v>0</v>
      </c>
      <c r="R513" s="155"/>
      <c r="S513" s="156"/>
      <c r="T513" s="141"/>
    </row>
    <row r="514" spans="1:20" s="142" customFormat="1" ht="15" hidden="1" customHeight="1" x14ac:dyDescent="0.2">
      <c r="A514" s="130">
        <v>2</v>
      </c>
      <c r="B514" s="143" t="s">
        <v>495</v>
      </c>
      <c r="C514" s="144" t="s">
        <v>225</v>
      </c>
      <c r="D514" s="145"/>
      <c r="E514" s="146">
        <v>632</v>
      </c>
      <c r="F514" s="147">
        <v>633</v>
      </c>
      <c r="G514" s="148" t="s">
        <v>217</v>
      </c>
      <c r="H514" s="149">
        <v>100</v>
      </c>
      <c r="I514" s="157"/>
      <c r="J514" s="151"/>
      <c r="K514" s="151"/>
      <c r="L514" s="151" t="s">
        <v>213</v>
      </c>
      <c r="M514" s="151"/>
      <c r="N514" s="152"/>
      <c r="O514" s="153"/>
      <c r="P514" s="202"/>
      <c r="Q514" s="154">
        <f t="shared" si="12"/>
        <v>0</v>
      </c>
      <c r="R514" s="155"/>
      <c r="S514" s="156"/>
      <c r="T514" s="141"/>
    </row>
    <row r="515" spans="1:20" s="142" customFormat="1" ht="15" hidden="1" customHeight="1" x14ac:dyDescent="0.2">
      <c r="A515" s="130">
        <v>2</v>
      </c>
      <c r="B515" s="143" t="s">
        <v>495</v>
      </c>
      <c r="C515" s="144" t="s">
        <v>220</v>
      </c>
      <c r="D515" s="145"/>
      <c r="E515" s="146">
        <v>628.1</v>
      </c>
      <c r="F515" s="147">
        <v>628.70000000000005</v>
      </c>
      <c r="G515" s="148" t="s">
        <v>9</v>
      </c>
      <c r="H515" s="149">
        <v>600</v>
      </c>
      <c r="I515" s="157"/>
      <c r="J515" s="151" t="s">
        <v>213</v>
      </c>
      <c r="K515" s="151"/>
      <c r="L515" s="151"/>
      <c r="M515" s="151"/>
      <c r="N515" s="152"/>
      <c r="O515" s="153"/>
      <c r="P515" s="202"/>
      <c r="Q515" s="154" t="s">
        <v>381</v>
      </c>
      <c r="R515" s="155"/>
      <c r="S515" s="156"/>
      <c r="T515" s="141"/>
    </row>
    <row r="516" spans="1:20" s="142" customFormat="1" ht="15" hidden="1" customHeight="1" x14ac:dyDescent="0.2">
      <c r="A516" s="130">
        <v>2</v>
      </c>
      <c r="B516" s="143" t="s">
        <v>523</v>
      </c>
      <c r="C516" s="144" t="s">
        <v>269</v>
      </c>
      <c r="D516" s="145"/>
      <c r="E516" s="146" t="s">
        <v>445</v>
      </c>
      <c r="F516" s="147" t="s">
        <v>46</v>
      </c>
      <c r="G516" s="148" t="s">
        <v>217</v>
      </c>
      <c r="H516" s="149">
        <v>1</v>
      </c>
      <c r="I516" s="157"/>
      <c r="J516" s="151"/>
      <c r="K516" s="151"/>
      <c r="L516" s="151"/>
      <c r="M516" s="151" t="s">
        <v>213</v>
      </c>
      <c r="N516" s="152"/>
      <c r="O516" s="153"/>
      <c r="P516" s="202">
        <v>1</v>
      </c>
      <c r="Q516" s="154">
        <f t="shared" si="12"/>
        <v>1</v>
      </c>
      <c r="R516" s="155"/>
      <c r="S516" s="156"/>
      <c r="T516" s="141"/>
    </row>
    <row r="517" spans="1:20" s="142" customFormat="1" ht="15" hidden="1" customHeight="1" x14ac:dyDescent="0.2">
      <c r="A517" s="130">
        <v>2</v>
      </c>
      <c r="B517" s="143" t="s">
        <v>313</v>
      </c>
      <c r="C517" s="144" t="s">
        <v>269</v>
      </c>
      <c r="D517" s="145"/>
      <c r="E517" s="146" t="s">
        <v>294</v>
      </c>
      <c r="F517" s="147" t="s">
        <v>47</v>
      </c>
      <c r="G517" s="148" t="s">
        <v>217</v>
      </c>
      <c r="H517" s="149">
        <v>1</v>
      </c>
      <c r="I517" s="157"/>
      <c r="J517" s="151"/>
      <c r="K517" s="151"/>
      <c r="L517" s="151"/>
      <c r="M517" s="151" t="s">
        <v>213</v>
      </c>
      <c r="N517" s="152"/>
      <c r="O517" s="153"/>
      <c r="P517" s="202">
        <v>1</v>
      </c>
      <c r="Q517" s="154">
        <f t="shared" si="12"/>
        <v>1</v>
      </c>
      <c r="R517" s="155"/>
      <c r="S517" s="156"/>
      <c r="T517" s="141"/>
    </row>
    <row r="518" spans="1:20" s="142" customFormat="1" ht="15" hidden="1" customHeight="1" x14ac:dyDescent="0.2">
      <c r="A518" s="130">
        <v>2</v>
      </c>
      <c r="B518" s="143" t="s">
        <v>313</v>
      </c>
      <c r="C518" s="144" t="s">
        <v>269</v>
      </c>
      <c r="D518" s="145"/>
      <c r="E518" s="146" t="s">
        <v>295</v>
      </c>
      <c r="F518" s="147" t="s">
        <v>47</v>
      </c>
      <c r="G518" s="148" t="s">
        <v>217</v>
      </c>
      <c r="H518" s="149">
        <v>1</v>
      </c>
      <c r="I518" s="157"/>
      <c r="J518" s="151"/>
      <c r="K518" s="151"/>
      <c r="L518" s="151"/>
      <c r="M518" s="151" t="s">
        <v>213</v>
      </c>
      <c r="N518" s="152"/>
      <c r="O518" s="153"/>
      <c r="P518" s="202">
        <v>1</v>
      </c>
      <c r="Q518" s="154">
        <f t="shared" si="12"/>
        <v>1</v>
      </c>
      <c r="R518" s="155"/>
      <c r="S518" s="156"/>
      <c r="T518" s="141"/>
    </row>
    <row r="519" spans="1:20" s="142" customFormat="1" ht="15" hidden="1" customHeight="1" x14ac:dyDescent="0.2">
      <c r="A519" s="130"/>
      <c r="B519" s="143"/>
      <c r="C519" s="144" t="s">
        <v>275</v>
      </c>
      <c r="D519" s="145"/>
      <c r="E519" s="146">
        <v>625</v>
      </c>
      <c r="F519" s="147">
        <v>691</v>
      </c>
      <c r="G519" s="148" t="s">
        <v>362</v>
      </c>
      <c r="H519" s="149">
        <v>1</v>
      </c>
      <c r="I519" s="157"/>
      <c r="J519" s="151"/>
      <c r="K519" s="151"/>
      <c r="L519" s="151"/>
      <c r="M519" s="151" t="s">
        <v>213</v>
      </c>
      <c r="N519" s="152"/>
      <c r="O519" s="153"/>
      <c r="P519" s="193">
        <v>1</v>
      </c>
      <c r="Q519" s="154">
        <f t="shared" si="12"/>
        <v>1</v>
      </c>
      <c r="R519" s="155"/>
      <c r="S519" s="156"/>
      <c r="T519" s="141"/>
    </row>
    <row r="520" spans="1:20" s="142" customFormat="1" ht="15" hidden="1" customHeight="1" x14ac:dyDescent="0.2">
      <c r="A520" s="130">
        <v>2</v>
      </c>
      <c r="B520" s="143" t="s">
        <v>495</v>
      </c>
      <c r="C520" s="144" t="s">
        <v>363</v>
      </c>
      <c r="D520" s="145"/>
      <c r="E520" s="146">
        <v>626.9</v>
      </c>
      <c r="F520" s="147">
        <v>627</v>
      </c>
      <c r="G520" s="148" t="s">
        <v>9</v>
      </c>
      <c r="H520" s="149"/>
      <c r="I520" s="157"/>
      <c r="J520" s="151"/>
      <c r="K520" s="151"/>
      <c r="L520" s="151"/>
      <c r="M520" s="151"/>
      <c r="N520" s="152"/>
      <c r="O520" s="153"/>
      <c r="P520" s="202">
        <v>14</v>
      </c>
      <c r="Q520" s="154"/>
      <c r="R520" s="155"/>
      <c r="S520" s="156"/>
      <c r="T520" s="141"/>
    </row>
    <row r="521" spans="1:20" s="142" customFormat="1" ht="15" hidden="1" customHeight="1" x14ac:dyDescent="0.2">
      <c r="A521" s="130">
        <v>2</v>
      </c>
      <c r="B521" s="143" t="s">
        <v>531</v>
      </c>
      <c r="C521" s="144" t="s">
        <v>300</v>
      </c>
      <c r="D521" s="145"/>
      <c r="E521" s="146">
        <v>640.29999999999995</v>
      </c>
      <c r="F521" s="147">
        <v>640.4</v>
      </c>
      <c r="G521" s="148" t="s">
        <v>217</v>
      </c>
      <c r="H521" s="149"/>
      <c r="I521" s="157"/>
      <c r="J521" s="151"/>
      <c r="K521" s="151"/>
      <c r="L521" s="151"/>
      <c r="M521" s="151"/>
      <c r="N521" s="152"/>
      <c r="O521" s="153"/>
      <c r="P521" s="202">
        <v>2</v>
      </c>
      <c r="Q521" s="154"/>
      <c r="R521" s="155"/>
      <c r="S521" s="156"/>
      <c r="T521" s="141"/>
    </row>
    <row r="522" spans="1:20" s="142" customFormat="1" ht="15" hidden="1" customHeight="1" x14ac:dyDescent="0.2">
      <c r="A522" s="130">
        <v>2</v>
      </c>
      <c r="B522" s="143" t="s">
        <v>495</v>
      </c>
      <c r="C522" s="144" t="s">
        <v>220</v>
      </c>
      <c r="D522" s="145"/>
      <c r="E522" s="146">
        <v>629</v>
      </c>
      <c r="F522" s="147">
        <v>629.70000000000005</v>
      </c>
      <c r="G522" s="148" t="s">
        <v>9</v>
      </c>
      <c r="H522" s="149"/>
      <c r="I522" s="157"/>
      <c r="J522" s="151"/>
      <c r="K522" s="151"/>
      <c r="L522" s="151"/>
      <c r="M522" s="151"/>
      <c r="N522" s="152"/>
      <c r="O522" s="153"/>
      <c r="P522" s="202">
        <f>200+500</f>
        <v>700</v>
      </c>
      <c r="Q522" s="154"/>
      <c r="R522" s="155"/>
      <c r="S522" s="156"/>
      <c r="T522" s="141"/>
    </row>
    <row r="523" spans="1:20" s="142" customFormat="1" ht="15" hidden="1" customHeight="1" x14ac:dyDescent="0.2">
      <c r="A523" s="130">
        <v>2</v>
      </c>
      <c r="B523" s="143" t="s">
        <v>495</v>
      </c>
      <c r="C523" s="144" t="s">
        <v>214</v>
      </c>
      <c r="D523" s="145"/>
      <c r="E523" s="146">
        <v>629.29999999999995</v>
      </c>
      <c r="F523" s="147">
        <v>629.4</v>
      </c>
      <c r="G523" s="148" t="s">
        <v>9</v>
      </c>
      <c r="H523" s="149"/>
      <c r="I523" s="157"/>
      <c r="J523" s="151"/>
      <c r="K523" s="151"/>
      <c r="L523" s="151"/>
      <c r="M523" s="151"/>
      <c r="N523" s="152"/>
      <c r="O523" s="153"/>
      <c r="P523" s="202">
        <v>3</v>
      </c>
      <c r="Q523" s="154"/>
      <c r="R523" s="155"/>
      <c r="S523" s="156"/>
      <c r="T523" s="141"/>
    </row>
    <row r="524" spans="1:20" s="142" customFormat="1" ht="15" hidden="1" customHeight="1" x14ac:dyDescent="0.2">
      <c r="A524" s="130">
        <v>2</v>
      </c>
      <c r="B524" s="143" t="s">
        <v>523</v>
      </c>
      <c r="C524" s="144" t="s">
        <v>206</v>
      </c>
      <c r="D524" s="145"/>
      <c r="E524" s="146">
        <v>663.3</v>
      </c>
      <c r="F524" s="147">
        <v>663.4</v>
      </c>
      <c r="G524" s="148" t="s">
        <v>217</v>
      </c>
      <c r="H524" s="149"/>
      <c r="I524" s="157"/>
      <c r="J524" s="151"/>
      <c r="K524" s="151"/>
      <c r="L524" s="151"/>
      <c r="M524" s="151"/>
      <c r="N524" s="152"/>
      <c r="O524" s="153"/>
      <c r="P524" s="202">
        <v>2</v>
      </c>
      <c r="Q524" s="154"/>
      <c r="R524" s="155"/>
      <c r="S524" s="156"/>
      <c r="T524" s="141"/>
    </row>
    <row r="525" spans="1:20" s="142" customFormat="1" ht="15" hidden="1" customHeight="1" x14ac:dyDescent="0.2">
      <c r="A525" s="130">
        <v>2</v>
      </c>
      <c r="B525" s="143" t="s">
        <v>495</v>
      </c>
      <c r="C525" s="144" t="s">
        <v>225</v>
      </c>
      <c r="D525" s="145"/>
      <c r="E525" s="146">
        <v>626</v>
      </c>
      <c r="F525" s="147">
        <v>6737</v>
      </c>
      <c r="G525" s="148" t="s">
        <v>217</v>
      </c>
      <c r="H525" s="149"/>
      <c r="I525" s="157"/>
      <c r="J525" s="151"/>
      <c r="K525" s="151"/>
      <c r="L525" s="151"/>
      <c r="M525" s="151"/>
      <c r="N525" s="152"/>
      <c r="O525" s="153"/>
      <c r="P525" s="202">
        <v>121</v>
      </c>
      <c r="Q525" s="154"/>
      <c r="R525" s="155"/>
      <c r="S525" s="156"/>
      <c r="T525" s="141"/>
    </row>
    <row r="526" spans="1:20" s="142" customFormat="1" ht="15" hidden="1" customHeight="1" x14ac:dyDescent="0.2">
      <c r="A526" s="130">
        <v>2</v>
      </c>
      <c r="B526" s="143" t="s">
        <v>531</v>
      </c>
      <c r="C526" s="144" t="s">
        <v>225</v>
      </c>
      <c r="D526" s="145"/>
      <c r="E526" s="146">
        <v>637</v>
      </c>
      <c r="F526" s="147">
        <v>641</v>
      </c>
      <c r="G526" s="148" t="s">
        <v>217</v>
      </c>
      <c r="H526" s="149"/>
      <c r="I526" s="157"/>
      <c r="J526" s="151"/>
      <c r="K526" s="151"/>
      <c r="L526" s="151"/>
      <c r="M526" s="151"/>
      <c r="N526" s="152"/>
      <c r="O526" s="153"/>
      <c r="P526" s="202">
        <v>50</v>
      </c>
      <c r="Q526" s="154"/>
      <c r="R526" s="155"/>
      <c r="S526" s="156"/>
      <c r="T526" s="141"/>
    </row>
    <row r="527" spans="1:20" s="142" customFormat="1" ht="15" hidden="1" customHeight="1" x14ac:dyDescent="0.2">
      <c r="A527" s="130">
        <v>2</v>
      </c>
      <c r="B527" s="143" t="s">
        <v>495</v>
      </c>
      <c r="C527" s="144" t="s">
        <v>300</v>
      </c>
      <c r="D527" s="145"/>
      <c r="E527" s="146">
        <v>632</v>
      </c>
      <c r="F527" s="147">
        <v>638</v>
      </c>
      <c r="G527" s="148" t="s">
        <v>217</v>
      </c>
      <c r="H527" s="149"/>
      <c r="I527" s="157"/>
      <c r="J527" s="151"/>
      <c r="K527" s="151"/>
      <c r="L527" s="151"/>
      <c r="M527" s="151"/>
      <c r="N527" s="152"/>
      <c r="O527" s="153"/>
      <c r="P527" s="202">
        <v>4</v>
      </c>
      <c r="Q527" s="154"/>
      <c r="R527" s="155"/>
      <c r="S527" s="156"/>
      <c r="T527" s="141"/>
    </row>
    <row r="528" spans="1:20" s="142" customFormat="1" ht="15" hidden="1" customHeight="1" x14ac:dyDescent="0.2">
      <c r="A528" s="130">
        <v>2</v>
      </c>
      <c r="B528" s="143" t="s">
        <v>495</v>
      </c>
      <c r="C528" s="144" t="s">
        <v>220</v>
      </c>
      <c r="D528" s="145"/>
      <c r="E528" s="146">
        <v>628</v>
      </c>
      <c r="F528" s="147">
        <v>628.70000000000005</v>
      </c>
      <c r="G528" s="148" t="s">
        <v>9</v>
      </c>
      <c r="H528" s="149"/>
      <c r="I528" s="157"/>
      <c r="J528" s="151"/>
      <c r="K528" s="151"/>
      <c r="L528" s="151"/>
      <c r="M528" s="151"/>
      <c r="N528" s="152"/>
      <c r="O528" s="153"/>
      <c r="P528" s="202">
        <v>700</v>
      </c>
      <c r="Q528" s="154"/>
      <c r="R528" s="155"/>
      <c r="S528" s="156"/>
      <c r="T528" s="141"/>
    </row>
    <row r="529" spans="1:20" s="142" customFormat="1" ht="15" hidden="1" customHeight="1" x14ac:dyDescent="0.2">
      <c r="A529" s="130">
        <v>2</v>
      </c>
      <c r="B529" s="143" t="s">
        <v>495</v>
      </c>
      <c r="C529" s="144" t="s">
        <v>543</v>
      </c>
      <c r="D529" s="145"/>
      <c r="E529" s="146">
        <v>626.5</v>
      </c>
      <c r="F529" s="147">
        <v>626.6</v>
      </c>
      <c r="G529" s="148" t="s">
        <v>7</v>
      </c>
      <c r="H529" s="149"/>
      <c r="I529" s="157"/>
      <c r="J529" s="151"/>
      <c r="K529" s="151"/>
      <c r="L529" s="151"/>
      <c r="M529" s="151"/>
      <c r="N529" s="152"/>
      <c r="O529" s="153"/>
      <c r="P529" s="202">
        <v>3</v>
      </c>
      <c r="Q529" s="154"/>
      <c r="R529" s="155"/>
      <c r="S529" s="156"/>
      <c r="T529" s="141"/>
    </row>
    <row r="530" spans="1:20" s="142" customFormat="1" ht="15" hidden="1" customHeight="1" x14ac:dyDescent="0.2">
      <c r="A530" s="130">
        <v>2</v>
      </c>
      <c r="B530" s="143" t="s">
        <v>495</v>
      </c>
      <c r="C530" s="144" t="s">
        <v>182</v>
      </c>
      <c r="D530" s="145"/>
      <c r="E530" s="146">
        <v>629</v>
      </c>
      <c r="F530" s="147">
        <v>629.79999999999995</v>
      </c>
      <c r="G530" s="148" t="s">
        <v>9</v>
      </c>
      <c r="H530" s="149">
        <v>800</v>
      </c>
      <c r="I530" s="150" t="s">
        <v>213</v>
      </c>
      <c r="J530" s="150" t="s">
        <v>213</v>
      </c>
      <c r="K530" s="150"/>
      <c r="L530" s="150"/>
      <c r="M530" s="150"/>
      <c r="N530" s="151"/>
      <c r="O530" s="173"/>
      <c r="P530" s="202">
        <f>400+450</f>
        <v>850</v>
      </c>
      <c r="Q530" s="154">
        <f t="shared" ref="Q530:Q543" si="13">+P530/H530</f>
        <v>1.0625</v>
      </c>
      <c r="R530" s="155"/>
      <c r="S530" s="158"/>
    </row>
    <row r="531" spans="1:20" s="142" customFormat="1" ht="15" hidden="1" customHeight="1" x14ac:dyDescent="0.2">
      <c r="A531" s="130">
        <v>2</v>
      </c>
      <c r="B531" s="143" t="s">
        <v>495</v>
      </c>
      <c r="C531" s="144" t="s">
        <v>214</v>
      </c>
      <c r="D531" s="145"/>
      <c r="E531" s="146">
        <v>630.20000000000005</v>
      </c>
      <c r="F531" s="147">
        <v>630.29999999999995</v>
      </c>
      <c r="G531" s="148" t="s">
        <v>9</v>
      </c>
      <c r="H531" s="149">
        <v>3</v>
      </c>
      <c r="I531" s="150"/>
      <c r="J531" s="150" t="s">
        <v>213</v>
      </c>
      <c r="K531" s="150"/>
      <c r="L531" s="150"/>
      <c r="M531" s="150"/>
      <c r="N531" s="152"/>
      <c r="O531" s="153"/>
      <c r="P531" s="202">
        <v>3</v>
      </c>
      <c r="Q531" s="154">
        <f t="shared" si="13"/>
        <v>1</v>
      </c>
      <c r="R531" s="155"/>
      <c r="S531" s="158"/>
    </row>
    <row r="532" spans="1:20" s="142" customFormat="1" ht="15" hidden="1" customHeight="1" x14ac:dyDescent="0.2">
      <c r="A532" s="130">
        <v>2</v>
      </c>
      <c r="B532" s="143" t="s">
        <v>495</v>
      </c>
      <c r="C532" s="144" t="s">
        <v>182</v>
      </c>
      <c r="D532" s="145"/>
      <c r="E532" s="146">
        <v>631.5</v>
      </c>
      <c r="F532" s="147">
        <v>631.70000000000005</v>
      </c>
      <c r="G532" s="148" t="s">
        <v>234</v>
      </c>
      <c r="H532" s="149">
        <v>200</v>
      </c>
      <c r="I532" s="150"/>
      <c r="J532" s="150" t="s">
        <v>213</v>
      </c>
      <c r="K532" s="150" t="s">
        <v>213</v>
      </c>
      <c r="L532" s="150"/>
      <c r="M532" s="150"/>
      <c r="N532" s="152"/>
      <c r="O532" s="153"/>
      <c r="P532" s="202">
        <v>200</v>
      </c>
      <c r="Q532" s="154">
        <f t="shared" si="13"/>
        <v>1</v>
      </c>
      <c r="R532" s="155" t="s">
        <v>546</v>
      </c>
      <c r="S532" s="158"/>
    </row>
    <row r="533" spans="1:20" s="142" customFormat="1" ht="15" hidden="1" customHeight="1" x14ac:dyDescent="0.2">
      <c r="A533" s="130">
        <v>2</v>
      </c>
      <c r="B533" s="143" t="s">
        <v>495</v>
      </c>
      <c r="C533" s="144" t="s">
        <v>224</v>
      </c>
      <c r="D533" s="145"/>
      <c r="E533" s="146">
        <v>631.70000000000005</v>
      </c>
      <c r="F533" s="147">
        <v>632</v>
      </c>
      <c r="G533" s="148" t="s">
        <v>217</v>
      </c>
      <c r="H533" s="149">
        <v>3</v>
      </c>
      <c r="I533" s="150"/>
      <c r="J533" s="150"/>
      <c r="K533" s="150" t="s">
        <v>213</v>
      </c>
      <c r="L533" s="150"/>
      <c r="M533" s="150"/>
      <c r="N533" s="152"/>
      <c r="O533" s="153"/>
      <c r="P533" s="202">
        <v>3</v>
      </c>
      <c r="Q533" s="154">
        <f t="shared" si="13"/>
        <v>1</v>
      </c>
      <c r="R533" s="155"/>
      <c r="S533" s="158"/>
    </row>
    <row r="534" spans="1:20" s="142" customFormat="1" ht="15" hidden="1" customHeight="1" x14ac:dyDescent="0.2">
      <c r="A534" s="130">
        <v>2</v>
      </c>
      <c r="B534" s="143" t="s">
        <v>495</v>
      </c>
      <c r="C534" s="144" t="s">
        <v>214</v>
      </c>
      <c r="D534" s="145"/>
      <c r="E534" s="146">
        <v>631.9</v>
      </c>
      <c r="F534" s="147">
        <v>632</v>
      </c>
      <c r="G534" s="148" t="s">
        <v>9</v>
      </c>
      <c r="H534" s="149">
        <v>5</v>
      </c>
      <c r="I534" s="150"/>
      <c r="J534" s="150"/>
      <c r="K534" s="150" t="s">
        <v>213</v>
      </c>
      <c r="L534" s="150"/>
      <c r="M534" s="150"/>
      <c r="N534" s="152"/>
      <c r="O534" s="153"/>
      <c r="P534" s="202">
        <v>8</v>
      </c>
      <c r="Q534" s="154">
        <f t="shared" si="13"/>
        <v>1.6</v>
      </c>
      <c r="R534" s="155"/>
      <c r="S534" s="158"/>
    </row>
    <row r="535" spans="1:20" s="142" customFormat="1" ht="15" hidden="1" customHeight="1" x14ac:dyDescent="0.2">
      <c r="A535" s="130">
        <v>2</v>
      </c>
      <c r="B535" s="143" t="s">
        <v>495</v>
      </c>
      <c r="C535" s="144" t="s">
        <v>182</v>
      </c>
      <c r="D535" s="145"/>
      <c r="E535" s="146">
        <v>631.9</v>
      </c>
      <c r="F535" s="147">
        <v>632.4</v>
      </c>
      <c r="G535" s="148" t="s">
        <v>9</v>
      </c>
      <c r="H535" s="149">
        <v>335</v>
      </c>
      <c r="I535" s="150"/>
      <c r="J535" s="150"/>
      <c r="K535" s="150" t="s">
        <v>213</v>
      </c>
      <c r="L535" s="150" t="s">
        <v>213</v>
      </c>
      <c r="M535" s="150"/>
      <c r="N535" s="152"/>
      <c r="O535" s="153"/>
      <c r="P535" s="202">
        <v>335</v>
      </c>
      <c r="Q535" s="154">
        <f t="shared" si="13"/>
        <v>1</v>
      </c>
      <c r="R535" s="155"/>
      <c r="S535" s="158"/>
    </row>
    <row r="536" spans="1:20" s="142" customFormat="1" ht="15" hidden="1" customHeight="1" x14ac:dyDescent="0.2">
      <c r="A536" s="130">
        <v>2</v>
      </c>
      <c r="B536" s="143" t="s">
        <v>495</v>
      </c>
      <c r="C536" s="144" t="s">
        <v>225</v>
      </c>
      <c r="D536" s="145"/>
      <c r="E536" s="146">
        <v>632</v>
      </c>
      <c r="F536" s="147">
        <v>633</v>
      </c>
      <c r="G536" s="148" t="s">
        <v>217</v>
      </c>
      <c r="H536" s="149">
        <v>100</v>
      </c>
      <c r="I536" s="150"/>
      <c r="J536" s="150"/>
      <c r="K536" s="150"/>
      <c r="L536" s="150" t="s">
        <v>213</v>
      </c>
      <c r="M536" s="150"/>
      <c r="N536" s="152"/>
      <c r="O536" s="153"/>
      <c r="P536" s="202">
        <v>100</v>
      </c>
      <c r="Q536" s="154">
        <f t="shared" si="13"/>
        <v>1</v>
      </c>
      <c r="R536" s="155"/>
      <c r="S536" s="158"/>
    </row>
    <row r="537" spans="1:20" s="142" customFormat="1" ht="15" hidden="1" customHeight="1" x14ac:dyDescent="0.2">
      <c r="A537" s="130">
        <v>2</v>
      </c>
      <c r="B537" s="143" t="s">
        <v>495</v>
      </c>
      <c r="C537" s="144" t="s">
        <v>224</v>
      </c>
      <c r="D537" s="145"/>
      <c r="E537" s="146">
        <v>632</v>
      </c>
      <c r="F537" s="147">
        <v>633</v>
      </c>
      <c r="G537" s="148" t="s">
        <v>217</v>
      </c>
      <c r="H537" s="149">
        <v>15</v>
      </c>
      <c r="I537" s="150"/>
      <c r="J537" s="150"/>
      <c r="K537" s="150"/>
      <c r="L537" s="150" t="s">
        <v>213</v>
      </c>
      <c r="M537" s="150"/>
      <c r="N537" s="152"/>
      <c r="O537" s="153"/>
      <c r="P537" s="202">
        <v>0</v>
      </c>
      <c r="Q537" s="154">
        <f t="shared" si="13"/>
        <v>0</v>
      </c>
      <c r="R537" s="155"/>
      <c r="S537" s="158"/>
    </row>
    <row r="538" spans="1:20" s="142" customFormat="1" ht="15" hidden="1" customHeight="1" x14ac:dyDescent="0.2">
      <c r="A538" s="130">
        <v>2</v>
      </c>
      <c r="B538" s="143" t="s">
        <v>495</v>
      </c>
      <c r="C538" s="144" t="s">
        <v>214</v>
      </c>
      <c r="D538" s="145"/>
      <c r="E538" s="146">
        <v>632.5</v>
      </c>
      <c r="F538" s="147">
        <v>632.6</v>
      </c>
      <c r="G538" s="148" t="s">
        <v>9</v>
      </c>
      <c r="H538" s="149">
        <v>5</v>
      </c>
      <c r="I538" s="150"/>
      <c r="J538" s="150"/>
      <c r="K538" s="150"/>
      <c r="L538" s="150" t="s">
        <v>213</v>
      </c>
      <c r="M538" s="150"/>
      <c r="N538" s="152"/>
      <c r="O538" s="153"/>
      <c r="P538" s="202">
        <v>0</v>
      </c>
      <c r="Q538" s="154">
        <f t="shared" si="13"/>
        <v>0</v>
      </c>
      <c r="R538" s="155" t="s">
        <v>550</v>
      </c>
      <c r="S538" s="158"/>
    </row>
    <row r="539" spans="1:20" s="142" customFormat="1" ht="15" hidden="1" customHeight="1" x14ac:dyDescent="0.2">
      <c r="A539" s="130">
        <v>2</v>
      </c>
      <c r="B539" s="143" t="s">
        <v>495</v>
      </c>
      <c r="C539" s="144" t="s">
        <v>182</v>
      </c>
      <c r="D539" s="145"/>
      <c r="E539" s="146">
        <v>632.6</v>
      </c>
      <c r="F539" s="147">
        <v>633.20000000000005</v>
      </c>
      <c r="G539" s="148" t="s">
        <v>9</v>
      </c>
      <c r="H539" s="149">
        <v>470</v>
      </c>
      <c r="I539" s="150"/>
      <c r="J539" s="150"/>
      <c r="K539" s="150"/>
      <c r="L539" s="150" t="s">
        <v>213</v>
      </c>
      <c r="M539" s="150"/>
      <c r="N539" s="152"/>
      <c r="O539" s="153"/>
      <c r="P539" s="202">
        <v>0</v>
      </c>
      <c r="Q539" s="154">
        <f t="shared" si="13"/>
        <v>0</v>
      </c>
      <c r="R539" s="155"/>
      <c r="S539" s="158"/>
    </row>
    <row r="540" spans="1:20" s="142" customFormat="1" ht="15" hidden="1" customHeight="1" x14ac:dyDescent="0.2">
      <c r="A540" s="130">
        <v>2</v>
      </c>
      <c r="B540" s="143" t="s">
        <v>542</v>
      </c>
      <c r="C540" s="144" t="s">
        <v>269</v>
      </c>
      <c r="D540" s="145"/>
      <c r="E540" s="146" t="s">
        <v>551</v>
      </c>
      <c r="F540" s="147" t="s">
        <v>48</v>
      </c>
      <c r="G540" s="148" t="s">
        <v>217</v>
      </c>
      <c r="H540" s="149">
        <v>1</v>
      </c>
      <c r="I540" s="150"/>
      <c r="J540" s="151"/>
      <c r="K540" s="151"/>
      <c r="L540" s="151"/>
      <c r="M540" s="151" t="s">
        <v>213</v>
      </c>
      <c r="N540" s="152"/>
      <c r="O540" s="153"/>
      <c r="P540" s="202">
        <v>1</v>
      </c>
      <c r="Q540" s="154">
        <f t="shared" si="13"/>
        <v>1</v>
      </c>
      <c r="R540" s="155"/>
      <c r="S540" s="156"/>
      <c r="T540" s="141"/>
    </row>
    <row r="541" spans="1:20" s="142" customFormat="1" ht="15" hidden="1" customHeight="1" x14ac:dyDescent="0.2">
      <c r="A541" s="130">
        <v>2</v>
      </c>
      <c r="B541" s="143" t="s">
        <v>542</v>
      </c>
      <c r="C541" s="144" t="s">
        <v>269</v>
      </c>
      <c r="D541" s="145"/>
      <c r="E541" s="146" t="s">
        <v>552</v>
      </c>
      <c r="F541" s="147" t="s">
        <v>48</v>
      </c>
      <c r="G541" s="148" t="s">
        <v>217</v>
      </c>
      <c r="H541" s="149">
        <v>1</v>
      </c>
      <c r="I541" s="150"/>
      <c r="J541" s="151"/>
      <c r="K541" s="151"/>
      <c r="L541" s="151"/>
      <c r="M541" s="151" t="s">
        <v>213</v>
      </c>
      <c r="N541" s="152"/>
      <c r="O541" s="153"/>
      <c r="P541" s="202">
        <v>1</v>
      </c>
      <c r="Q541" s="154">
        <f t="shared" si="13"/>
        <v>1</v>
      </c>
      <c r="R541" s="155"/>
      <c r="S541" s="156"/>
      <c r="T541" s="141"/>
    </row>
    <row r="542" spans="1:20" s="142" customFormat="1" ht="15" hidden="1" customHeight="1" x14ac:dyDescent="0.2">
      <c r="A542" s="130">
        <v>3</v>
      </c>
      <c r="B542" s="143" t="s">
        <v>553</v>
      </c>
      <c r="C542" s="144" t="s">
        <v>269</v>
      </c>
      <c r="D542" s="145"/>
      <c r="E542" s="146" t="s">
        <v>554</v>
      </c>
      <c r="F542" s="147" t="s">
        <v>49</v>
      </c>
      <c r="G542" s="148" t="s">
        <v>217</v>
      </c>
      <c r="H542" s="149">
        <v>1</v>
      </c>
      <c r="I542" s="150"/>
      <c r="J542" s="151"/>
      <c r="K542" s="151"/>
      <c r="L542" s="151"/>
      <c r="M542" s="151" t="s">
        <v>213</v>
      </c>
      <c r="N542" s="152"/>
      <c r="O542" s="153"/>
      <c r="P542" s="204">
        <v>1</v>
      </c>
      <c r="Q542" s="154">
        <f t="shared" si="13"/>
        <v>1</v>
      </c>
      <c r="R542" s="155"/>
      <c r="S542" s="156"/>
      <c r="T542" s="141"/>
    </row>
    <row r="543" spans="1:20" s="142" customFormat="1" ht="15" hidden="1" customHeight="1" x14ac:dyDescent="0.2">
      <c r="A543" s="130"/>
      <c r="B543" s="143"/>
      <c r="C543" s="144" t="s">
        <v>275</v>
      </c>
      <c r="D543" s="145"/>
      <c r="E543" s="146">
        <v>625</v>
      </c>
      <c r="F543" s="147">
        <v>691</v>
      </c>
      <c r="G543" s="148" t="s">
        <v>362</v>
      </c>
      <c r="H543" s="149">
        <v>1</v>
      </c>
      <c r="I543" s="150"/>
      <c r="J543" s="151"/>
      <c r="K543" s="151"/>
      <c r="L543" s="151"/>
      <c r="M543" s="151" t="s">
        <v>213</v>
      </c>
      <c r="N543" s="152"/>
      <c r="O543" s="153"/>
      <c r="P543" s="193">
        <v>1</v>
      </c>
      <c r="Q543" s="154">
        <f t="shared" si="13"/>
        <v>1</v>
      </c>
      <c r="R543" s="155"/>
      <c r="S543" s="156"/>
      <c r="T543" s="141"/>
    </row>
    <row r="544" spans="1:20" s="142" customFormat="1" ht="15" hidden="1" customHeight="1" x14ac:dyDescent="0.2">
      <c r="A544" s="130">
        <v>2</v>
      </c>
      <c r="B544" s="143" t="s">
        <v>542</v>
      </c>
      <c r="C544" s="144" t="s">
        <v>555</v>
      </c>
      <c r="D544" s="145"/>
      <c r="E544" s="146">
        <v>689.2</v>
      </c>
      <c r="F544" s="147">
        <v>689.3</v>
      </c>
      <c r="G544" s="148" t="s">
        <v>217</v>
      </c>
      <c r="H544" s="149"/>
      <c r="I544" s="150"/>
      <c r="J544" s="151"/>
      <c r="K544" s="151"/>
      <c r="L544" s="151"/>
      <c r="M544" s="151"/>
      <c r="N544" s="152"/>
      <c r="O544" s="153"/>
      <c r="P544" s="202">
        <v>2</v>
      </c>
      <c r="Q544" s="174"/>
      <c r="R544" s="155"/>
      <c r="S544" s="156"/>
      <c r="T544" s="141"/>
    </row>
    <row r="545" spans="1:20" s="142" customFormat="1" ht="15" hidden="1" customHeight="1" x14ac:dyDescent="0.2">
      <c r="A545" s="130">
        <v>2</v>
      </c>
      <c r="B545" s="143" t="s">
        <v>495</v>
      </c>
      <c r="C545" s="144" t="s">
        <v>300</v>
      </c>
      <c r="D545" s="145"/>
      <c r="E545" s="146">
        <v>632</v>
      </c>
      <c r="F545" s="147">
        <v>632.1</v>
      </c>
      <c r="G545" s="148" t="s">
        <v>217</v>
      </c>
      <c r="H545" s="149"/>
      <c r="I545" s="150"/>
      <c r="J545" s="151"/>
      <c r="K545" s="151"/>
      <c r="L545" s="151"/>
      <c r="M545" s="151"/>
      <c r="N545" s="152"/>
      <c r="O545" s="153"/>
      <c r="P545" s="202">
        <v>3</v>
      </c>
      <c r="Q545" s="174"/>
      <c r="R545" s="155"/>
      <c r="S545" s="156"/>
      <c r="T545" s="141"/>
    </row>
    <row r="546" spans="1:20" s="142" customFormat="1" ht="15" hidden="1" customHeight="1" x14ac:dyDescent="0.2">
      <c r="A546" s="130">
        <v>2</v>
      </c>
      <c r="B546" s="143" t="s">
        <v>542</v>
      </c>
      <c r="C546" s="144" t="s">
        <v>555</v>
      </c>
      <c r="D546" s="145"/>
      <c r="E546" s="146" t="s">
        <v>556</v>
      </c>
      <c r="F546" s="147" t="s">
        <v>557</v>
      </c>
      <c r="G546" s="148" t="s">
        <v>217</v>
      </c>
      <c r="H546" s="149"/>
      <c r="I546" s="150"/>
      <c r="J546" s="151"/>
      <c r="K546" s="151"/>
      <c r="L546" s="151"/>
      <c r="M546" s="151"/>
      <c r="N546" s="152"/>
      <c r="O546" s="153"/>
      <c r="P546" s="202">
        <v>2</v>
      </c>
      <c r="Q546" s="174"/>
      <c r="R546" s="155"/>
      <c r="S546" s="156"/>
      <c r="T546" s="141"/>
    </row>
    <row r="547" spans="1:20" s="142" customFormat="1" ht="15" hidden="1" customHeight="1" x14ac:dyDescent="0.2">
      <c r="A547" s="130">
        <v>2</v>
      </c>
      <c r="B547" s="143" t="s">
        <v>495</v>
      </c>
      <c r="C547" s="144" t="s">
        <v>300</v>
      </c>
      <c r="D547" s="145"/>
      <c r="E547" s="146">
        <v>627</v>
      </c>
      <c r="F547" s="147" t="s">
        <v>558</v>
      </c>
      <c r="G547" s="148" t="s">
        <v>217</v>
      </c>
      <c r="H547" s="149"/>
      <c r="I547" s="150"/>
      <c r="J547" s="151"/>
      <c r="K547" s="151"/>
      <c r="L547" s="151"/>
      <c r="M547" s="151"/>
      <c r="N547" s="152"/>
      <c r="O547" s="153"/>
      <c r="P547" s="202">
        <v>3</v>
      </c>
      <c r="Q547" s="174"/>
      <c r="R547" s="155"/>
      <c r="S547" s="156"/>
      <c r="T547" s="141"/>
    </row>
    <row r="548" spans="1:20" s="142" customFormat="1" ht="15" hidden="1" customHeight="1" x14ac:dyDescent="0.2">
      <c r="A548" s="130">
        <v>2</v>
      </c>
      <c r="B548" s="143" t="s">
        <v>531</v>
      </c>
      <c r="C548" s="144" t="s">
        <v>300</v>
      </c>
      <c r="D548" s="145"/>
      <c r="E548" s="146" t="s">
        <v>559</v>
      </c>
      <c r="F548" s="147" t="s">
        <v>532</v>
      </c>
      <c r="G548" s="148" t="s">
        <v>217</v>
      </c>
      <c r="H548" s="149"/>
      <c r="I548" s="150"/>
      <c r="J548" s="151"/>
      <c r="K548" s="151"/>
      <c r="L548" s="151"/>
      <c r="M548" s="151"/>
      <c r="N548" s="152"/>
      <c r="O548" s="153"/>
      <c r="P548" s="202">
        <v>1</v>
      </c>
      <c r="Q548" s="174"/>
      <c r="R548" s="155"/>
      <c r="S548" s="156"/>
      <c r="T548" s="141"/>
    </row>
    <row r="549" spans="1:20" s="142" customFormat="1" ht="15" hidden="1" customHeight="1" x14ac:dyDescent="0.2">
      <c r="A549" s="130">
        <v>2</v>
      </c>
      <c r="B549" s="143" t="s">
        <v>534</v>
      </c>
      <c r="C549" s="144" t="s">
        <v>300</v>
      </c>
      <c r="D549" s="145"/>
      <c r="E549" s="146" t="s">
        <v>560</v>
      </c>
      <c r="F549" s="147" t="s">
        <v>561</v>
      </c>
      <c r="G549" s="148" t="s">
        <v>217</v>
      </c>
      <c r="H549" s="149"/>
      <c r="I549" s="150"/>
      <c r="J549" s="151"/>
      <c r="K549" s="151"/>
      <c r="L549" s="151"/>
      <c r="M549" s="151"/>
      <c r="N549" s="152"/>
      <c r="O549" s="153"/>
      <c r="P549" s="202">
        <v>2</v>
      </c>
      <c r="Q549" s="174"/>
      <c r="R549" s="155"/>
      <c r="S549" s="156"/>
      <c r="T549" s="141"/>
    </row>
    <row r="550" spans="1:20" s="142" customFormat="1" ht="15" hidden="1" customHeight="1" x14ac:dyDescent="0.2">
      <c r="A550" s="130">
        <v>2</v>
      </c>
      <c r="B550" s="143" t="s">
        <v>562</v>
      </c>
      <c r="C550" s="144" t="s">
        <v>300</v>
      </c>
      <c r="D550" s="145"/>
      <c r="E550" s="146" t="s">
        <v>563</v>
      </c>
      <c r="F550" s="147" t="s">
        <v>564</v>
      </c>
      <c r="G550" s="148" t="s">
        <v>217</v>
      </c>
      <c r="H550" s="149"/>
      <c r="I550" s="150"/>
      <c r="J550" s="151"/>
      <c r="K550" s="151"/>
      <c r="L550" s="151"/>
      <c r="M550" s="151"/>
      <c r="N550" s="152"/>
      <c r="O550" s="153"/>
      <c r="P550" s="202">
        <v>1</v>
      </c>
      <c r="Q550" s="174"/>
      <c r="R550" s="155"/>
      <c r="S550" s="156"/>
      <c r="T550" s="141"/>
    </row>
    <row r="551" spans="1:20" s="142" customFormat="1" ht="15" hidden="1" customHeight="1" x14ac:dyDescent="0.2">
      <c r="A551" s="130">
        <v>2</v>
      </c>
      <c r="B551" s="143" t="s">
        <v>523</v>
      </c>
      <c r="C551" s="144" t="s">
        <v>300</v>
      </c>
      <c r="D551" s="145"/>
      <c r="E551" s="146" t="s">
        <v>565</v>
      </c>
      <c r="F551" s="147" t="s">
        <v>566</v>
      </c>
      <c r="G551" s="148" t="s">
        <v>217</v>
      </c>
      <c r="H551" s="149"/>
      <c r="I551" s="150"/>
      <c r="J551" s="151"/>
      <c r="K551" s="151"/>
      <c r="L551" s="151"/>
      <c r="M551" s="151"/>
      <c r="N551" s="152"/>
      <c r="O551" s="153"/>
      <c r="P551" s="202">
        <v>2</v>
      </c>
      <c r="Q551" s="174"/>
      <c r="R551" s="155"/>
      <c r="S551" s="156"/>
      <c r="T551" s="141"/>
    </row>
    <row r="552" spans="1:20" s="142" customFormat="1" ht="15" hidden="1" customHeight="1" x14ac:dyDescent="0.2">
      <c r="A552" s="130">
        <v>2</v>
      </c>
      <c r="B552" s="143" t="s">
        <v>313</v>
      </c>
      <c r="C552" s="144" t="s">
        <v>300</v>
      </c>
      <c r="D552" s="145"/>
      <c r="E552" s="146" t="s">
        <v>567</v>
      </c>
      <c r="F552" s="147" t="s">
        <v>568</v>
      </c>
      <c r="G552" s="148" t="s">
        <v>217</v>
      </c>
      <c r="H552" s="149"/>
      <c r="I552" s="150"/>
      <c r="J552" s="151"/>
      <c r="K552" s="151"/>
      <c r="L552" s="151"/>
      <c r="M552" s="151"/>
      <c r="N552" s="152"/>
      <c r="O552" s="153"/>
      <c r="P552" s="202">
        <v>8</v>
      </c>
      <c r="Q552" s="174"/>
      <c r="R552" s="155"/>
      <c r="S552" s="156"/>
      <c r="T552" s="141"/>
    </row>
    <row r="553" spans="1:20" s="142" customFormat="1" ht="15" hidden="1" customHeight="1" x14ac:dyDescent="0.2">
      <c r="A553" s="130">
        <v>2</v>
      </c>
      <c r="B553" s="143" t="s">
        <v>542</v>
      </c>
      <c r="C553" s="144" t="s">
        <v>300</v>
      </c>
      <c r="D553" s="145"/>
      <c r="E553" s="146" t="s">
        <v>569</v>
      </c>
      <c r="F553" s="147" t="s">
        <v>570</v>
      </c>
      <c r="G553" s="148" t="s">
        <v>217</v>
      </c>
      <c r="H553" s="149"/>
      <c r="I553" s="150"/>
      <c r="J553" s="151"/>
      <c r="K553" s="151"/>
      <c r="L553" s="151"/>
      <c r="M553" s="151"/>
      <c r="N553" s="152"/>
      <c r="O553" s="153"/>
      <c r="P553" s="202">
        <v>1</v>
      </c>
      <c r="Q553" s="174"/>
      <c r="R553" s="155"/>
      <c r="S553" s="156"/>
      <c r="T553" s="141"/>
    </row>
    <row r="554" spans="1:20" s="142" customFormat="1" ht="15" hidden="1" customHeight="1" x14ac:dyDescent="0.2">
      <c r="A554" s="130">
        <v>2</v>
      </c>
      <c r="B554" s="143" t="s">
        <v>542</v>
      </c>
      <c r="C554" s="144" t="s">
        <v>220</v>
      </c>
      <c r="D554" s="145"/>
      <c r="E554" s="146" t="s">
        <v>556</v>
      </c>
      <c r="F554" s="147" t="s">
        <v>557</v>
      </c>
      <c r="G554" s="148" t="s">
        <v>9</v>
      </c>
      <c r="H554" s="149"/>
      <c r="I554" s="150"/>
      <c r="J554" s="151"/>
      <c r="K554" s="151"/>
      <c r="L554" s="151"/>
      <c r="M554" s="151"/>
      <c r="N554" s="152"/>
      <c r="O554" s="153"/>
      <c r="P554" s="202">
        <v>50</v>
      </c>
      <c r="Q554" s="174"/>
      <c r="R554" s="155"/>
      <c r="S554" s="156"/>
      <c r="T554" s="141"/>
    </row>
    <row r="555" spans="1:20" s="142" customFormat="1" ht="15" hidden="1" customHeight="1" x14ac:dyDescent="0.2">
      <c r="A555" s="130">
        <v>2</v>
      </c>
      <c r="B555" s="143" t="s">
        <v>495</v>
      </c>
      <c r="C555" s="144" t="s">
        <v>225</v>
      </c>
      <c r="D555" s="145"/>
      <c r="E555" s="146" t="s">
        <v>571</v>
      </c>
      <c r="F555" s="147" t="s">
        <v>572</v>
      </c>
      <c r="G555" s="148" t="s">
        <v>217</v>
      </c>
      <c r="H555" s="149"/>
      <c r="I555" s="150"/>
      <c r="J555" s="151"/>
      <c r="K555" s="151"/>
      <c r="L555" s="151"/>
      <c r="M555" s="151"/>
      <c r="N555" s="152"/>
      <c r="O555" s="153"/>
      <c r="P555" s="202">
        <v>2</v>
      </c>
      <c r="Q555" s="174"/>
      <c r="R555" s="155"/>
      <c r="S555" s="156"/>
      <c r="T555" s="141"/>
    </row>
    <row r="556" spans="1:20" s="142" customFormat="1" ht="15" hidden="1" customHeight="1" x14ac:dyDescent="0.2">
      <c r="A556" s="130">
        <v>2</v>
      </c>
      <c r="B556" s="143" t="s">
        <v>495</v>
      </c>
      <c r="C556" s="144" t="s">
        <v>225</v>
      </c>
      <c r="D556" s="145"/>
      <c r="E556" s="146" t="s">
        <v>573</v>
      </c>
      <c r="F556" s="147" t="s">
        <v>574</v>
      </c>
      <c r="G556" s="148" t="s">
        <v>217</v>
      </c>
      <c r="H556" s="149"/>
      <c r="I556" s="150"/>
      <c r="J556" s="151"/>
      <c r="K556" s="151"/>
      <c r="L556" s="151"/>
      <c r="M556" s="151"/>
      <c r="N556" s="152"/>
      <c r="O556" s="153"/>
      <c r="P556" s="202">
        <v>3</v>
      </c>
      <c r="Q556" s="174"/>
      <c r="R556" s="155"/>
      <c r="S556" s="156"/>
      <c r="T556" s="141"/>
    </row>
    <row r="557" spans="1:20" s="142" customFormat="1" ht="15" hidden="1" customHeight="1" x14ac:dyDescent="0.2">
      <c r="A557" s="130">
        <v>2</v>
      </c>
      <c r="B557" s="143" t="s">
        <v>495</v>
      </c>
      <c r="C557" s="144" t="s">
        <v>220</v>
      </c>
      <c r="D557" s="145"/>
      <c r="E557" s="146">
        <v>629</v>
      </c>
      <c r="F557" s="147">
        <v>630.20000000000005</v>
      </c>
      <c r="G557" s="148" t="s">
        <v>9</v>
      </c>
      <c r="H557" s="149"/>
      <c r="I557" s="150"/>
      <c r="J557" s="151"/>
      <c r="K557" s="151"/>
      <c r="L557" s="151"/>
      <c r="M557" s="151"/>
      <c r="N557" s="152"/>
      <c r="O557" s="153"/>
      <c r="P557" s="202">
        <v>1200</v>
      </c>
      <c r="Q557" s="174"/>
      <c r="R557" s="155"/>
      <c r="S557" s="156"/>
      <c r="T557" s="141"/>
    </row>
    <row r="558" spans="1:20" s="142" customFormat="1" ht="15" hidden="1" customHeight="1" x14ac:dyDescent="0.2">
      <c r="A558" s="130">
        <v>2</v>
      </c>
      <c r="B558" s="143" t="s">
        <v>495</v>
      </c>
      <c r="C558" s="144" t="s">
        <v>182</v>
      </c>
      <c r="D558" s="145"/>
      <c r="E558" s="146">
        <v>629</v>
      </c>
      <c r="F558" s="147">
        <v>629.79999999999995</v>
      </c>
      <c r="G558" s="148" t="s">
        <v>9</v>
      </c>
      <c r="H558" s="149"/>
      <c r="I558" s="150"/>
      <c r="J558" s="151"/>
      <c r="K558" s="151"/>
      <c r="L558" s="151"/>
      <c r="M558" s="151"/>
      <c r="N558" s="152"/>
      <c r="O558" s="153"/>
      <c r="P558" s="202">
        <v>800</v>
      </c>
      <c r="Q558" s="174"/>
      <c r="R558" s="155"/>
      <c r="S558" s="156"/>
      <c r="T558" s="141"/>
    </row>
    <row r="559" spans="1:20" s="142" customFormat="1" ht="15" hidden="1" customHeight="1" x14ac:dyDescent="0.2">
      <c r="A559" s="130">
        <v>2</v>
      </c>
      <c r="B559" s="143" t="s">
        <v>495</v>
      </c>
      <c r="C559" s="144" t="s">
        <v>220</v>
      </c>
      <c r="D559" s="145"/>
      <c r="E559" s="146">
        <v>630</v>
      </c>
      <c r="F559" s="147">
        <v>631</v>
      </c>
      <c r="G559" s="148" t="s">
        <v>9</v>
      </c>
      <c r="H559" s="149"/>
      <c r="I559" s="150"/>
      <c r="J559" s="151"/>
      <c r="K559" s="151"/>
      <c r="L559" s="151"/>
      <c r="M559" s="151"/>
      <c r="N559" s="152"/>
      <c r="O559" s="153"/>
      <c r="P559" s="202">
        <v>1000</v>
      </c>
      <c r="Q559" s="174"/>
      <c r="R559" s="155"/>
      <c r="S559" s="156"/>
      <c r="T559" s="141"/>
    </row>
    <row r="560" spans="1:20" s="142" customFormat="1" ht="15" hidden="1" customHeight="1" x14ac:dyDescent="0.2">
      <c r="A560" s="130">
        <v>2</v>
      </c>
      <c r="B560" s="143" t="s">
        <v>495</v>
      </c>
      <c r="C560" s="144" t="s">
        <v>182</v>
      </c>
      <c r="D560" s="145"/>
      <c r="E560" s="146">
        <v>631.5</v>
      </c>
      <c r="F560" s="147">
        <v>631.70000000000005</v>
      </c>
      <c r="G560" s="148" t="s">
        <v>9</v>
      </c>
      <c r="H560" s="149"/>
      <c r="I560" s="150"/>
      <c r="J560" s="151"/>
      <c r="K560" s="151"/>
      <c r="L560" s="151"/>
      <c r="M560" s="151"/>
      <c r="N560" s="152"/>
      <c r="O560" s="153"/>
      <c r="P560" s="202">
        <v>200</v>
      </c>
      <c r="Q560" s="174"/>
      <c r="R560" s="155"/>
      <c r="S560" s="156"/>
      <c r="T560" s="141"/>
    </row>
    <row r="561" spans="1:20" s="142" customFormat="1" ht="15" hidden="1" customHeight="1" x14ac:dyDescent="0.2">
      <c r="A561" s="130">
        <v>2</v>
      </c>
      <c r="B561" s="143" t="s">
        <v>495</v>
      </c>
      <c r="C561" s="144" t="s">
        <v>182</v>
      </c>
      <c r="D561" s="145"/>
      <c r="E561" s="146">
        <v>620.6</v>
      </c>
      <c r="F561" s="147">
        <v>621</v>
      </c>
      <c r="G561" s="148" t="s">
        <v>9</v>
      </c>
      <c r="H561" s="149"/>
      <c r="I561" s="150"/>
      <c r="J561" s="151"/>
      <c r="K561" s="151"/>
      <c r="L561" s="151"/>
      <c r="M561" s="151"/>
      <c r="N561" s="152"/>
      <c r="O561" s="153"/>
      <c r="P561" s="202">
        <v>400</v>
      </c>
      <c r="Q561" s="174"/>
      <c r="R561" s="155"/>
      <c r="S561" s="156"/>
      <c r="T561" s="141"/>
    </row>
    <row r="562" spans="1:20" s="142" customFormat="1" ht="15" hidden="1" customHeight="1" x14ac:dyDescent="0.2">
      <c r="A562" s="130">
        <v>2</v>
      </c>
      <c r="B562" s="143" t="s">
        <v>495</v>
      </c>
      <c r="C562" s="144" t="s">
        <v>224</v>
      </c>
      <c r="D562" s="145"/>
      <c r="E562" s="146">
        <v>632</v>
      </c>
      <c r="F562" s="147">
        <v>633</v>
      </c>
      <c r="G562" s="148" t="s">
        <v>217</v>
      </c>
      <c r="H562" s="149">
        <v>15</v>
      </c>
      <c r="I562" s="150" t="s">
        <v>213</v>
      </c>
      <c r="J562" s="151"/>
      <c r="K562" s="151"/>
      <c r="L562" s="159"/>
      <c r="M562" s="151"/>
      <c r="N562" s="152"/>
      <c r="O562" s="153"/>
      <c r="P562" s="202">
        <v>15</v>
      </c>
      <c r="Q562" s="154">
        <f t="shared" ref="Q562:Q572" si="14">+P562/H562</f>
        <v>1</v>
      </c>
      <c r="R562" s="155"/>
      <c r="S562" s="156"/>
      <c r="T562" s="141"/>
    </row>
    <row r="563" spans="1:20" s="142" customFormat="1" ht="15" hidden="1" customHeight="1" x14ac:dyDescent="0.2">
      <c r="A563" s="130">
        <v>2</v>
      </c>
      <c r="B563" s="143" t="s">
        <v>495</v>
      </c>
      <c r="C563" s="144" t="s">
        <v>214</v>
      </c>
      <c r="D563" s="145"/>
      <c r="E563" s="146">
        <v>632.5</v>
      </c>
      <c r="F563" s="147">
        <v>632.6</v>
      </c>
      <c r="G563" s="148" t="s">
        <v>9</v>
      </c>
      <c r="H563" s="149">
        <v>5</v>
      </c>
      <c r="I563" s="150" t="s">
        <v>213</v>
      </c>
      <c r="J563" s="151"/>
      <c r="K563" s="151"/>
      <c r="L563" s="159"/>
      <c r="M563" s="151"/>
      <c r="N563" s="152"/>
      <c r="O563" s="153"/>
      <c r="P563" s="202">
        <v>5</v>
      </c>
      <c r="Q563" s="154">
        <f t="shared" si="14"/>
        <v>1</v>
      </c>
      <c r="R563" s="155" t="s">
        <v>550</v>
      </c>
      <c r="S563" s="156"/>
      <c r="T563" s="141"/>
    </row>
    <row r="564" spans="1:20" s="142" customFormat="1" ht="15" hidden="1" customHeight="1" x14ac:dyDescent="0.2">
      <c r="A564" s="130">
        <v>2</v>
      </c>
      <c r="B564" s="143" t="s">
        <v>495</v>
      </c>
      <c r="C564" s="144" t="s">
        <v>182</v>
      </c>
      <c r="D564" s="145"/>
      <c r="E564" s="146">
        <v>632.6</v>
      </c>
      <c r="F564" s="147">
        <v>633.20000000000005</v>
      </c>
      <c r="G564" s="148" t="s">
        <v>9</v>
      </c>
      <c r="H564" s="149">
        <v>470</v>
      </c>
      <c r="I564" s="150" t="s">
        <v>213</v>
      </c>
      <c r="J564" s="151" t="s">
        <v>213</v>
      </c>
      <c r="K564" s="151" t="s">
        <v>213</v>
      </c>
      <c r="L564" s="159"/>
      <c r="M564" s="151"/>
      <c r="N564" s="152"/>
      <c r="O564" s="153"/>
      <c r="P564" s="202">
        <f>300+300</f>
        <v>600</v>
      </c>
      <c r="Q564" s="154">
        <f t="shared" si="14"/>
        <v>1.2765957446808511</v>
      </c>
      <c r="R564" s="155"/>
      <c r="S564" s="156"/>
      <c r="T564" s="141"/>
    </row>
    <row r="565" spans="1:20" s="142" customFormat="1" ht="15" hidden="1" customHeight="1" x14ac:dyDescent="0.2">
      <c r="A565" s="130">
        <v>2</v>
      </c>
      <c r="B565" s="143" t="s">
        <v>495</v>
      </c>
      <c r="C565" s="144" t="s">
        <v>225</v>
      </c>
      <c r="D565" s="145"/>
      <c r="E565" s="146">
        <v>633</v>
      </c>
      <c r="F565" s="147">
        <v>634</v>
      </c>
      <c r="G565" s="148" t="s">
        <v>217</v>
      </c>
      <c r="H565" s="149">
        <v>84</v>
      </c>
      <c r="I565" s="150"/>
      <c r="J565" s="151"/>
      <c r="K565" s="151" t="s">
        <v>213</v>
      </c>
      <c r="L565" s="159"/>
      <c r="M565" s="151"/>
      <c r="N565" s="152"/>
      <c r="O565" s="153"/>
      <c r="P565" s="202">
        <v>73</v>
      </c>
      <c r="Q565" s="154">
        <f t="shared" si="14"/>
        <v>0.86904761904761907</v>
      </c>
      <c r="R565" s="155"/>
      <c r="S565" s="156"/>
      <c r="T565" s="141"/>
    </row>
    <row r="566" spans="1:20" s="142" customFormat="1" ht="15" hidden="1" customHeight="1" x14ac:dyDescent="0.2">
      <c r="A566" s="130">
        <v>2</v>
      </c>
      <c r="B566" s="143" t="s">
        <v>495</v>
      </c>
      <c r="C566" s="144" t="s">
        <v>224</v>
      </c>
      <c r="D566" s="145"/>
      <c r="E566" s="146">
        <v>633</v>
      </c>
      <c r="F566" s="147">
        <v>634</v>
      </c>
      <c r="G566" s="148" t="s">
        <v>217</v>
      </c>
      <c r="H566" s="149">
        <v>7</v>
      </c>
      <c r="I566" s="150"/>
      <c r="J566" s="151"/>
      <c r="K566" s="151" t="s">
        <v>213</v>
      </c>
      <c r="L566" s="159"/>
      <c r="M566" s="151"/>
      <c r="N566" s="152"/>
      <c r="O566" s="153"/>
      <c r="P566" s="202"/>
      <c r="Q566" s="154">
        <f t="shared" si="14"/>
        <v>0</v>
      </c>
      <c r="R566" s="155"/>
      <c r="S566" s="156"/>
      <c r="T566" s="141"/>
    </row>
    <row r="567" spans="1:20" s="142" customFormat="1" ht="15" hidden="1" customHeight="1" x14ac:dyDescent="0.2">
      <c r="A567" s="130">
        <v>2</v>
      </c>
      <c r="B567" s="143" t="s">
        <v>495</v>
      </c>
      <c r="C567" s="144" t="s">
        <v>218</v>
      </c>
      <c r="D567" s="145"/>
      <c r="E567" s="146">
        <v>633.20000000000005</v>
      </c>
      <c r="F567" s="147">
        <v>633.29999999999995</v>
      </c>
      <c r="G567" s="148" t="s">
        <v>217</v>
      </c>
      <c r="H567" s="149">
        <v>2</v>
      </c>
      <c r="I567" s="150"/>
      <c r="J567" s="151"/>
      <c r="K567" s="151" t="s">
        <v>213</v>
      </c>
      <c r="L567" s="159"/>
      <c r="M567" s="151"/>
      <c r="N567" s="152"/>
      <c r="O567" s="153"/>
      <c r="P567" s="202"/>
      <c r="Q567" s="154">
        <f t="shared" si="14"/>
        <v>0</v>
      </c>
      <c r="R567" s="155"/>
      <c r="S567" s="156"/>
      <c r="T567" s="141"/>
    </row>
    <row r="568" spans="1:20" s="142" customFormat="1" ht="15" hidden="1" customHeight="1" x14ac:dyDescent="0.2">
      <c r="A568" s="130">
        <v>2</v>
      </c>
      <c r="B568" s="143" t="s">
        <v>534</v>
      </c>
      <c r="C568" s="144" t="s">
        <v>220</v>
      </c>
      <c r="D568" s="145"/>
      <c r="E568" s="146">
        <v>647</v>
      </c>
      <c r="F568" s="147">
        <v>649</v>
      </c>
      <c r="G568" s="148" t="s">
        <v>9</v>
      </c>
      <c r="H568" s="149">
        <v>800</v>
      </c>
      <c r="I568" s="150"/>
      <c r="J568" s="151" t="s">
        <v>213</v>
      </c>
      <c r="K568" s="151"/>
      <c r="L568" s="159"/>
      <c r="M568" s="151"/>
      <c r="N568" s="152"/>
      <c r="O568" s="153"/>
      <c r="P568" s="202"/>
      <c r="Q568" s="154" t="s">
        <v>381</v>
      </c>
      <c r="R568" s="155"/>
      <c r="S568" s="156"/>
      <c r="T568" s="141"/>
    </row>
    <row r="569" spans="1:20" s="142" customFormat="1" ht="15" hidden="1" customHeight="1" x14ac:dyDescent="0.2">
      <c r="A569" s="130">
        <v>3</v>
      </c>
      <c r="B569" s="143" t="s">
        <v>553</v>
      </c>
      <c r="C569" s="144" t="s">
        <v>269</v>
      </c>
      <c r="D569" s="145"/>
      <c r="E569" s="146" t="s">
        <v>575</v>
      </c>
      <c r="F569" s="147" t="s">
        <v>49</v>
      </c>
      <c r="G569" s="148" t="s">
        <v>217</v>
      </c>
      <c r="H569" s="149">
        <v>1</v>
      </c>
      <c r="I569" s="150"/>
      <c r="J569" s="151"/>
      <c r="K569" s="151"/>
      <c r="L569" s="159"/>
      <c r="M569" s="151" t="s">
        <v>213</v>
      </c>
      <c r="N569" s="152"/>
      <c r="O569" s="153"/>
      <c r="P569" s="204">
        <v>1</v>
      </c>
      <c r="Q569" s="154">
        <f t="shared" si="14"/>
        <v>1</v>
      </c>
      <c r="R569" s="155"/>
      <c r="S569" s="156"/>
      <c r="T569" s="141"/>
    </row>
    <row r="570" spans="1:20" s="142" customFormat="1" ht="15" hidden="1" customHeight="1" x14ac:dyDescent="0.2">
      <c r="A570" s="130">
        <v>3</v>
      </c>
      <c r="B570" s="143" t="s">
        <v>553</v>
      </c>
      <c r="C570" s="144" t="s">
        <v>269</v>
      </c>
      <c r="D570" s="145"/>
      <c r="E570" s="146" t="s">
        <v>294</v>
      </c>
      <c r="F570" s="147" t="s">
        <v>49</v>
      </c>
      <c r="G570" s="148" t="s">
        <v>217</v>
      </c>
      <c r="H570" s="149">
        <v>1</v>
      </c>
      <c r="I570" s="150"/>
      <c r="J570" s="151"/>
      <c r="K570" s="151"/>
      <c r="L570" s="159"/>
      <c r="M570" s="151" t="s">
        <v>213</v>
      </c>
      <c r="N570" s="152"/>
      <c r="O570" s="153"/>
      <c r="P570" s="204">
        <v>1</v>
      </c>
      <c r="Q570" s="154">
        <f t="shared" si="14"/>
        <v>1</v>
      </c>
      <c r="R570" s="155"/>
      <c r="S570" s="156"/>
      <c r="T570" s="141"/>
    </row>
    <row r="571" spans="1:20" s="142" customFormat="1" ht="15" hidden="1" customHeight="1" x14ac:dyDescent="0.2">
      <c r="A571" s="130">
        <v>3</v>
      </c>
      <c r="B571" s="143" t="s">
        <v>553</v>
      </c>
      <c r="C571" s="144" t="s">
        <v>269</v>
      </c>
      <c r="D571" s="145"/>
      <c r="E571" s="146" t="s">
        <v>297</v>
      </c>
      <c r="F571" s="147" t="s">
        <v>49</v>
      </c>
      <c r="G571" s="148" t="s">
        <v>217</v>
      </c>
      <c r="H571" s="149">
        <v>1</v>
      </c>
      <c r="I571" s="150"/>
      <c r="J571" s="151"/>
      <c r="K571" s="151"/>
      <c r="L571" s="159"/>
      <c r="M571" s="151" t="s">
        <v>213</v>
      </c>
      <c r="N571" s="152"/>
      <c r="O571" s="153"/>
      <c r="P571" s="204">
        <v>1</v>
      </c>
      <c r="Q571" s="154">
        <f t="shared" si="14"/>
        <v>1</v>
      </c>
      <c r="R571" s="155"/>
      <c r="S571" s="156"/>
      <c r="T571" s="141"/>
    </row>
    <row r="572" spans="1:20" s="142" customFormat="1" ht="15" hidden="1" customHeight="1" x14ac:dyDescent="0.2">
      <c r="A572" s="130"/>
      <c r="B572" s="143"/>
      <c r="C572" s="144" t="s">
        <v>275</v>
      </c>
      <c r="D572" s="145"/>
      <c r="E572" s="146">
        <v>625</v>
      </c>
      <c r="F572" s="147">
        <v>691</v>
      </c>
      <c r="G572" s="148" t="s">
        <v>362</v>
      </c>
      <c r="H572" s="149">
        <v>1</v>
      </c>
      <c r="I572" s="150"/>
      <c r="J572" s="151"/>
      <c r="K572" s="151"/>
      <c r="L572" s="159"/>
      <c r="M572" s="151" t="s">
        <v>213</v>
      </c>
      <c r="N572" s="152"/>
      <c r="O572" s="153"/>
      <c r="P572" s="193">
        <v>1</v>
      </c>
      <c r="Q572" s="154">
        <f t="shared" si="14"/>
        <v>1</v>
      </c>
      <c r="R572" s="155"/>
      <c r="S572" s="156"/>
      <c r="T572" s="141"/>
    </row>
    <row r="573" spans="1:20" s="142" customFormat="1" ht="15" hidden="1" customHeight="1" x14ac:dyDescent="0.2">
      <c r="A573" s="130">
        <v>2</v>
      </c>
      <c r="B573" s="143" t="s">
        <v>495</v>
      </c>
      <c r="C573" s="144" t="s">
        <v>182</v>
      </c>
      <c r="D573" s="145"/>
      <c r="E573" s="146">
        <v>631.9</v>
      </c>
      <c r="F573" s="147">
        <v>632.4</v>
      </c>
      <c r="G573" s="148" t="s">
        <v>7</v>
      </c>
      <c r="H573" s="149"/>
      <c r="I573" s="150"/>
      <c r="J573" s="151"/>
      <c r="K573" s="151"/>
      <c r="L573" s="159"/>
      <c r="M573" s="151"/>
      <c r="N573" s="152"/>
      <c r="O573" s="153"/>
      <c r="P573" s="202">
        <v>335</v>
      </c>
      <c r="Q573" s="154"/>
      <c r="R573" s="155"/>
      <c r="S573" s="156"/>
      <c r="T573" s="141"/>
    </row>
    <row r="574" spans="1:20" s="142" customFormat="1" ht="15" hidden="1" customHeight="1" x14ac:dyDescent="0.2">
      <c r="A574" s="130">
        <v>2</v>
      </c>
      <c r="B574" s="143" t="s">
        <v>495</v>
      </c>
      <c r="C574" s="144" t="s">
        <v>220</v>
      </c>
      <c r="D574" s="145"/>
      <c r="E574" s="146">
        <v>632.6</v>
      </c>
      <c r="F574" s="147">
        <v>633.20000000000005</v>
      </c>
      <c r="G574" s="148" t="s">
        <v>9</v>
      </c>
      <c r="H574" s="149"/>
      <c r="I574" s="150"/>
      <c r="J574" s="151"/>
      <c r="K574" s="151"/>
      <c r="L574" s="159"/>
      <c r="M574" s="151"/>
      <c r="N574" s="152"/>
      <c r="O574" s="153"/>
      <c r="P574" s="202">
        <v>470</v>
      </c>
      <c r="Q574" s="154"/>
      <c r="R574" s="155"/>
      <c r="S574" s="156"/>
      <c r="T574" s="141"/>
    </row>
    <row r="575" spans="1:20" s="142" customFormat="1" ht="15" hidden="1" customHeight="1" x14ac:dyDescent="0.2">
      <c r="A575" s="130">
        <v>2</v>
      </c>
      <c r="B575" s="143" t="s">
        <v>495</v>
      </c>
      <c r="C575" s="144" t="s">
        <v>300</v>
      </c>
      <c r="D575" s="145"/>
      <c r="E575" s="146" t="s">
        <v>576</v>
      </c>
      <c r="F575" s="147" t="s">
        <v>577</v>
      </c>
      <c r="G575" s="148" t="s">
        <v>217</v>
      </c>
      <c r="H575" s="149"/>
      <c r="I575" s="150"/>
      <c r="J575" s="151"/>
      <c r="K575" s="151"/>
      <c r="L575" s="159"/>
      <c r="M575" s="151"/>
      <c r="N575" s="152"/>
      <c r="O575" s="153"/>
      <c r="P575" s="202">
        <v>1</v>
      </c>
      <c r="Q575" s="154"/>
      <c r="R575" s="155"/>
      <c r="S575" s="156"/>
      <c r="T575" s="141"/>
    </row>
    <row r="576" spans="1:20" s="142" customFormat="1" ht="15" hidden="1" customHeight="1" x14ac:dyDescent="0.2">
      <c r="A576" s="130">
        <v>2</v>
      </c>
      <c r="B576" s="143" t="s">
        <v>531</v>
      </c>
      <c r="C576" s="144" t="s">
        <v>300</v>
      </c>
      <c r="D576" s="145"/>
      <c r="E576" s="146" t="s">
        <v>578</v>
      </c>
      <c r="F576" s="147" t="s">
        <v>579</v>
      </c>
      <c r="G576" s="148" t="s">
        <v>217</v>
      </c>
      <c r="H576" s="149"/>
      <c r="I576" s="150"/>
      <c r="J576" s="151"/>
      <c r="K576" s="151"/>
      <c r="L576" s="159"/>
      <c r="M576" s="151"/>
      <c r="N576" s="152"/>
      <c r="O576" s="153"/>
      <c r="P576" s="202">
        <v>1</v>
      </c>
      <c r="Q576" s="154"/>
      <c r="R576" s="155"/>
      <c r="S576" s="156"/>
      <c r="T576" s="141"/>
    </row>
    <row r="577" spans="1:20" s="142" customFormat="1" ht="15" hidden="1" customHeight="1" x14ac:dyDescent="0.2">
      <c r="A577" s="130">
        <v>2</v>
      </c>
      <c r="B577" s="143" t="s">
        <v>534</v>
      </c>
      <c r="C577" s="144" t="s">
        <v>300</v>
      </c>
      <c r="D577" s="145"/>
      <c r="E577" s="146" t="s">
        <v>580</v>
      </c>
      <c r="F577" s="147" t="s">
        <v>581</v>
      </c>
      <c r="G577" s="148" t="s">
        <v>217</v>
      </c>
      <c r="H577" s="149"/>
      <c r="I577" s="150"/>
      <c r="J577" s="151"/>
      <c r="K577" s="151"/>
      <c r="L577" s="159"/>
      <c r="M577" s="151"/>
      <c r="N577" s="152"/>
      <c r="O577" s="153"/>
      <c r="P577" s="202">
        <v>4</v>
      </c>
      <c r="Q577" s="154"/>
      <c r="R577" s="155"/>
      <c r="S577" s="156"/>
      <c r="T577" s="141"/>
    </row>
    <row r="578" spans="1:20" s="142" customFormat="1" ht="15" hidden="1" customHeight="1" x14ac:dyDescent="0.2">
      <c r="A578" s="130">
        <v>2</v>
      </c>
      <c r="B578" s="143" t="s">
        <v>523</v>
      </c>
      <c r="C578" s="144" t="s">
        <v>300</v>
      </c>
      <c r="D578" s="145"/>
      <c r="E578" s="146" t="s">
        <v>582</v>
      </c>
      <c r="F578" s="147" t="s">
        <v>583</v>
      </c>
      <c r="G578" s="148" t="s">
        <v>217</v>
      </c>
      <c r="H578" s="149"/>
      <c r="I578" s="150"/>
      <c r="J578" s="151"/>
      <c r="K578" s="151"/>
      <c r="L578" s="159"/>
      <c r="M578" s="151"/>
      <c r="N578" s="152"/>
      <c r="O578" s="153"/>
      <c r="P578" s="202">
        <v>1</v>
      </c>
      <c r="Q578" s="154"/>
      <c r="R578" s="155"/>
      <c r="S578" s="156"/>
      <c r="T578" s="141"/>
    </row>
    <row r="579" spans="1:20" s="142" customFormat="1" ht="15" hidden="1" customHeight="1" x14ac:dyDescent="0.2">
      <c r="A579" s="130">
        <v>2</v>
      </c>
      <c r="B579" s="143" t="s">
        <v>313</v>
      </c>
      <c r="C579" s="144" t="s">
        <v>300</v>
      </c>
      <c r="D579" s="145"/>
      <c r="E579" s="146" t="s">
        <v>584</v>
      </c>
      <c r="F579" s="147" t="s">
        <v>585</v>
      </c>
      <c r="G579" s="148" t="s">
        <v>217</v>
      </c>
      <c r="H579" s="149"/>
      <c r="I579" s="150"/>
      <c r="J579" s="151"/>
      <c r="K579" s="151"/>
      <c r="L579" s="159"/>
      <c r="M579" s="151"/>
      <c r="N579" s="152"/>
      <c r="O579" s="153"/>
      <c r="P579" s="202">
        <v>1</v>
      </c>
      <c r="Q579" s="154"/>
      <c r="R579" s="155"/>
      <c r="S579" s="156"/>
      <c r="T579" s="141"/>
    </row>
    <row r="580" spans="1:20" s="142" customFormat="1" ht="15" hidden="1" customHeight="1" x14ac:dyDescent="0.2">
      <c r="A580" s="130">
        <v>2</v>
      </c>
      <c r="B580" s="143" t="s">
        <v>542</v>
      </c>
      <c r="C580" s="144" t="s">
        <v>300</v>
      </c>
      <c r="D580" s="145"/>
      <c r="E580" s="146" t="s">
        <v>586</v>
      </c>
      <c r="F580" s="147" t="s">
        <v>587</v>
      </c>
      <c r="G580" s="148" t="s">
        <v>217</v>
      </c>
      <c r="H580" s="149"/>
      <c r="I580" s="150"/>
      <c r="J580" s="151"/>
      <c r="K580" s="151"/>
      <c r="L580" s="159"/>
      <c r="M580" s="151"/>
      <c r="N580" s="152"/>
      <c r="O580" s="153"/>
      <c r="P580" s="202">
        <v>2</v>
      </c>
      <c r="Q580" s="154"/>
      <c r="R580" s="155"/>
      <c r="S580" s="156"/>
      <c r="T580" s="141"/>
    </row>
    <row r="581" spans="1:20" s="142" customFormat="1" ht="15" hidden="1" customHeight="1" x14ac:dyDescent="0.2">
      <c r="A581" s="130">
        <v>2</v>
      </c>
      <c r="B581" s="143" t="s">
        <v>534</v>
      </c>
      <c r="C581" s="144" t="s">
        <v>220</v>
      </c>
      <c r="D581" s="145"/>
      <c r="E581" s="146">
        <v>647.4</v>
      </c>
      <c r="F581" s="147">
        <v>648</v>
      </c>
      <c r="G581" s="148" t="s">
        <v>9</v>
      </c>
      <c r="H581" s="149"/>
      <c r="I581" s="150"/>
      <c r="J581" s="151"/>
      <c r="K581" s="151"/>
      <c r="L581" s="159"/>
      <c r="M581" s="151"/>
      <c r="N581" s="152"/>
      <c r="O581" s="153"/>
      <c r="P581" s="202">
        <v>600</v>
      </c>
      <c r="Q581" s="154"/>
      <c r="R581" s="155"/>
      <c r="S581" s="156"/>
      <c r="T581" s="141"/>
    </row>
    <row r="582" spans="1:20" s="142" customFormat="1" ht="15" hidden="1" customHeight="1" x14ac:dyDescent="0.2">
      <c r="A582" s="130">
        <v>2</v>
      </c>
      <c r="B582" s="143" t="s">
        <v>495</v>
      </c>
      <c r="C582" s="144" t="s">
        <v>182</v>
      </c>
      <c r="D582" s="145"/>
      <c r="E582" s="146">
        <v>632.70000000000005</v>
      </c>
      <c r="F582" s="147">
        <v>633.1</v>
      </c>
      <c r="G582" s="148" t="s">
        <v>7</v>
      </c>
      <c r="H582" s="149"/>
      <c r="I582" s="150"/>
      <c r="J582" s="151"/>
      <c r="K582" s="151"/>
      <c r="L582" s="159"/>
      <c r="M582" s="151"/>
      <c r="N582" s="152"/>
      <c r="O582" s="153"/>
      <c r="P582" s="202">
        <v>400</v>
      </c>
      <c r="Q582" s="154"/>
      <c r="R582" s="155"/>
      <c r="S582" s="156"/>
      <c r="T582" s="141"/>
    </row>
    <row r="583" spans="1:20" s="142" customFormat="1" ht="15" hidden="1" customHeight="1" x14ac:dyDescent="0.2">
      <c r="A583" s="130">
        <v>2</v>
      </c>
      <c r="B583" s="143" t="s">
        <v>495</v>
      </c>
      <c r="C583" s="144" t="s">
        <v>182</v>
      </c>
      <c r="D583" s="145"/>
      <c r="E583" s="146">
        <v>632.70000000000005</v>
      </c>
      <c r="F583" s="147">
        <v>633</v>
      </c>
      <c r="G583" s="148" t="s">
        <v>7</v>
      </c>
      <c r="H583" s="149"/>
      <c r="I583" s="150"/>
      <c r="J583" s="151"/>
      <c r="K583" s="151"/>
      <c r="L583" s="159"/>
      <c r="M583" s="151"/>
      <c r="N583" s="152"/>
      <c r="O583" s="153"/>
      <c r="P583" s="202">
        <v>300</v>
      </c>
      <c r="Q583" s="154"/>
      <c r="R583" s="155"/>
      <c r="S583" s="156"/>
      <c r="T583" s="141"/>
    </row>
    <row r="584" spans="1:20" s="142" customFormat="1" ht="15" hidden="1" customHeight="1" x14ac:dyDescent="0.2">
      <c r="A584" s="130">
        <v>2</v>
      </c>
      <c r="B584" s="143" t="s">
        <v>495</v>
      </c>
      <c r="C584" s="144" t="s">
        <v>214</v>
      </c>
      <c r="D584" s="145"/>
      <c r="E584" s="146">
        <v>633.79999999999995</v>
      </c>
      <c r="F584" s="147">
        <v>633.9</v>
      </c>
      <c r="G584" s="148" t="s">
        <v>9</v>
      </c>
      <c r="H584" s="149">
        <v>5</v>
      </c>
      <c r="I584" s="150" t="s">
        <v>213</v>
      </c>
      <c r="J584" s="150"/>
      <c r="K584" s="150"/>
      <c r="L584" s="157"/>
      <c r="M584" s="150"/>
      <c r="N584" s="152"/>
      <c r="O584" s="153"/>
      <c r="P584" s="202">
        <v>5</v>
      </c>
      <c r="Q584" s="154">
        <f t="shared" ref="Q584:Q609" si="15">+P584/H584</f>
        <v>1</v>
      </c>
      <c r="R584" s="155"/>
      <c r="S584" s="158"/>
    </row>
    <row r="585" spans="1:20" s="142" customFormat="1" ht="15" hidden="1" customHeight="1" x14ac:dyDescent="0.2">
      <c r="A585" s="130">
        <v>2</v>
      </c>
      <c r="B585" s="143" t="s">
        <v>495</v>
      </c>
      <c r="C585" s="144" t="s">
        <v>221</v>
      </c>
      <c r="D585" s="145"/>
      <c r="E585" s="146">
        <v>633.9</v>
      </c>
      <c r="F585" s="147">
        <v>634</v>
      </c>
      <c r="G585" s="148" t="s">
        <v>9</v>
      </c>
      <c r="H585" s="149">
        <v>15</v>
      </c>
      <c r="I585" s="150" t="s">
        <v>213</v>
      </c>
      <c r="J585" s="150"/>
      <c r="K585" s="150"/>
      <c r="L585" s="157"/>
      <c r="M585" s="150"/>
      <c r="N585" s="152"/>
      <c r="O585" s="153"/>
      <c r="P585" s="202">
        <v>15</v>
      </c>
      <c r="Q585" s="154">
        <f t="shared" si="15"/>
        <v>1</v>
      </c>
      <c r="R585" s="155" t="s">
        <v>588</v>
      </c>
      <c r="S585" s="158"/>
    </row>
    <row r="586" spans="1:20" s="142" customFormat="1" ht="15" hidden="1" customHeight="1" x14ac:dyDescent="0.2">
      <c r="A586" s="130">
        <v>2</v>
      </c>
      <c r="B586" s="143" t="s">
        <v>495</v>
      </c>
      <c r="C586" s="144" t="s">
        <v>222</v>
      </c>
      <c r="D586" s="145"/>
      <c r="E586" s="146">
        <v>634</v>
      </c>
      <c r="F586" s="147">
        <v>635</v>
      </c>
      <c r="G586" s="148" t="s">
        <v>217</v>
      </c>
      <c r="H586" s="149">
        <v>50</v>
      </c>
      <c r="I586" s="150" t="s">
        <v>213</v>
      </c>
      <c r="J586" s="150"/>
      <c r="K586" s="150"/>
      <c r="L586" s="157"/>
      <c r="M586" s="150"/>
      <c r="N586" s="152"/>
      <c r="O586" s="153"/>
      <c r="P586" s="202">
        <v>63</v>
      </c>
      <c r="Q586" s="154">
        <f t="shared" si="15"/>
        <v>1.26</v>
      </c>
      <c r="R586" s="155" t="s">
        <v>589</v>
      </c>
      <c r="S586" s="158"/>
    </row>
    <row r="587" spans="1:20" s="142" customFormat="1" ht="15" hidden="1" customHeight="1" x14ac:dyDescent="0.2">
      <c r="A587" s="130">
        <v>2</v>
      </c>
      <c r="B587" s="143" t="s">
        <v>495</v>
      </c>
      <c r="C587" s="144" t="s">
        <v>223</v>
      </c>
      <c r="D587" s="145"/>
      <c r="E587" s="146">
        <v>634.1</v>
      </c>
      <c r="F587" s="147">
        <v>634.20000000000005</v>
      </c>
      <c r="G587" s="148" t="s">
        <v>9</v>
      </c>
      <c r="H587" s="149">
        <v>15</v>
      </c>
      <c r="I587" s="150" t="s">
        <v>213</v>
      </c>
      <c r="J587" s="150"/>
      <c r="K587" s="150"/>
      <c r="L587" s="157"/>
      <c r="M587" s="150"/>
      <c r="N587" s="152"/>
      <c r="O587" s="153"/>
      <c r="P587" s="202"/>
      <c r="Q587" s="154">
        <f t="shared" si="15"/>
        <v>0</v>
      </c>
      <c r="R587" s="155" t="s">
        <v>590</v>
      </c>
      <c r="S587" s="158"/>
    </row>
    <row r="588" spans="1:20" s="142" customFormat="1" ht="15" hidden="1" customHeight="1" x14ac:dyDescent="0.2">
      <c r="A588" s="130">
        <v>2</v>
      </c>
      <c r="B588" s="143" t="s">
        <v>495</v>
      </c>
      <c r="C588" s="144" t="s">
        <v>224</v>
      </c>
      <c r="D588" s="145"/>
      <c r="E588" s="146">
        <v>634.29999999999995</v>
      </c>
      <c r="F588" s="147">
        <v>635</v>
      </c>
      <c r="G588" s="148" t="s">
        <v>217</v>
      </c>
      <c r="H588" s="149">
        <v>12</v>
      </c>
      <c r="I588" s="150" t="s">
        <v>213</v>
      </c>
      <c r="J588" s="150"/>
      <c r="K588" s="150"/>
      <c r="L588" s="157"/>
      <c r="M588" s="150"/>
      <c r="N588" s="152"/>
      <c r="O588" s="153"/>
      <c r="P588" s="202"/>
      <c r="Q588" s="154">
        <f t="shared" si="15"/>
        <v>0</v>
      </c>
      <c r="R588" s="155"/>
      <c r="S588" s="158"/>
    </row>
    <row r="589" spans="1:20" s="142" customFormat="1" ht="15" hidden="1" customHeight="1" x14ac:dyDescent="0.2">
      <c r="A589" s="130">
        <v>2</v>
      </c>
      <c r="B589" s="143" t="s">
        <v>495</v>
      </c>
      <c r="C589" s="144" t="s">
        <v>214</v>
      </c>
      <c r="D589" s="145"/>
      <c r="E589" s="146">
        <v>634.6</v>
      </c>
      <c r="F589" s="147">
        <v>634.70000000000005</v>
      </c>
      <c r="G589" s="148" t="s">
        <v>9</v>
      </c>
      <c r="H589" s="149">
        <v>3</v>
      </c>
      <c r="I589" s="150"/>
      <c r="J589" s="150" t="s">
        <v>213</v>
      </c>
      <c r="K589" s="150"/>
      <c r="L589" s="157"/>
      <c r="M589" s="150"/>
      <c r="N589" s="152"/>
      <c r="O589" s="153"/>
      <c r="P589" s="202"/>
      <c r="Q589" s="154">
        <f t="shared" si="15"/>
        <v>0</v>
      </c>
      <c r="R589" s="155"/>
      <c r="S589" s="158"/>
    </row>
    <row r="590" spans="1:20" s="142" customFormat="1" ht="15" hidden="1" customHeight="1" x14ac:dyDescent="0.2">
      <c r="A590" s="130">
        <v>2</v>
      </c>
      <c r="B590" s="143" t="s">
        <v>495</v>
      </c>
      <c r="C590" s="144" t="s">
        <v>218</v>
      </c>
      <c r="D590" s="145"/>
      <c r="E590" s="146">
        <v>634.9</v>
      </c>
      <c r="F590" s="147">
        <v>635</v>
      </c>
      <c r="G590" s="148" t="s">
        <v>217</v>
      </c>
      <c r="H590" s="149">
        <v>1</v>
      </c>
      <c r="I590" s="150"/>
      <c r="J590" s="150" t="s">
        <v>213</v>
      </c>
      <c r="K590" s="150"/>
      <c r="L590" s="157"/>
      <c r="M590" s="150"/>
      <c r="N590" s="152"/>
      <c r="O590" s="153"/>
      <c r="P590" s="202"/>
      <c r="Q590" s="154">
        <f t="shared" si="15"/>
        <v>0</v>
      </c>
      <c r="R590" s="155"/>
      <c r="S590" s="158"/>
    </row>
    <row r="591" spans="1:20" s="142" customFormat="1" ht="15" hidden="1" customHeight="1" x14ac:dyDescent="0.2">
      <c r="A591" s="130">
        <v>2</v>
      </c>
      <c r="B591" s="143" t="s">
        <v>495</v>
      </c>
      <c r="C591" s="144" t="s">
        <v>225</v>
      </c>
      <c r="D591" s="145"/>
      <c r="E591" s="146">
        <v>635</v>
      </c>
      <c r="F591" s="147">
        <v>636</v>
      </c>
      <c r="G591" s="148" t="s">
        <v>217</v>
      </c>
      <c r="H591" s="149">
        <v>84</v>
      </c>
      <c r="I591" s="150"/>
      <c r="J591" s="150" t="s">
        <v>213</v>
      </c>
      <c r="K591" s="150"/>
      <c r="L591" s="157"/>
      <c r="M591" s="150"/>
      <c r="N591" s="152"/>
      <c r="O591" s="153"/>
      <c r="P591" s="202"/>
      <c r="Q591" s="154">
        <f t="shared" si="15"/>
        <v>0</v>
      </c>
      <c r="R591" s="155"/>
      <c r="S591" s="158"/>
    </row>
    <row r="592" spans="1:20" s="142" customFormat="1" ht="15" hidden="1" customHeight="1" x14ac:dyDescent="0.2">
      <c r="A592" s="130">
        <v>2</v>
      </c>
      <c r="B592" s="143" t="s">
        <v>495</v>
      </c>
      <c r="C592" s="144" t="s">
        <v>218</v>
      </c>
      <c r="D592" s="145"/>
      <c r="E592" s="146">
        <v>635</v>
      </c>
      <c r="F592" s="147">
        <v>635.1</v>
      </c>
      <c r="G592" s="148" t="s">
        <v>217</v>
      </c>
      <c r="H592" s="149">
        <v>1</v>
      </c>
      <c r="I592" s="150"/>
      <c r="J592" s="150" t="s">
        <v>213</v>
      </c>
      <c r="K592" s="150"/>
      <c r="L592" s="157"/>
      <c r="M592" s="150"/>
      <c r="N592" s="152"/>
      <c r="O592" s="153"/>
      <c r="P592" s="202"/>
      <c r="Q592" s="154">
        <f t="shared" si="15"/>
        <v>0</v>
      </c>
      <c r="R592" s="155"/>
      <c r="S592" s="158"/>
    </row>
    <row r="593" spans="1:19" s="142" customFormat="1" ht="15" hidden="1" customHeight="1" x14ac:dyDescent="0.2">
      <c r="A593" s="130">
        <v>2</v>
      </c>
      <c r="B593" s="143" t="s">
        <v>495</v>
      </c>
      <c r="C593" s="144" t="s">
        <v>214</v>
      </c>
      <c r="D593" s="145"/>
      <c r="E593" s="146">
        <v>635.1</v>
      </c>
      <c r="F593" s="147">
        <v>635.20000000000005</v>
      </c>
      <c r="G593" s="148" t="s">
        <v>9</v>
      </c>
      <c r="H593" s="149">
        <v>8</v>
      </c>
      <c r="I593" s="150"/>
      <c r="J593" s="150" t="s">
        <v>213</v>
      </c>
      <c r="K593" s="150"/>
      <c r="L593" s="157"/>
      <c r="M593" s="150"/>
      <c r="N593" s="152"/>
      <c r="O593" s="153"/>
      <c r="P593" s="202"/>
      <c r="Q593" s="154">
        <f t="shared" si="15"/>
        <v>0</v>
      </c>
      <c r="R593" s="155"/>
      <c r="S593" s="158"/>
    </row>
    <row r="594" spans="1:19" s="142" customFormat="1" ht="15" hidden="1" customHeight="1" x14ac:dyDescent="0.2">
      <c r="A594" s="130">
        <v>2</v>
      </c>
      <c r="B594" s="143" t="s">
        <v>495</v>
      </c>
      <c r="C594" s="144" t="s">
        <v>224</v>
      </c>
      <c r="D594" s="145"/>
      <c r="E594" s="146">
        <v>635.1</v>
      </c>
      <c r="F594" s="147">
        <v>635.20000000000005</v>
      </c>
      <c r="G594" s="148" t="s">
        <v>217</v>
      </c>
      <c r="H594" s="149">
        <v>1</v>
      </c>
      <c r="I594" s="150"/>
      <c r="J594" s="150" t="s">
        <v>213</v>
      </c>
      <c r="K594" s="150"/>
      <c r="L594" s="157"/>
      <c r="M594" s="150"/>
      <c r="N594" s="152"/>
      <c r="O594" s="153"/>
      <c r="P594" s="202"/>
      <c r="Q594" s="154">
        <f t="shared" si="15"/>
        <v>0</v>
      </c>
      <c r="R594" s="155"/>
      <c r="S594" s="158"/>
    </row>
    <row r="595" spans="1:19" s="142" customFormat="1" ht="15" hidden="1" customHeight="1" x14ac:dyDescent="0.2">
      <c r="A595" s="130">
        <v>2</v>
      </c>
      <c r="B595" s="143" t="s">
        <v>495</v>
      </c>
      <c r="C595" s="144" t="s">
        <v>216</v>
      </c>
      <c r="D595" s="145"/>
      <c r="E595" s="146">
        <v>635.4</v>
      </c>
      <c r="F595" s="147">
        <v>635.5</v>
      </c>
      <c r="G595" s="148" t="s">
        <v>217</v>
      </c>
      <c r="H595" s="149">
        <v>8</v>
      </c>
      <c r="I595" s="150"/>
      <c r="J595" s="150" t="s">
        <v>213</v>
      </c>
      <c r="K595" s="150"/>
      <c r="L595" s="157"/>
      <c r="M595" s="150"/>
      <c r="N595" s="152"/>
      <c r="O595" s="153"/>
      <c r="P595" s="202"/>
      <c r="Q595" s="154">
        <f t="shared" si="15"/>
        <v>0</v>
      </c>
      <c r="R595" s="155" t="s">
        <v>591</v>
      </c>
      <c r="S595" s="158"/>
    </row>
    <row r="596" spans="1:19" s="142" customFormat="1" ht="15" hidden="1" customHeight="1" x14ac:dyDescent="0.2">
      <c r="A596" s="130">
        <v>2</v>
      </c>
      <c r="B596" s="143" t="s">
        <v>495</v>
      </c>
      <c r="C596" s="144" t="s">
        <v>224</v>
      </c>
      <c r="D596" s="145"/>
      <c r="E596" s="146">
        <v>635.6</v>
      </c>
      <c r="F596" s="147">
        <v>635.70000000000005</v>
      </c>
      <c r="G596" s="148" t="s">
        <v>217</v>
      </c>
      <c r="H596" s="149">
        <v>1</v>
      </c>
      <c r="I596" s="150"/>
      <c r="J596" s="150" t="s">
        <v>213</v>
      </c>
      <c r="K596" s="150"/>
      <c r="L596" s="157"/>
      <c r="M596" s="150"/>
      <c r="N596" s="152"/>
      <c r="O596" s="153"/>
      <c r="P596" s="202"/>
      <c r="Q596" s="154">
        <f t="shared" si="15"/>
        <v>0</v>
      </c>
      <c r="R596" s="155"/>
      <c r="S596" s="158"/>
    </row>
    <row r="597" spans="1:19" s="142" customFormat="1" ht="15" hidden="1" customHeight="1" x14ac:dyDescent="0.2">
      <c r="A597" s="130">
        <v>2</v>
      </c>
      <c r="B597" s="143" t="s">
        <v>495</v>
      </c>
      <c r="C597" s="144" t="s">
        <v>216</v>
      </c>
      <c r="D597" s="145"/>
      <c r="E597" s="146">
        <v>635.70000000000005</v>
      </c>
      <c r="F597" s="147">
        <v>636</v>
      </c>
      <c r="G597" s="148" t="s">
        <v>217</v>
      </c>
      <c r="H597" s="149">
        <v>23</v>
      </c>
      <c r="I597" s="150"/>
      <c r="J597" s="150" t="s">
        <v>213</v>
      </c>
      <c r="K597" s="150"/>
      <c r="L597" s="157"/>
      <c r="M597" s="150"/>
      <c r="N597" s="152"/>
      <c r="O597" s="153"/>
      <c r="P597" s="202"/>
      <c r="Q597" s="154">
        <f t="shared" si="15"/>
        <v>0</v>
      </c>
      <c r="R597" s="155" t="s">
        <v>592</v>
      </c>
      <c r="S597" s="158"/>
    </row>
    <row r="598" spans="1:19" s="142" customFormat="1" ht="15" hidden="1" customHeight="1" x14ac:dyDescent="0.2">
      <c r="A598" s="130">
        <v>2</v>
      </c>
      <c r="B598" s="143" t="s">
        <v>495</v>
      </c>
      <c r="C598" s="144" t="s">
        <v>224</v>
      </c>
      <c r="D598" s="145"/>
      <c r="E598" s="146">
        <v>635.70000000000005</v>
      </c>
      <c r="F598" s="147">
        <v>636</v>
      </c>
      <c r="G598" s="148" t="s">
        <v>217</v>
      </c>
      <c r="H598" s="149">
        <v>1</v>
      </c>
      <c r="I598" s="150"/>
      <c r="J598" s="150" t="s">
        <v>213</v>
      </c>
      <c r="K598" s="150"/>
      <c r="L598" s="157"/>
      <c r="M598" s="150"/>
      <c r="N598" s="152"/>
      <c r="O598" s="153"/>
      <c r="P598" s="202"/>
      <c r="Q598" s="154">
        <f t="shared" si="15"/>
        <v>0</v>
      </c>
      <c r="R598" s="155"/>
      <c r="S598" s="158"/>
    </row>
    <row r="599" spans="1:19" s="142" customFormat="1" ht="15" hidden="1" customHeight="1" x14ac:dyDescent="0.2">
      <c r="A599" s="130">
        <v>2</v>
      </c>
      <c r="B599" s="143" t="s">
        <v>495</v>
      </c>
      <c r="C599" s="144" t="s">
        <v>218</v>
      </c>
      <c r="D599" s="145"/>
      <c r="E599" s="146">
        <v>635.70000000000005</v>
      </c>
      <c r="F599" s="147">
        <v>636</v>
      </c>
      <c r="G599" s="148" t="s">
        <v>217</v>
      </c>
      <c r="H599" s="149">
        <v>2</v>
      </c>
      <c r="I599" s="150"/>
      <c r="J599" s="150" t="s">
        <v>213</v>
      </c>
      <c r="K599" s="150"/>
      <c r="L599" s="157"/>
      <c r="M599" s="150"/>
      <c r="N599" s="152"/>
      <c r="O599" s="153"/>
      <c r="P599" s="202"/>
      <c r="Q599" s="154">
        <f t="shared" si="15"/>
        <v>0</v>
      </c>
      <c r="R599" s="155"/>
      <c r="S599" s="158"/>
    </row>
    <row r="600" spans="1:19" s="142" customFormat="1" ht="15" hidden="1" customHeight="1" x14ac:dyDescent="0.2">
      <c r="A600" s="130">
        <v>2</v>
      </c>
      <c r="B600" s="143" t="s">
        <v>495</v>
      </c>
      <c r="C600" s="144" t="s">
        <v>214</v>
      </c>
      <c r="D600" s="145"/>
      <c r="E600" s="146">
        <v>635.70000000000005</v>
      </c>
      <c r="F600" s="147">
        <v>636</v>
      </c>
      <c r="G600" s="148" t="s">
        <v>9</v>
      </c>
      <c r="H600" s="149">
        <v>6</v>
      </c>
      <c r="I600" s="150"/>
      <c r="J600" s="150"/>
      <c r="K600" s="150" t="s">
        <v>213</v>
      </c>
      <c r="L600" s="157"/>
      <c r="M600" s="150"/>
      <c r="N600" s="152"/>
      <c r="O600" s="153"/>
      <c r="P600" s="202"/>
      <c r="Q600" s="154">
        <f t="shared" si="15"/>
        <v>0</v>
      </c>
      <c r="R600" s="155" t="s">
        <v>593</v>
      </c>
      <c r="S600" s="158"/>
    </row>
    <row r="601" spans="1:19" s="142" customFormat="1" ht="15" hidden="1" customHeight="1" x14ac:dyDescent="0.2">
      <c r="A601" s="130">
        <v>2</v>
      </c>
      <c r="B601" s="143" t="s">
        <v>495</v>
      </c>
      <c r="C601" s="144" t="s">
        <v>225</v>
      </c>
      <c r="D601" s="145"/>
      <c r="E601" s="146">
        <v>636</v>
      </c>
      <c r="F601" s="147">
        <v>637</v>
      </c>
      <c r="G601" s="148" t="s">
        <v>217</v>
      </c>
      <c r="H601" s="149">
        <v>123</v>
      </c>
      <c r="I601" s="150"/>
      <c r="J601" s="150"/>
      <c r="K601" s="150" t="s">
        <v>213</v>
      </c>
      <c r="L601" s="157"/>
      <c r="M601" s="150"/>
      <c r="N601" s="152"/>
      <c r="O601" s="153"/>
      <c r="P601" s="202"/>
      <c r="Q601" s="154">
        <f t="shared" si="15"/>
        <v>0</v>
      </c>
      <c r="R601" s="155"/>
      <c r="S601" s="158"/>
    </row>
    <row r="602" spans="1:19" s="142" customFormat="1" ht="15" hidden="1" customHeight="1" x14ac:dyDescent="0.2">
      <c r="A602" s="130">
        <v>2</v>
      </c>
      <c r="B602" s="143" t="s">
        <v>495</v>
      </c>
      <c r="C602" s="144" t="s">
        <v>224</v>
      </c>
      <c r="D602" s="145"/>
      <c r="E602" s="146">
        <v>636</v>
      </c>
      <c r="F602" s="147">
        <v>637</v>
      </c>
      <c r="G602" s="148" t="s">
        <v>217</v>
      </c>
      <c r="H602" s="149">
        <v>19</v>
      </c>
      <c r="I602" s="150"/>
      <c r="J602" s="150"/>
      <c r="K602" s="150" t="s">
        <v>213</v>
      </c>
      <c r="L602" s="157"/>
      <c r="M602" s="150"/>
      <c r="N602" s="152"/>
      <c r="O602" s="153"/>
      <c r="P602" s="202"/>
      <c r="Q602" s="154">
        <f t="shared" si="15"/>
        <v>0</v>
      </c>
      <c r="R602" s="155"/>
      <c r="S602" s="158"/>
    </row>
    <row r="603" spans="1:19" s="142" customFormat="1" ht="15" hidden="1" customHeight="1" x14ac:dyDescent="0.2">
      <c r="A603" s="130">
        <v>2</v>
      </c>
      <c r="B603" s="143" t="s">
        <v>495</v>
      </c>
      <c r="C603" s="144" t="s">
        <v>216</v>
      </c>
      <c r="D603" s="145"/>
      <c r="E603" s="146">
        <v>636.29999999999995</v>
      </c>
      <c r="F603" s="147">
        <v>636.4</v>
      </c>
      <c r="G603" s="148" t="s">
        <v>217</v>
      </c>
      <c r="H603" s="149">
        <v>10</v>
      </c>
      <c r="I603" s="150"/>
      <c r="J603" s="150"/>
      <c r="K603" s="150" t="s">
        <v>213</v>
      </c>
      <c r="L603" s="157"/>
      <c r="M603" s="150"/>
      <c r="N603" s="152"/>
      <c r="O603" s="153"/>
      <c r="P603" s="202"/>
      <c r="Q603" s="154">
        <f t="shared" si="15"/>
        <v>0</v>
      </c>
      <c r="R603" s="155" t="s">
        <v>591</v>
      </c>
      <c r="S603" s="158"/>
    </row>
    <row r="604" spans="1:19" s="142" customFormat="1" ht="15" hidden="1" customHeight="1" x14ac:dyDescent="0.2">
      <c r="A604" s="130">
        <v>2</v>
      </c>
      <c r="B604" s="143" t="s">
        <v>495</v>
      </c>
      <c r="C604" s="144" t="s">
        <v>226</v>
      </c>
      <c r="D604" s="145"/>
      <c r="E604" s="146">
        <v>636.79999999999995</v>
      </c>
      <c r="F604" s="147">
        <v>636.9</v>
      </c>
      <c r="G604" s="148" t="s">
        <v>227</v>
      </c>
      <c r="H604" s="149">
        <v>12</v>
      </c>
      <c r="I604" s="150"/>
      <c r="J604" s="150"/>
      <c r="K604" s="150" t="s">
        <v>213</v>
      </c>
      <c r="L604" s="157"/>
      <c r="M604" s="150"/>
      <c r="N604" s="152"/>
      <c r="O604" s="153"/>
      <c r="P604" s="202"/>
      <c r="Q604" s="154">
        <f t="shared" si="15"/>
        <v>0</v>
      </c>
      <c r="R604" s="155" t="s">
        <v>546</v>
      </c>
      <c r="S604" s="158"/>
    </row>
    <row r="605" spans="1:19" s="142" customFormat="1" ht="15" hidden="1" customHeight="1" x14ac:dyDescent="0.2">
      <c r="A605" s="130">
        <v>3</v>
      </c>
      <c r="B605" s="143" t="s">
        <v>553</v>
      </c>
      <c r="C605" s="144" t="s">
        <v>269</v>
      </c>
      <c r="D605" s="145"/>
      <c r="E605" s="146" t="s">
        <v>306</v>
      </c>
      <c r="F605" s="147" t="s">
        <v>49</v>
      </c>
      <c r="G605" s="148" t="s">
        <v>217</v>
      </c>
      <c r="H605" s="149">
        <v>1</v>
      </c>
      <c r="I605" s="150"/>
      <c r="J605" s="151"/>
      <c r="K605" s="151"/>
      <c r="L605" s="159"/>
      <c r="M605" s="151" t="s">
        <v>213</v>
      </c>
      <c r="N605" s="152"/>
      <c r="O605" s="153"/>
      <c r="P605" s="204">
        <v>1</v>
      </c>
      <c r="Q605" s="154">
        <f t="shared" si="15"/>
        <v>1</v>
      </c>
      <c r="R605" s="155"/>
      <c r="S605" s="156"/>
    </row>
    <row r="606" spans="1:19" s="142" customFormat="1" ht="15" hidden="1" customHeight="1" x14ac:dyDescent="0.2">
      <c r="A606" s="130">
        <v>3</v>
      </c>
      <c r="B606" s="143" t="s">
        <v>553</v>
      </c>
      <c r="C606" s="144" t="s">
        <v>269</v>
      </c>
      <c r="D606" s="145"/>
      <c r="E606" s="146" t="s">
        <v>594</v>
      </c>
      <c r="F606" s="147" t="s">
        <v>49</v>
      </c>
      <c r="G606" s="148" t="s">
        <v>217</v>
      </c>
      <c r="H606" s="149">
        <v>1</v>
      </c>
      <c r="I606" s="150"/>
      <c r="J606" s="151"/>
      <c r="K606" s="151"/>
      <c r="L606" s="159"/>
      <c r="M606" s="151" t="s">
        <v>213</v>
      </c>
      <c r="N606" s="152"/>
      <c r="O606" s="153"/>
      <c r="P606" s="204">
        <v>1</v>
      </c>
      <c r="Q606" s="154">
        <f t="shared" si="15"/>
        <v>1</v>
      </c>
      <c r="R606" s="155"/>
      <c r="S606" s="156"/>
    </row>
    <row r="607" spans="1:19" s="142" customFormat="1" ht="15" hidden="1" customHeight="1" x14ac:dyDescent="0.2">
      <c r="A607" s="130">
        <v>3</v>
      </c>
      <c r="B607" s="143" t="s">
        <v>553</v>
      </c>
      <c r="C607" s="144" t="s">
        <v>269</v>
      </c>
      <c r="D607" s="145"/>
      <c r="E607" s="146" t="s">
        <v>595</v>
      </c>
      <c r="F607" s="147" t="s">
        <v>49</v>
      </c>
      <c r="G607" s="148" t="s">
        <v>217</v>
      </c>
      <c r="H607" s="149">
        <v>1</v>
      </c>
      <c r="I607" s="150"/>
      <c r="J607" s="151"/>
      <c r="K607" s="151"/>
      <c r="L607" s="159"/>
      <c r="M607" s="151" t="s">
        <v>213</v>
      </c>
      <c r="N607" s="152"/>
      <c r="O607" s="153"/>
      <c r="P607" s="204">
        <v>1</v>
      </c>
      <c r="Q607" s="154">
        <f t="shared" si="15"/>
        <v>1</v>
      </c>
      <c r="R607" s="155"/>
      <c r="S607" s="156"/>
    </row>
    <row r="608" spans="1:19" s="142" customFormat="1" ht="15" hidden="1" customHeight="1" x14ac:dyDescent="0.2">
      <c r="A608" s="130">
        <v>3</v>
      </c>
      <c r="B608" s="143" t="s">
        <v>553</v>
      </c>
      <c r="C608" s="144" t="s">
        <v>269</v>
      </c>
      <c r="D608" s="145"/>
      <c r="E608" s="146" t="s">
        <v>596</v>
      </c>
      <c r="F608" s="147" t="s">
        <v>49</v>
      </c>
      <c r="G608" s="148" t="s">
        <v>217</v>
      </c>
      <c r="H608" s="149">
        <v>1</v>
      </c>
      <c r="I608" s="150"/>
      <c r="J608" s="151"/>
      <c r="K608" s="151"/>
      <c r="L608" s="159"/>
      <c r="M608" s="151" t="s">
        <v>213</v>
      </c>
      <c r="N608" s="152"/>
      <c r="O608" s="153"/>
      <c r="P608" s="204">
        <v>1</v>
      </c>
      <c r="Q608" s="154">
        <f t="shared" si="15"/>
        <v>1</v>
      </c>
      <c r="R608" s="155"/>
      <c r="S608" s="156"/>
    </row>
    <row r="609" spans="1:20" s="142" customFormat="1" ht="15" hidden="1" customHeight="1" x14ac:dyDescent="0.2">
      <c r="A609" s="130"/>
      <c r="B609" s="143"/>
      <c r="C609" s="144" t="s">
        <v>275</v>
      </c>
      <c r="D609" s="145"/>
      <c r="E609" s="146">
        <v>625</v>
      </c>
      <c r="F609" s="147">
        <v>691</v>
      </c>
      <c r="G609" s="148" t="s">
        <v>362</v>
      </c>
      <c r="H609" s="149">
        <v>1</v>
      </c>
      <c r="I609" s="150"/>
      <c r="J609" s="151"/>
      <c r="K609" s="151"/>
      <c r="L609" s="159"/>
      <c r="M609" s="151" t="s">
        <v>213</v>
      </c>
      <c r="N609" s="152"/>
      <c r="O609" s="153"/>
      <c r="P609" s="193">
        <v>1</v>
      </c>
      <c r="Q609" s="154">
        <f t="shared" si="15"/>
        <v>1</v>
      </c>
      <c r="R609" s="155"/>
      <c r="S609" s="156"/>
    </row>
    <row r="610" spans="1:20" s="142" customFormat="1" ht="15" hidden="1" customHeight="1" x14ac:dyDescent="0.2">
      <c r="A610" s="130">
        <v>3</v>
      </c>
      <c r="B610" s="143" t="s">
        <v>553</v>
      </c>
      <c r="C610" s="144" t="s">
        <v>597</v>
      </c>
      <c r="D610" s="145"/>
      <c r="E610" s="146">
        <v>690.2</v>
      </c>
      <c r="F610" s="147">
        <v>690.3</v>
      </c>
      <c r="G610" s="148" t="s">
        <v>217</v>
      </c>
      <c r="H610" s="149"/>
      <c r="I610" s="150"/>
      <c r="J610" s="151"/>
      <c r="K610" s="151"/>
      <c r="L610" s="159"/>
      <c r="M610" s="151"/>
      <c r="N610" s="152"/>
      <c r="O610" s="153"/>
      <c r="P610" s="204">
        <v>7</v>
      </c>
      <c r="Q610" s="154"/>
      <c r="R610" s="155"/>
      <c r="S610" s="156"/>
    </row>
    <row r="611" spans="1:20" s="142" customFormat="1" ht="15" hidden="1" customHeight="1" x14ac:dyDescent="0.2">
      <c r="A611" s="130">
        <v>3</v>
      </c>
      <c r="B611" s="143" t="s">
        <v>553</v>
      </c>
      <c r="C611" s="144" t="s">
        <v>598</v>
      </c>
      <c r="D611" s="145"/>
      <c r="E611" s="146">
        <v>690.3</v>
      </c>
      <c r="F611" s="147">
        <v>690.6</v>
      </c>
      <c r="G611" s="148" t="s">
        <v>9</v>
      </c>
      <c r="H611" s="149"/>
      <c r="I611" s="150"/>
      <c r="J611" s="151"/>
      <c r="K611" s="151"/>
      <c r="L611" s="159"/>
      <c r="M611" s="151"/>
      <c r="N611" s="152"/>
      <c r="O611" s="153"/>
      <c r="P611" s="204">
        <v>300</v>
      </c>
      <c r="Q611" s="154"/>
      <c r="R611" s="155"/>
      <c r="S611" s="156"/>
    </row>
    <row r="612" spans="1:20" s="142" customFormat="1" ht="15" hidden="1" customHeight="1" x14ac:dyDescent="0.2">
      <c r="A612" s="130">
        <v>2</v>
      </c>
      <c r="B612" s="143" t="s">
        <v>531</v>
      </c>
      <c r="C612" s="144" t="s">
        <v>279</v>
      </c>
      <c r="D612" s="145"/>
      <c r="E612" s="146">
        <v>641.9</v>
      </c>
      <c r="F612" s="147"/>
      <c r="G612" s="148" t="s">
        <v>217</v>
      </c>
      <c r="H612" s="149"/>
      <c r="I612" s="150"/>
      <c r="J612" s="151"/>
      <c r="K612" s="151"/>
      <c r="L612" s="159"/>
      <c r="M612" s="151"/>
      <c r="N612" s="152"/>
      <c r="O612" s="153"/>
      <c r="P612" s="202">
        <v>1</v>
      </c>
      <c r="Q612" s="154"/>
      <c r="R612" s="155"/>
      <c r="S612" s="156"/>
    </row>
    <row r="613" spans="1:20" s="142" customFormat="1" ht="15" hidden="1" customHeight="1" x14ac:dyDescent="0.2">
      <c r="A613" s="130">
        <v>2</v>
      </c>
      <c r="B613" s="143" t="s">
        <v>495</v>
      </c>
      <c r="C613" s="144" t="s">
        <v>235</v>
      </c>
      <c r="D613" s="145"/>
      <c r="E613" s="146">
        <v>632.6</v>
      </c>
      <c r="F613" s="147">
        <v>633.20000000000005</v>
      </c>
      <c r="G613" s="148" t="s">
        <v>7</v>
      </c>
      <c r="H613" s="149"/>
      <c r="I613" s="150"/>
      <c r="J613" s="151"/>
      <c r="K613" s="151"/>
      <c r="L613" s="159"/>
      <c r="M613" s="151"/>
      <c r="N613" s="152"/>
      <c r="O613" s="153"/>
      <c r="P613" s="202">
        <f>170*2</f>
        <v>340</v>
      </c>
      <c r="Q613" s="154"/>
      <c r="R613" s="155"/>
      <c r="S613" s="156"/>
    </row>
    <row r="614" spans="1:20" s="142" customFormat="1" ht="15" hidden="1" customHeight="1" x14ac:dyDescent="0.2">
      <c r="A614" s="130">
        <v>2</v>
      </c>
      <c r="B614" s="143" t="s">
        <v>495</v>
      </c>
      <c r="C614" s="144" t="s">
        <v>224</v>
      </c>
      <c r="D614" s="145"/>
      <c r="E614" s="146">
        <v>633</v>
      </c>
      <c r="F614" s="147">
        <v>634</v>
      </c>
      <c r="G614" s="148" t="s">
        <v>217</v>
      </c>
      <c r="H614" s="149"/>
      <c r="I614" s="150"/>
      <c r="J614" s="151"/>
      <c r="K614" s="151"/>
      <c r="L614" s="159"/>
      <c r="M614" s="151"/>
      <c r="N614" s="152"/>
      <c r="O614" s="153"/>
      <c r="P614" s="202">
        <v>7</v>
      </c>
      <c r="Q614" s="154"/>
      <c r="R614" s="155"/>
      <c r="S614" s="156"/>
    </row>
    <row r="615" spans="1:20" s="142" customFormat="1" ht="15" hidden="1" customHeight="1" x14ac:dyDescent="0.2">
      <c r="A615" s="130">
        <v>2</v>
      </c>
      <c r="B615" s="143" t="s">
        <v>495</v>
      </c>
      <c r="C615" s="144" t="s">
        <v>218</v>
      </c>
      <c r="D615" s="145"/>
      <c r="E615" s="146">
        <v>633.20000000000005</v>
      </c>
      <c r="F615" s="147">
        <v>633.29999999999995</v>
      </c>
      <c r="G615" s="148" t="s">
        <v>217</v>
      </c>
      <c r="H615" s="149"/>
      <c r="I615" s="150"/>
      <c r="J615" s="151"/>
      <c r="K615" s="151"/>
      <c r="L615" s="159"/>
      <c r="M615" s="151"/>
      <c r="N615" s="152"/>
      <c r="O615" s="153"/>
      <c r="P615" s="202">
        <v>3</v>
      </c>
      <c r="Q615" s="154"/>
      <c r="R615" s="155"/>
      <c r="S615" s="156"/>
    </row>
    <row r="616" spans="1:20" s="142" customFormat="1" ht="15" hidden="1" customHeight="1" x14ac:dyDescent="0.2">
      <c r="A616" s="130">
        <v>2</v>
      </c>
      <c r="B616" s="143" t="s">
        <v>542</v>
      </c>
      <c r="C616" s="144" t="s">
        <v>300</v>
      </c>
      <c r="D616" s="145"/>
      <c r="E616" s="146" t="s">
        <v>599</v>
      </c>
      <c r="F616" s="147" t="s">
        <v>600</v>
      </c>
      <c r="G616" s="148" t="s">
        <v>217</v>
      </c>
      <c r="H616" s="149"/>
      <c r="I616" s="150"/>
      <c r="J616" s="151"/>
      <c r="K616" s="151"/>
      <c r="L616" s="159"/>
      <c r="M616" s="151"/>
      <c r="N616" s="152"/>
      <c r="O616" s="153"/>
      <c r="P616" s="202">
        <v>2</v>
      </c>
      <c r="Q616" s="154"/>
      <c r="R616" s="155"/>
      <c r="S616" s="156"/>
    </row>
    <row r="617" spans="1:20" s="142" customFormat="1" ht="15" hidden="1" customHeight="1" x14ac:dyDescent="0.2">
      <c r="A617" s="130">
        <v>2</v>
      </c>
      <c r="B617" s="143" t="s">
        <v>534</v>
      </c>
      <c r="C617" s="144" t="s">
        <v>601</v>
      </c>
      <c r="D617" s="145"/>
      <c r="E617" s="146">
        <v>647</v>
      </c>
      <c r="F617" s="147"/>
      <c r="G617" s="148" t="s">
        <v>9</v>
      </c>
      <c r="H617" s="149"/>
      <c r="I617" s="150"/>
      <c r="J617" s="151"/>
      <c r="K617" s="151"/>
      <c r="L617" s="159"/>
      <c r="M617" s="151"/>
      <c r="N617" s="152"/>
      <c r="O617" s="153"/>
      <c r="P617" s="202">
        <v>100</v>
      </c>
      <c r="Q617" s="154"/>
      <c r="R617" s="155"/>
      <c r="S617" s="156"/>
    </row>
    <row r="618" spans="1:20" s="142" customFormat="1" ht="15" hidden="1" customHeight="1" x14ac:dyDescent="0.2">
      <c r="A618" s="130">
        <v>2</v>
      </c>
      <c r="B618" s="143" t="s">
        <v>531</v>
      </c>
      <c r="C618" s="144" t="s">
        <v>206</v>
      </c>
      <c r="D618" s="145"/>
      <c r="E618" s="146" t="s">
        <v>602</v>
      </c>
      <c r="F618" s="147" t="s">
        <v>603</v>
      </c>
      <c r="G618" s="148" t="s">
        <v>217</v>
      </c>
      <c r="H618" s="149"/>
      <c r="I618" s="150"/>
      <c r="J618" s="151"/>
      <c r="K618" s="151"/>
      <c r="L618" s="159"/>
      <c r="M618" s="151"/>
      <c r="N618" s="152"/>
      <c r="O618" s="153"/>
      <c r="P618" s="202">
        <v>1</v>
      </c>
      <c r="Q618" s="154"/>
      <c r="R618" s="155"/>
      <c r="S618" s="156"/>
    </row>
    <row r="619" spans="1:20" s="142" customFormat="1" hidden="1" x14ac:dyDescent="0.2">
      <c r="A619" s="130"/>
      <c r="B619" s="175"/>
      <c r="C619" s="211" t="s">
        <v>604</v>
      </c>
      <c r="D619" s="211"/>
      <c r="E619" s="176"/>
      <c r="F619" s="177"/>
      <c r="G619" s="178"/>
      <c r="H619" s="179"/>
      <c r="I619" s="180"/>
      <c r="J619" s="181"/>
      <c r="K619" s="181"/>
      <c r="L619" s="181"/>
      <c r="M619" s="181"/>
      <c r="N619" s="182"/>
      <c r="O619" s="183"/>
      <c r="P619" s="196"/>
      <c r="Q619" s="184"/>
      <c r="R619" s="185"/>
      <c r="S619" s="141"/>
      <c r="T619" s="141"/>
    </row>
    <row r="620" spans="1:20" s="142" customFormat="1" ht="15" hidden="1" customHeight="1" x14ac:dyDescent="0.2">
      <c r="A620" s="130">
        <v>3</v>
      </c>
      <c r="B620" s="143" t="s">
        <v>605</v>
      </c>
      <c r="C620" s="144" t="s">
        <v>224</v>
      </c>
      <c r="D620" s="145"/>
      <c r="E620" s="146">
        <v>701</v>
      </c>
      <c r="F620" s="147">
        <v>702</v>
      </c>
      <c r="G620" s="148" t="s">
        <v>217</v>
      </c>
      <c r="H620" s="149">
        <v>21</v>
      </c>
      <c r="I620" s="150" t="s">
        <v>213</v>
      </c>
      <c r="J620" s="151"/>
      <c r="K620" s="151"/>
      <c r="L620" s="151"/>
      <c r="M620" s="151"/>
      <c r="N620" s="152"/>
      <c r="O620" s="153"/>
      <c r="P620" s="204">
        <v>21</v>
      </c>
      <c r="Q620" s="154">
        <f t="shared" ref="Q620:Q635" si="16">+P620/H620</f>
        <v>1</v>
      </c>
      <c r="R620" s="155" t="s">
        <v>606</v>
      </c>
      <c r="S620" s="156">
        <f>21*4</f>
        <v>84</v>
      </c>
      <c r="T620" s="141">
        <f>21*2</f>
        <v>42</v>
      </c>
    </row>
    <row r="621" spans="1:20" s="142" customFormat="1" ht="15" hidden="1" customHeight="1" x14ac:dyDescent="0.2">
      <c r="A621" s="130">
        <v>3</v>
      </c>
      <c r="B621" s="143" t="s">
        <v>605</v>
      </c>
      <c r="C621" s="144" t="s">
        <v>224</v>
      </c>
      <c r="D621" s="145"/>
      <c r="E621" s="146">
        <v>702</v>
      </c>
      <c r="F621" s="147">
        <v>703</v>
      </c>
      <c r="G621" s="148" t="s">
        <v>217</v>
      </c>
      <c r="H621" s="149">
        <v>31</v>
      </c>
      <c r="I621" s="150" t="s">
        <v>213</v>
      </c>
      <c r="J621" s="151" t="s">
        <v>213</v>
      </c>
      <c r="K621" s="151"/>
      <c r="L621" s="151"/>
      <c r="M621" s="151"/>
      <c r="N621" s="152">
        <v>24</v>
      </c>
      <c r="O621" s="153">
        <v>7</v>
      </c>
      <c r="P621" s="204">
        <f>7+24</f>
        <v>31</v>
      </c>
      <c r="Q621" s="154">
        <f t="shared" si="16"/>
        <v>1</v>
      </c>
      <c r="R621" s="155" t="s">
        <v>607</v>
      </c>
      <c r="S621" s="156">
        <f>7*4+80</f>
        <v>108</v>
      </c>
      <c r="T621" s="141">
        <f>7*2+64</f>
        <v>78</v>
      </c>
    </row>
    <row r="622" spans="1:20" s="142" customFormat="1" ht="15" hidden="1" customHeight="1" x14ac:dyDescent="0.2">
      <c r="A622" s="130">
        <v>3</v>
      </c>
      <c r="B622" s="143" t="s">
        <v>605</v>
      </c>
      <c r="C622" s="144" t="s">
        <v>228</v>
      </c>
      <c r="D622" s="145"/>
      <c r="E622" s="146">
        <v>702</v>
      </c>
      <c r="F622" s="147">
        <v>703</v>
      </c>
      <c r="G622" s="148" t="s">
        <v>217</v>
      </c>
      <c r="H622" s="149">
        <v>59</v>
      </c>
      <c r="I622" s="150"/>
      <c r="J622" s="151" t="s">
        <v>213</v>
      </c>
      <c r="K622" s="151"/>
      <c r="L622" s="151"/>
      <c r="M622" s="151"/>
      <c r="N622" s="152"/>
      <c r="O622" s="153"/>
      <c r="P622" s="204">
        <v>59</v>
      </c>
      <c r="Q622" s="154">
        <f t="shared" si="16"/>
        <v>1</v>
      </c>
      <c r="R622" s="155" t="s">
        <v>608</v>
      </c>
      <c r="S622" s="156"/>
      <c r="T622" s="141"/>
    </row>
    <row r="623" spans="1:20" s="142" customFormat="1" ht="15" hidden="1" customHeight="1" x14ac:dyDescent="0.2">
      <c r="A623" s="130">
        <v>3</v>
      </c>
      <c r="B623" s="143" t="s">
        <v>605</v>
      </c>
      <c r="C623" s="144" t="s">
        <v>255</v>
      </c>
      <c r="D623" s="145"/>
      <c r="E623" s="146">
        <v>702</v>
      </c>
      <c r="F623" s="147">
        <v>702.1</v>
      </c>
      <c r="G623" s="148" t="s">
        <v>217</v>
      </c>
      <c r="H623" s="149">
        <v>4</v>
      </c>
      <c r="I623" s="150"/>
      <c r="J623" s="151" t="s">
        <v>213</v>
      </c>
      <c r="K623" s="151"/>
      <c r="L623" s="151"/>
      <c r="M623" s="151"/>
      <c r="N623" s="152"/>
      <c r="O623" s="153"/>
      <c r="P623" s="204">
        <v>4</v>
      </c>
      <c r="Q623" s="154">
        <f t="shared" si="16"/>
        <v>1</v>
      </c>
      <c r="R623" s="155"/>
      <c r="S623" s="156"/>
      <c r="T623" s="141"/>
    </row>
    <row r="624" spans="1:20" s="142" customFormat="1" ht="15" hidden="1" customHeight="1" x14ac:dyDescent="0.2">
      <c r="A624" s="130">
        <v>3</v>
      </c>
      <c r="B624" s="143" t="s">
        <v>605</v>
      </c>
      <c r="C624" s="144" t="s">
        <v>218</v>
      </c>
      <c r="D624" s="145"/>
      <c r="E624" s="146">
        <v>702</v>
      </c>
      <c r="F624" s="147">
        <v>702.1</v>
      </c>
      <c r="G624" s="148" t="s">
        <v>217</v>
      </c>
      <c r="H624" s="149">
        <v>1</v>
      </c>
      <c r="I624" s="150"/>
      <c r="J624" s="151" t="s">
        <v>213</v>
      </c>
      <c r="K624" s="151"/>
      <c r="L624" s="151"/>
      <c r="M624" s="151"/>
      <c r="N624" s="152"/>
      <c r="O624" s="153"/>
      <c r="P624" s="204">
        <v>1</v>
      </c>
      <c r="Q624" s="154">
        <f t="shared" si="16"/>
        <v>1</v>
      </c>
      <c r="R624" s="155"/>
      <c r="S624" s="156"/>
      <c r="T624" s="141"/>
    </row>
    <row r="625" spans="1:20" s="142" customFormat="1" ht="15" hidden="1" customHeight="1" x14ac:dyDescent="0.2">
      <c r="A625" s="130">
        <v>3</v>
      </c>
      <c r="B625" s="143" t="s">
        <v>605</v>
      </c>
      <c r="C625" s="144" t="s">
        <v>256</v>
      </c>
      <c r="D625" s="145"/>
      <c r="E625" s="146">
        <v>702.1</v>
      </c>
      <c r="F625" s="147">
        <v>702.2</v>
      </c>
      <c r="G625" s="148" t="s">
        <v>217</v>
      </c>
      <c r="H625" s="149">
        <v>1</v>
      </c>
      <c r="I625" s="150"/>
      <c r="J625" s="151" t="s">
        <v>213</v>
      </c>
      <c r="K625" s="151"/>
      <c r="L625" s="151"/>
      <c r="M625" s="151"/>
      <c r="N625" s="152"/>
      <c r="O625" s="153"/>
      <c r="P625" s="204">
        <v>1</v>
      </c>
      <c r="Q625" s="154">
        <f t="shared" si="16"/>
        <v>1</v>
      </c>
      <c r="R625" s="155"/>
      <c r="S625" s="156"/>
      <c r="T625" s="141"/>
    </row>
    <row r="626" spans="1:20" s="142" customFormat="1" ht="15" hidden="1" customHeight="1" x14ac:dyDescent="0.2">
      <c r="A626" s="130">
        <v>3</v>
      </c>
      <c r="B626" s="143" t="s">
        <v>605</v>
      </c>
      <c r="C626" s="144" t="s">
        <v>231</v>
      </c>
      <c r="D626" s="145"/>
      <c r="E626" s="146">
        <v>702.1</v>
      </c>
      <c r="F626" s="147">
        <v>702.2</v>
      </c>
      <c r="G626" s="148" t="s">
        <v>9</v>
      </c>
      <c r="H626" s="149">
        <v>16</v>
      </c>
      <c r="I626" s="150"/>
      <c r="J626" s="151"/>
      <c r="K626" s="151" t="s">
        <v>213</v>
      </c>
      <c r="L626" s="151"/>
      <c r="M626" s="151"/>
      <c r="N626" s="152"/>
      <c r="O626" s="153"/>
      <c r="P626" s="204">
        <v>11</v>
      </c>
      <c r="Q626" s="154">
        <f t="shared" si="16"/>
        <v>0.6875</v>
      </c>
      <c r="R626" s="155" t="s">
        <v>609</v>
      </c>
      <c r="S626" s="156"/>
      <c r="T626" s="141"/>
    </row>
    <row r="627" spans="1:20" s="142" customFormat="1" ht="15" hidden="1" customHeight="1" x14ac:dyDescent="0.2">
      <c r="A627" s="130">
        <v>3</v>
      </c>
      <c r="B627" s="143" t="s">
        <v>605</v>
      </c>
      <c r="C627" s="144" t="s">
        <v>254</v>
      </c>
      <c r="D627" s="145"/>
      <c r="E627" s="168">
        <f>702.1+0.1</f>
        <v>702.2</v>
      </c>
      <c r="F627" s="169">
        <f>702.2+0.1</f>
        <v>702.30000000000007</v>
      </c>
      <c r="G627" s="148" t="s">
        <v>233</v>
      </c>
      <c r="H627" s="149">
        <v>1</v>
      </c>
      <c r="I627" s="150"/>
      <c r="J627" s="151"/>
      <c r="K627" s="151" t="s">
        <v>213</v>
      </c>
      <c r="L627" s="151"/>
      <c r="M627" s="151"/>
      <c r="N627" s="152"/>
      <c r="O627" s="153"/>
      <c r="P627" s="204">
        <v>2</v>
      </c>
      <c r="Q627" s="154">
        <f t="shared" si="16"/>
        <v>2</v>
      </c>
      <c r="R627" s="155" t="s">
        <v>417</v>
      </c>
      <c r="S627" s="156"/>
      <c r="T627" s="141"/>
    </row>
    <row r="628" spans="1:20" s="142" customFormat="1" ht="15" hidden="1" customHeight="1" x14ac:dyDescent="0.2">
      <c r="A628" s="130">
        <v>3</v>
      </c>
      <c r="B628" s="143" t="s">
        <v>605</v>
      </c>
      <c r="C628" s="144" t="s">
        <v>231</v>
      </c>
      <c r="D628" s="145"/>
      <c r="E628" s="146">
        <v>702.3</v>
      </c>
      <c r="F628" s="147">
        <v>702.4</v>
      </c>
      <c r="G628" s="148" t="s">
        <v>9</v>
      </c>
      <c r="H628" s="149">
        <v>3</v>
      </c>
      <c r="I628" s="150"/>
      <c r="J628" s="151"/>
      <c r="K628" s="151" t="s">
        <v>213</v>
      </c>
      <c r="L628" s="151"/>
      <c r="M628" s="151"/>
      <c r="N628" s="152"/>
      <c r="O628" s="153"/>
      <c r="P628" s="204">
        <v>3</v>
      </c>
      <c r="Q628" s="154">
        <f t="shared" si="16"/>
        <v>1</v>
      </c>
      <c r="R628" s="155"/>
      <c r="S628" s="156"/>
      <c r="T628" s="141"/>
    </row>
    <row r="629" spans="1:20" s="142" customFormat="1" ht="15" hidden="1" customHeight="1" x14ac:dyDescent="0.2">
      <c r="A629" s="130">
        <v>3</v>
      </c>
      <c r="B629" s="143" t="s">
        <v>610</v>
      </c>
      <c r="C629" s="144" t="s">
        <v>231</v>
      </c>
      <c r="D629" s="145"/>
      <c r="E629" s="146">
        <v>702.4</v>
      </c>
      <c r="F629" s="147">
        <v>702.5</v>
      </c>
      <c r="G629" s="148" t="s">
        <v>9</v>
      </c>
      <c r="H629" s="149">
        <v>10</v>
      </c>
      <c r="I629" s="150"/>
      <c r="J629" s="151"/>
      <c r="K629" s="151" t="s">
        <v>213</v>
      </c>
      <c r="L629" s="151"/>
      <c r="M629" s="151"/>
      <c r="N629" s="152"/>
      <c r="O629" s="153"/>
      <c r="P629" s="204">
        <v>10</v>
      </c>
      <c r="Q629" s="154">
        <f t="shared" si="16"/>
        <v>1</v>
      </c>
      <c r="R629" s="155"/>
      <c r="S629" s="156"/>
      <c r="T629" s="141"/>
    </row>
    <row r="630" spans="1:20" s="142" customFormat="1" ht="15" hidden="1" customHeight="1" x14ac:dyDescent="0.2">
      <c r="A630" s="130">
        <v>3</v>
      </c>
      <c r="B630" s="143" t="s">
        <v>610</v>
      </c>
      <c r="C630" s="144" t="s">
        <v>231</v>
      </c>
      <c r="D630" s="145"/>
      <c r="E630" s="146">
        <v>702.5</v>
      </c>
      <c r="F630" s="147">
        <v>702.6</v>
      </c>
      <c r="G630" s="148" t="s">
        <v>9</v>
      </c>
      <c r="H630" s="149">
        <v>3</v>
      </c>
      <c r="I630" s="150"/>
      <c r="J630" s="151"/>
      <c r="K630" s="151" t="s">
        <v>213</v>
      </c>
      <c r="L630" s="151"/>
      <c r="M630" s="151"/>
      <c r="N630" s="152"/>
      <c r="O630" s="153"/>
      <c r="P630" s="204">
        <v>3</v>
      </c>
      <c r="Q630" s="154">
        <f t="shared" si="16"/>
        <v>1</v>
      </c>
      <c r="R630" s="155"/>
      <c r="S630" s="156"/>
      <c r="T630" s="141"/>
    </row>
    <row r="631" spans="1:20" s="142" customFormat="1" ht="15" hidden="1" customHeight="1" x14ac:dyDescent="0.2">
      <c r="A631" s="130">
        <v>3</v>
      </c>
      <c r="B631" s="143" t="s">
        <v>610</v>
      </c>
      <c r="C631" s="144" t="s">
        <v>231</v>
      </c>
      <c r="D631" s="145"/>
      <c r="E631" s="146">
        <v>702.6</v>
      </c>
      <c r="F631" s="147">
        <v>702.7</v>
      </c>
      <c r="G631" s="148" t="s">
        <v>9</v>
      </c>
      <c r="H631" s="149">
        <v>3</v>
      </c>
      <c r="I631" s="150"/>
      <c r="J631" s="151"/>
      <c r="K631" s="151" t="s">
        <v>213</v>
      </c>
      <c r="L631" s="151"/>
      <c r="M631" s="151"/>
      <c r="N631" s="152"/>
      <c r="O631" s="153"/>
      <c r="P631" s="204">
        <v>3</v>
      </c>
      <c r="Q631" s="154">
        <f t="shared" si="16"/>
        <v>1</v>
      </c>
      <c r="R631" s="155"/>
      <c r="S631" s="156"/>
      <c r="T631" s="141"/>
    </row>
    <row r="632" spans="1:20" s="142" customFormat="1" ht="15" hidden="1" customHeight="1" x14ac:dyDescent="0.2">
      <c r="A632" s="130">
        <v>3</v>
      </c>
      <c r="B632" s="143" t="s">
        <v>610</v>
      </c>
      <c r="C632" s="144" t="s">
        <v>257</v>
      </c>
      <c r="D632" s="145"/>
      <c r="E632" s="146">
        <v>702.6</v>
      </c>
      <c r="F632" s="147">
        <v>702.7</v>
      </c>
      <c r="G632" s="148" t="s">
        <v>217</v>
      </c>
      <c r="H632" s="149">
        <v>2</v>
      </c>
      <c r="I632" s="150"/>
      <c r="J632" s="151"/>
      <c r="K632" s="151"/>
      <c r="L632" s="151" t="s">
        <v>213</v>
      </c>
      <c r="M632" s="151"/>
      <c r="N632" s="152"/>
      <c r="O632" s="153"/>
      <c r="P632" s="204">
        <v>2</v>
      </c>
      <c r="Q632" s="154">
        <f t="shared" si="16"/>
        <v>1</v>
      </c>
      <c r="R632" s="155" t="s">
        <v>611</v>
      </c>
      <c r="S632" s="156"/>
      <c r="T632" s="141"/>
    </row>
    <row r="633" spans="1:20" s="142" customFormat="1" ht="15" hidden="1" customHeight="1" x14ac:dyDescent="0.2">
      <c r="A633" s="130">
        <v>3</v>
      </c>
      <c r="B633" s="143" t="s">
        <v>610</v>
      </c>
      <c r="C633" s="144" t="s">
        <v>221</v>
      </c>
      <c r="D633" s="145"/>
      <c r="E633" s="146">
        <v>702.6</v>
      </c>
      <c r="F633" s="147">
        <v>702.8</v>
      </c>
      <c r="G633" s="148" t="s">
        <v>9</v>
      </c>
      <c r="H633" s="149">
        <v>120</v>
      </c>
      <c r="I633" s="150"/>
      <c r="J633" s="151"/>
      <c r="K633" s="151"/>
      <c r="L633" s="151" t="s">
        <v>213</v>
      </c>
      <c r="M633" s="151"/>
      <c r="N633" s="152"/>
      <c r="O633" s="153"/>
      <c r="P633" s="204"/>
      <c r="Q633" s="154">
        <f t="shared" si="16"/>
        <v>0</v>
      </c>
      <c r="R633" s="155" t="s">
        <v>612</v>
      </c>
      <c r="S633" s="156"/>
      <c r="T633" s="141"/>
    </row>
    <row r="634" spans="1:20" s="142" customFormat="1" ht="15" hidden="1" customHeight="1" x14ac:dyDescent="0.2">
      <c r="A634" s="130">
        <v>3</v>
      </c>
      <c r="B634" s="143" t="s">
        <v>610</v>
      </c>
      <c r="C634" s="144" t="s">
        <v>231</v>
      </c>
      <c r="D634" s="145"/>
      <c r="E634" s="146">
        <v>702.7</v>
      </c>
      <c r="F634" s="147">
        <v>702.8</v>
      </c>
      <c r="G634" s="148" t="s">
        <v>9</v>
      </c>
      <c r="H634" s="149">
        <v>30</v>
      </c>
      <c r="I634" s="150"/>
      <c r="J634" s="151"/>
      <c r="K634" s="151"/>
      <c r="L634" s="151" t="s">
        <v>213</v>
      </c>
      <c r="M634" s="151"/>
      <c r="N634" s="152"/>
      <c r="O634" s="153"/>
      <c r="P634" s="204"/>
      <c r="Q634" s="154">
        <f t="shared" si="16"/>
        <v>0</v>
      </c>
      <c r="R634" s="155" t="s">
        <v>613</v>
      </c>
      <c r="S634" s="156"/>
      <c r="T634" s="141"/>
    </row>
    <row r="635" spans="1:20" s="142" customFormat="1" ht="15" hidden="1" customHeight="1" x14ac:dyDescent="0.2">
      <c r="A635" s="130">
        <v>3</v>
      </c>
      <c r="B635" s="143" t="s">
        <v>610</v>
      </c>
      <c r="C635" s="144" t="s">
        <v>224</v>
      </c>
      <c r="D635" s="145"/>
      <c r="E635" s="146">
        <v>703</v>
      </c>
      <c r="F635" s="147">
        <v>704</v>
      </c>
      <c r="G635" s="148" t="s">
        <v>217</v>
      </c>
      <c r="H635" s="149">
        <v>45</v>
      </c>
      <c r="I635" s="150"/>
      <c r="J635" s="151"/>
      <c r="K635" s="151"/>
      <c r="L635" s="151" t="s">
        <v>213</v>
      </c>
      <c r="M635" s="151" t="s">
        <v>213</v>
      </c>
      <c r="N635" s="152"/>
      <c r="O635" s="153"/>
      <c r="P635" s="204">
        <v>24</v>
      </c>
      <c r="Q635" s="154">
        <f t="shared" si="16"/>
        <v>0.53333333333333333</v>
      </c>
      <c r="R635" s="155" t="s">
        <v>614</v>
      </c>
      <c r="S635" s="156">
        <v>80</v>
      </c>
      <c r="T635" s="141">
        <v>64</v>
      </c>
    </row>
    <row r="636" spans="1:20" s="142" customFormat="1" ht="15" hidden="1" customHeight="1" x14ac:dyDescent="0.2">
      <c r="A636" s="130">
        <v>3</v>
      </c>
      <c r="B636" s="143" t="s">
        <v>615</v>
      </c>
      <c r="C636" s="144" t="s">
        <v>235</v>
      </c>
      <c r="D636" s="145"/>
      <c r="E636" s="146">
        <v>791</v>
      </c>
      <c r="F636" s="147">
        <v>791.8</v>
      </c>
      <c r="G636" s="148" t="s">
        <v>7</v>
      </c>
      <c r="H636" s="149">
        <v>1600</v>
      </c>
      <c r="I636" s="150" t="s">
        <v>213</v>
      </c>
      <c r="J636" s="151"/>
      <c r="K636" s="151"/>
      <c r="L636" s="151"/>
      <c r="M636" s="151">
        <v>250</v>
      </c>
      <c r="N636" s="151">
        <v>300</v>
      </c>
      <c r="O636" s="173">
        <v>300</v>
      </c>
      <c r="P636" s="204">
        <f>300+300+250</f>
        <v>850</v>
      </c>
      <c r="Q636" s="154" t="s">
        <v>616</v>
      </c>
      <c r="R636" s="155" t="s">
        <v>617</v>
      </c>
      <c r="S636" s="156"/>
      <c r="T636" s="141"/>
    </row>
    <row r="637" spans="1:20" s="142" customFormat="1" ht="15" hidden="1" customHeight="1" x14ac:dyDescent="0.2">
      <c r="A637" s="130">
        <v>3</v>
      </c>
      <c r="B637" s="143" t="s">
        <v>615</v>
      </c>
      <c r="C637" s="144" t="s">
        <v>235</v>
      </c>
      <c r="D637" s="145"/>
      <c r="E637" s="146">
        <v>793.1</v>
      </c>
      <c r="F637" s="147">
        <v>794</v>
      </c>
      <c r="G637" s="148" t="s">
        <v>7</v>
      </c>
      <c r="H637" s="149">
        <v>1800</v>
      </c>
      <c r="I637" s="150"/>
      <c r="J637" s="151" t="s">
        <v>213</v>
      </c>
      <c r="K637" s="151"/>
      <c r="L637" s="151"/>
      <c r="M637" s="151"/>
      <c r="N637" s="152"/>
      <c r="O637" s="153"/>
      <c r="P637" s="204"/>
      <c r="Q637" s="154" t="s">
        <v>616</v>
      </c>
      <c r="R637" s="155" t="s">
        <v>617</v>
      </c>
      <c r="S637" s="156"/>
      <c r="T637" s="141"/>
    </row>
    <row r="638" spans="1:20" s="142" customFormat="1" ht="15" hidden="1" customHeight="1" x14ac:dyDescent="0.2">
      <c r="A638" s="130">
        <v>3</v>
      </c>
      <c r="B638" s="143" t="s">
        <v>618</v>
      </c>
      <c r="C638" s="144" t="s">
        <v>258</v>
      </c>
      <c r="D638" s="145"/>
      <c r="E638" s="146">
        <v>770.1</v>
      </c>
      <c r="F638" s="147">
        <v>770.2</v>
      </c>
      <c r="G638" s="148" t="s">
        <v>217</v>
      </c>
      <c r="H638" s="149">
        <v>5</v>
      </c>
      <c r="I638" s="150"/>
      <c r="J638" s="151"/>
      <c r="K638" s="151" t="s">
        <v>213</v>
      </c>
      <c r="L638" s="151"/>
      <c r="M638" s="151"/>
      <c r="N638" s="152"/>
      <c r="O638" s="153"/>
      <c r="P638" s="204">
        <v>5</v>
      </c>
      <c r="Q638" s="154" t="s">
        <v>616</v>
      </c>
      <c r="R638" s="155" t="s">
        <v>619</v>
      </c>
      <c r="S638" s="156"/>
      <c r="T638" s="141"/>
    </row>
    <row r="639" spans="1:20" s="142" customFormat="1" ht="15" hidden="1" customHeight="1" x14ac:dyDescent="0.2">
      <c r="A639" s="130">
        <v>3</v>
      </c>
      <c r="B639" s="143" t="s">
        <v>618</v>
      </c>
      <c r="C639" s="144" t="s">
        <v>259</v>
      </c>
      <c r="D639" s="145"/>
      <c r="E639" s="146">
        <v>769.8</v>
      </c>
      <c r="F639" s="147">
        <v>769.9</v>
      </c>
      <c r="G639" s="148" t="s">
        <v>217</v>
      </c>
      <c r="H639" s="149">
        <v>1</v>
      </c>
      <c r="I639" s="150"/>
      <c r="J639" s="151"/>
      <c r="K639" s="151" t="s">
        <v>213</v>
      </c>
      <c r="L639" s="151"/>
      <c r="M639" s="151"/>
      <c r="N639" s="152"/>
      <c r="O639" s="153"/>
      <c r="P639" s="204">
        <v>1</v>
      </c>
      <c r="Q639" s="154" t="s">
        <v>616</v>
      </c>
      <c r="R639" s="155" t="s">
        <v>620</v>
      </c>
      <c r="S639" s="156"/>
      <c r="T639" s="141"/>
    </row>
    <row r="640" spans="1:20" s="142" customFormat="1" ht="15" hidden="1" customHeight="1" x14ac:dyDescent="0.2">
      <c r="A640" s="130">
        <v>3</v>
      </c>
      <c r="B640" s="143" t="s">
        <v>610</v>
      </c>
      <c r="C640" s="144" t="s">
        <v>228</v>
      </c>
      <c r="D640" s="145"/>
      <c r="E640" s="146">
        <v>705</v>
      </c>
      <c r="F640" s="147">
        <v>705.8</v>
      </c>
      <c r="G640" s="148" t="s">
        <v>217</v>
      </c>
      <c r="H640" s="149">
        <v>72</v>
      </c>
      <c r="I640" s="150"/>
      <c r="J640" s="151"/>
      <c r="K640" s="151"/>
      <c r="L640" s="151" t="s">
        <v>213</v>
      </c>
      <c r="M640" s="151"/>
      <c r="N640" s="152"/>
      <c r="O640" s="153"/>
      <c r="P640" s="204">
        <v>59</v>
      </c>
      <c r="Q640" s="154" t="s">
        <v>621</v>
      </c>
      <c r="R640" s="155"/>
      <c r="S640" s="156"/>
      <c r="T640" s="141"/>
    </row>
    <row r="641" spans="1:20" s="142" customFormat="1" ht="15" hidden="1" customHeight="1" x14ac:dyDescent="0.2">
      <c r="A641" s="130">
        <v>3</v>
      </c>
      <c r="B641" s="143" t="s">
        <v>610</v>
      </c>
      <c r="C641" s="144" t="s">
        <v>218</v>
      </c>
      <c r="D641" s="145"/>
      <c r="E641" s="146">
        <v>705</v>
      </c>
      <c r="F641" s="147">
        <v>705.1</v>
      </c>
      <c r="G641" s="148" t="s">
        <v>217</v>
      </c>
      <c r="H641" s="149">
        <v>1</v>
      </c>
      <c r="I641" s="150"/>
      <c r="J641" s="151"/>
      <c r="K641" s="151"/>
      <c r="L641" s="151" t="s">
        <v>213</v>
      </c>
      <c r="M641" s="151"/>
      <c r="N641" s="152"/>
      <c r="O641" s="153"/>
      <c r="P641" s="204">
        <v>1</v>
      </c>
      <c r="Q641" s="154" t="s">
        <v>621</v>
      </c>
      <c r="R641" s="155"/>
      <c r="S641" s="156"/>
      <c r="T641" s="141"/>
    </row>
    <row r="642" spans="1:20" s="142" customFormat="1" ht="15" hidden="1" customHeight="1" x14ac:dyDescent="0.2">
      <c r="A642" s="130">
        <v>3</v>
      </c>
      <c r="B642" s="143" t="s">
        <v>610</v>
      </c>
      <c r="C642" s="144" t="s">
        <v>260</v>
      </c>
      <c r="D642" s="145"/>
      <c r="E642" s="146">
        <v>705.2</v>
      </c>
      <c r="F642" s="147">
        <v>705.3</v>
      </c>
      <c r="G642" s="148" t="s">
        <v>217</v>
      </c>
      <c r="H642" s="149">
        <v>2</v>
      </c>
      <c r="I642" s="150"/>
      <c r="J642" s="151"/>
      <c r="K642" s="151"/>
      <c r="L642" s="151" t="s">
        <v>213</v>
      </c>
      <c r="M642" s="151"/>
      <c r="N642" s="152"/>
      <c r="O642" s="153"/>
      <c r="P642" s="204">
        <v>2</v>
      </c>
      <c r="Q642" s="154" t="s">
        <v>621</v>
      </c>
      <c r="R642" s="155"/>
      <c r="S642" s="156"/>
      <c r="T642" s="141"/>
    </row>
    <row r="643" spans="1:20" s="142" customFormat="1" ht="15" hidden="1" customHeight="1" x14ac:dyDescent="0.2">
      <c r="A643" s="130">
        <v>3</v>
      </c>
      <c r="B643" s="143" t="s">
        <v>610</v>
      </c>
      <c r="C643" s="144" t="s">
        <v>246</v>
      </c>
      <c r="D643" s="145"/>
      <c r="E643" s="146">
        <v>705.2</v>
      </c>
      <c r="F643" s="147">
        <v>705.3</v>
      </c>
      <c r="G643" s="148" t="s">
        <v>217</v>
      </c>
      <c r="H643" s="149">
        <v>4</v>
      </c>
      <c r="I643" s="150"/>
      <c r="J643" s="151"/>
      <c r="K643" s="151"/>
      <c r="L643" s="151" t="s">
        <v>213</v>
      </c>
      <c r="M643" s="151"/>
      <c r="N643" s="152"/>
      <c r="O643" s="153"/>
      <c r="P643" s="204">
        <v>4</v>
      </c>
      <c r="Q643" s="154" t="s">
        <v>621</v>
      </c>
      <c r="R643" s="155"/>
      <c r="S643" s="156"/>
      <c r="T643" s="141"/>
    </row>
    <row r="644" spans="1:20" s="142" customFormat="1" ht="15" hidden="1" customHeight="1" x14ac:dyDescent="0.2">
      <c r="A644" s="130">
        <v>3</v>
      </c>
      <c r="B644" s="143" t="s">
        <v>610</v>
      </c>
      <c r="C644" s="144" t="s">
        <v>246</v>
      </c>
      <c r="D644" s="145"/>
      <c r="E644" s="146">
        <v>705.3</v>
      </c>
      <c r="F644" s="147">
        <v>705.4</v>
      </c>
      <c r="G644" s="148" t="s">
        <v>217</v>
      </c>
      <c r="H644" s="149">
        <v>2</v>
      </c>
      <c r="I644" s="150"/>
      <c r="J644" s="151"/>
      <c r="K644" s="151"/>
      <c r="L644" s="151" t="s">
        <v>213</v>
      </c>
      <c r="M644" s="151"/>
      <c r="N644" s="152"/>
      <c r="O644" s="153"/>
      <c r="P644" s="204">
        <v>2</v>
      </c>
      <c r="Q644" s="154" t="s">
        <v>621</v>
      </c>
      <c r="R644" s="155"/>
      <c r="S644" s="156"/>
      <c r="T644" s="141"/>
    </row>
    <row r="645" spans="1:20" s="142" customFormat="1" ht="15" hidden="1" customHeight="1" x14ac:dyDescent="0.2">
      <c r="A645" s="130">
        <v>3</v>
      </c>
      <c r="B645" s="143" t="s">
        <v>610</v>
      </c>
      <c r="C645" s="144" t="s">
        <v>218</v>
      </c>
      <c r="D645" s="145"/>
      <c r="E645" s="146">
        <v>705.4</v>
      </c>
      <c r="F645" s="147">
        <v>705.5</v>
      </c>
      <c r="G645" s="148" t="s">
        <v>217</v>
      </c>
      <c r="H645" s="149">
        <v>2</v>
      </c>
      <c r="I645" s="150"/>
      <c r="J645" s="151"/>
      <c r="K645" s="151"/>
      <c r="L645" s="151" t="s">
        <v>213</v>
      </c>
      <c r="M645" s="151"/>
      <c r="N645" s="152"/>
      <c r="O645" s="153"/>
      <c r="P645" s="204">
        <v>2</v>
      </c>
      <c r="Q645" s="154" t="s">
        <v>621</v>
      </c>
      <c r="R645" s="155"/>
      <c r="S645" s="156"/>
      <c r="T645" s="141"/>
    </row>
    <row r="646" spans="1:20" s="142" customFormat="1" ht="15" hidden="1" customHeight="1" x14ac:dyDescent="0.2">
      <c r="A646" s="130">
        <v>3</v>
      </c>
      <c r="B646" s="143" t="s">
        <v>605</v>
      </c>
      <c r="C646" s="144" t="s">
        <v>240</v>
      </c>
      <c r="D646" s="145"/>
      <c r="E646" s="146">
        <v>698</v>
      </c>
      <c r="F646" s="147">
        <v>698.1</v>
      </c>
      <c r="G646" s="148" t="s">
        <v>233</v>
      </c>
      <c r="H646" s="149">
        <v>1</v>
      </c>
      <c r="I646" s="150"/>
      <c r="J646" s="151"/>
      <c r="K646" s="151"/>
      <c r="L646" s="151"/>
      <c r="M646" s="151" t="s">
        <v>213</v>
      </c>
      <c r="N646" s="152"/>
      <c r="O646" s="153"/>
      <c r="P646" s="204">
        <v>100</v>
      </c>
      <c r="Q646" s="154">
        <f t="shared" ref="Q646:Q651" si="17">+P646/H646</f>
        <v>100</v>
      </c>
      <c r="R646" s="155"/>
      <c r="S646" s="156"/>
      <c r="T646" s="141"/>
    </row>
    <row r="647" spans="1:20" s="142" customFormat="1" ht="15" hidden="1" customHeight="1" x14ac:dyDescent="0.2">
      <c r="A647" s="130">
        <v>3</v>
      </c>
      <c r="B647" s="143" t="s">
        <v>605</v>
      </c>
      <c r="C647" s="144" t="s">
        <v>240</v>
      </c>
      <c r="D647" s="145"/>
      <c r="E647" s="146">
        <v>698.2</v>
      </c>
      <c r="F647" s="147">
        <v>698.3</v>
      </c>
      <c r="G647" s="148" t="s">
        <v>233</v>
      </c>
      <c r="H647" s="149">
        <v>1</v>
      </c>
      <c r="I647" s="150"/>
      <c r="J647" s="151"/>
      <c r="K647" s="151"/>
      <c r="L647" s="151"/>
      <c r="M647" s="151" t="s">
        <v>213</v>
      </c>
      <c r="N647" s="152"/>
      <c r="O647" s="153"/>
      <c r="P647" s="204">
        <v>100</v>
      </c>
      <c r="Q647" s="154">
        <f t="shared" si="17"/>
        <v>100</v>
      </c>
      <c r="R647" s="155"/>
      <c r="S647" s="156"/>
      <c r="T647" s="141"/>
    </row>
    <row r="648" spans="1:20" s="142" customFormat="1" ht="15" hidden="1" customHeight="1" x14ac:dyDescent="0.2">
      <c r="A648" s="130">
        <v>3</v>
      </c>
      <c r="B648" s="143" t="s">
        <v>605</v>
      </c>
      <c r="C648" s="144" t="s">
        <v>182</v>
      </c>
      <c r="D648" s="145"/>
      <c r="E648" s="146">
        <v>699.2</v>
      </c>
      <c r="F648" s="147">
        <v>699.6</v>
      </c>
      <c r="G648" s="148" t="s">
        <v>7</v>
      </c>
      <c r="H648" s="149">
        <v>400</v>
      </c>
      <c r="I648" s="150"/>
      <c r="J648" s="151"/>
      <c r="K648" s="151"/>
      <c r="L648" s="151"/>
      <c r="M648" s="151" t="s">
        <v>213</v>
      </c>
      <c r="N648" s="152"/>
      <c r="O648" s="153"/>
      <c r="P648" s="204"/>
      <c r="Q648" s="154">
        <f t="shared" si="17"/>
        <v>0</v>
      </c>
      <c r="R648" s="155" t="s">
        <v>417</v>
      </c>
      <c r="S648" s="156"/>
      <c r="T648" s="141"/>
    </row>
    <row r="649" spans="1:20" s="142" customFormat="1" ht="15" hidden="1" customHeight="1" x14ac:dyDescent="0.2">
      <c r="A649" s="130">
        <v>3</v>
      </c>
      <c r="B649" s="143" t="s">
        <v>605</v>
      </c>
      <c r="C649" s="144" t="s">
        <v>220</v>
      </c>
      <c r="D649" s="145"/>
      <c r="E649" s="146">
        <v>699.2</v>
      </c>
      <c r="F649" s="147">
        <v>699.3</v>
      </c>
      <c r="G649" s="148" t="s">
        <v>9</v>
      </c>
      <c r="H649" s="149">
        <v>100</v>
      </c>
      <c r="I649" s="150"/>
      <c r="J649" s="151"/>
      <c r="K649" s="151"/>
      <c r="L649" s="151"/>
      <c r="M649" s="151" t="s">
        <v>213</v>
      </c>
      <c r="N649" s="152"/>
      <c r="O649" s="153"/>
      <c r="P649" s="204"/>
      <c r="Q649" s="154">
        <f t="shared" si="17"/>
        <v>0</v>
      </c>
      <c r="R649" s="155"/>
      <c r="S649" s="156"/>
      <c r="T649" s="141"/>
    </row>
    <row r="650" spans="1:20" s="142" customFormat="1" ht="15" hidden="1" customHeight="1" x14ac:dyDescent="0.2">
      <c r="A650" s="130">
        <v>3</v>
      </c>
      <c r="B650" s="143" t="s">
        <v>605</v>
      </c>
      <c r="C650" s="144" t="s">
        <v>182</v>
      </c>
      <c r="D650" s="145"/>
      <c r="E650" s="146">
        <v>700.6</v>
      </c>
      <c r="F650" s="147">
        <v>700.7</v>
      </c>
      <c r="G650" s="148" t="s">
        <v>7</v>
      </c>
      <c r="H650" s="149">
        <v>100</v>
      </c>
      <c r="I650" s="150"/>
      <c r="J650" s="151"/>
      <c r="K650" s="151"/>
      <c r="L650" s="151"/>
      <c r="M650" s="151" t="s">
        <v>213</v>
      </c>
      <c r="N650" s="152"/>
      <c r="O650" s="153"/>
      <c r="P650" s="204">
        <v>100</v>
      </c>
      <c r="Q650" s="154">
        <f t="shared" si="17"/>
        <v>1</v>
      </c>
      <c r="R650" s="155" t="s">
        <v>417</v>
      </c>
      <c r="S650" s="156"/>
      <c r="T650" s="141"/>
    </row>
    <row r="651" spans="1:20" s="142" customFormat="1" ht="15" hidden="1" customHeight="1" x14ac:dyDescent="0.2">
      <c r="A651" s="130">
        <v>3</v>
      </c>
      <c r="B651" s="143" t="s">
        <v>605</v>
      </c>
      <c r="C651" s="144" t="s">
        <v>261</v>
      </c>
      <c r="D651" s="145"/>
      <c r="E651" s="146">
        <v>700.6</v>
      </c>
      <c r="F651" s="147">
        <v>700.7</v>
      </c>
      <c r="G651" s="148" t="s">
        <v>233</v>
      </c>
      <c r="H651" s="149">
        <v>1</v>
      </c>
      <c r="I651" s="150"/>
      <c r="J651" s="151"/>
      <c r="K651" s="151"/>
      <c r="L651" s="151"/>
      <c r="M651" s="151" t="s">
        <v>213</v>
      </c>
      <c r="N651" s="152"/>
      <c r="O651" s="153"/>
      <c r="P651" s="204">
        <v>1</v>
      </c>
      <c r="Q651" s="154">
        <f t="shared" si="17"/>
        <v>1</v>
      </c>
      <c r="R651" s="155"/>
      <c r="S651" s="156"/>
      <c r="T651" s="141"/>
    </row>
    <row r="652" spans="1:20" s="142" customFormat="1" ht="15" hidden="1" customHeight="1" x14ac:dyDescent="0.2">
      <c r="A652" s="130">
        <v>3</v>
      </c>
      <c r="B652" s="143" t="s">
        <v>622</v>
      </c>
      <c r="C652" s="144" t="s">
        <v>269</v>
      </c>
      <c r="D652" s="145"/>
      <c r="E652" s="146" t="s">
        <v>294</v>
      </c>
      <c r="F652" s="147" t="s">
        <v>57</v>
      </c>
      <c r="G652" s="148" t="s">
        <v>217</v>
      </c>
      <c r="H652" s="149">
        <v>1</v>
      </c>
      <c r="I652" s="150"/>
      <c r="J652" s="151"/>
      <c r="K652" s="151"/>
      <c r="L652" s="151"/>
      <c r="M652" s="151" t="s">
        <v>213</v>
      </c>
      <c r="N652" s="152"/>
      <c r="O652" s="153"/>
      <c r="P652" s="204">
        <v>1</v>
      </c>
      <c r="Q652" s="154" t="s">
        <v>621</v>
      </c>
      <c r="R652" s="155"/>
      <c r="S652" s="156"/>
      <c r="T652" s="141"/>
    </row>
    <row r="653" spans="1:20" s="142" customFormat="1" ht="15" hidden="1" customHeight="1" x14ac:dyDescent="0.2">
      <c r="A653" s="130">
        <v>3</v>
      </c>
      <c r="B653" s="143" t="s">
        <v>622</v>
      </c>
      <c r="C653" s="144" t="s">
        <v>269</v>
      </c>
      <c r="D653" s="145"/>
      <c r="E653" s="146" t="s">
        <v>623</v>
      </c>
      <c r="F653" s="147" t="s">
        <v>57</v>
      </c>
      <c r="G653" s="148" t="s">
        <v>217</v>
      </c>
      <c r="H653" s="149">
        <v>1</v>
      </c>
      <c r="I653" s="150"/>
      <c r="J653" s="151"/>
      <c r="K653" s="151"/>
      <c r="L653" s="151"/>
      <c r="M653" s="151" t="s">
        <v>213</v>
      </c>
      <c r="N653" s="152"/>
      <c r="O653" s="153"/>
      <c r="P653" s="204">
        <v>1</v>
      </c>
      <c r="Q653" s="154" t="s">
        <v>621</v>
      </c>
      <c r="R653" s="155"/>
      <c r="S653" s="156"/>
      <c r="T653" s="141"/>
    </row>
    <row r="654" spans="1:20" s="142" customFormat="1" ht="15" hidden="1" customHeight="1" x14ac:dyDescent="0.2">
      <c r="A654" s="130"/>
      <c r="B654" s="143"/>
      <c r="C654" s="144" t="s">
        <v>275</v>
      </c>
      <c r="D654" s="145"/>
      <c r="E654" s="146">
        <v>691</v>
      </c>
      <c r="F654" s="147">
        <v>769</v>
      </c>
      <c r="G654" s="148" t="s">
        <v>362</v>
      </c>
      <c r="H654" s="149">
        <v>1</v>
      </c>
      <c r="I654" s="150"/>
      <c r="J654" s="151"/>
      <c r="K654" s="151"/>
      <c r="L654" s="151"/>
      <c r="M654" s="151" t="s">
        <v>213</v>
      </c>
      <c r="N654" s="152"/>
      <c r="O654" s="153"/>
      <c r="P654" s="193">
        <v>1</v>
      </c>
      <c r="Q654" s="154" t="s">
        <v>621</v>
      </c>
      <c r="R654" s="155"/>
      <c r="S654" s="156"/>
      <c r="T654" s="141"/>
    </row>
    <row r="655" spans="1:20" s="142" customFormat="1" ht="15" hidden="1" customHeight="1" x14ac:dyDescent="0.2">
      <c r="A655" s="130">
        <v>3</v>
      </c>
      <c r="B655" s="143" t="s">
        <v>610</v>
      </c>
      <c r="C655" s="144" t="s">
        <v>300</v>
      </c>
      <c r="D655" s="145"/>
      <c r="E655" s="146">
        <v>702</v>
      </c>
      <c r="F655" s="147">
        <v>703</v>
      </c>
      <c r="G655" s="148" t="s">
        <v>217</v>
      </c>
      <c r="H655" s="149"/>
      <c r="I655" s="150"/>
      <c r="J655" s="151"/>
      <c r="K655" s="151"/>
      <c r="L655" s="151"/>
      <c r="M655" s="151"/>
      <c r="N655" s="152"/>
      <c r="O655" s="153"/>
      <c r="P655" s="204">
        <v>16</v>
      </c>
      <c r="Q655" s="154"/>
      <c r="R655" s="155"/>
      <c r="S655" s="156"/>
      <c r="T655" s="141"/>
    </row>
    <row r="656" spans="1:20" s="142" customFormat="1" ht="15" hidden="1" customHeight="1" x14ac:dyDescent="0.2">
      <c r="A656" s="130">
        <v>3</v>
      </c>
      <c r="B656" s="143" t="s">
        <v>610</v>
      </c>
      <c r="C656" s="144" t="s">
        <v>300</v>
      </c>
      <c r="D656" s="145"/>
      <c r="E656" s="146">
        <v>703</v>
      </c>
      <c r="F656" s="147">
        <v>704</v>
      </c>
      <c r="G656" s="148" t="s">
        <v>217</v>
      </c>
      <c r="H656" s="149"/>
      <c r="I656" s="150"/>
      <c r="J656" s="151"/>
      <c r="K656" s="151"/>
      <c r="L656" s="151"/>
      <c r="M656" s="151"/>
      <c r="N656" s="152"/>
      <c r="O656" s="153"/>
      <c r="P656" s="204">
        <v>29</v>
      </c>
      <c r="Q656" s="154"/>
      <c r="R656" s="155"/>
      <c r="S656" s="156"/>
      <c r="T656" s="141"/>
    </row>
    <row r="657" spans="1:20" s="142" customFormat="1" ht="15" hidden="1" customHeight="1" x14ac:dyDescent="0.2">
      <c r="A657" s="130">
        <v>3</v>
      </c>
      <c r="B657" s="143" t="s">
        <v>618</v>
      </c>
      <c r="C657" s="144" t="s">
        <v>448</v>
      </c>
      <c r="D657" s="145"/>
      <c r="E657" s="146">
        <v>769.1</v>
      </c>
      <c r="F657" s="147">
        <v>769.2</v>
      </c>
      <c r="G657" s="148" t="s">
        <v>217</v>
      </c>
      <c r="H657" s="149"/>
      <c r="I657" s="150"/>
      <c r="J657" s="151"/>
      <c r="K657" s="151"/>
      <c r="L657" s="151"/>
      <c r="M657" s="151"/>
      <c r="N657" s="152"/>
      <c r="O657" s="153"/>
      <c r="P657" s="204">
        <v>4</v>
      </c>
      <c r="Q657" s="154"/>
      <c r="R657" s="155"/>
      <c r="S657" s="156"/>
      <c r="T657" s="141"/>
    </row>
    <row r="658" spans="1:20" s="142" customFormat="1" ht="15" hidden="1" customHeight="1" x14ac:dyDescent="0.2">
      <c r="A658" s="130">
        <v>3</v>
      </c>
      <c r="B658" s="143" t="s">
        <v>610</v>
      </c>
      <c r="C658" s="144" t="s">
        <v>300</v>
      </c>
      <c r="D658" s="145"/>
      <c r="E658" s="146">
        <v>705</v>
      </c>
      <c r="F658" s="147">
        <v>707</v>
      </c>
      <c r="G658" s="148" t="s">
        <v>217</v>
      </c>
      <c r="H658" s="149"/>
      <c r="I658" s="150"/>
      <c r="J658" s="151"/>
      <c r="K658" s="151"/>
      <c r="L658" s="151"/>
      <c r="M658" s="151"/>
      <c r="N658" s="152"/>
      <c r="O658" s="153"/>
      <c r="P658" s="204">
        <v>29</v>
      </c>
      <c r="Q658" s="154"/>
      <c r="R658" s="155"/>
      <c r="S658" s="156"/>
      <c r="T658" s="141"/>
    </row>
    <row r="659" spans="1:20" s="142" customFormat="1" ht="15" hidden="1" customHeight="1" x14ac:dyDescent="0.2">
      <c r="A659" s="130">
        <v>3</v>
      </c>
      <c r="B659" s="143" t="s">
        <v>610</v>
      </c>
      <c r="C659" s="144" t="s">
        <v>624</v>
      </c>
      <c r="D659" s="145"/>
      <c r="E659" s="146">
        <v>702.6</v>
      </c>
      <c r="F659" s="147">
        <v>702.8</v>
      </c>
      <c r="G659" s="148" t="s">
        <v>9</v>
      </c>
      <c r="H659" s="149">
        <v>120</v>
      </c>
      <c r="I659" s="157"/>
      <c r="J659" s="151" t="s">
        <v>213</v>
      </c>
      <c r="K659" s="151"/>
      <c r="L659" s="151"/>
      <c r="M659" s="151"/>
      <c r="N659" s="152"/>
      <c r="O659" s="153"/>
      <c r="P659" s="204">
        <v>50</v>
      </c>
      <c r="Q659" s="154">
        <f t="shared" ref="Q659:Q673" si="18">+P659/H659</f>
        <v>0.41666666666666669</v>
      </c>
      <c r="R659" s="155" t="s">
        <v>612</v>
      </c>
      <c r="S659" s="156"/>
      <c r="T659" s="141"/>
    </row>
    <row r="660" spans="1:20" s="142" customFormat="1" ht="15" hidden="1" customHeight="1" x14ac:dyDescent="0.2">
      <c r="A660" s="130">
        <v>3</v>
      </c>
      <c r="B660" s="143" t="s">
        <v>610</v>
      </c>
      <c r="C660" s="144" t="s">
        <v>231</v>
      </c>
      <c r="D660" s="145"/>
      <c r="E660" s="146">
        <v>702.7</v>
      </c>
      <c r="F660" s="147">
        <v>702.8</v>
      </c>
      <c r="G660" s="148" t="s">
        <v>9</v>
      </c>
      <c r="H660" s="149">
        <v>30</v>
      </c>
      <c r="I660" s="157"/>
      <c r="J660" s="151" t="s">
        <v>213</v>
      </c>
      <c r="K660" s="151"/>
      <c r="L660" s="151"/>
      <c r="M660" s="151"/>
      <c r="N660" s="152"/>
      <c r="O660" s="153"/>
      <c r="P660" s="204">
        <v>30</v>
      </c>
      <c r="Q660" s="154">
        <f t="shared" si="18"/>
        <v>1</v>
      </c>
      <c r="R660" s="155" t="s">
        <v>613</v>
      </c>
      <c r="S660" s="156"/>
      <c r="T660" s="141"/>
    </row>
    <row r="661" spans="1:20" s="142" customFormat="1" ht="15" hidden="1" customHeight="1" x14ac:dyDescent="0.2">
      <c r="A661" s="130">
        <v>3</v>
      </c>
      <c r="B661" s="143" t="s">
        <v>610</v>
      </c>
      <c r="C661" s="144" t="s">
        <v>224</v>
      </c>
      <c r="D661" s="145"/>
      <c r="E661" s="146">
        <v>703</v>
      </c>
      <c r="F661" s="147">
        <v>704</v>
      </c>
      <c r="G661" s="148" t="s">
        <v>217</v>
      </c>
      <c r="H661" s="149">
        <f>45-24</f>
        <v>21</v>
      </c>
      <c r="I661" s="157"/>
      <c r="J661" s="151" t="s">
        <v>213</v>
      </c>
      <c r="K661" s="151" t="s">
        <v>213</v>
      </c>
      <c r="L661" s="151"/>
      <c r="M661" s="151"/>
      <c r="N661" s="152"/>
      <c r="O661" s="153"/>
      <c r="P661" s="204">
        <v>24</v>
      </c>
      <c r="Q661" s="154">
        <f t="shared" si="18"/>
        <v>1.1428571428571428</v>
      </c>
      <c r="R661" s="155" t="s">
        <v>625</v>
      </c>
      <c r="S661" s="156"/>
      <c r="T661" s="141"/>
    </row>
    <row r="662" spans="1:20" s="142" customFormat="1" ht="15" hidden="1" customHeight="1" x14ac:dyDescent="0.2">
      <c r="A662" s="130">
        <v>3</v>
      </c>
      <c r="B662" s="143" t="s">
        <v>610</v>
      </c>
      <c r="C662" s="144" t="s">
        <v>228</v>
      </c>
      <c r="D662" s="145"/>
      <c r="E662" s="146">
        <v>704</v>
      </c>
      <c r="F662" s="147">
        <v>705</v>
      </c>
      <c r="G662" s="148" t="s">
        <v>217</v>
      </c>
      <c r="H662" s="149">
        <v>76</v>
      </c>
      <c r="I662" s="157"/>
      <c r="J662" s="151"/>
      <c r="K662" s="151" t="s">
        <v>213</v>
      </c>
      <c r="L662" s="151"/>
      <c r="M662" s="151"/>
      <c r="N662" s="152"/>
      <c r="O662" s="153"/>
      <c r="P662" s="204"/>
      <c r="Q662" s="154">
        <f t="shared" si="18"/>
        <v>0</v>
      </c>
      <c r="R662" s="155"/>
      <c r="S662" s="156"/>
      <c r="T662" s="141"/>
    </row>
    <row r="663" spans="1:20" s="142" customFormat="1" ht="15" hidden="1" customHeight="1" x14ac:dyDescent="0.2">
      <c r="A663" s="130">
        <v>3</v>
      </c>
      <c r="B663" s="143" t="s">
        <v>610</v>
      </c>
      <c r="C663" s="144" t="s">
        <v>218</v>
      </c>
      <c r="D663" s="145"/>
      <c r="E663" s="146">
        <v>704</v>
      </c>
      <c r="F663" s="147">
        <v>704.1</v>
      </c>
      <c r="G663" s="148" t="s">
        <v>217</v>
      </c>
      <c r="H663" s="149">
        <v>1</v>
      </c>
      <c r="I663" s="157"/>
      <c r="J663" s="151"/>
      <c r="K663" s="151" t="s">
        <v>213</v>
      </c>
      <c r="L663" s="151"/>
      <c r="M663" s="151"/>
      <c r="N663" s="152"/>
      <c r="O663" s="153"/>
      <c r="P663" s="204"/>
      <c r="Q663" s="154">
        <f t="shared" si="18"/>
        <v>0</v>
      </c>
      <c r="R663" s="155"/>
      <c r="S663" s="156"/>
      <c r="T663" s="141"/>
    </row>
    <row r="664" spans="1:20" s="142" customFormat="1" ht="15" hidden="1" customHeight="1" x14ac:dyDescent="0.2">
      <c r="A664" s="130">
        <v>3</v>
      </c>
      <c r="B664" s="143" t="s">
        <v>610</v>
      </c>
      <c r="C664" s="144" t="s">
        <v>231</v>
      </c>
      <c r="D664" s="145"/>
      <c r="E664" s="146">
        <v>704.3</v>
      </c>
      <c r="F664" s="147">
        <v>704.4</v>
      </c>
      <c r="G664" s="148" t="s">
        <v>9</v>
      </c>
      <c r="H664" s="149">
        <v>3</v>
      </c>
      <c r="I664" s="157"/>
      <c r="J664" s="151"/>
      <c r="K664" s="151" t="s">
        <v>213</v>
      </c>
      <c r="L664" s="151"/>
      <c r="M664" s="151"/>
      <c r="N664" s="152"/>
      <c r="O664" s="153"/>
      <c r="P664" s="204">
        <v>3</v>
      </c>
      <c r="Q664" s="154">
        <f t="shared" si="18"/>
        <v>1</v>
      </c>
      <c r="R664" s="155"/>
      <c r="S664" s="156"/>
      <c r="T664" s="141"/>
    </row>
    <row r="665" spans="1:20" s="142" customFormat="1" ht="15" hidden="1" customHeight="1" x14ac:dyDescent="0.2">
      <c r="A665" s="130">
        <v>3</v>
      </c>
      <c r="B665" s="143" t="s">
        <v>610</v>
      </c>
      <c r="C665" s="144" t="s">
        <v>231</v>
      </c>
      <c r="D665" s="145"/>
      <c r="E665" s="146">
        <v>704.4</v>
      </c>
      <c r="F665" s="147">
        <v>704.5</v>
      </c>
      <c r="G665" s="148" t="s">
        <v>9</v>
      </c>
      <c r="H665" s="149">
        <v>8</v>
      </c>
      <c r="I665" s="157"/>
      <c r="J665" s="151"/>
      <c r="K665" s="151" t="s">
        <v>213</v>
      </c>
      <c r="L665" s="151"/>
      <c r="M665" s="151"/>
      <c r="N665" s="152"/>
      <c r="O665" s="153"/>
      <c r="P665" s="204">
        <v>8</v>
      </c>
      <c r="Q665" s="154">
        <f t="shared" si="18"/>
        <v>1</v>
      </c>
      <c r="R665" s="155" t="s">
        <v>353</v>
      </c>
      <c r="S665" s="156"/>
      <c r="T665" s="141"/>
    </row>
    <row r="666" spans="1:20" s="142" customFormat="1" ht="15" hidden="1" customHeight="1" x14ac:dyDescent="0.2">
      <c r="A666" s="130">
        <v>3</v>
      </c>
      <c r="B666" s="143" t="s">
        <v>610</v>
      </c>
      <c r="C666" s="144" t="s">
        <v>231</v>
      </c>
      <c r="D666" s="145"/>
      <c r="E666" s="146">
        <v>704.5</v>
      </c>
      <c r="F666" s="147">
        <v>704.6</v>
      </c>
      <c r="G666" s="148" t="s">
        <v>9</v>
      </c>
      <c r="H666" s="149">
        <v>3</v>
      </c>
      <c r="I666" s="157"/>
      <c r="J666" s="151"/>
      <c r="K666" s="151" t="s">
        <v>213</v>
      </c>
      <c r="L666" s="151"/>
      <c r="M666" s="151"/>
      <c r="N666" s="152"/>
      <c r="O666" s="153"/>
      <c r="P666" s="204">
        <v>3</v>
      </c>
      <c r="Q666" s="154">
        <f t="shared" si="18"/>
        <v>1</v>
      </c>
      <c r="R666" s="155"/>
      <c r="S666" s="156"/>
      <c r="T666" s="141"/>
    </row>
    <row r="667" spans="1:20" s="142" customFormat="1" ht="15" hidden="1" customHeight="1" x14ac:dyDescent="0.2">
      <c r="A667" s="130">
        <v>3</v>
      </c>
      <c r="B667" s="143" t="s">
        <v>610</v>
      </c>
      <c r="C667" s="144" t="s">
        <v>216</v>
      </c>
      <c r="D667" s="145"/>
      <c r="E667" s="146">
        <v>704.7</v>
      </c>
      <c r="F667" s="147">
        <v>704.8</v>
      </c>
      <c r="G667" s="148" t="s">
        <v>217</v>
      </c>
      <c r="H667" s="149">
        <v>2</v>
      </c>
      <c r="I667" s="157"/>
      <c r="J667" s="151"/>
      <c r="K667" s="151" t="s">
        <v>213</v>
      </c>
      <c r="L667" s="151"/>
      <c r="M667" s="151"/>
      <c r="N667" s="152"/>
      <c r="O667" s="153"/>
      <c r="P667" s="204">
        <v>2</v>
      </c>
      <c r="Q667" s="154">
        <f t="shared" si="18"/>
        <v>1</v>
      </c>
      <c r="R667" s="155"/>
      <c r="S667" s="156"/>
      <c r="T667" s="141"/>
    </row>
    <row r="668" spans="1:20" s="142" customFormat="1" ht="15" hidden="1" customHeight="1" x14ac:dyDescent="0.2">
      <c r="A668" s="130">
        <v>3</v>
      </c>
      <c r="B668" s="143" t="s">
        <v>610</v>
      </c>
      <c r="C668" s="144" t="s">
        <v>218</v>
      </c>
      <c r="D668" s="145"/>
      <c r="E668" s="146">
        <v>704.7</v>
      </c>
      <c r="F668" s="147">
        <v>704.8</v>
      </c>
      <c r="G668" s="148" t="s">
        <v>217</v>
      </c>
      <c r="H668" s="149">
        <v>1</v>
      </c>
      <c r="I668" s="157"/>
      <c r="J668" s="151"/>
      <c r="K668" s="151" t="s">
        <v>213</v>
      </c>
      <c r="L668" s="151"/>
      <c r="M668" s="151"/>
      <c r="N668" s="152"/>
      <c r="O668" s="153"/>
      <c r="P668" s="204"/>
      <c r="Q668" s="154">
        <f t="shared" si="18"/>
        <v>0</v>
      </c>
      <c r="R668" s="155"/>
      <c r="S668" s="156"/>
      <c r="T668" s="141"/>
    </row>
    <row r="669" spans="1:20" s="142" customFormat="1" ht="15" hidden="1" customHeight="1" x14ac:dyDescent="0.2">
      <c r="A669" s="130">
        <v>3</v>
      </c>
      <c r="B669" s="143" t="s">
        <v>610</v>
      </c>
      <c r="C669" s="144" t="s">
        <v>236</v>
      </c>
      <c r="D669" s="145"/>
      <c r="E669" s="146">
        <v>704.8</v>
      </c>
      <c r="F669" s="147">
        <v>704.9</v>
      </c>
      <c r="G669" s="148" t="s">
        <v>233</v>
      </c>
      <c r="H669" s="149">
        <v>1</v>
      </c>
      <c r="I669" s="157"/>
      <c r="J669" s="151"/>
      <c r="K669" s="151" t="s">
        <v>213</v>
      </c>
      <c r="L669" s="151"/>
      <c r="M669" s="151"/>
      <c r="N669" s="152"/>
      <c r="O669" s="153"/>
      <c r="P669" s="204"/>
      <c r="Q669" s="154">
        <f t="shared" si="18"/>
        <v>0</v>
      </c>
      <c r="R669" s="155" t="s">
        <v>626</v>
      </c>
      <c r="S669" s="156"/>
      <c r="T669" s="141"/>
    </row>
    <row r="670" spans="1:20" s="142" customFormat="1" ht="15" hidden="1" customHeight="1" x14ac:dyDescent="0.2">
      <c r="A670" s="130">
        <v>3</v>
      </c>
      <c r="B670" s="143" t="s">
        <v>610</v>
      </c>
      <c r="C670" s="144" t="s">
        <v>244</v>
      </c>
      <c r="D670" s="145"/>
      <c r="E670" s="146">
        <v>704.8</v>
      </c>
      <c r="F670" s="147">
        <v>704.9</v>
      </c>
      <c r="G670" s="148" t="s">
        <v>217</v>
      </c>
      <c r="H670" s="149">
        <v>2</v>
      </c>
      <c r="I670" s="157"/>
      <c r="J670" s="151"/>
      <c r="K670" s="151" t="s">
        <v>213</v>
      </c>
      <c r="L670" s="151"/>
      <c r="M670" s="151"/>
      <c r="N670" s="152"/>
      <c r="O670" s="153"/>
      <c r="P670" s="204"/>
      <c r="Q670" s="154">
        <f t="shared" si="18"/>
        <v>0</v>
      </c>
      <c r="R670" s="155"/>
      <c r="S670" s="156"/>
      <c r="T670" s="141"/>
    </row>
    <row r="671" spans="1:20" s="142" customFormat="1" ht="15" hidden="1" customHeight="1" x14ac:dyDescent="0.2">
      <c r="A671" s="130">
        <v>3</v>
      </c>
      <c r="B671" s="143" t="s">
        <v>610</v>
      </c>
      <c r="C671" s="144" t="s">
        <v>245</v>
      </c>
      <c r="D671" s="145"/>
      <c r="E671" s="146">
        <v>704.8</v>
      </c>
      <c r="F671" s="147">
        <v>704.9</v>
      </c>
      <c r="G671" s="148" t="s">
        <v>217</v>
      </c>
      <c r="H671" s="149">
        <v>11</v>
      </c>
      <c r="I671" s="157"/>
      <c r="J671" s="151"/>
      <c r="K671" s="151"/>
      <c r="L671" s="151" t="s">
        <v>213</v>
      </c>
      <c r="M671" s="151"/>
      <c r="N671" s="152"/>
      <c r="O671" s="153"/>
      <c r="P671" s="204">
        <v>11</v>
      </c>
      <c r="Q671" s="154">
        <f t="shared" si="18"/>
        <v>1</v>
      </c>
      <c r="R671" s="155"/>
      <c r="S671" s="156"/>
      <c r="T671" s="141"/>
    </row>
    <row r="672" spans="1:20" s="142" customFormat="1" ht="15" hidden="1" customHeight="1" x14ac:dyDescent="0.2">
      <c r="A672" s="130">
        <v>3</v>
      </c>
      <c r="B672" s="143" t="s">
        <v>610</v>
      </c>
      <c r="C672" s="144" t="s">
        <v>246</v>
      </c>
      <c r="D672" s="145"/>
      <c r="E672" s="146">
        <v>704.8</v>
      </c>
      <c r="F672" s="147">
        <v>704.9</v>
      </c>
      <c r="G672" s="148" t="s">
        <v>217</v>
      </c>
      <c r="H672" s="149">
        <v>4</v>
      </c>
      <c r="I672" s="157"/>
      <c r="J672" s="151"/>
      <c r="K672" s="151"/>
      <c r="L672" s="151" t="s">
        <v>213</v>
      </c>
      <c r="M672" s="151"/>
      <c r="N672" s="152"/>
      <c r="O672" s="153"/>
      <c r="P672" s="204">
        <v>3</v>
      </c>
      <c r="Q672" s="154">
        <f t="shared" si="18"/>
        <v>0.75</v>
      </c>
      <c r="R672" s="155"/>
      <c r="S672" s="156"/>
      <c r="T672" s="141"/>
    </row>
    <row r="673" spans="1:20" s="142" customFormat="1" ht="15" hidden="1" customHeight="1" x14ac:dyDescent="0.2">
      <c r="A673" s="130">
        <v>3</v>
      </c>
      <c r="B673" s="143" t="s">
        <v>610</v>
      </c>
      <c r="C673" s="144" t="s">
        <v>182</v>
      </c>
      <c r="D673" s="145"/>
      <c r="E673" s="146">
        <v>705.3</v>
      </c>
      <c r="F673" s="147">
        <v>705.8</v>
      </c>
      <c r="G673" s="148" t="s">
        <v>9</v>
      </c>
      <c r="H673" s="149">
        <v>600</v>
      </c>
      <c r="I673" s="157"/>
      <c r="J673" s="151"/>
      <c r="K673" s="151"/>
      <c r="L673" s="151" t="s">
        <v>213</v>
      </c>
      <c r="M673" s="151" t="s">
        <v>213</v>
      </c>
      <c r="N673" s="152"/>
      <c r="O673" s="153"/>
      <c r="P673" s="204"/>
      <c r="Q673" s="154">
        <f t="shared" si="18"/>
        <v>0</v>
      </c>
      <c r="R673" s="155" t="s">
        <v>627</v>
      </c>
      <c r="S673" s="156"/>
      <c r="T673" s="141"/>
    </row>
    <row r="674" spans="1:20" s="142" customFormat="1" ht="15" hidden="1" customHeight="1" x14ac:dyDescent="0.2">
      <c r="A674" s="130">
        <v>3</v>
      </c>
      <c r="B674" s="143" t="s">
        <v>605</v>
      </c>
      <c r="C674" s="144" t="s">
        <v>182</v>
      </c>
      <c r="D674" s="145"/>
      <c r="E674" s="146">
        <v>699.2</v>
      </c>
      <c r="F674" s="147">
        <v>699.6</v>
      </c>
      <c r="G674" s="148" t="s">
        <v>7</v>
      </c>
      <c r="H674" s="149">
        <v>400</v>
      </c>
      <c r="I674" s="157"/>
      <c r="J674" s="151"/>
      <c r="K674" s="151" t="s">
        <v>213</v>
      </c>
      <c r="L674" s="151"/>
      <c r="M674" s="151"/>
      <c r="N674" s="152"/>
      <c r="O674" s="153"/>
      <c r="P674" s="204"/>
      <c r="Q674" s="154" t="s">
        <v>381</v>
      </c>
      <c r="R674" s="155" t="s">
        <v>417</v>
      </c>
      <c r="S674" s="156"/>
      <c r="T674" s="141"/>
    </row>
    <row r="675" spans="1:20" s="142" customFormat="1" ht="15" hidden="1" customHeight="1" x14ac:dyDescent="0.2">
      <c r="A675" s="130">
        <v>3</v>
      </c>
      <c r="B675" s="143" t="s">
        <v>605</v>
      </c>
      <c r="C675" s="144" t="s">
        <v>220</v>
      </c>
      <c r="D675" s="145"/>
      <c r="E675" s="146">
        <v>699.2</v>
      </c>
      <c r="F675" s="147">
        <v>699.3</v>
      </c>
      <c r="G675" s="148" t="s">
        <v>9</v>
      </c>
      <c r="H675" s="149">
        <v>100</v>
      </c>
      <c r="I675" s="157"/>
      <c r="J675" s="151"/>
      <c r="K675" s="151" t="s">
        <v>213</v>
      </c>
      <c r="L675" s="151"/>
      <c r="M675" s="151"/>
      <c r="N675" s="152"/>
      <c r="O675" s="153"/>
      <c r="P675" s="204"/>
      <c r="Q675" s="154" t="s">
        <v>381</v>
      </c>
      <c r="R675" s="155"/>
      <c r="S675" s="156"/>
      <c r="T675" s="141"/>
    </row>
    <row r="676" spans="1:20" s="142" customFormat="1" ht="15" hidden="1" customHeight="1" x14ac:dyDescent="0.2">
      <c r="A676" s="130">
        <v>3</v>
      </c>
      <c r="B676" s="143" t="s">
        <v>605</v>
      </c>
      <c r="C676" s="144" t="s">
        <v>220</v>
      </c>
      <c r="D676" s="145"/>
      <c r="E676" s="146">
        <v>701.2</v>
      </c>
      <c r="F676" s="147">
        <v>701.3</v>
      </c>
      <c r="G676" s="148" t="s">
        <v>9</v>
      </c>
      <c r="H676" s="149">
        <v>100</v>
      </c>
      <c r="I676" s="157"/>
      <c r="J676" s="151"/>
      <c r="K676" s="151" t="s">
        <v>213</v>
      </c>
      <c r="L676" s="151"/>
      <c r="M676" s="151"/>
      <c r="N676" s="152"/>
      <c r="O676" s="153"/>
      <c r="P676" s="204"/>
      <c r="Q676" s="154" t="s">
        <v>381</v>
      </c>
      <c r="R676" s="155"/>
      <c r="S676" s="156"/>
      <c r="T676" s="141"/>
    </row>
    <row r="677" spans="1:20" s="142" customFormat="1" ht="15" hidden="1" customHeight="1" x14ac:dyDescent="0.2">
      <c r="A677" s="130">
        <v>3</v>
      </c>
      <c r="B677" s="143" t="s">
        <v>605</v>
      </c>
      <c r="C677" s="144" t="s">
        <v>240</v>
      </c>
      <c r="D677" s="145"/>
      <c r="E677" s="146">
        <v>701.2</v>
      </c>
      <c r="F677" s="147">
        <v>701.3</v>
      </c>
      <c r="G677" s="148" t="s">
        <v>233</v>
      </c>
      <c r="H677" s="149">
        <v>1</v>
      </c>
      <c r="I677" s="157"/>
      <c r="J677" s="151"/>
      <c r="K677" s="151" t="s">
        <v>213</v>
      </c>
      <c r="L677" s="151"/>
      <c r="M677" s="151"/>
      <c r="N677" s="152"/>
      <c r="O677" s="153"/>
      <c r="P677" s="204"/>
      <c r="Q677" s="154" t="s">
        <v>381</v>
      </c>
      <c r="R677" s="155"/>
      <c r="S677" s="156"/>
      <c r="T677" s="141"/>
    </row>
    <row r="678" spans="1:20" s="142" customFormat="1" ht="15" hidden="1" customHeight="1" x14ac:dyDescent="0.2">
      <c r="A678" s="130">
        <v>3</v>
      </c>
      <c r="B678" s="143" t="s">
        <v>605</v>
      </c>
      <c r="C678" s="144" t="s">
        <v>220</v>
      </c>
      <c r="D678" s="145"/>
      <c r="E678" s="146">
        <v>701.6</v>
      </c>
      <c r="F678" s="147">
        <v>701.7</v>
      </c>
      <c r="G678" s="148" t="s">
        <v>9</v>
      </c>
      <c r="H678" s="149">
        <v>100</v>
      </c>
      <c r="I678" s="157"/>
      <c r="J678" s="151"/>
      <c r="K678" s="151" t="s">
        <v>213</v>
      </c>
      <c r="L678" s="151"/>
      <c r="M678" s="151"/>
      <c r="N678" s="152"/>
      <c r="O678" s="153"/>
      <c r="P678" s="204"/>
      <c r="Q678" s="154" t="s">
        <v>381</v>
      </c>
      <c r="R678" s="155"/>
      <c r="S678" s="156"/>
      <c r="T678" s="141"/>
    </row>
    <row r="679" spans="1:20" s="142" customFormat="1" ht="15" hidden="1" customHeight="1" x14ac:dyDescent="0.2">
      <c r="A679" s="130">
        <v>3</v>
      </c>
      <c r="B679" s="143" t="s">
        <v>605</v>
      </c>
      <c r="C679" s="144" t="s">
        <v>240</v>
      </c>
      <c r="D679" s="145"/>
      <c r="E679" s="146">
        <v>701.6</v>
      </c>
      <c r="F679" s="147">
        <v>701.7</v>
      </c>
      <c r="G679" s="148" t="s">
        <v>233</v>
      </c>
      <c r="H679" s="149">
        <v>1</v>
      </c>
      <c r="I679" s="157"/>
      <c r="J679" s="151"/>
      <c r="K679" s="151" t="s">
        <v>213</v>
      </c>
      <c r="L679" s="151"/>
      <c r="M679" s="151"/>
      <c r="N679" s="152"/>
      <c r="O679" s="153"/>
      <c r="P679" s="204"/>
      <c r="Q679" s="154" t="s">
        <v>381</v>
      </c>
      <c r="R679" s="155"/>
      <c r="S679" s="156"/>
      <c r="T679" s="141"/>
    </row>
    <row r="680" spans="1:20" s="142" customFormat="1" ht="15" hidden="1" customHeight="1" x14ac:dyDescent="0.2">
      <c r="A680" s="130">
        <v>3</v>
      </c>
      <c r="B680" s="143" t="s">
        <v>605</v>
      </c>
      <c r="C680" s="144" t="s">
        <v>220</v>
      </c>
      <c r="D680" s="145"/>
      <c r="E680" s="146">
        <v>702.7</v>
      </c>
      <c r="F680" s="147">
        <v>703.5</v>
      </c>
      <c r="G680" s="148" t="s">
        <v>9</v>
      </c>
      <c r="H680" s="149">
        <v>800</v>
      </c>
      <c r="I680" s="157"/>
      <c r="J680" s="151"/>
      <c r="K680" s="151" t="s">
        <v>213</v>
      </c>
      <c r="L680" s="151"/>
      <c r="M680" s="151"/>
      <c r="N680" s="152"/>
      <c r="O680" s="153"/>
      <c r="P680" s="204"/>
      <c r="Q680" s="154" t="s">
        <v>381</v>
      </c>
      <c r="R680" s="155" t="s">
        <v>628</v>
      </c>
      <c r="S680" s="156"/>
      <c r="T680" s="141"/>
    </row>
    <row r="681" spans="1:20" s="142" customFormat="1" ht="15" hidden="1" customHeight="1" x14ac:dyDescent="0.2">
      <c r="A681" s="130">
        <v>3</v>
      </c>
      <c r="B681" s="143" t="s">
        <v>605</v>
      </c>
      <c r="C681" s="144" t="s">
        <v>240</v>
      </c>
      <c r="D681" s="145"/>
      <c r="E681" s="146">
        <v>702.7</v>
      </c>
      <c r="F681" s="147">
        <v>703.5</v>
      </c>
      <c r="G681" s="148" t="s">
        <v>9</v>
      </c>
      <c r="H681" s="149">
        <v>800</v>
      </c>
      <c r="I681" s="157"/>
      <c r="J681" s="151"/>
      <c r="K681" s="151" t="s">
        <v>213</v>
      </c>
      <c r="L681" s="151"/>
      <c r="M681" s="151"/>
      <c r="N681" s="152"/>
      <c r="O681" s="153"/>
      <c r="P681" s="204"/>
      <c r="Q681" s="154" t="s">
        <v>381</v>
      </c>
      <c r="R681" s="155"/>
      <c r="S681" s="156"/>
      <c r="T681" s="141"/>
    </row>
    <row r="682" spans="1:20" s="142" customFormat="1" ht="15" hidden="1" customHeight="1" x14ac:dyDescent="0.2">
      <c r="A682" s="130">
        <v>3</v>
      </c>
      <c r="B682" s="143" t="s">
        <v>605</v>
      </c>
      <c r="C682" s="144" t="s">
        <v>182</v>
      </c>
      <c r="D682" s="145"/>
      <c r="E682" s="146">
        <v>703.5</v>
      </c>
      <c r="F682" s="147">
        <v>704.2</v>
      </c>
      <c r="G682" s="148" t="s">
        <v>9</v>
      </c>
      <c r="H682" s="149">
        <v>700</v>
      </c>
      <c r="I682" s="157"/>
      <c r="J682" s="151"/>
      <c r="K682" s="151"/>
      <c r="L682" s="151" t="s">
        <v>213</v>
      </c>
      <c r="M682" s="151"/>
      <c r="N682" s="152"/>
      <c r="O682" s="153"/>
      <c r="P682" s="204"/>
      <c r="Q682" s="154" t="s">
        <v>381</v>
      </c>
      <c r="R682" s="155"/>
      <c r="S682" s="156"/>
      <c r="T682" s="141"/>
    </row>
    <row r="683" spans="1:20" s="142" customFormat="1" ht="15" hidden="1" customHeight="1" x14ac:dyDescent="0.2">
      <c r="A683" s="130">
        <v>3</v>
      </c>
      <c r="B683" s="143" t="s">
        <v>605</v>
      </c>
      <c r="C683" s="144" t="s">
        <v>220</v>
      </c>
      <c r="D683" s="145"/>
      <c r="E683" s="146">
        <v>704.1</v>
      </c>
      <c r="F683" s="147">
        <v>704.3</v>
      </c>
      <c r="G683" s="148" t="s">
        <v>9</v>
      </c>
      <c r="H683" s="149">
        <v>200</v>
      </c>
      <c r="I683" s="157"/>
      <c r="J683" s="151"/>
      <c r="K683" s="151"/>
      <c r="L683" s="151" t="s">
        <v>213</v>
      </c>
      <c r="M683" s="151"/>
      <c r="N683" s="152"/>
      <c r="O683" s="153"/>
      <c r="P683" s="204"/>
      <c r="Q683" s="154" t="s">
        <v>381</v>
      </c>
      <c r="R683" s="155"/>
      <c r="S683" s="156"/>
      <c r="T683" s="141"/>
    </row>
    <row r="684" spans="1:20" s="142" customFormat="1" ht="15" hidden="1" customHeight="1" x14ac:dyDescent="0.2">
      <c r="A684" s="130">
        <v>3</v>
      </c>
      <c r="B684" s="143" t="s">
        <v>605</v>
      </c>
      <c r="C684" s="144" t="s">
        <v>220</v>
      </c>
      <c r="D684" s="145"/>
      <c r="E684" s="146">
        <v>704.6</v>
      </c>
      <c r="F684" s="147">
        <v>704.7</v>
      </c>
      <c r="G684" s="148" t="s">
        <v>9</v>
      </c>
      <c r="H684" s="149">
        <v>100</v>
      </c>
      <c r="I684" s="157"/>
      <c r="J684" s="151"/>
      <c r="K684" s="151"/>
      <c r="L684" s="151" t="s">
        <v>213</v>
      </c>
      <c r="M684" s="151"/>
      <c r="N684" s="152"/>
      <c r="O684" s="153"/>
      <c r="P684" s="204"/>
      <c r="Q684" s="154" t="s">
        <v>381</v>
      </c>
      <c r="R684" s="155"/>
      <c r="S684" s="156"/>
      <c r="T684" s="141"/>
    </row>
    <row r="685" spans="1:20" s="142" customFormat="1" ht="15" hidden="1" customHeight="1" x14ac:dyDescent="0.2">
      <c r="A685" s="130">
        <v>3</v>
      </c>
      <c r="B685" s="143" t="s">
        <v>605</v>
      </c>
      <c r="C685" s="144" t="s">
        <v>220</v>
      </c>
      <c r="D685" s="145"/>
      <c r="E685" s="146">
        <v>705.3</v>
      </c>
      <c r="F685" s="147">
        <v>705.8</v>
      </c>
      <c r="G685" s="148" t="s">
        <v>9</v>
      </c>
      <c r="H685" s="149">
        <v>500</v>
      </c>
      <c r="I685" s="157"/>
      <c r="J685" s="151"/>
      <c r="K685" s="151"/>
      <c r="L685" s="151" t="s">
        <v>213</v>
      </c>
      <c r="M685" s="151"/>
      <c r="N685" s="152"/>
      <c r="O685" s="153"/>
      <c r="P685" s="204"/>
      <c r="Q685" s="154" t="s">
        <v>381</v>
      </c>
      <c r="R685" s="155" t="s">
        <v>629</v>
      </c>
      <c r="S685" s="156"/>
      <c r="T685" s="141"/>
    </row>
    <row r="686" spans="1:20" s="142" customFormat="1" ht="15" hidden="1" customHeight="1" x14ac:dyDescent="0.2">
      <c r="A686" s="130">
        <v>3</v>
      </c>
      <c r="B686" s="143" t="s">
        <v>615</v>
      </c>
      <c r="C686" s="144" t="s">
        <v>235</v>
      </c>
      <c r="D686" s="145"/>
      <c r="E686" s="146">
        <v>791</v>
      </c>
      <c r="F686" s="147">
        <v>791.8</v>
      </c>
      <c r="G686" s="148" t="s">
        <v>7</v>
      </c>
      <c r="H686" s="149">
        <v>800</v>
      </c>
      <c r="I686" s="157"/>
      <c r="J686" s="151" t="s">
        <v>213</v>
      </c>
      <c r="K686" s="151"/>
      <c r="L686" s="151"/>
      <c r="M686" s="151"/>
      <c r="N686" s="152"/>
      <c r="O686" s="153"/>
      <c r="P686" s="204">
        <f>250+550</f>
        <v>800</v>
      </c>
      <c r="Q686" s="154" t="s">
        <v>616</v>
      </c>
      <c r="R686" s="155" t="s">
        <v>617</v>
      </c>
      <c r="S686" s="156"/>
      <c r="T686" s="141"/>
    </row>
    <row r="687" spans="1:20" s="142" customFormat="1" ht="15" hidden="1" customHeight="1" x14ac:dyDescent="0.2">
      <c r="A687" s="130">
        <v>3</v>
      </c>
      <c r="B687" s="143" t="s">
        <v>615</v>
      </c>
      <c r="C687" s="144" t="s">
        <v>235</v>
      </c>
      <c r="D687" s="145"/>
      <c r="E687" s="146">
        <v>793.1</v>
      </c>
      <c r="F687" s="147">
        <v>794</v>
      </c>
      <c r="G687" s="148" t="s">
        <v>7</v>
      </c>
      <c r="H687" s="149">
        <v>1800</v>
      </c>
      <c r="I687" s="157"/>
      <c r="J687" s="151"/>
      <c r="K687" s="151" t="s">
        <v>213</v>
      </c>
      <c r="L687" s="151" t="s">
        <v>213</v>
      </c>
      <c r="M687" s="151"/>
      <c r="N687" s="152"/>
      <c r="O687" s="153"/>
      <c r="P687" s="204">
        <v>400</v>
      </c>
      <c r="Q687" s="154" t="s">
        <v>616</v>
      </c>
      <c r="R687" s="155" t="s">
        <v>617</v>
      </c>
      <c r="S687" s="156"/>
      <c r="T687" s="141"/>
    </row>
    <row r="688" spans="1:20" s="142" customFormat="1" ht="15" hidden="1" customHeight="1" x14ac:dyDescent="0.2">
      <c r="A688" s="130">
        <v>3</v>
      </c>
      <c r="B688" s="143" t="s">
        <v>618</v>
      </c>
      <c r="C688" s="144" t="s">
        <v>220</v>
      </c>
      <c r="D688" s="145"/>
      <c r="E688" s="146">
        <v>769</v>
      </c>
      <c r="F688" s="147">
        <v>769.1</v>
      </c>
      <c r="G688" s="148" t="s">
        <v>9</v>
      </c>
      <c r="H688" s="149">
        <v>100</v>
      </c>
      <c r="I688" s="157"/>
      <c r="J688" s="151"/>
      <c r="K688" s="151"/>
      <c r="L688" s="151"/>
      <c r="M688" s="151" t="s">
        <v>213</v>
      </c>
      <c r="N688" s="152"/>
      <c r="O688" s="153"/>
      <c r="P688" s="204"/>
      <c r="Q688" s="154" t="s">
        <v>616</v>
      </c>
      <c r="R688" s="155" t="s">
        <v>630</v>
      </c>
      <c r="S688" s="156"/>
      <c r="T688" s="141"/>
    </row>
    <row r="689" spans="1:20" s="142" customFormat="1" ht="15" hidden="1" customHeight="1" x14ac:dyDescent="0.2">
      <c r="A689" s="130">
        <v>3</v>
      </c>
      <c r="B689" s="143" t="s">
        <v>618</v>
      </c>
      <c r="C689" s="144" t="s">
        <v>220</v>
      </c>
      <c r="D689" s="145"/>
      <c r="E689" s="146">
        <v>770.7</v>
      </c>
      <c r="F689" s="147">
        <v>770.8</v>
      </c>
      <c r="G689" s="148" t="s">
        <v>9</v>
      </c>
      <c r="H689" s="149">
        <v>100</v>
      </c>
      <c r="I689" s="157"/>
      <c r="J689" s="151"/>
      <c r="K689" s="151"/>
      <c r="L689" s="151"/>
      <c r="M689" s="151" t="s">
        <v>213</v>
      </c>
      <c r="N689" s="152"/>
      <c r="O689" s="153"/>
      <c r="P689" s="204"/>
      <c r="Q689" s="154" t="s">
        <v>616</v>
      </c>
      <c r="R689" s="155"/>
      <c r="S689" s="156"/>
      <c r="T689" s="141"/>
    </row>
    <row r="690" spans="1:20" s="142" customFormat="1" ht="15" hidden="1" customHeight="1" x14ac:dyDescent="0.2">
      <c r="A690" s="130">
        <v>3</v>
      </c>
      <c r="B690" s="143" t="s">
        <v>618</v>
      </c>
      <c r="C690" s="144" t="s">
        <v>240</v>
      </c>
      <c r="D690" s="145"/>
      <c r="E690" s="146">
        <v>771.2</v>
      </c>
      <c r="F690" s="147">
        <v>771.3</v>
      </c>
      <c r="G690" s="148" t="s">
        <v>233</v>
      </c>
      <c r="H690" s="149">
        <v>1</v>
      </c>
      <c r="I690" s="157"/>
      <c r="J690" s="151"/>
      <c r="K690" s="151"/>
      <c r="L690" s="151"/>
      <c r="M690" s="151" t="s">
        <v>213</v>
      </c>
      <c r="N690" s="152"/>
      <c r="O690" s="153"/>
      <c r="P690" s="204">
        <v>100</v>
      </c>
      <c r="Q690" s="154" t="s">
        <v>616</v>
      </c>
      <c r="R690" s="155"/>
      <c r="S690" s="156"/>
      <c r="T690" s="141"/>
    </row>
    <row r="691" spans="1:20" s="142" customFormat="1" ht="15" hidden="1" customHeight="1" x14ac:dyDescent="0.2">
      <c r="A691" s="130">
        <v>3</v>
      </c>
      <c r="B691" s="143" t="s">
        <v>618</v>
      </c>
      <c r="C691" s="144" t="s">
        <v>220</v>
      </c>
      <c r="D691" s="145"/>
      <c r="E691" s="168">
        <f>772-0.4</f>
        <v>771.6</v>
      </c>
      <c r="F691" s="147">
        <v>772.6</v>
      </c>
      <c r="G691" s="148" t="s">
        <v>9</v>
      </c>
      <c r="H691" s="149">
        <v>600</v>
      </c>
      <c r="I691" s="157"/>
      <c r="J691" s="151"/>
      <c r="K691" s="151"/>
      <c r="L691" s="151"/>
      <c r="M691" s="151" t="s">
        <v>213</v>
      </c>
      <c r="N691" s="152"/>
      <c r="O691" s="153"/>
      <c r="P691" s="204">
        <v>1000</v>
      </c>
      <c r="Q691" s="154" t="s">
        <v>616</v>
      </c>
      <c r="R691" s="155"/>
      <c r="S691" s="156"/>
      <c r="T691" s="141"/>
    </row>
    <row r="692" spans="1:20" s="142" customFormat="1" ht="15" hidden="1" customHeight="1" x14ac:dyDescent="0.2">
      <c r="A692" s="130">
        <v>3</v>
      </c>
      <c r="B692" s="143" t="s">
        <v>610</v>
      </c>
      <c r="C692" s="144" t="s">
        <v>269</v>
      </c>
      <c r="D692" s="145"/>
      <c r="E692" s="146" t="s">
        <v>294</v>
      </c>
      <c r="F692" s="147" t="s">
        <v>51</v>
      </c>
      <c r="G692" s="148" t="s">
        <v>217</v>
      </c>
      <c r="H692" s="149">
        <v>1</v>
      </c>
      <c r="I692" s="157"/>
      <c r="J692" s="151"/>
      <c r="K692" s="151"/>
      <c r="L692" s="151"/>
      <c r="M692" s="151" t="s">
        <v>213</v>
      </c>
      <c r="N692" s="152"/>
      <c r="O692" s="153"/>
      <c r="P692" s="204">
        <v>1</v>
      </c>
      <c r="Q692" s="154" t="s">
        <v>621</v>
      </c>
      <c r="R692" s="155"/>
      <c r="S692" s="156"/>
      <c r="T692" s="141"/>
    </row>
    <row r="693" spans="1:20" s="142" customFormat="1" ht="15" hidden="1" customHeight="1" x14ac:dyDescent="0.2">
      <c r="A693" s="130">
        <v>3</v>
      </c>
      <c r="B693" s="143" t="s">
        <v>610</v>
      </c>
      <c r="C693" s="144" t="s">
        <v>269</v>
      </c>
      <c r="D693" s="145"/>
      <c r="E693" s="146" t="s">
        <v>295</v>
      </c>
      <c r="F693" s="147" t="s">
        <v>51</v>
      </c>
      <c r="G693" s="148" t="s">
        <v>217</v>
      </c>
      <c r="H693" s="149">
        <v>1</v>
      </c>
      <c r="I693" s="157"/>
      <c r="J693" s="151"/>
      <c r="K693" s="151"/>
      <c r="L693" s="151"/>
      <c r="M693" s="151" t="s">
        <v>213</v>
      </c>
      <c r="N693" s="152"/>
      <c r="O693" s="153"/>
      <c r="P693" s="204">
        <v>1</v>
      </c>
      <c r="Q693" s="154" t="s">
        <v>621</v>
      </c>
      <c r="R693" s="155"/>
      <c r="S693" s="156"/>
      <c r="T693" s="141"/>
    </row>
    <row r="694" spans="1:20" s="142" customFormat="1" ht="15" hidden="1" customHeight="1" x14ac:dyDescent="0.2">
      <c r="A694" s="130">
        <v>3</v>
      </c>
      <c r="B694" s="143" t="s">
        <v>610</v>
      </c>
      <c r="C694" s="144" t="s">
        <v>269</v>
      </c>
      <c r="D694" s="145"/>
      <c r="E694" s="146" t="s">
        <v>623</v>
      </c>
      <c r="F694" s="147" t="s">
        <v>51</v>
      </c>
      <c r="G694" s="148" t="s">
        <v>217</v>
      </c>
      <c r="H694" s="149">
        <v>1</v>
      </c>
      <c r="I694" s="157"/>
      <c r="J694" s="151"/>
      <c r="K694" s="151"/>
      <c r="L694" s="151"/>
      <c r="M694" s="151" t="s">
        <v>213</v>
      </c>
      <c r="N694" s="152"/>
      <c r="O694" s="153"/>
      <c r="P694" s="204">
        <v>1</v>
      </c>
      <c r="Q694" s="154" t="s">
        <v>621</v>
      </c>
      <c r="R694" s="155"/>
      <c r="S694" s="156"/>
      <c r="T694" s="141"/>
    </row>
    <row r="695" spans="1:20" s="142" customFormat="1" ht="15" hidden="1" customHeight="1" x14ac:dyDescent="0.2">
      <c r="A695" s="130"/>
      <c r="B695" s="143"/>
      <c r="C695" s="144" t="s">
        <v>275</v>
      </c>
      <c r="D695" s="145"/>
      <c r="E695" s="146">
        <v>691</v>
      </c>
      <c r="F695" s="147">
        <v>769</v>
      </c>
      <c r="G695" s="148" t="s">
        <v>362</v>
      </c>
      <c r="H695" s="149">
        <v>1</v>
      </c>
      <c r="I695" s="157"/>
      <c r="J695" s="151"/>
      <c r="K695" s="151"/>
      <c r="L695" s="151"/>
      <c r="M695" s="151" t="s">
        <v>213</v>
      </c>
      <c r="N695" s="152"/>
      <c r="O695" s="153"/>
      <c r="P695" s="193">
        <v>1</v>
      </c>
      <c r="Q695" s="154" t="s">
        <v>621</v>
      </c>
      <c r="R695" s="155"/>
      <c r="S695" s="156"/>
      <c r="T695" s="141"/>
    </row>
    <row r="696" spans="1:20" s="142" customFormat="1" ht="15" hidden="1" customHeight="1" x14ac:dyDescent="0.2">
      <c r="A696" s="130">
        <v>3</v>
      </c>
      <c r="B696" s="143" t="s">
        <v>610</v>
      </c>
      <c r="C696" s="144" t="s">
        <v>631</v>
      </c>
      <c r="D696" s="145"/>
      <c r="E696" s="146">
        <v>702.7</v>
      </c>
      <c r="F696" s="147">
        <v>702.8</v>
      </c>
      <c r="G696" s="148" t="s">
        <v>9</v>
      </c>
      <c r="H696" s="149"/>
      <c r="I696" s="157"/>
      <c r="J696" s="151"/>
      <c r="K696" s="151"/>
      <c r="L696" s="151"/>
      <c r="M696" s="151"/>
      <c r="N696" s="152"/>
      <c r="O696" s="153"/>
      <c r="P696" s="204">
        <v>30</v>
      </c>
      <c r="Q696" s="154"/>
      <c r="R696" s="155" t="s">
        <v>613</v>
      </c>
      <c r="S696" s="156"/>
      <c r="T696" s="141"/>
    </row>
    <row r="697" spans="1:20" s="142" customFormat="1" ht="15" hidden="1" customHeight="1" x14ac:dyDescent="0.2">
      <c r="A697" s="130">
        <v>3</v>
      </c>
      <c r="B697" s="143" t="s">
        <v>610</v>
      </c>
      <c r="C697" s="144" t="s">
        <v>300</v>
      </c>
      <c r="D697" s="145"/>
      <c r="E697" s="146">
        <v>704</v>
      </c>
      <c r="F697" s="147">
        <v>705</v>
      </c>
      <c r="G697" s="148" t="s">
        <v>217</v>
      </c>
      <c r="H697" s="149"/>
      <c r="I697" s="157"/>
      <c r="J697" s="151"/>
      <c r="K697" s="151"/>
      <c r="L697" s="151"/>
      <c r="M697" s="151"/>
      <c r="N697" s="152"/>
      <c r="O697" s="153"/>
      <c r="P697" s="204">
        <v>27</v>
      </c>
      <c r="Q697" s="154"/>
      <c r="R697" s="155"/>
      <c r="S697" s="156"/>
      <c r="T697" s="141"/>
    </row>
    <row r="698" spans="1:20" s="142" customFormat="1" ht="15" hidden="1" customHeight="1" x14ac:dyDescent="0.2">
      <c r="A698" s="130">
        <v>3</v>
      </c>
      <c r="B698" s="143" t="s">
        <v>632</v>
      </c>
      <c r="C698" s="144" t="s">
        <v>300</v>
      </c>
      <c r="D698" s="145"/>
      <c r="E698" s="146">
        <v>768</v>
      </c>
      <c r="F698" s="147"/>
      <c r="G698" s="148" t="s">
        <v>217</v>
      </c>
      <c r="H698" s="149"/>
      <c r="I698" s="157"/>
      <c r="J698" s="151"/>
      <c r="K698" s="151"/>
      <c r="L698" s="151"/>
      <c r="M698" s="151"/>
      <c r="N698" s="152"/>
      <c r="O698" s="153"/>
      <c r="P698" s="204">
        <v>2</v>
      </c>
      <c r="Q698" s="154"/>
      <c r="R698" s="155"/>
      <c r="S698" s="156"/>
      <c r="T698" s="141"/>
    </row>
    <row r="699" spans="1:20" s="142" customFormat="1" ht="15" hidden="1" customHeight="1" x14ac:dyDescent="0.2">
      <c r="A699" s="130">
        <v>3</v>
      </c>
      <c r="B699" s="143" t="s">
        <v>632</v>
      </c>
      <c r="C699" s="144" t="s">
        <v>300</v>
      </c>
      <c r="D699" s="145"/>
      <c r="E699" s="146">
        <v>766</v>
      </c>
      <c r="F699" s="147"/>
      <c r="G699" s="148" t="s">
        <v>217</v>
      </c>
      <c r="H699" s="149"/>
      <c r="I699" s="157"/>
      <c r="J699" s="151"/>
      <c r="K699" s="151"/>
      <c r="L699" s="151"/>
      <c r="M699" s="151"/>
      <c r="N699" s="152"/>
      <c r="O699" s="153"/>
      <c r="P699" s="204">
        <v>2</v>
      </c>
      <c r="Q699" s="154"/>
      <c r="R699" s="155"/>
      <c r="S699" s="156"/>
      <c r="T699" s="141"/>
    </row>
    <row r="700" spans="1:20" s="142" customFormat="1" ht="15" hidden="1" customHeight="1" x14ac:dyDescent="0.2">
      <c r="A700" s="130">
        <v>3</v>
      </c>
      <c r="B700" s="143" t="s">
        <v>632</v>
      </c>
      <c r="C700" s="144" t="s">
        <v>300</v>
      </c>
      <c r="D700" s="145"/>
      <c r="E700" s="146">
        <v>765</v>
      </c>
      <c r="F700" s="147"/>
      <c r="G700" s="148" t="s">
        <v>217</v>
      </c>
      <c r="H700" s="149"/>
      <c r="I700" s="157"/>
      <c r="J700" s="151"/>
      <c r="K700" s="151"/>
      <c r="L700" s="151"/>
      <c r="M700" s="151"/>
      <c r="N700" s="152"/>
      <c r="O700" s="153"/>
      <c r="P700" s="204">
        <v>1</v>
      </c>
      <c r="Q700" s="154"/>
      <c r="R700" s="155"/>
      <c r="S700" s="156"/>
      <c r="T700" s="141"/>
    </row>
    <row r="701" spans="1:20" s="142" customFormat="1" ht="15" hidden="1" customHeight="1" x14ac:dyDescent="0.2">
      <c r="A701" s="130">
        <v>3</v>
      </c>
      <c r="B701" s="143" t="s">
        <v>632</v>
      </c>
      <c r="C701" s="144" t="s">
        <v>300</v>
      </c>
      <c r="D701" s="145"/>
      <c r="E701" s="146">
        <v>760</v>
      </c>
      <c r="F701" s="147"/>
      <c r="G701" s="148" t="s">
        <v>217</v>
      </c>
      <c r="H701" s="149"/>
      <c r="I701" s="157"/>
      <c r="J701" s="151"/>
      <c r="K701" s="151"/>
      <c r="L701" s="151"/>
      <c r="M701" s="151"/>
      <c r="N701" s="152"/>
      <c r="O701" s="153"/>
      <c r="P701" s="204">
        <v>1</v>
      </c>
      <c r="Q701" s="154"/>
      <c r="R701" s="155"/>
      <c r="S701" s="156"/>
      <c r="T701" s="141"/>
    </row>
    <row r="702" spans="1:20" s="142" customFormat="1" ht="15" hidden="1" customHeight="1" x14ac:dyDescent="0.2">
      <c r="A702" s="130">
        <v>3</v>
      </c>
      <c r="B702" s="143" t="s">
        <v>622</v>
      </c>
      <c r="C702" s="144" t="s">
        <v>300</v>
      </c>
      <c r="D702" s="145"/>
      <c r="E702" s="146">
        <v>757</v>
      </c>
      <c r="F702" s="147"/>
      <c r="G702" s="148" t="s">
        <v>217</v>
      </c>
      <c r="H702" s="149"/>
      <c r="I702" s="157"/>
      <c r="J702" s="151"/>
      <c r="K702" s="151"/>
      <c r="L702" s="151"/>
      <c r="M702" s="151"/>
      <c r="N702" s="152"/>
      <c r="O702" s="153"/>
      <c r="P702" s="204">
        <v>1</v>
      </c>
      <c r="Q702" s="154"/>
      <c r="R702" s="155"/>
      <c r="S702" s="156"/>
      <c r="T702" s="141"/>
    </row>
    <row r="703" spans="1:20" s="142" customFormat="1" ht="15" hidden="1" customHeight="1" x14ac:dyDescent="0.2">
      <c r="A703" s="130">
        <v>3</v>
      </c>
      <c r="B703" s="143" t="s">
        <v>622</v>
      </c>
      <c r="C703" s="144" t="s">
        <v>300</v>
      </c>
      <c r="D703" s="145"/>
      <c r="E703" s="146">
        <v>756</v>
      </c>
      <c r="F703" s="147"/>
      <c r="G703" s="148" t="s">
        <v>217</v>
      </c>
      <c r="H703" s="149"/>
      <c r="I703" s="157"/>
      <c r="J703" s="151"/>
      <c r="K703" s="151"/>
      <c r="L703" s="151"/>
      <c r="M703" s="151"/>
      <c r="N703" s="152"/>
      <c r="O703" s="153"/>
      <c r="P703" s="204">
        <v>1</v>
      </c>
      <c r="Q703" s="154"/>
      <c r="R703" s="155"/>
      <c r="S703" s="156"/>
      <c r="T703" s="141"/>
    </row>
    <row r="704" spans="1:20" s="142" customFormat="1" ht="15" hidden="1" customHeight="1" x14ac:dyDescent="0.2">
      <c r="A704" s="130">
        <v>3</v>
      </c>
      <c r="B704" s="143" t="s">
        <v>622</v>
      </c>
      <c r="C704" s="144" t="s">
        <v>300</v>
      </c>
      <c r="D704" s="145"/>
      <c r="E704" s="146">
        <v>754</v>
      </c>
      <c r="F704" s="147"/>
      <c r="G704" s="148" t="s">
        <v>217</v>
      </c>
      <c r="H704" s="149"/>
      <c r="I704" s="157"/>
      <c r="J704" s="151"/>
      <c r="K704" s="151"/>
      <c r="L704" s="151"/>
      <c r="M704" s="151"/>
      <c r="N704" s="152"/>
      <c r="O704" s="153"/>
      <c r="P704" s="204">
        <v>1</v>
      </c>
      <c r="Q704" s="154"/>
      <c r="R704" s="155"/>
      <c r="S704" s="156"/>
      <c r="T704" s="141"/>
    </row>
    <row r="705" spans="1:20" s="142" customFormat="1" ht="15" hidden="1" customHeight="1" x14ac:dyDescent="0.2">
      <c r="A705" s="130">
        <v>3</v>
      </c>
      <c r="B705" s="143" t="s">
        <v>622</v>
      </c>
      <c r="C705" s="144" t="s">
        <v>300</v>
      </c>
      <c r="D705" s="145"/>
      <c r="E705" s="146">
        <v>753</v>
      </c>
      <c r="F705" s="147"/>
      <c r="G705" s="148" t="s">
        <v>217</v>
      </c>
      <c r="H705" s="149"/>
      <c r="I705" s="157"/>
      <c r="J705" s="151"/>
      <c r="K705" s="151"/>
      <c r="L705" s="151"/>
      <c r="M705" s="151"/>
      <c r="N705" s="152"/>
      <c r="O705" s="153"/>
      <c r="P705" s="204">
        <v>1</v>
      </c>
      <c r="Q705" s="154"/>
      <c r="R705" s="155"/>
      <c r="S705" s="156"/>
      <c r="T705" s="141"/>
    </row>
    <row r="706" spans="1:20" s="142" customFormat="1" ht="15" hidden="1" customHeight="1" x14ac:dyDescent="0.2">
      <c r="A706" s="130">
        <v>3</v>
      </c>
      <c r="B706" s="143" t="s">
        <v>622</v>
      </c>
      <c r="C706" s="144" t="s">
        <v>300</v>
      </c>
      <c r="D706" s="145"/>
      <c r="E706" s="146">
        <v>751</v>
      </c>
      <c r="F706" s="147"/>
      <c r="G706" s="148" t="s">
        <v>217</v>
      </c>
      <c r="H706" s="149"/>
      <c r="I706" s="157"/>
      <c r="J706" s="151"/>
      <c r="K706" s="151"/>
      <c r="L706" s="151"/>
      <c r="M706" s="151"/>
      <c r="N706" s="152"/>
      <c r="O706" s="153"/>
      <c r="P706" s="204">
        <v>1</v>
      </c>
      <c r="Q706" s="154"/>
      <c r="R706" s="155"/>
      <c r="S706" s="156"/>
      <c r="T706" s="141"/>
    </row>
    <row r="707" spans="1:20" s="142" customFormat="1" ht="15" hidden="1" customHeight="1" x14ac:dyDescent="0.2">
      <c r="A707" s="130">
        <v>3</v>
      </c>
      <c r="B707" s="143" t="s">
        <v>633</v>
      </c>
      <c r="C707" s="144" t="s">
        <v>300</v>
      </c>
      <c r="D707" s="145"/>
      <c r="E707" s="146">
        <v>731</v>
      </c>
      <c r="F707" s="147"/>
      <c r="G707" s="148" t="s">
        <v>217</v>
      </c>
      <c r="H707" s="149"/>
      <c r="I707" s="157"/>
      <c r="J707" s="151"/>
      <c r="K707" s="151"/>
      <c r="L707" s="151"/>
      <c r="M707" s="151"/>
      <c r="N707" s="152"/>
      <c r="O707" s="153"/>
      <c r="P707" s="204">
        <v>1</v>
      </c>
      <c r="Q707" s="154"/>
      <c r="R707" s="155"/>
      <c r="S707" s="156"/>
      <c r="T707" s="141"/>
    </row>
    <row r="708" spans="1:20" s="142" customFormat="1" ht="15" hidden="1" customHeight="1" x14ac:dyDescent="0.2">
      <c r="A708" s="130">
        <v>3</v>
      </c>
      <c r="B708" s="143" t="s">
        <v>633</v>
      </c>
      <c r="C708" s="144" t="s">
        <v>300</v>
      </c>
      <c r="D708" s="145"/>
      <c r="E708" s="146">
        <v>730</v>
      </c>
      <c r="F708" s="147"/>
      <c r="G708" s="148" t="s">
        <v>217</v>
      </c>
      <c r="H708" s="149"/>
      <c r="I708" s="157"/>
      <c r="J708" s="151"/>
      <c r="K708" s="151"/>
      <c r="L708" s="151"/>
      <c r="M708" s="151"/>
      <c r="N708" s="152"/>
      <c r="O708" s="153"/>
      <c r="P708" s="204">
        <v>2</v>
      </c>
      <c r="Q708" s="154"/>
      <c r="R708" s="155"/>
      <c r="S708" s="156"/>
      <c r="T708" s="141"/>
    </row>
    <row r="709" spans="1:20" s="142" customFormat="1" ht="15" hidden="1" customHeight="1" x14ac:dyDescent="0.2">
      <c r="A709" s="130">
        <v>3</v>
      </c>
      <c r="B709" s="143" t="s">
        <v>634</v>
      </c>
      <c r="C709" s="144" t="s">
        <v>300</v>
      </c>
      <c r="D709" s="145"/>
      <c r="E709" s="146">
        <v>719</v>
      </c>
      <c r="F709" s="147"/>
      <c r="G709" s="148" t="s">
        <v>217</v>
      </c>
      <c r="H709" s="149"/>
      <c r="I709" s="157"/>
      <c r="J709" s="151"/>
      <c r="K709" s="151"/>
      <c r="L709" s="151"/>
      <c r="M709" s="151"/>
      <c r="N709" s="152"/>
      <c r="O709" s="153"/>
      <c r="P709" s="204">
        <v>2</v>
      </c>
      <c r="Q709" s="154"/>
      <c r="R709" s="155"/>
      <c r="S709" s="156"/>
      <c r="T709" s="141"/>
    </row>
    <row r="710" spans="1:20" s="142" customFormat="1" ht="15" hidden="1" customHeight="1" x14ac:dyDescent="0.2">
      <c r="A710" s="130">
        <v>3</v>
      </c>
      <c r="B710" s="143" t="s">
        <v>634</v>
      </c>
      <c r="C710" s="144" t="s">
        <v>300</v>
      </c>
      <c r="D710" s="145"/>
      <c r="E710" s="146">
        <v>718</v>
      </c>
      <c r="F710" s="147"/>
      <c r="G710" s="148" t="s">
        <v>217</v>
      </c>
      <c r="H710" s="149"/>
      <c r="I710" s="157"/>
      <c r="J710" s="151"/>
      <c r="K710" s="151"/>
      <c r="L710" s="151"/>
      <c r="M710" s="151"/>
      <c r="N710" s="152"/>
      <c r="O710" s="153"/>
      <c r="P710" s="204">
        <v>2</v>
      </c>
      <c r="Q710" s="154"/>
      <c r="R710" s="155"/>
      <c r="S710" s="156"/>
      <c r="T710" s="141"/>
    </row>
    <row r="711" spans="1:20" s="142" customFormat="1" ht="15" hidden="1" customHeight="1" x14ac:dyDescent="0.2">
      <c r="A711" s="130">
        <v>3</v>
      </c>
      <c r="B711" s="143" t="s">
        <v>634</v>
      </c>
      <c r="C711" s="144" t="s">
        <v>300</v>
      </c>
      <c r="D711" s="145"/>
      <c r="E711" s="146">
        <v>718</v>
      </c>
      <c r="F711" s="147"/>
      <c r="G711" s="148" t="s">
        <v>217</v>
      </c>
      <c r="H711" s="149"/>
      <c r="I711" s="157"/>
      <c r="J711" s="151"/>
      <c r="K711" s="151"/>
      <c r="L711" s="151"/>
      <c r="M711" s="151"/>
      <c r="N711" s="152"/>
      <c r="O711" s="153"/>
      <c r="P711" s="204">
        <v>1</v>
      </c>
      <c r="Q711" s="154"/>
      <c r="R711" s="155"/>
      <c r="S711" s="156"/>
      <c r="T711" s="141"/>
    </row>
    <row r="712" spans="1:20" s="142" customFormat="1" ht="15" hidden="1" customHeight="1" x14ac:dyDescent="0.2">
      <c r="A712" s="130">
        <v>3</v>
      </c>
      <c r="B712" s="143" t="s">
        <v>634</v>
      </c>
      <c r="C712" s="144" t="s">
        <v>300</v>
      </c>
      <c r="D712" s="145"/>
      <c r="E712" s="146">
        <v>717</v>
      </c>
      <c r="F712" s="147"/>
      <c r="G712" s="148" t="s">
        <v>217</v>
      </c>
      <c r="H712" s="149"/>
      <c r="I712" s="157"/>
      <c r="J712" s="151"/>
      <c r="K712" s="151"/>
      <c r="L712" s="151"/>
      <c r="M712" s="151"/>
      <c r="N712" s="152"/>
      <c r="O712" s="153"/>
      <c r="P712" s="204">
        <v>1</v>
      </c>
      <c r="Q712" s="154"/>
      <c r="R712" s="155"/>
      <c r="S712" s="156"/>
      <c r="T712" s="141"/>
    </row>
    <row r="713" spans="1:20" s="142" customFormat="1" ht="15" hidden="1" customHeight="1" x14ac:dyDescent="0.2">
      <c r="A713" s="130">
        <v>3</v>
      </c>
      <c r="B713" s="143" t="s">
        <v>634</v>
      </c>
      <c r="C713" s="144" t="s">
        <v>300</v>
      </c>
      <c r="D713" s="145"/>
      <c r="E713" s="146">
        <v>716</v>
      </c>
      <c r="F713" s="147"/>
      <c r="G713" s="148" t="s">
        <v>217</v>
      </c>
      <c r="H713" s="149"/>
      <c r="I713" s="157"/>
      <c r="J713" s="151"/>
      <c r="K713" s="151"/>
      <c r="L713" s="151"/>
      <c r="M713" s="151"/>
      <c r="N713" s="152"/>
      <c r="O713" s="153"/>
      <c r="P713" s="204">
        <v>1</v>
      </c>
      <c r="Q713" s="154"/>
      <c r="R713" s="155"/>
      <c r="S713" s="156"/>
      <c r="T713" s="141"/>
    </row>
    <row r="714" spans="1:20" s="142" customFormat="1" ht="15" hidden="1" customHeight="1" x14ac:dyDescent="0.2">
      <c r="A714" s="130">
        <v>3</v>
      </c>
      <c r="B714" s="143" t="s">
        <v>634</v>
      </c>
      <c r="C714" s="144" t="s">
        <v>300</v>
      </c>
      <c r="D714" s="145"/>
      <c r="E714" s="146">
        <v>716</v>
      </c>
      <c r="F714" s="147"/>
      <c r="G714" s="148" t="s">
        <v>217</v>
      </c>
      <c r="H714" s="149"/>
      <c r="I714" s="157"/>
      <c r="J714" s="151"/>
      <c r="K714" s="151"/>
      <c r="L714" s="151"/>
      <c r="M714" s="151"/>
      <c r="N714" s="152"/>
      <c r="O714" s="153"/>
      <c r="P714" s="204">
        <v>1</v>
      </c>
      <c r="Q714" s="154"/>
      <c r="R714" s="155"/>
      <c r="S714" s="156"/>
      <c r="T714" s="141"/>
    </row>
    <row r="715" spans="1:20" s="142" customFormat="1" ht="15" hidden="1" customHeight="1" x14ac:dyDescent="0.2">
      <c r="A715" s="130">
        <v>3</v>
      </c>
      <c r="B715" s="143" t="s">
        <v>635</v>
      </c>
      <c r="C715" s="144" t="s">
        <v>300</v>
      </c>
      <c r="D715" s="145"/>
      <c r="E715" s="146">
        <v>714</v>
      </c>
      <c r="F715" s="147"/>
      <c r="G715" s="148" t="s">
        <v>217</v>
      </c>
      <c r="H715" s="149"/>
      <c r="I715" s="157"/>
      <c r="J715" s="151"/>
      <c r="K715" s="151"/>
      <c r="L715" s="151"/>
      <c r="M715" s="151"/>
      <c r="N715" s="152"/>
      <c r="O715" s="153"/>
      <c r="P715" s="204">
        <v>1</v>
      </c>
      <c r="Q715" s="154"/>
      <c r="R715" s="155"/>
      <c r="S715" s="156"/>
      <c r="T715" s="141"/>
    </row>
    <row r="716" spans="1:20" s="142" customFormat="1" ht="15" hidden="1" customHeight="1" x14ac:dyDescent="0.2">
      <c r="A716" s="130">
        <v>3</v>
      </c>
      <c r="B716" s="143" t="s">
        <v>615</v>
      </c>
      <c r="C716" s="144" t="s">
        <v>636</v>
      </c>
      <c r="D716" s="145"/>
      <c r="E716" s="146">
        <v>791</v>
      </c>
      <c r="F716" s="147">
        <v>793.3</v>
      </c>
      <c r="G716" s="148" t="s">
        <v>9</v>
      </c>
      <c r="H716" s="149"/>
      <c r="I716" s="157"/>
      <c r="J716" s="151"/>
      <c r="K716" s="151"/>
      <c r="L716" s="151"/>
      <c r="M716" s="151"/>
      <c r="N716" s="152"/>
      <c r="O716" s="153"/>
      <c r="P716" s="204">
        <v>2300</v>
      </c>
      <c r="Q716" s="154"/>
      <c r="R716" s="155"/>
      <c r="S716" s="156"/>
      <c r="T716" s="141"/>
    </row>
    <row r="717" spans="1:20" s="142" customFormat="1" ht="15" hidden="1" customHeight="1" x14ac:dyDescent="0.2">
      <c r="A717" s="130">
        <v>3</v>
      </c>
      <c r="B717" s="143" t="s">
        <v>618</v>
      </c>
      <c r="C717" s="144" t="s">
        <v>636</v>
      </c>
      <c r="D717" s="145"/>
      <c r="E717" s="146">
        <v>769.8</v>
      </c>
      <c r="F717" s="147">
        <v>770.6</v>
      </c>
      <c r="G717" s="148" t="s">
        <v>9</v>
      </c>
      <c r="H717" s="149"/>
      <c r="I717" s="157"/>
      <c r="J717" s="151"/>
      <c r="K717" s="151"/>
      <c r="L717" s="151"/>
      <c r="M717" s="151"/>
      <c r="N717" s="152"/>
      <c r="O717" s="153"/>
      <c r="P717" s="204">
        <v>800</v>
      </c>
      <c r="Q717" s="154"/>
      <c r="R717" s="155"/>
      <c r="S717" s="156"/>
      <c r="T717" s="141"/>
    </row>
    <row r="718" spans="1:20" s="142" customFormat="1" ht="15" hidden="1" customHeight="1" x14ac:dyDescent="0.2">
      <c r="A718" s="130">
        <v>3</v>
      </c>
      <c r="B718" s="143" t="s">
        <v>618</v>
      </c>
      <c r="C718" s="144" t="s">
        <v>636</v>
      </c>
      <c r="D718" s="145"/>
      <c r="E718" s="146">
        <v>771.6</v>
      </c>
      <c r="F718" s="147">
        <v>772.6</v>
      </c>
      <c r="G718" s="148" t="s">
        <v>9</v>
      </c>
      <c r="H718" s="149"/>
      <c r="I718" s="157"/>
      <c r="J718" s="151"/>
      <c r="K718" s="151"/>
      <c r="L718" s="151"/>
      <c r="M718" s="151"/>
      <c r="N718" s="152"/>
      <c r="O718" s="153"/>
      <c r="P718" s="204">
        <v>1000</v>
      </c>
      <c r="Q718" s="154"/>
      <c r="R718" s="155"/>
      <c r="S718" s="156"/>
      <c r="T718" s="141"/>
    </row>
    <row r="719" spans="1:20" s="142" customFormat="1" ht="15" hidden="1" customHeight="1" x14ac:dyDescent="0.2">
      <c r="A719" s="130">
        <v>3</v>
      </c>
      <c r="B719" s="143" t="s">
        <v>605</v>
      </c>
      <c r="C719" s="144" t="s">
        <v>235</v>
      </c>
      <c r="D719" s="145"/>
      <c r="E719" s="146">
        <v>699.2</v>
      </c>
      <c r="F719" s="147">
        <v>699.6</v>
      </c>
      <c r="G719" s="148" t="s">
        <v>7</v>
      </c>
      <c r="H719" s="149"/>
      <c r="I719" s="157"/>
      <c r="J719" s="151"/>
      <c r="K719" s="151"/>
      <c r="L719" s="151"/>
      <c r="M719" s="151"/>
      <c r="N719" s="152"/>
      <c r="O719" s="153"/>
      <c r="P719" s="204">
        <v>400</v>
      </c>
      <c r="Q719" s="154"/>
      <c r="R719" s="155"/>
      <c r="S719" s="156"/>
      <c r="T719" s="141"/>
    </row>
    <row r="720" spans="1:20" s="142" customFormat="1" ht="15" hidden="1" customHeight="1" x14ac:dyDescent="0.2">
      <c r="A720" s="130">
        <v>3</v>
      </c>
      <c r="B720" s="143" t="s">
        <v>605</v>
      </c>
      <c r="C720" s="144" t="s">
        <v>220</v>
      </c>
      <c r="D720" s="145"/>
      <c r="E720" s="146">
        <v>699.2</v>
      </c>
      <c r="F720" s="147">
        <v>699.3</v>
      </c>
      <c r="G720" s="148" t="s">
        <v>9</v>
      </c>
      <c r="H720" s="149"/>
      <c r="I720" s="157"/>
      <c r="J720" s="151"/>
      <c r="K720" s="151"/>
      <c r="L720" s="151"/>
      <c r="M720" s="151"/>
      <c r="N720" s="152"/>
      <c r="O720" s="153"/>
      <c r="P720" s="204">
        <v>100</v>
      </c>
      <c r="Q720" s="154"/>
      <c r="R720" s="155"/>
      <c r="S720" s="156"/>
      <c r="T720" s="141"/>
    </row>
    <row r="721" spans="1:20" s="142" customFormat="1" ht="15" hidden="1" customHeight="1" x14ac:dyDescent="0.2">
      <c r="A721" s="130">
        <v>3</v>
      </c>
      <c r="B721" s="143" t="s">
        <v>605</v>
      </c>
      <c r="C721" s="144" t="s">
        <v>220</v>
      </c>
      <c r="D721" s="145"/>
      <c r="E721" s="146">
        <v>701.2</v>
      </c>
      <c r="F721" s="147">
        <v>701.3</v>
      </c>
      <c r="G721" s="148" t="s">
        <v>9</v>
      </c>
      <c r="H721" s="149"/>
      <c r="I721" s="157"/>
      <c r="J721" s="151"/>
      <c r="K721" s="151"/>
      <c r="L721" s="151"/>
      <c r="M721" s="151"/>
      <c r="N721" s="152"/>
      <c r="O721" s="153"/>
      <c r="P721" s="204">
        <v>100</v>
      </c>
      <c r="Q721" s="154"/>
      <c r="R721" s="155"/>
      <c r="S721" s="156"/>
      <c r="T721" s="141"/>
    </row>
    <row r="722" spans="1:20" s="142" customFormat="1" ht="15" hidden="1" customHeight="1" x14ac:dyDescent="0.2">
      <c r="A722" s="130">
        <v>3</v>
      </c>
      <c r="B722" s="143" t="s">
        <v>605</v>
      </c>
      <c r="C722" s="144" t="s">
        <v>637</v>
      </c>
      <c r="D722" s="145"/>
      <c r="E722" s="146">
        <v>701.2</v>
      </c>
      <c r="F722" s="147">
        <v>701.3</v>
      </c>
      <c r="G722" s="148" t="s">
        <v>9</v>
      </c>
      <c r="H722" s="149"/>
      <c r="I722" s="157"/>
      <c r="J722" s="151"/>
      <c r="K722" s="151"/>
      <c r="L722" s="151"/>
      <c r="M722" s="151"/>
      <c r="N722" s="152"/>
      <c r="O722" s="153"/>
      <c r="P722" s="204">
        <v>100</v>
      </c>
      <c r="Q722" s="154"/>
      <c r="R722" s="155"/>
      <c r="S722" s="156"/>
      <c r="T722" s="141"/>
    </row>
    <row r="723" spans="1:20" s="142" customFormat="1" ht="15" hidden="1" customHeight="1" x14ac:dyDescent="0.2">
      <c r="A723" s="130">
        <v>3</v>
      </c>
      <c r="B723" s="143" t="s">
        <v>605</v>
      </c>
      <c r="C723" s="144" t="s">
        <v>637</v>
      </c>
      <c r="D723" s="145"/>
      <c r="E723" s="146">
        <v>701.6</v>
      </c>
      <c r="F723" s="147">
        <v>701.7</v>
      </c>
      <c r="G723" s="148" t="s">
        <v>9</v>
      </c>
      <c r="H723" s="149"/>
      <c r="I723" s="157"/>
      <c r="J723" s="151"/>
      <c r="K723" s="151"/>
      <c r="L723" s="151"/>
      <c r="M723" s="151"/>
      <c r="N723" s="152"/>
      <c r="O723" s="153"/>
      <c r="P723" s="204">
        <v>100</v>
      </c>
      <c r="Q723" s="154"/>
      <c r="R723" s="155"/>
      <c r="S723" s="156"/>
      <c r="T723" s="141"/>
    </row>
    <row r="724" spans="1:20" s="142" customFormat="1" ht="15" hidden="1" customHeight="1" x14ac:dyDescent="0.2">
      <c r="A724" s="130">
        <v>3</v>
      </c>
      <c r="B724" s="143" t="s">
        <v>610</v>
      </c>
      <c r="C724" s="144" t="s">
        <v>220</v>
      </c>
      <c r="D724" s="145"/>
      <c r="E724" s="146">
        <v>702.7</v>
      </c>
      <c r="F724" s="147">
        <v>703.2</v>
      </c>
      <c r="G724" s="148" t="s">
        <v>9</v>
      </c>
      <c r="H724" s="149"/>
      <c r="I724" s="157"/>
      <c r="J724" s="151"/>
      <c r="K724" s="151"/>
      <c r="L724" s="151"/>
      <c r="M724" s="151"/>
      <c r="N724" s="152"/>
      <c r="O724" s="153"/>
      <c r="P724" s="204">
        <v>500</v>
      </c>
      <c r="Q724" s="154"/>
      <c r="R724" s="155"/>
      <c r="S724" s="156"/>
      <c r="T724" s="141"/>
    </row>
    <row r="725" spans="1:20" s="142" customFormat="1" ht="15" hidden="1" customHeight="1" x14ac:dyDescent="0.2">
      <c r="A725" s="130">
        <v>3</v>
      </c>
      <c r="B725" s="143" t="s">
        <v>610</v>
      </c>
      <c r="C725" s="144" t="s">
        <v>637</v>
      </c>
      <c r="D725" s="145"/>
      <c r="E725" s="146">
        <v>702.7</v>
      </c>
      <c r="F725" s="147">
        <v>703.5</v>
      </c>
      <c r="G725" s="148" t="s">
        <v>9</v>
      </c>
      <c r="H725" s="149"/>
      <c r="I725" s="157"/>
      <c r="J725" s="151"/>
      <c r="K725" s="151"/>
      <c r="L725" s="151"/>
      <c r="M725" s="151"/>
      <c r="N725" s="152"/>
      <c r="O725" s="153"/>
      <c r="P725" s="204">
        <v>800</v>
      </c>
      <c r="Q725" s="154"/>
      <c r="R725" s="155"/>
      <c r="S725" s="156"/>
      <c r="T725" s="141"/>
    </row>
    <row r="726" spans="1:20" s="142" customFormat="1" ht="15" hidden="1" customHeight="1" x14ac:dyDescent="0.2">
      <c r="A726" s="130">
        <v>3</v>
      </c>
      <c r="B726" s="143" t="s">
        <v>610</v>
      </c>
      <c r="C726" s="144" t="s">
        <v>220</v>
      </c>
      <c r="D726" s="145"/>
      <c r="E726" s="146">
        <v>703.2</v>
      </c>
      <c r="F726" s="147">
        <v>703.5</v>
      </c>
      <c r="G726" s="148" t="s">
        <v>9</v>
      </c>
      <c r="H726" s="149"/>
      <c r="I726" s="157"/>
      <c r="J726" s="151"/>
      <c r="K726" s="151"/>
      <c r="L726" s="151"/>
      <c r="M726" s="151"/>
      <c r="N726" s="152"/>
      <c r="O726" s="153"/>
      <c r="P726" s="204">
        <v>300</v>
      </c>
      <c r="Q726" s="154"/>
      <c r="R726" s="155"/>
      <c r="S726" s="156"/>
      <c r="T726" s="141"/>
    </row>
    <row r="727" spans="1:20" s="142" customFormat="1" ht="15" hidden="1" customHeight="1" x14ac:dyDescent="0.2">
      <c r="A727" s="130">
        <v>3</v>
      </c>
      <c r="B727" s="143" t="s">
        <v>610</v>
      </c>
      <c r="C727" s="144" t="s">
        <v>182</v>
      </c>
      <c r="D727" s="145"/>
      <c r="E727" s="146">
        <v>703.5</v>
      </c>
      <c r="F727" s="147">
        <v>704.2</v>
      </c>
      <c r="G727" s="148" t="s">
        <v>7</v>
      </c>
      <c r="H727" s="149"/>
      <c r="I727" s="157"/>
      <c r="J727" s="151"/>
      <c r="K727" s="151"/>
      <c r="L727" s="151"/>
      <c r="M727" s="151"/>
      <c r="N727" s="152"/>
      <c r="O727" s="153"/>
      <c r="P727" s="204">
        <v>700</v>
      </c>
      <c r="Q727" s="154"/>
      <c r="R727" s="155"/>
      <c r="S727" s="156"/>
      <c r="T727" s="141"/>
    </row>
    <row r="728" spans="1:20" s="142" customFormat="1" ht="15" hidden="1" customHeight="1" x14ac:dyDescent="0.2">
      <c r="A728" s="130">
        <v>3</v>
      </c>
      <c r="B728" s="143" t="s">
        <v>610</v>
      </c>
      <c r="C728" s="144" t="s">
        <v>220</v>
      </c>
      <c r="D728" s="145"/>
      <c r="E728" s="146">
        <v>704</v>
      </c>
      <c r="F728" s="147">
        <v>704.2</v>
      </c>
      <c r="G728" s="148" t="s">
        <v>9</v>
      </c>
      <c r="H728" s="149"/>
      <c r="I728" s="157"/>
      <c r="J728" s="151"/>
      <c r="K728" s="151"/>
      <c r="L728" s="151"/>
      <c r="M728" s="151"/>
      <c r="N728" s="152"/>
      <c r="O728" s="153"/>
      <c r="P728" s="204">
        <v>200</v>
      </c>
      <c r="Q728" s="154"/>
      <c r="R728" s="155"/>
      <c r="S728" s="156"/>
      <c r="T728" s="141"/>
    </row>
    <row r="729" spans="1:20" s="158" customFormat="1" ht="15" hidden="1" customHeight="1" x14ac:dyDescent="0.2">
      <c r="A729" s="130">
        <v>3</v>
      </c>
      <c r="B729" s="143" t="s">
        <v>615</v>
      </c>
      <c r="C729" s="144" t="s">
        <v>235</v>
      </c>
      <c r="D729" s="145"/>
      <c r="E729" s="146">
        <v>793.5</v>
      </c>
      <c r="F729" s="147">
        <v>794</v>
      </c>
      <c r="G729" s="148" t="s">
        <v>7</v>
      </c>
      <c r="H729" s="149">
        <v>1000</v>
      </c>
      <c r="I729" s="150" t="s">
        <v>213</v>
      </c>
      <c r="J729" s="151"/>
      <c r="K729" s="151"/>
      <c r="L729" s="151"/>
      <c r="M729" s="151"/>
      <c r="N729" s="151">
        <v>500</v>
      </c>
      <c r="O729" s="173">
        <v>300</v>
      </c>
      <c r="P729" s="204">
        <v>800</v>
      </c>
      <c r="Q729" s="186" t="s">
        <v>616</v>
      </c>
      <c r="R729" s="187"/>
    </row>
    <row r="730" spans="1:20" s="158" customFormat="1" ht="15" hidden="1" customHeight="1" x14ac:dyDescent="0.2">
      <c r="A730" s="130">
        <v>3</v>
      </c>
      <c r="B730" s="143" t="s">
        <v>618</v>
      </c>
      <c r="C730" s="144" t="s">
        <v>224</v>
      </c>
      <c r="D730" s="145"/>
      <c r="E730" s="146">
        <v>772.4</v>
      </c>
      <c r="F730" s="147">
        <v>772.6</v>
      </c>
      <c r="G730" s="148" t="s">
        <v>217</v>
      </c>
      <c r="H730" s="149">
        <v>30</v>
      </c>
      <c r="I730" s="188" t="s">
        <v>213</v>
      </c>
      <c r="J730" s="151"/>
      <c r="K730" s="151"/>
      <c r="L730" s="151"/>
      <c r="M730" s="151"/>
      <c r="N730" s="151">
        <v>15</v>
      </c>
      <c r="O730" s="173">
        <v>4</v>
      </c>
      <c r="P730" s="204">
        <v>19</v>
      </c>
      <c r="Q730" s="186" t="s">
        <v>638</v>
      </c>
      <c r="R730" s="187"/>
    </row>
    <row r="731" spans="1:20" s="158" customFormat="1" ht="15" hidden="1" customHeight="1" x14ac:dyDescent="0.2">
      <c r="A731" s="130">
        <v>3</v>
      </c>
      <c r="B731" s="143" t="s">
        <v>610</v>
      </c>
      <c r="C731" s="144" t="s">
        <v>236</v>
      </c>
      <c r="D731" s="145"/>
      <c r="E731" s="146">
        <v>704.8</v>
      </c>
      <c r="F731" s="147">
        <v>704.9</v>
      </c>
      <c r="G731" s="148" t="s">
        <v>233</v>
      </c>
      <c r="H731" s="149">
        <v>1</v>
      </c>
      <c r="I731" s="150"/>
      <c r="J731" s="150" t="s">
        <v>213</v>
      </c>
      <c r="K731" s="150"/>
      <c r="L731" s="150"/>
      <c r="M731" s="150"/>
      <c r="N731" s="151"/>
      <c r="O731" s="173"/>
      <c r="P731" s="204"/>
      <c r="Q731" s="189" t="s">
        <v>621</v>
      </c>
      <c r="R731" s="187" t="s">
        <v>626</v>
      </c>
    </row>
    <row r="732" spans="1:20" s="158" customFormat="1" ht="15" hidden="1" customHeight="1" x14ac:dyDescent="0.2">
      <c r="A732" s="130">
        <v>3</v>
      </c>
      <c r="B732" s="143" t="s">
        <v>610</v>
      </c>
      <c r="C732" s="144" t="s">
        <v>182</v>
      </c>
      <c r="D732" s="145"/>
      <c r="E732" s="146">
        <v>705.3</v>
      </c>
      <c r="F732" s="147">
        <v>705.8</v>
      </c>
      <c r="G732" s="148" t="s">
        <v>9</v>
      </c>
      <c r="H732" s="149">
        <v>600</v>
      </c>
      <c r="I732" s="150"/>
      <c r="J732" s="150" t="s">
        <v>213</v>
      </c>
      <c r="K732" s="150"/>
      <c r="L732" s="150"/>
      <c r="M732" s="150"/>
      <c r="N732" s="151"/>
      <c r="O732" s="173"/>
      <c r="P732" s="204"/>
      <c r="Q732" s="189" t="s">
        <v>621</v>
      </c>
      <c r="R732" s="187" t="s">
        <v>627</v>
      </c>
    </row>
    <row r="733" spans="1:20" s="158" customFormat="1" ht="15" hidden="1" customHeight="1" x14ac:dyDescent="0.2">
      <c r="A733" s="130">
        <v>3</v>
      </c>
      <c r="B733" s="143" t="s">
        <v>610</v>
      </c>
      <c r="C733" s="144" t="s">
        <v>224</v>
      </c>
      <c r="D733" s="145"/>
      <c r="E733" s="146">
        <v>705</v>
      </c>
      <c r="F733" s="147">
        <v>705.8</v>
      </c>
      <c r="G733" s="148" t="s">
        <v>217</v>
      </c>
      <c r="H733" s="149">
        <v>29</v>
      </c>
      <c r="I733" s="150"/>
      <c r="J733" s="150" t="s">
        <v>213</v>
      </c>
      <c r="K733" s="150"/>
      <c r="L733" s="150"/>
      <c r="M733" s="150"/>
      <c r="N733" s="151">
        <v>11</v>
      </c>
      <c r="O733" s="173">
        <v>18</v>
      </c>
      <c r="P733" s="204">
        <f>18+11</f>
        <v>29</v>
      </c>
      <c r="Q733" s="189" t="s">
        <v>639</v>
      </c>
      <c r="R733" s="187" t="s">
        <v>640</v>
      </c>
    </row>
    <row r="734" spans="1:20" s="158" customFormat="1" ht="15" hidden="1" customHeight="1" x14ac:dyDescent="0.2">
      <c r="A734" s="130">
        <v>3</v>
      </c>
      <c r="B734" s="143" t="s">
        <v>632</v>
      </c>
      <c r="C734" s="144" t="s">
        <v>224</v>
      </c>
      <c r="D734" s="145"/>
      <c r="E734" s="146">
        <v>761.1</v>
      </c>
      <c r="F734" s="147">
        <v>762</v>
      </c>
      <c r="G734" s="148" t="s">
        <v>217</v>
      </c>
      <c r="H734" s="149">
        <v>54</v>
      </c>
      <c r="I734" s="150"/>
      <c r="J734" s="150"/>
      <c r="K734" s="150" t="s">
        <v>213</v>
      </c>
      <c r="L734" s="150"/>
      <c r="M734" s="150"/>
      <c r="N734" s="151"/>
      <c r="O734" s="173"/>
      <c r="P734" s="204"/>
      <c r="Q734" s="189" t="s">
        <v>639</v>
      </c>
      <c r="R734" s="187"/>
    </row>
    <row r="735" spans="1:20" s="158" customFormat="1" ht="15" hidden="1" customHeight="1" x14ac:dyDescent="0.2">
      <c r="A735" s="130">
        <v>3</v>
      </c>
      <c r="B735" s="143" t="s">
        <v>632</v>
      </c>
      <c r="C735" s="144" t="s">
        <v>228</v>
      </c>
      <c r="D735" s="145"/>
      <c r="E735" s="146">
        <v>761.1</v>
      </c>
      <c r="F735" s="147">
        <v>762</v>
      </c>
      <c r="G735" s="148" t="s">
        <v>217</v>
      </c>
      <c r="H735" s="149">
        <v>8</v>
      </c>
      <c r="I735" s="150"/>
      <c r="J735" s="150"/>
      <c r="K735" s="150" t="s">
        <v>213</v>
      </c>
      <c r="L735" s="150"/>
      <c r="M735" s="150"/>
      <c r="N735" s="151"/>
      <c r="O735" s="173"/>
      <c r="P735" s="204"/>
      <c r="Q735" s="189" t="s">
        <v>621</v>
      </c>
      <c r="R735" s="187"/>
    </row>
    <row r="736" spans="1:20" s="158" customFormat="1" ht="15" hidden="1" customHeight="1" x14ac:dyDescent="0.2">
      <c r="A736" s="130">
        <v>3</v>
      </c>
      <c r="B736" s="143" t="s">
        <v>632</v>
      </c>
      <c r="C736" s="144" t="s">
        <v>220</v>
      </c>
      <c r="D736" s="145"/>
      <c r="E736" s="146">
        <v>761.2</v>
      </c>
      <c r="F736" s="147">
        <v>761.8</v>
      </c>
      <c r="G736" s="148" t="s">
        <v>9</v>
      </c>
      <c r="H736" s="149">
        <v>600</v>
      </c>
      <c r="I736" s="150"/>
      <c r="J736" s="150"/>
      <c r="K736" s="150" t="s">
        <v>213</v>
      </c>
      <c r="L736" s="150"/>
      <c r="M736" s="150"/>
      <c r="N736" s="151"/>
      <c r="O736" s="173"/>
      <c r="P736" s="204"/>
      <c r="Q736" s="189" t="s">
        <v>621</v>
      </c>
      <c r="R736" s="187"/>
    </row>
    <row r="737" spans="1:20" s="158" customFormat="1" ht="15" hidden="1" customHeight="1" x14ac:dyDescent="0.2">
      <c r="A737" s="130">
        <v>3</v>
      </c>
      <c r="B737" s="143" t="s">
        <v>632</v>
      </c>
      <c r="C737" s="144" t="s">
        <v>218</v>
      </c>
      <c r="D737" s="145"/>
      <c r="E737" s="146">
        <v>761.4</v>
      </c>
      <c r="F737" s="147">
        <v>761.5</v>
      </c>
      <c r="G737" s="148" t="s">
        <v>217</v>
      </c>
      <c r="H737" s="149">
        <v>1</v>
      </c>
      <c r="I737" s="150"/>
      <c r="J737" s="150"/>
      <c r="K737" s="150" t="s">
        <v>213</v>
      </c>
      <c r="L737" s="150"/>
      <c r="M737" s="150"/>
      <c r="N737" s="151"/>
      <c r="O737" s="173"/>
      <c r="P737" s="204">
        <v>1</v>
      </c>
      <c r="Q737" s="189" t="s">
        <v>639</v>
      </c>
      <c r="R737" s="187"/>
    </row>
    <row r="738" spans="1:20" s="158" customFormat="1" ht="15" hidden="1" customHeight="1" x14ac:dyDescent="0.2">
      <c r="A738" s="130">
        <v>3</v>
      </c>
      <c r="B738" s="143" t="s">
        <v>632</v>
      </c>
      <c r="C738" s="144" t="s">
        <v>224</v>
      </c>
      <c r="D738" s="145"/>
      <c r="E738" s="146">
        <v>762</v>
      </c>
      <c r="F738" s="147">
        <v>763</v>
      </c>
      <c r="G738" s="148" t="s">
        <v>217</v>
      </c>
      <c r="H738" s="149">
        <v>11</v>
      </c>
      <c r="I738" s="150"/>
      <c r="J738" s="150"/>
      <c r="K738" s="150"/>
      <c r="L738" s="150" t="s">
        <v>213</v>
      </c>
      <c r="M738" s="150"/>
      <c r="N738" s="151"/>
      <c r="O738" s="173"/>
      <c r="P738" s="204"/>
      <c r="Q738" s="189" t="s">
        <v>639</v>
      </c>
      <c r="R738" s="187"/>
    </row>
    <row r="739" spans="1:20" s="158" customFormat="1" ht="15" hidden="1" customHeight="1" x14ac:dyDescent="0.2">
      <c r="A739" s="130">
        <v>3</v>
      </c>
      <c r="B739" s="143" t="s">
        <v>632</v>
      </c>
      <c r="C739" s="144" t="s">
        <v>228</v>
      </c>
      <c r="D739" s="145"/>
      <c r="E739" s="146">
        <v>762</v>
      </c>
      <c r="F739" s="147">
        <v>763</v>
      </c>
      <c r="G739" s="148" t="s">
        <v>217</v>
      </c>
      <c r="H739" s="149">
        <v>5</v>
      </c>
      <c r="I739" s="150"/>
      <c r="J739" s="150"/>
      <c r="K739" s="150"/>
      <c r="L739" s="150" t="s">
        <v>213</v>
      </c>
      <c r="M739" s="150"/>
      <c r="N739" s="151"/>
      <c r="O739" s="173"/>
      <c r="P739" s="204"/>
      <c r="Q739" s="189" t="s">
        <v>621</v>
      </c>
      <c r="R739" s="187"/>
    </row>
    <row r="740" spans="1:20" s="158" customFormat="1" ht="15" hidden="1" customHeight="1" x14ac:dyDescent="0.2">
      <c r="A740" s="130">
        <v>3</v>
      </c>
      <c r="B740" s="143" t="s">
        <v>632</v>
      </c>
      <c r="C740" s="144" t="s">
        <v>231</v>
      </c>
      <c r="D740" s="145"/>
      <c r="E740" s="146">
        <v>762.4</v>
      </c>
      <c r="F740" s="147">
        <v>762.5</v>
      </c>
      <c r="G740" s="148" t="s">
        <v>9</v>
      </c>
      <c r="H740" s="149">
        <v>3</v>
      </c>
      <c r="I740" s="150"/>
      <c r="J740" s="150"/>
      <c r="K740" s="150"/>
      <c r="L740" s="150" t="s">
        <v>213</v>
      </c>
      <c r="M740" s="150"/>
      <c r="N740" s="151"/>
      <c r="O740" s="173"/>
      <c r="P740" s="204"/>
      <c r="Q740" s="189" t="s">
        <v>621</v>
      </c>
      <c r="R740" s="187"/>
    </row>
    <row r="741" spans="1:20" s="158" customFormat="1" ht="15" hidden="1" customHeight="1" x14ac:dyDescent="0.2">
      <c r="A741" s="130">
        <v>3</v>
      </c>
      <c r="B741" s="143" t="s">
        <v>632</v>
      </c>
      <c r="C741" s="144" t="s">
        <v>231</v>
      </c>
      <c r="D741" s="145"/>
      <c r="E741" s="146">
        <v>762.6</v>
      </c>
      <c r="F741" s="147">
        <v>762.9</v>
      </c>
      <c r="G741" s="148" t="s">
        <v>9</v>
      </c>
      <c r="H741" s="149">
        <v>3</v>
      </c>
      <c r="I741" s="150"/>
      <c r="J741" s="150"/>
      <c r="K741" s="150"/>
      <c r="L741" s="150" t="s">
        <v>213</v>
      </c>
      <c r="M741" s="150"/>
      <c r="N741" s="151"/>
      <c r="O741" s="173"/>
      <c r="P741" s="204"/>
      <c r="Q741" s="189" t="s">
        <v>621</v>
      </c>
      <c r="R741" s="187"/>
    </row>
    <row r="742" spans="1:20" s="158" customFormat="1" ht="15" hidden="1" customHeight="1" x14ac:dyDescent="0.2">
      <c r="A742" s="130">
        <v>3</v>
      </c>
      <c r="B742" s="143" t="s">
        <v>632</v>
      </c>
      <c r="C742" s="144" t="s">
        <v>224</v>
      </c>
      <c r="D742" s="145"/>
      <c r="E742" s="146">
        <v>763</v>
      </c>
      <c r="F742" s="147">
        <v>764</v>
      </c>
      <c r="G742" s="148" t="s">
        <v>217</v>
      </c>
      <c r="H742" s="149">
        <v>39</v>
      </c>
      <c r="I742" s="150"/>
      <c r="J742" s="150"/>
      <c r="K742" s="150"/>
      <c r="L742" s="150"/>
      <c r="M742" s="150" t="s">
        <v>213</v>
      </c>
      <c r="N742" s="151"/>
      <c r="O742" s="173"/>
      <c r="P742" s="204"/>
      <c r="Q742" s="189" t="s">
        <v>639</v>
      </c>
      <c r="R742" s="187"/>
    </row>
    <row r="743" spans="1:20" s="158" customFormat="1" ht="15" hidden="1" customHeight="1" x14ac:dyDescent="0.2">
      <c r="A743" s="130">
        <v>3</v>
      </c>
      <c r="B743" s="143" t="s">
        <v>632</v>
      </c>
      <c r="C743" s="144" t="s">
        <v>228</v>
      </c>
      <c r="D743" s="145"/>
      <c r="E743" s="146">
        <v>763</v>
      </c>
      <c r="F743" s="147">
        <v>764</v>
      </c>
      <c r="G743" s="148" t="s">
        <v>217</v>
      </c>
      <c r="H743" s="149">
        <v>9</v>
      </c>
      <c r="I743" s="150"/>
      <c r="J743" s="150"/>
      <c r="K743" s="150"/>
      <c r="L743" s="150"/>
      <c r="M743" s="150" t="s">
        <v>213</v>
      </c>
      <c r="N743" s="151"/>
      <c r="O743" s="173"/>
      <c r="P743" s="204"/>
      <c r="Q743" s="189" t="s">
        <v>621</v>
      </c>
      <c r="R743" s="187"/>
    </row>
    <row r="744" spans="1:20" s="158" customFormat="1" ht="15" hidden="1" customHeight="1" x14ac:dyDescent="0.2">
      <c r="A744" s="130">
        <v>3</v>
      </c>
      <c r="B744" s="143" t="s">
        <v>632</v>
      </c>
      <c r="C744" s="144" t="s">
        <v>229</v>
      </c>
      <c r="D744" s="145"/>
      <c r="E744" s="146">
        <v>763</v>
      </c>
      <c r="F744" s="147">
        <v>763.1</v>
      </c>
      <c r="G744" s="148" t="s">
        <v>9</v>
      </c>
      <c r="H744" s="149">
        <v>20</v>
      </c>
      <c r="I744" s="150"/>
      <c r="J744" s="150"/>
      <c r="K744" s="150"/>
      <c r="L744" s="150"/>
      <c r="M744" s="150" t="s">
        <v>213</v>
      </c>
      <c r="N744" s="151"/>
      <c r="O744" s="173"/>
      <c r="P744" s="204"/>
      <c r="Q744" s="189" t="s">
        <v>639</v>
      </c>
      <c r="R744" s="187"/>
    </row>
    <row r="745" spans="1:20" s="158" customFormat="1" ht="15" hidden="1" customHeight="1" x14ac:dyDescent="0.2">
      <c r="A745" s="130">
        <v>3</v>
      </c>
      <c r="B745" s="143" t="s">
        <v>632</v>
      </c>
      <c r="C745" s="144" t="s">
        <v>229</v>
      </c>
      <c r="D745" s="145"/>
      <c r="E745" s="146">
        <v>763.1</v>
      </c>
      <c r="F745" s="147">
        <v>763.2</v>
      </c>
      <c r="G745" s="148" t="s">
        <v>9</v>
      </c>
      <c r="H745" s="149">
        <v>30</v>
      </c>
      <c r="I745" s="150"/>
      <c r="J745" s="150"/>
      <c r="K745" s="150"/>
      <c r="L745" s="150"/>
      <c r="M745" s="150" t="s">
        <v>213</v>
      </c>
      <c r="N745" s="151"/>
      <c r="O745" s="173"/>
      <c r="P745" s="204"/>
      <c r="Q745" s="189" t="s">
        <v>639</v>
      </c>
      <c r="R745" s="187"/>
    </row>
    <row r="746" spans="1:20" s="158" customFormat="1" ht="15" hidden="1" customHeight="1" x14ac:dyDescent="0.2">
      <c r="A746" s="130">
        <v>3</v>
      </c>
      <c r="B746" s="143" t="s">
        <v>632</v>
      </c>
      <c r="C746" s="144" t="s">
        <v>216</v>
      </c>
      <c r="D746" s="145"/>
      <c r="E746" s="146">
        <v>763.1</v>
      </c>
      <c r="F746" s="147">
        <v>763.2</v>
      </c>
      <c r="G746" s="148" t="s">
        <v>217</v>
      </c>
      <c r="H746" s="149">
        <v>2</v>
      </c>
      <c r="I746" s="150"/>
      <c r="J746" s="150"/>
      <c r="K746" s="150"/>
      <c r="L746" s="150"/>
      <c r="M746" s="150" t="s">
        <v>213</v>
      </c>
      <c r="N746" s="151"/>
      <c r="O746" s="173"/>
      <c r="P746" s="204"/>
      <c r="Q746" s="189" t="s">
        <v>621</v>
      </c>
      <c r="R746" s="187"/>
    </row>
    <row r="747" spans="1:20" s="158" customFormat="1" ht="15" hidden="1" customHeight="1" x14ac:dyDescent="0.2">
      <c r="A747" s="130">
        <v>3</v>
      </c>
      <c r="B747" s="143" t="s">
        <v>632</v>
      </c>
      <c r="C747" s="144" t="s">
        <v>230</v>
      </c>
      <c r="D747" s="145"/>
      <c r="E747" s="146">
        <v>763.2</v>
      </c>
      <c r="F747" s="147">
        <v>763.3</v>
      </c>
      <c r="G747" s="148" t="s">
        <v>217</v>
      </c>
      <c r="H747" s="149">
        <v>1</v>
      </c>
      <c r="I747" s="150"/>
      <c r="J747" s="150"/>
      <c r="K747" s="150"/>
      <c r="L747" s="150"/>
      <c r="M747" s="150" t="s">
        <v>213</v>
      </c>
      <c r="N747" s="151"/>
      <c r="O747" s="173"/>
      <c r="P747" s="204"/>
      <c r="Q747" s="189" t="s">
        <v>639</v>
      </c>
      <c r="R747" s="187"/>
    </row>
    <row r="748" spans="1:20" s="158" customFormat="1" ht="15" hidden="1" customHeight="1" x14ac:dyDescent="0.2">
      <c r="A748" s="130">
        <v>3</v>
      </c>
      <c r="B748" s="143" t="s">
        <v>632</v>
      </c>
      <c r="C748" s="144" t="s">
        <v>231</v>
      </c>
      <c r="D748" s="145"/>
      <c r="E748" s="146">
        <v>763.3</v>
      </c>
      <c r="F748" s="147">
        <v>763.4</v>
      </c>
      <c r="G748" s="148" t="s">
        <v>9</v>
      </c>
      <c r="H748" s="149">
        <v>6</v>
      </c>
      <c r="I748" s="150"/>
      <c r="J748" s="150"/>
      <c r="K748" s="150"/>
      <c r="L748" s="150"/>
      <c r="M748" s="150" t="s">
        <v>213</v>
      </c>
      <c r="N748" s="151"/>
      <c r="O748" s="173"/>
      <c r="P748" s="204"/>
      <c r="Q748" s="189" t="s">
        <v>621</v>
      </c>
      <c r="R748" s="187" t="s">
        <v>641</v>
      </c>
    </row>
    <row r="749" spans="1:20" s="158" customFormat="1" ht="15" hidden="1" customHeight="1" x14ac:dyDescent="0.2">
      <c r="A749" s="130">
        <v>3</v>
      </c>
      <c r="B749" s="143" t="s">
        <v>632</v>
      </c>
      <c r="C749" s="144" t="s">
        <v>231</v>
      </c>
      <c r="D749" s="145"/>
      <c r="E749" s="146">
        <v>763.6</v>
      </c>
      <c r="F749" s="147">
        <v>763.7</v>
      </c>
      <c r="G749" s="148" t="s">
        <v>9</v>
      </c>
      <c r="H749" s="149">
        <v>3</v>
      </c>
      <c r="I749" s="150"/>
      <c r="J749" s="150"/>
      <c r="K749" s="150"/>
      <c r="L749" s="150"/>
      <c r="M749" s="150" t="s">
        <v>213</v>
      </c>
      <c r="N749" s="151"/>
      <c r="O749" s="173"/>
      <c r="P749" s="204"/>
      <c r="Q749" s="189" t="s">
        <v>621</v>
      </c>
      <c r="R749" s="187"/>
    </row>
    <row r="750" spans="1:20" s="158" customFormat="1" ht="15" hidden="1" customHeight="1" x14ac:dyDescent="0.2">
      <c r="A750" s="130">
        <v>3</v>
      </c>
      <c r="B750" s="143" t="s">
        <v>632</v>
      </c>
      <c r="C750" s="144" t="s">
        <v>231</v>
      </c>
      <c r="D750" s="145"/>
      <c r="E750" s="146">
        <v>763.7</v>
      </c>
      <c r="F750" s="147">
        <v>763.8</v>
      </c>
      <c r="G750" s="148" t="s">
        <v>9</v>
      </c>
      <c r="H750" s="149">
        <v>3</v>
      </c>
      <c r="I750" s="150"/>
      <c r="J750" s="150"/>
      <c r="K750" s="150"/>
      <c r="L750" s="150"/>
      <c r="M750" s="150" t="s">
        <v>213</v>
      </c>
      <c r="N750" s="151"/>
      <c r="O750" s="173"/>
      <c r="P750" s="204"/>
      <c r="Q750" s="189" t="s">
        <v>621</v>
      </c>
      <c r="R750" s="187"/>
    </row>
    <row r="751" spans="1:20" s="142" customFormat="1" ht="15" hidden="1" customHeight="1" x14ac:dyDescent="0.2">
      <c r="A751" s="130">
        <v>3</v>
      </c>
      <c r="B751" s="143" t="s">
        <v>610</v>
      </c>
      <c r="C751" s="144" t="s">
        <v>269</v>
      </c>
      <c r="D751" s="145"/>
      <c r="E751" s="146" t="s">
        <v>552</v>
      </c>
      <c r="F751" s="147" t="s">
        <v>51</v>
      </c>
      <c r="G751" s="148" t="s">
        <v>217</v>
      </c>
      <c r="H751" s="149">
        <v>1</v>
      </c>
      <c r="I751" s="150"/>
      <c r="J751" s="151"/>
      <c r="K751" s="151"/>
      <c r="L751" s="151"/>
      <c r="M751" s="151" t="s">
        <v>213</v>
      </c>
      <c r="N751" s="152"/>
      <c r="O751" s="153"/>
      <c r="P751" s="204">
        <v>1</v>
      </c>
      <c r="Q751" s="189" t="s">
        <v>639</v>
      </c>
      <c r="R751" s="155"/>
      <c r="S751" s="156"/>
      <c r="T751" s="141"/>
    </row>
    <row r="752" spans="1:20" s="142" customFormat="1" ht="15" hidden="1" customHeight="1" x14ac:dyDescent="0.2">
      <c r="A752" s="130">
        <v>3</v>
      </c>
      <c r="B752" s="143" t="s">
        <v>635</v>
      </c>
      <c r="C752" s="144" t="s">
        <v>269</v>
      </c>
      <c r="D752" s="145"/>
      <c r="E752" s="146" t="s">
        <v>642</v>
      </c>
      <c r="F752" s="147" t="s">
        <v>52</v>
      </c>
      <c r="G752" s="148" t="s">
        <v>217</v>
      </c>
      <c r="H752" s="149">
        <v>1</v>
      </c>
      <c r="I752" s="150"/>
      <c r="J752" s="151"/>
      <c r="K752" s="151"/>
      <c r="L752" s="151"/>
      <c r="M752" s="151" t="s">
        <v>213</v>
      </c>
      <c r="N752" s="152"/>
      <c r="O752" s="153"/>
      <c r="P752" s="204">
        <v>1</v>
      </c>
      <c r="Q752" s="189" t="s">
        <v>639</v>
      </c>
      <c r="R752" s="155"/>
      <c r="S752" s="156"/>
      <c r="T752" s="141"/>
    </row>
    <row r="753" spans="1:20" s="142" customFormat="1" ht="15" hidden="1" customHeight="1" x14ac:dyDescent="0.2">
      <c r="A753" s="130">
        <v>3</v>
      </c>
      <c r="B753" s="143" t="s">
        <v>635</v>
      </c>
      <c r="C753" s="144" t="s">
        <v>269</v>
      </c>
      <c r="D753" s="145"/>
      <c r="E753" s="146" t="s">
        <v>321</v>
      </c>
      <c r="F753" s="147" t="s">
        <v>52</v>
      </c>
      <c r="G753" s="148" t="s">
        <v>217</v>
      </c>
      <c r="H753" s="149">
        <v>1</v>
      </c>
      <c r="I753" s="150"/>
      <c r="J753" s="151"/>
      <c r="K753" s="151"/>
      <c r="L753" s="151"/>
      <c r="M753" s="151" t="s">
        <v>213</v>
      </c>
      <c r="N753" s="152"/>
      <c r="O753" s="153"/>
      <c r="P753" s="204">
        <v>1</v>
      </c>
      <c r="Q753" s="189" t="s">
        <v>639</v>
      </c>
      <c r="R753" s="155"/>
      <c r="S753" s="156"/>
      <c r="T753" s="141"/>
    </row>
    <row r="754" spans="1:20" s="142" customFormat="1" ht="15" hidden="1" customHeight="1" x14ac:dyDescent="0.2">
      <c r="A754" s="130"/>
      <c r="B754" s="143"/>
      <c r="C754" s="144" t="s">
        <v>275</v>
      </c>
      <c r="D754" s="145"/>
      <c r="E754" s="146">
        <v>691</v>
      </c>
      <c r="F754" s="147">
        <v>769</v>
      </c>
      <c r="G754" s="148" t="s">
        <v>362</v>
      </c>
      <c r="H754" s="149">
        <v>1</v>
      </c>
      <c r="I754" s="150"/>
      <c r="J754" s="151"/>
      <c r="K754" s="151"/>
      <c r="L754" s="151"/>
      <c r="M754" s="151" t="s">
        <v>213</v>
      </c>
      <c r="N754" s="152"/>
      <c r="O754" s="153"/>
      <c r="P754" s="193">
        <v>1</v>
      </c>
      <c r="Q754" s="189" t="s">
        <v>639</v>
      </c>
      <c r="R754" s="155"/>
      <c r="S754" s="156"/>
      <c r="T754" s="141"/>
    </row>
    <row r="755" spans="1:20" s="142" customFormat="1" ht="15" hidden="1" customHeight="1" x14ac:dyDescent="0.2">
      <c r="A755" s="130">
        <v>3</v>
      </c>
      <c r="B755" s="143" t="s">
        <v>610</v>
      </c>
      <c r="C755" s="144" t="s">
        <v>182</v>
      </c>
      <c r="D755" s="145"/>
      <c r="E755" s="146">
        <v>705.8</v>
      </c>
      <c r="F755" s="147">
        <v>706.2</v>
      </c>
      <c r="G755" s="148" t="s">
        <v>9</v>
      </c>
      <c r="H755" s="149"/>
      <c r="I755" s="150"/>
      <c r="J755" s="151"/>
      <c r="K755" s="151"/>
      <c r="L755" s="151"/>
      <c r="M755" s="151"/>
      <c r="N755" s="152"/>
      <c r="O755" s="153"/>
      <c r="P755" s="204">
        <v>550</v>
      </c>
      <c r="Q755" s="189" t="s">
        <v>621</v>
      </c>
      <c r="R755" s="155" t="s">
        <v>627</v>
      </c>
      <c r="S755" s="156"/>
      <c r="T755" s="141"/>
    </row>
    <row r="756" spans="1:20" s="142" customFormat="1" ht="15" hidden="1" customHeight="1" x14ac:dyDescent="0.2">
      <c r="A756" s="130">
        <v>3</v>
      </c>
      <c r="B756" s="143" t="s">
        <v>618</v>
      </c>
      <c r="C756" s="144" t="s">
        <v>224</v>
      </c>
      <c r="D756" s="145"/>
      <c r="E756" s="146">
        <v>772.1</v>
      </c>
      <c r="F756" s="147">
        <v>772.2</v>
      </c>
      <c r="G756" s="148" t="s">
        <v>217</v>
      </c>
      <c r="H756" s="149"/>
      <c r="I756" s="150"/>
      <c r="J756" s="151"/>
      <c r="K756" s="151"/>
      <c r="L756" s="151"/>
      <c r="M756" s="151"/>
      <c r="N756" s="152"/>
      <c r="O756" s="153"/>
      <c r="P756" s="204">
        <v>5</v>
      </c>
      <c r="Q756" s="189"/>
      <c r="R756" s="155"/>
      <c r="S756" s="156"/>
      <c r="T756" s="141"/>
    </row>
    <row r="757" spans="1:20" s="142" customFormat="1" ht="15" hidden="1" customHeight="1" x14ac:dyDescent="0.2">
      <c r="A757" s="130">
        <v>3</v>
      </c>
      <c r="B757" s="143" t="s">
        <v>618</v>
      </c>
      <c r="C757" s="144" t="s">
        <v>224</v>
      </c>
      <c r="D757" s="145"/>
      <c r="E757" s="146">
        <v>772.2</v>
      </c>
      <c r="F757" s="147">
        <v>772.3</v>
      </c>
      <c r="G757" s="148" t="s">
        <v>217</v>
      </c>
      <c r="H757" s="149"/>
      <c r="I757" s="150"/>
      <c r="J757" s="151"/>
      <c r="K757" s="151"/>
      <c r="L757" s="151"/>
      <c r="M757" s="151"/>
      <c r="N757" s="152"/>
      <c r="O757" s="153"/>
      <c r="P757" s="204">
        <v>7</v>
      </c>
      <c r="Q757" s="189"/>
      <c r="R757" s="155"/>
      <c r="S757" s="156"/>
      <c r="T757" s="141"/>
    </row>
    <row r="758" spans="1:20" s="142" customFormat="1" ht="15" hidden="1" customHeight="1" x14ac:dyDescent="0.2">
      <c r="A758" s="130">
        <v>3</v>
      </c>
      <c r="B758" s="143" t="s">
        <v>618</v>
      </c>
      <c r="C758" s="144" t="s">
        <v>224</v>
      </c>
      <c r="D758" s="145"/>
      <c r="E758" s="146">
        <v>772.3</v>
      </c>
      <c r="F758" s="147">
        <v>772.4</v>
      </c>
      <c r="G758" s="148" t="s">
        <v>217</v>
      </c>
      <c r="H758" s="149"/>
      <c r="I758" s="150"/>
      <c r="J758" s="151"/>
      <c r="K758" s="151"/>
      <c r="L758" s="151"/>
      <c r="M758" s="151"/>
      <c r="N758" s="152"/>
      <c r="O758" s="153"/>
      <c r="P758" s="204">
        <v>5</v>
      </c>
      <c r="Q758" s="189"/>
      <c r="R758" s="155"/>
      <c r="S758" s="156"/>
      <c r="T758" s="141"/>
    </row>
    <row r="759" spans="1:20" s="142" customFormat="1" ht="15" hidden="1" customHeight="1" x14ac:dyDescent="0.2">
      <c r="A759" s="130">
        <v>3</v>
      </c>
      <c r="B759" s="143" t="s">
        <v>634</v>
      </c>
      <c r="C759" s="144" t="s">
        <v>300</v>
      </c>
      <c r="D759" s="145"/>
      <c r="E759" s="146">
        <v>718</v>
      </c>
      <c r="F759" s="147"/>
      <c r="G759" s="148" t="s">
        <v>217</v>
      </c>
      <c r="H759" s="149"/>
      <c r="I759" s="150"/>
      <c r="J759" s="151"/>
      <c r="K759" s="151"/>
      <c r="L759" s="151"/>
      <c r="M759" s="151"/>
      <c r="N759" s="152"/>
      <c r="O759" s="153"/>
      <c r="P759" s="204">
        <v>2</v>
      </c>
      <c r="Q759" s="189"/>
      <c r="R759" s="155"/>
      <c r="S759" s="156"/>
      <c r="T759" s="141"/>
    </row>
    <row r="760" spans="1:20" s="142" customFormat="1" ht="15" hidden="1" customHeight="1" x14ac:dyDescent="0.2">
      <c r="A760" s="130">
        <v>3</v>
      </c>
      <c r="B760" s="143" t="s">
        <v>634</v>
      </c>
      <c r="C760" s="144" t="s">
        <v>300</v>
      </c>
      <c r="D760" s="145"/>
      <c r="E760" s="146">
        <v>717</v>
      </c>
      <c r="F760" s="147"/>
      <c r="G760" s="148" t="s">
        <v>217</v>
      </c>
      <c r="H760" s="149"/>
      <c r="I760" s="150"/>
      <c r="J760" s="151"/>
      <c r="K760" s="151"/>
      <c r="L760" s="151"/>
      <c r="M760" s="151"/>
      <c r="N760" s="152"/>
      <c r="O760" s="153"/>
      <c r="P760" s="204">
        <v>1</v>
      </c>
      <c r="Q760" s="189"/>
      <c r="R760" s="155"/>
      <c r="S760" s="156"/>
      <c r="T760" s="141"/>
    </row>
    <row r="761" spans="1:20" s="142" customFormat="1" ht="15" hidden="1" customHeight="1" x14ac:dyDescent="0.2">
      <c r="A761" s="130">
        <v>3</v>
      </c>
      <c r="B761" s="143" t="s">
        <v>634</v>
      </c>
      <c r="C761" s="144" t="s">
        <v>300</v>
      </c>
      <c r="D761" s="145"/>
      <c r="E761" s="146">
        <v>717</v>
      </c>
      <c r="F761" s="147"/>
      <c r="G761" s="148" t="s">
        <v>217</v>
      </c>
      <c r="H761" s="149"/>
      <c r="I761" s="150"/>
      <c r="J761" s="151"/>
      <c r="K761" s="151"/>
      <c r="L761" s="151"/>
      <c r="M761" s="151"/>
      <c r="N761" s="152"/>
      <c r="O761" s="153"/>
      <c r="P761" s="204">
        <v>3</v>
      </c>
      <c r="Q761" s="189"/>
      <c r="R761" s="155"/>
      <c r="S761" s="156"/>
      <c r="T761" s="141"/>
    </row>
    <row r="762" spans="1:20" s="142" customFormat="1" ht="15" hidden="1" customHeight="1" x14ac:dyDescent="0.2">
      <c r="A762" s="130">
        <v>3</v>
      </c>
      <c r="B762" s="143" t="s">
        <v>634</v>
      </c>
      <c r="C762" s="144" t="s">
        <v>300</v>
      </c>
      <c r="D762" s="145"/>
      <c r="E762" s="146">
        <v>717</v>
      </c>
      <c r="F762" s="147"/>
      <c r="G762" s="148" t="s">
        <v>217</v>
      </c>
      <c r="H762" s="149"/>
      <c r="I762" s="150"/>
      <c r="J762" s="151"/>
      <c r="K762" s="151"/>
      <c r="L762" s="151"/>
      <c r="M762" s="151"/>
      <c r="N762" s="152"/>
      <c r="O762" s="153"/>
      <c r="P762" s="204">
        <v>1</v>
      </c>
      <c r="Q762" s="189"/>
      <c r="R762" s="155"/>
      <c r="S762" s="156"/>
      <c r="T762" s="141"/>
    </row>
    <row r="763" spans="1:20" s="142" customFormat="1" ht="15" hidden="1" customHeight="1" x14ac:dyDescent="0.2">
      <c r="A763" s="130">
        <v>3</v>
      </c>
      <c r="B763" s="143" t="s">
        <v>634</v>
      </c>
      <c r="C763" s="144" t="s">
        <v>300</v>
      </c>
      <c r="D763" s="145"/>
      <c r="E763" s="146">
        <v>717</v>
      </c>
      <c r="F763" s="147"/>
      <c r="G763" s="148" t="s">
        <v>217</v>
      </c>
      <c r="H763" s="149"/>
      <c r="I763" s="150"/>
      <c r="J763" s="151"/>
      <c r="K763" s="151"/>
      <c r="L763" s="151"/>
      <c r="M763" s="151"/>
      <c r="N763" s="152"/>
      <c r="O763" s="153"/>
      <c r="P763" s="204">
        <v>2</v>
      </c>
      <c r="Q763" s="189"/>
      <c r="R763" s="155"/>
      <c r="S763" s="156"/>
      <c r="T763" s="141"/>
    </row>
    <row r="764" spans="1:20" s="142" customFormat="1" ht="15" hidden="1" customHeight="1" x14ac:dyDescent="0.2">
      <c r="A764" s="130">
        <v>3</v>
      </c>
      <c r="B764" s="143" t="s">
        <v>634</v>
      </c>
      <c r="C764" s="144" t="s">
        <v>300</v>
      </c>
      <c r="D764" s="145"/>
      <c r="E764" s="146">
        <v>716</v>
      </c>
      <c r="F764" s="147"/>
      <c r="G764" s="148" t="s">
        <v>217</v>
      </c>
      <c r="H764" s="149"/>
      <c r="I764" s="150"/>
      <c r="J764" s="151"/>
      <c r="K764" s="151"/>
      <c r="L764" s="151"/>
      <c r="M764" s="151"/>
      <c r="N764" s="152"/>
      <c r="O764" s="153"/>
      <c r="P764" s="204">
        <v>1</v>
      </c>
      <c r="Q764" s="189"/>
      <c r="R764" s="155"/>
      <c r="S764" s="156"/>
      <c r="T764" s="141"/>
    </row>
    <row r="765" spans="1:20" s="142" customFormat="1" ht="15" hidden="1" customHeight="1" x14ac:dyDescent="0.2">
      <c r="A765" s="130">
        <v>3</v>
      </c>
      <c r="B765" s="143" t="s">
        <v>634</v>
      </c>
      <c r="C765" s="144" t="s">
        <v>300</v>
      </c>
      <c r="D765" s="145"/>
      <c r="E765" s="146">
        <v>716</v>
      </c>
      <c r="F765" s="147"/>
      <c r="G765" s="148" t="s">
        <v>217</v>
      </c>
      <c r="H765" s="149"/>
      <c r="I765" s="150"/>
      <c r="J765" s="151"/>
      <c r="K765" s="151"/>
      <c r="L765" s="151"/>
      <c r="M765" s="151"/>
      <c r="N765" s="152"/>
      <c r="O765" s="153"/>
      <c r="P765" s="204">
        <v>2</v>
      </c>
      <c r="Q765" s="189"/>
      <c r="R765" s="155"/>
      <c r="S765" s="156"/>
      <c r="T765" s="141"/>
    </row>
    <row r="766" spans="1:20" s="142" customFormat="1" ht="15" hidden="1" customHeight="1" x14ac:dyDescent="0.2">
      <c r="A766" s="130">
        <v>3</v>
      </c>
      <c r="B766" s="143" t="s">
        <v>634</v>
      </c>
      <c r="C766" s="144" t="s">
        <v>300</v>
      </c>
      <c r="D766" s="145"/>
      <c r="E766" s="146">
        <v>716</v>
      </c>
      <c r="F766" s="147"/>
      <c r="G766" s="148" t="s">
        <v>217</v>
      </c>
      <c r="H766" s="149"/>
      <c r="I766" s="150"/>
      <c r="J766" s="151"/>
      <c r="K766" s="151"/>
      <c r="L766" s="151"/>
      <c r="M766" s="151"/>
      <c r="N766" s="152"/>
      <c r="O766" s="153"/>
      <c r="P766" s="204">
        <v>1</v>
      </c>
      <c r="Q766" s="189"/>
      <c r="R766" s="155"/>
      <c r="S766" s="156"/>
      <c r="T766" s="141"/>
    </row>
    <row r="767" spans="1:20" s="142" customFormat="1" ht="15" hidden="1" customHeight="1" x14ac:dyDescent="0.2">
      <c r="A767" s="130">
        <v>3</v>
      </c>
      <c r="B767" s="143" t="s">
        <v>634</v>
      </c>
      <c r="C767" s="144" t="s">
        <v>300</v>
      </c>
      <c r="D767" s="145"/>
      <c r="E767" s="146">
        <v>716</v>
      </c>
      <c r="F767" s="147"/>
      <c r="G767" s="148" t="s">
        <v>217</v>
      </c>
      <c r="H767" s="149"/>
      <c r="I767" s="150"/>
      <c r="J767" s="151"/>
      <c r="K767" s="151"/>
      <c r="L767" s="151"/>
      <c r="M767" s="151"/>
      <c r="N767" s="152"/>
      <c r="O767" s="153"/>
      <c r="P767" s="204">
        <v>2</v>
      </c>
      <c r="Q767" s="189"/>
      <c r="R767" s="155"/>
      <c r="S767" s="156"/>
      <c r="T767" s="141"/>
    </row>
    <row r="768" spans="1:20" s="142" customFormat="1" ht="15" hidden="1" customHeight="1" x14ac:dyDescent="0.2">
      <c r="A768" s="130">
        <v>3</v>
      </c>
      <c r="B768" s="143" t="s">
        <v>633</v>
      </c>
      <c r="C768" s="144" t="s">
        <v>206</v>
      </c>
      <c r="D768" s="145"/>
      <c r="E768" s="146">
        <v>726.5</v>
      </c>
      <c r="F768" s="147">
        <v>726.6</v>
      </c>
      <c r="G768" s="148" t="s">
        <v>217</v>
      </c>
      <c r="H768" s="149"/>
      <c r="I768" s="150"/>
      <c r="J768" s="151"/>
      <c r="K768" s="151"/>
      <c r="L768" s="151"/>
      <c r="M768" s="151"/>
      <c r="N768" s="152"/>
      <c r="O768" s="153"/>
      <c r="P768" s="204">
        <v>2</v>
      </c>
      <c r="Q768" s="189"/>
      <c r="R768" s="155"/>
      <c r="S768" s="156"/>
      <c r="T768" s="141"/>
    </row>
    <row r="769" spans="1:20" s="142" customFormat="1" ht="15" hidden="1" customHeight="1" x14ac:dyDescent="0.2">
      <c r="A769" s="130">
        <v>3</v>
      </c>
      <c r="B769" s="143" t="s">
        <v>635</v>
      </c>
      <c r="C769" s="144" t="s">
        <v>235</v>
      </c>
      <c r="D769" s="145"/>
      <c r="E769" s="146">
        <v>706</v>
      </c>
      <c r="F769" s="147">
        <v>706.2</v>
      </c>
      <c r="G769" s="148" t="s">
        <v>7</v>
      </c>
      <c r="H769" s="149"/>
      <c r="I769" s="150"/>
      <c r="J769" s="151"/>
      <c r="K769" s="151"/>
      <c r="L769" s="151"/>
      <c r="M769" s="151"/>
      <c r="N769" s="152"/>
      <c r="O769" s="153"/>
      <c r="P769" s="204">
        <f>150+200</f>
        <v>350</v>
      </c>
      <c r="Q769" s="189"/>
      <c r="R769" s="155"/>
      <c r="S769" s="156"/>
      <c r="T769" s="141"/>
    </row>
    <row r="770" spans="1:20" s="142" customFormat="1" ht="15" hidden="1" customHeight="1" x14ac:dyDescent="0.2">
      <c r="A770" s="130">
        <v>3</v>
      </c>
      <c r="B770" s="143" t="s">
        <v>610</v>
      </c>
      <c r="C770" s="144" t="s">
        <v>235</v>
      </c>
      <c r="D770" s="145"/>
      <c r="E770" s="146">
        <v>705.8</v>
      </c>
      <c r="F770" s="147">
        <v>706</v>
      </c>
      <c r="G770" s="148" t="s">
        <v>7</v>
      </c>
      <c r="H770" s="149"/>
      <c r="I770" s="150"/>
      <c r="J770" s="151"/>
      <c r="K770" s="151"/>
      <c r="L770" s="151"/>
      <c r="M770" s="151"/>
      <c r="N770" s="152"/>
      <c r="O770" s="153"/>
      <c r="P770" s="204">
        <v>200</v>
      </c>
      <c r="Q770" s="189"/>
      <c r="R770" s="155"/>
      <c r="S770" s="156"/>
      <c r="T770" s="141"/>
    </row>
    <row r="771" spans="1:20" s="142" customFormat="1" ht="15" hidden="1" customHeight="1" x14ac:dyDescent="0.2">
      <c r="A771" s="130">
        <v>3</v>
      </c>
      <c r="B771" s="143" t="s">
        <v>632</v>
      </c>
      <c r="C771" s="144" t="s">
        <v>224</v>
      </c>
      <c r="D771" s="145"/>
      <c r="E771" s="146">
        <v>761.1</v>
      </c>
      <c r="F771" s="147">
        <v>762</v>
      </c>
      <c r="G771" s="148" t="s">
        <v>217</v>
      </c>
      <c r="H771" s="149">
        <v>54</v>
      </c>
      <c r="I771" s="150" t="s">
        <v>213</v>
      </c>
      <c r="J771" s="151" t="s">
        <v>213</v>
      </c>
      <c r="K771" s="151"/>
      <c r="L771" s="159"/>
      <c r="M771" s="151"/>
      <c r="N771" s="152"/>
      <c r="O771" s="153"/>
      <c r="P771" s="204">
        <f>21+21+11</f>
        <v>53</v>
      </c>
      <c r="Q771" s="154">
        <f t="shared" ref="Q771:Q776" si="19">+P771/H771</f>
        <v>0.98148148148148151</v>
      </c>
      <c r="R771" s="155"/>
      <c r="S771" s="156"/>
      <c r="T771" s="141"/>
    </row>
    <row r="772" spans="1:20" s="142" customFormat="1" ht="15" hidden="1" customHeight="1" x14ac:dyDescent="0.2">
      <c r="A772" s="130">
        <v>3</v>
      </c>
      <c r="B772" s="143" t="s">
        <v>632</v>
      </c>
      <c r="C772" s="144" t="s">
        <v>228</v>
      </c>
      <c r="D772" s="145"/>
      <c r="E772" s="146">
        <v>761.1</v>
      </c>
      <c r="F772" s="147">
        <v>762</v>
      </c>
      <c r="G772" s="148" t="s">
        <v>217</v>
      </c>
      <c r="H772" s="149">
        <v>8</v>
      </c>
      <c r="I772" s="150"/>
      <c r="J772" s="151" t="s">
        <v>213</v>
      </c>
      <c r="K772" s="151"/>
      <c r="L772" s="159"/>
      <c r="M772" s="151"/>
      <c r="N772" s="152"/>
      <c r="O772" s="153"/>
      <c r="P772" s="204"/>
      <c r="Q772" s="154">
        <f t="shared" si="19"/>
        <v>0</v>
      </c>
      <c r="R772" s="155"/>
      <c r="S772" s="156"/>
      <c r="T772" s="141"/>
    </row>
    <row r="773" spans="1:20" s="142" customFormat="1" ht="15" hidden="1" customHeight="1" x14ac:dyDescent="0.2">
      <c r="A773" s="130">
        <v>3</v>
      </c>
      <c r="B773" s="143" t="s">
        <v>632</v>
      </c>
      <c r="C773" s="144" t="s">
        <v>228</v>
      </c>
      <c r="D773" s="145"/>
      <c r="E773" s="146">
        <v>762</v>
      </c>
      <c r="F773" s="147">
        <v>763</v>
      </c>
      <c r="G773" s="148" t="s">
        <v>217</v>
      </c>
      <c r="H773" s="149">
        <v>5</v>
      </c>
      <c r="I773" s="150"/>
      <c r="J773" s="151" t="s">
        <v>213</v>
      </c>
      <c r="K773" s="151"/>
      <c r="L773" s="159"/>
      <c r="M773" s="151"/>
      <c r="N773" s="152"/>
      <c r="O773" s="153"/>
      <c r="P773" s="204"/>
      <c r="Q773" s="154">
        <f t="shared" si="19"/>
        <v>0</v>
      </c>
      <c r="R773" s="155"/>
      <c r="S773" s="156"/>
      <c r="T773" s="141"/>
    </row>
    <row r="774" spans="1:20" s="142" customFormat="1" ht="15" hidden="1" customHeight="1" x14ac:dyDescent="0.2">
      <c r="A774" s="130">
        <v>3</v>
      </c>
      <c r="B774" s="143" t="s">
        <v>632</v>
      </c>
      <c r="C774" s="144" t="s">
        <v>231</v>
      </c>
      <c r="D774" s="145"/>
      <c r="E774" s="146">
        <v>762.4</v>
      </c>
      <c r="F774" s="147">
        <v>762.5</v>
      </c>
      <c r="G774" s="148" t="s">
        <v>9</v>
      </c>
      <c r="H774" s="149">
        <v>3</v>
      </c>
      <c r="I774" s="150"/>
      <c r="J774" s="151" t="s">
        <v>213</v>
      </c>
      <c r="K774" s="151"/>
      <c r="L774" s="159"/>
      <c r="M774" s="151"/>
      <c r="N774" s="152"/>
      <c r="O774" s="153"/>
      <c r="P774" s="204"/>
      <c r="Q774" s="154">
        <f t="shared" si="19"/>
        <v>0</v>
      </c>
      <c r="R774" s="155"/>
      <c r="S774" s="156"/>
      <c r="T774" s="141"/>
    </row>
    <row r="775" spans="1:20" s="142" customFormat="1" ht="15" hidden="1" customHeight="1" x14ac:dyDescent="0.2">
      <c r="A775" s="130">
        <v>3</v>
      </c>
      <c r="B775" s="143" t="s">
        <v>632</v>
      </c>
      <c r="C775" s="144" t="s">
        <v>231</v>
      </c>
      <c r="D775" s="145"/>
      <c r="E775" s="146">
        <v>762.6</v>
      </c>
      <c r="F775" s="147">
        <v>762.9</v>
      </c>
      <c r="G775" s="148" t="s">
        <v>9</v>
      </c>
      <c r="H775" s="149">
        <v>3</v>
      </c>
      <c r="I775" s="150"/>
      <c r="J775" s="151" t="s">
        <v>213</v>
      </c>
      <c r="K775" s="151"/>
      <c r="L775" s="159"/>
      <c r="M775" s="151"/>
      <c r="N775" s="152"/>
      <c r="O775" s="153"/>
      <c r="P775" s="204"/>
      <c r="Q775" s="154">
        <f t="shared" si="19"/>
        <v>0</v>
      </c>
      <c r="R775" s="155"/>
      <c r="S775" s="156"/>
      <c r="T775" s="141"/>
    </row>
    <row r="776" spans="1:20" s="142" customFormat="1" ht="15" hidden="1" customHeight="1" x14ac:dyDescent="0.2">
      <c r="A776" s="130">
        <v>3</v>
      </c>
      <c r="B776" s="143" t="s">
        <v>632</v>
      </c>
      <c r="C776" s="144" t="s">
        <v>224</v>
      </c>
      <c r="D776" s="145"/>
      <c r="E776" s="146">
        <v>763</v>
      </c>
      <c r="F776" s="147">
        <v>764</v>
      </c>
      <c r="G776" s="148" t="s">
        <v>217</v>
      </c>
      <c r="H776" s="149">
        <v>19</v>
      </c>
      <c r="I776" s="150"/>
      <c r="J776" s="151"/>
      <c r="K776" s="151" t="s">
        <v>213</v>
      </c>
      <c r="L776" s="159"/>
      <c r="M776" s="151"/>
      <c r="N776" s="152"/>
      <c r="O776" s="153"/>
      <c r="P776" s="204"/>
      <c r="Q776" s="154">
        <f t="shared" si="19"/>
        <v>0</v>
      </c>
      <c r="R776" s="155"/>
      <c r="S776" s="156"/>
      <c r="T776" s="141"/>
    </row>
    <row r="777" spans="1:20" s="142" customFormat="1" ht="15" hidden="1" customHeight="1" x14ac:dyDescent="0.2">
      <c r="A777" s="130">
        <v>3</v>
      </c>
      <c r="B777" s="143" t="s">
        <v>610</v>
      </c>
      <c r="C777" s="144" t="s">
        <v>236</v>
      </c>
      <c r="D777" s="145"/>
      <c r="E777" s="146">
        <v>704.8</v>
      </c>
      <c r="F777" s="147">
        <v>704.9</v>
      </c>
      <c r="G777" s="148" t="s">
        <v>233</v>
      </c>
      <c r="H777" s="149">
        <v>1</v>
      </c>
      <c r="I777" s="150" t="s">
        <v>213</v>
      </c>
      <c r="J777" s="151"/>
      <c r="K777" s="151"/>
      <c r="L777" s="159"/>
      <c r="M777" s="151"/>
      <c r="N777" s="152"/>
      <c r="O777" s="153"/>
      <c r="P777" s="204"/>
      <c r="Q777" s="154" t="s">
        <v>621</v>
      </c>
      <c r="R777" s="155" t="s">
        <v>626</v>
      </c>
      <c r="S777" s="156"/>
      <c r="T777" s="141"/>
    </row>
    <row r="778" spans="1:20" s="142" customFormat="1" ht="15" hidden="1" customHeight="1" x14ac:dyDescent="0.2">
      <c r="A778" s="130">
        <v>3</v>
      </c>
      <c r="B778" s="143" t="s">
        <v>610</v>
      </c>
      <c r="C778" s="144" t="s">
        <v>182</v>
      </c>
      <c r="D778" s="145"/>
      <c r="E778" s="146">
        <v>705.3</v>
      </c>
      <c r="F778" s="147">
        <v>705.8</v>
      </c>
      <c r="G778" s="148" t="s">
        <v>9</v>
      </c>
      <c r="H778" s="149">
        <v>600</v>
      </c>
      <c r="I778" s="150" t="s">
        <v>213</v>
      </c>
      <c r="J778" s="151"/>
      <c r="K778" s="151"/>
      <c r="L778" s="159"/>
      <c r="M778" s="151"/>
      <c r="N778" s="152"/>
      <c r="O778" s="153"/>
      <c r="P778" s="204"/>
      <c r="Q778" s="154" t="s">
        <v>621</v>
      </c>
      <c r="R778" s="155" t="s">
        <v>627</v>
      </c>
      <c r="S778" s="156"/>
      <c r="T778" s="141"/>
    </row>
    <row r="779" spans="1:20" s="142" customFormat="1" ht="15" hidden="1" customHeight="1" x14ac:dyDescent="0.2">
      <c r="A779" s="130">
        <v>3</v>
      </c>
      <c r="B779" s="143" t="s">
        <v>643</v>
      </c>
      <c r="C779" s="144" t="s">
        <v>644</v>
      </c>
      <c r="D779" s="145"/>
      <c r="E779" s="146">
        <v>801</v>
      </c>
      <c r="F779" s="147">
        <v>802</v>
      </c>
      <c r="G779" s="148" t="s">
        <v>217</v>
      </c>
      <c r="H779" s="149">
        <v>32</v>
      </c>
      <c r="I779" s="150"/>
      <c r="J779" s="151" t="s">
        <v>213</v>
      </c>
      <c r="K779" s="151" t="s">
        <v>213</v>
      </c>
      <c r="L779" s="159"/>
      <c r="M779" s="151"/>
      <c r="N779" s="152"/>
      <c r="O779" s="153"/>
      <c r="P779" s="204">
        <v>5</v>
      </c>
      <c r="Q779" s="154" t="s">
        <v>621</v>
      </c>
      <c r="R779" s="155"/>
      <c r="S779" s="156"/>
      <c r="T779" s="141"/>
    </row>
    <row r="780" spans="1:20" s="142" customFormat="1" ht="15" hidden="1" customHeight="1" x14ac:dyDescent="0.2">
      <c r="A780" s="130">
        <v>3</v>
      </c>
      <c r="B780" s="143" t="s">
        <v>643</v>
      </c>
      <c r="C780" s="144" t="s">
        <v>228</v>
      </c>
      <c r="D780" s="145"/>
      <c r="E780" s="146">
        <v>801.3</v>
      </c>
      <c r="F780" s="147">
        <v>802</v>
      </c>
      <c r="G780" s="148" t="s">
        <v>217</v>
      </c>
      <c r="H780" s="149">
        <v>13</v>
      </c>
      <c r="I780" s="150"/>
      <c r="J780" s="151"/>
      <c r="K780" s="151" t="s">
        <v>213</v>
      </c>
      <c r="L780" s="159"/>
      <c r="M780" s="151"/>
      <c r="N780" s="152"/>
      <c r="O780" s="153"/>
      <c r="P780" s="204">
        <v>22</v>
      </c>
      <c r="Q780" s="154" t="s">
        <v>621</v>
      </c>
      <c r="R780" s="155"/>
      <c r="S780" s="156"/>
      <c r="T780" s="141"/>
    </row>
    <row r="781" spans="1:20" s="142" customFormat="1" ht="15" customHeight="1" x14ac:dyDescent="0.2">
      <c r="A781" s="130">
        <v>3</v>
      </c>
      <c r="B781" s="143" t="s">
        <v>643</v>
      </c>
      <c r="C781" s="144" t="s">
        <v>232</v>
      </c>
      <c r="D781" s="145"/>
      <c r="E781" s="146">
        <v>802</v>
      </c>
      <c r="F781" s="147"/>
      <c r="G781" s="148" t="s">
        <v>233</v>
      </c>
      <c r="H781" s="149">
        <v>1</v>
      </c>
      <c r="I781" s="150"/>
      <c r="J781" s="151"/>
      <c r="K781" s="151" t="s">
        <v>213</v>
      </c>
      <c r="L781" s="159"/>
      <c r="M781" s="151"/>
      <c r="N781" s="152"/>
      <c r="O781" s="153"/>
      <c r="P781" s="204"/>
      <c r="Q781" s="154" t="s">
        <v>621</v>
      </c>
      <c r="R781" s="155"/>
      <c r="S781" s="156"/>
      <c r="T781" s="141"/>
    </row>
    <row r="782" spans="1:20" s="142" customFormat="1" ht="15" hidden="1" customHeight="1" x14ac:dyDescent="0.2">
      <c r="A782" s="130">
        <v>3</v>
      </c>
      <c r="B782" s="143" t="s">
        <v>553</v>
      </c>
      <c r="C782" s="144" t="s">
        <v>220</v>
      </c>
      <c r="D782" s="145"/>
      <c r="E782" s="168">
        <f>692.6-0.6</f>
        <v>692</v>
      </c>
      <c r="F782" s="169">
        <f>695.6-0.6</f>
        <v>695</v>
      </c>
      <c r="G782" s="148" t="s">
        <v>9</v>
      </c>
      <c r="H782" s="149">
        <v>3000</v>
      </c>
      <c r="I782" s="150"/>
      <c r="J782" s="151"/>
      <c r="K782" s="151" t="s">
        <v>213</v>
      </c>
      <c r="L782" s="159"/>
      <c r="M782" s="151" t="s">
        <v>213</v>
      </c>
      <c r="N782" s="152"/>
      <c r="O782" s="153"/>
      <c r="P782" s="204">
        <v>3000</v>
      </c>
      <c r="Q782" s="154" t="s">
        <v>381</v>
      </c>
      <c r="R782" s="155"/>
      <c r="S782" s="156"/>
      <c r="T782" s="141"/>
    </row>
    <row r="783" spans="1:20" s="142" customFormat="1" ht="15" hidden="1" customHeight="1" x14ac:dyDescent="0.2">
      <c r="A783" s="130">
        <v>3</v>
      </c>
      <c r="B783" s="143" t="s">
        <v>553</v>
      </c>
      <c r="C783" s="144" t="s">
        <v>645</v>
      </c>
      <c r="D783" s="145"/>
      <c r="E783" s="146">
        <v>692.6</v>
      </c>
      <c r="F783" s="147">
        <v>695.6</v>
      </c>
      <c r="G783" s="148" t="s">
        <v>233</v>
      </c>
      <c r="H783" s="149">
        <v>1</v>
      </c>
      <c r="I783" s="150"/>
      <c r="J783" s="151"/>
      <c r="K783" s="151" t="s">
        <v>213</v>
      </c>
      <c r="L783" s="159"/>
      <c r="M783" s="151" t="s">
        <v>213</v>
      </c>
      <c r="N783" s="152"/>
      <c r="O783" s="153"/>
      <c r="P783" s="204"/>
      <c r="Q783" s="154" t="s">
        <v>381</v>
      </c>
      <c r="R783" s="155"/>
      <c r="S783" s="156"/>
      <c r="T783" s="141"/>
    </row>
    <row r="784" spans="1:20" s="142" customFormat="1" ht="15" hidden="1" customHeight="1" x14ac:dyDescent="0.2">
      <c r="A784" s="130">
        <v>3</v>
      </c>
      <c r="B784" s="143" t="s">
        <v>635</v>
      </c>
      <c r="C784" s="144" t="s">
        <v>269</v>
      </c>
      <c r="D784" s="145"/>
      <c r="E784" s="146" t="s">
        <v>320</v>
      </c>
      <c r="F784" s="147" t="s">
        <v>52</v>
      </c>
      <c r="G784" s="148" t="s">
        <v>217</v>
      </c>
      <c r="H784" s="149">
        <v>1</v>
      </c>
      <c r="I784" s="150"/>
      <c r="J784" s="151"/>
      <c r="K784" s="151"/>
      <c r="L784" s="159"/>
      <c r="M784" s="151" t="s">
        <v>213</v>
      </c>
      <c r="N784" s="152"/>
      <c r="O784" s="153"/>
      <c r="P784" s="204">
        <v>1</v>
      </c>
      <c r="Q784" s="154">
        <f t="shared" ref="Q784:Q787" si="20">+P784/H784</f>
        <v>1</v>
      </c>
      <c r="R784" s="155"/>
      <c r="S784" s="156"/>
      <c r="T784" s="141"/>
    </row>
    <row r="785" spans="1:20" s="142" customFormat="1" ht="15" hidden="1" customHeight="1" x14ac:dyDescent="0.2">
      <c r="A785" s="130">
        <v>3</v>
      </c>
      <c r="B785" s="143" t="s">
        <v>635</v>
      </c>
      <c r="C785" s="144" t="s">
        <v>269</v>
      </c>
      <c r="D785" s="145"/>
      <c r="E785" s="146" t="s">
        <v>646</v>
      </c>
      <c r="F785" s="147" t="s">
        <v>52</v>
      </c>
      <c r="G785" s="148" t="s">
        <v>217</v>
      </c>
      <c r="H785" s="149">
        <v>1</v>
      </c>
      <c r="I785" s="150"/>
      <c r="J785" s="151"/>
      <c r="K785" s="151"/>
      <c r="L785" s="159"/>
      <c r="M785" s="151" t="s">
        <v>213</v>
      </c>
      <c r="N785" s="152"/>
      <c r="O785" s="153"/>
      <c r="P785" s="204">
        <v>1</v>
      </c>
      <c r="Q785" s="154">
        <f t="shared" si="20"/>
        <v>1</v>
      </c>
      <c r="R785" s="155"/>
      <c r="S785" s="156"/>
      <c r="T785" s="141"/>
    </row>
    <row r="786" spans="1:20" s="142" customFormat="1" ht="15" hidden="1" customHeight="1" x14ac:dyDescent="0.2">
      <c r="A786" s="130">
        <v>3</v>
      </c>
      <c r="B786" s="143" t="s">
        <v>634</v>
      </c>
      <c r="C786" s="144" t="s">
        <v>269</v>
      </c>
      <c r="D786" s="145"/>
      <c r="E786" s="146" t="s">
        <v>524</v>
      </c>
      <c r="F786" s="147" t="s">
        <v>53</v>
      </c>
      <c r="G786" s="148" t="s">
        <v>217</v>
      </c>
      <c r="H786" s="149">
        <v>1</v>
      </c>
      <c r="I786" s="150"/>
      <c r="J786" s="151"/>
      <c r="K786" s="151"/>
      <c r="L786" s="159"/>
      <c r="M786" s="151" t="s">
        <v>213</v>
      </c>
      <c r="N786" s="152"/>
      <c r="O786" s="153"/>
      <c r="P786" s="204">
        <v>1</v>
      </c>
      <c r="Q786" s="154">
        <f t="shared" si="20"/>
        <v>1</v>
      </c>
      <c r="R786" s="155"/>
      <c r="S786" s="156"/>
      <c r="T786" s="141"/>
    </row>
    <row r="787" spans="1:20" s="142" customFormat="1" ht="15" hidden="1" customHeight="1" x14ac:dyDescent="0.2">
      <c r="A787" s="130"/>
      <c r="B787" s="143"/>
      <c r="C787" s="144" t="s">
        <v>275</v>
      </c>
      <c r="D787" s="145"/>
      <c r="E787" s="146">
        <v>691</v>
      </c>
      <c r="F787" s="147">
        <v>769</v>
      </c>
      <c r="G787" s="148" t="s">
        <v>362</v>
      </c>
      <c r="H787" s="149">
        <v>1</v>
      </c>
      <c r="I787" s="150"/>
      <c r="J787" s="151"/>
      <c r="K787" s="151"/>
      <c r="L787" s="159"/>
      <c r="M787" s="151" t="s">
        <v>213</v>
      </c>
      <c r="N787" s="152"/>
      <c r="O787" s="153"/>
      <c r="P787" s="193">
        <v>1</v>
      </c>
      <c r="Q787" s="154">
        <f t="shared" si="20"/>
        <v>1</v>
      </c>
      <c r="R787" s="155"/>
      <c r="S787" s="156"/>
      <c r="T787" s="141"/>
    </row>
    <row r="788" spans="1:20" s="142" customFormat="1" ht="15" hidden="1" customHeight="1" x14ac:dyDescent="0.2">
      <c r="A788" s="130">
        <v>3</v>
      </c>
      <c r="B788" s="143" t="s">
        <v>632</v>
      </c>
      <c r="C788" s="144" t="s">
        <v>300</v>
      </c>
      <c r="D788" s="145"/>
      <c r="E788" s="146">
        <v>761.1</v>
      </c>
      <c r="F788" s="147">
        <v>761.2</v>
      </c>
      <c r="G788" s="148" t="s">
        <v>217</v>
      </c>
      <c r="H788" s="149"/>
      <c r="I788" s="150"/>
      <c r="J788" s="151"/>
      <c r="K788" s="151"/>
      <c r="L788" s="159"/>
      <c r="M788" s="151"/>
      <c r="N788" s="152"/>
      <c r="O788" s="153"/>
      <c r="P788" s="204">
        <v>3</v>
      </c>
      <c r="Q788" s="154"/>
      <c r="R788" s="155"/>
      <c r="S788" s="156"/>
      <c r="T788" s="141"/>
    </row>
    <row r="789" spans="1:20" s="142" customFormat="1" ht="15" hidden="1" customHeight="1" x14ac:dyDescent="0.2">
      <c r="A789" s="130">
        <v>3</v>
      </c>
      <c r="B789" s="143" t="s">
        <v>632</v>
      </c>
      <c r="C789" s="144" t="s">
        <v>300</v>
      </c>
      <c r="D789" s="145"/>
      <c r="E789" s="146">
        <v>762</v>
      </c>
      <c r="F789" s="147">
        <v>763</v>
      </c>
      <c r="G789" s="148" t="s">
        <v>217</v>
      </c>
      <c r="H789" s="149"/>
      <c r="I789" s="150"/>
      <c r="J789" s="151"/>
      <c r="K789" s="151"/>
      <c r="L789" s="159"/>
      <c r="M789" s="151"/>
      <c r="N789" s="152"/>
      <c r="O789" s="153"/>
      <c r="P789" s="204">
        <v>2</v>
      </c>
      <c r="Q789" s="154"/>
      <c r="R789" s="155"/>
      <c r="S789" s="156"/>
      <c r="T789" s="141"/>
    </row>
    <row r="790" spans="1:20" s="142" customFormat="1" ht="15" hidden="1" customHeight="1" x14ac:dyDescent="0.2">
      <c r="A790" s="130">
        <v>3</v>
      </c>
      <c r="B790" s="143" t="s">
        <v>632</v>
      </c>
      <c r="C790" s="144" t="s">
        <v>300</v>
      </c>
      <c r="D790" s="145"/>
      <c r="E790" s="146">
        <v>765</v>
      </c>
      <c r="F790" s="147"/>
      <c r="G790" s="148" t="s">
        <v>217</v>
      </c>
      <c r="H790" s="149"/>
      <c r="I790" s="150"/>
      <c r="J790" s="151"/>
      <c r="K790" s="151"/>
      <c r="L790" s="159"/>
      <c r="M790" s="151"/>
      <c r="N790" s="152"/>
      <c r="O790" s="153"/>
      <c r="P790" s="204">
        <v>1</v>
      </c>
      <c r="Q790" s="154"/>
      <c r="R790" s="155"/>
      <c r="S790" s="156"/>
      <c r="T790" s="141"/>
    </row>
    <row r="791" spans="1:20" s="142" customFormat="1" ht="15" hidden="1" customHeight="1" x14ac:dyDescent="0.2">
      <c r="A791" s="130">
        <v>3</v>
      </c>
      <c r="B791" s="143" t="s">
        <v>622</v>
      </c>
      <c r="C791" s="144" t="s">
        <v>300</v>
      </c>
      <c r="D791" s="145"/>
      <c r="E791" s="146">
        <v>752</v>
      </c>
      <c r="F791" s="147"/>
      <c r="G791" s="148" t="s">
        <v>217</v>
      </c>
      <c r="H791" s="149"/>
      <c r="I791" s="150"/>
      <c r="J791" s="151"/>
      <c r="K791" s="151"/>
      <c r="L791" s="159"/>
      <c r="M791" s="151"/>
      <c r="N791" s="152"/>
      <c r="O791" s="153"/>
      <c r="P791" s="204">
        <v>1</v>
      </c>
      <c r="Q791" s="154"/>
      <c r="R791" s="155"/>
      <c r="S791" s="156"/>
      <c r="T791" s="141"/>
    </row>
    <row r="792" spans="1:20" s="142" customFormat="1" ht="15" hidden="1" customHeight="1" x14ac:dyDescent="0.2">
      <c r="A792" s="130">
        <v>3</v>
      </c>
      <c r="B792" s="143" t="s">
        <v>647</v>
      </c>
      <c r="C792" s="144" t="s">
        <v>300</v>
      </c>
      <c r="D792" s="145"/>
      <c r="E792" s="146">
        <v>745</v>
      </c>
      <c r="F792" s="147"/>
      <c r="G792" s="148" t="s">
        <v>217</v>
      </c>
      <c r="H792" s="149"/>
      <c r="I792" s="150"/>
      <c r="J792" s="151"/>
      <c r="K792" s="151"/>
      <c r="L792" s="159"/>
      <c r="M792" s="151"/>
      <c r="N792" s="152"/>
      <c r="O792" s="153"/>
      <c r="P792" s="204">
        <v>1</v>
      </c>
      <c r="Q792" s="154"/>
      <c r="R792" s="155"/>
      <c r="S792" s="156"/>
      <c r="T792" s="141"/>
    </row>
    <row r="793" spans="1:20" s="142" customFormat="1" ht="15" hidden="1" customHeight="1" x14ac:dyDescent="0.2">
      <c r="A793" s="130">
        <v>3</v>
      </c>
      <c r="B793" s="143" t="s">
        <v>634</v>
      </c>
      <c r="C793" s="144" t="s">
        <v>300</v>
      </c>
      <c r="D793" s="145"/>
      <c r="E793" s="146">
        <v>716</v>
      </c>
      <c r="F793" s="147"/>
      <c r="G793" s="148" t="s">
        <v>217</v>
      </c>
      <c r="H793" s="149"/>
      <c r="I793" s="150"/>
      <c r="J793" s="151"/>
      <c r="K793" s="151"/>
      <c r="L793" s="159"/>
      <c r="M793" s="151"/>
      <c r="N793" s="152"/>
      <c r="O793" s="153"/>
      <c r="P793" s="204">
        <v>1</v>
      </c>
      <c r="Q793" s="154"/>
      <c r="R793" s="155"/>
      <c r="S793" s="156"/>
      <c r="T793" s="141"/>
    </row>
    <row r="794" spans="1:20" s="142" customFormat="1" ht="15" hidden="1" customHeight="1" x14ac:dyDescent="0.2">
      <c r="A794" s="130">
        <v>3</v>
      </c>
      <c r="B794" s="143" t="s">
        <v>634</v>
      </c>
      <c r="C794" s="144" t="s">
        <v>300</v>
      </c>
      <c r="D794" s="145"/>
      <c r="E794" s="146">
        <v>716</v>
      </c>
      <c r="F794" s="147"/>
      <c r="G794" s="148" t="s">
        <v>217</v>
      </c>
      <c r="H794" s="149"/>
      <c r="I794" s="150"/>
      <c r="J794" s="151"/>
      <c r="K794" s="151"/>
      <c r="L794" s="159"/>
      <c r="M794" s="151"/>
      <c r="N794" s="152"/>
      <c r="O794" s="153"/>
      <c r="P794" s="204">
        <v>1</v>
      </c>
      <c r="Q794" s="154"/>
      <c r="R794" s="155"/>
      <c r="S794" s="156"/>
      <c r="T794" s="141"/>
    </row>
    <row r="795" spans="1:20" s="142" customFormat="1" ht="15" hidden="1" customHeight="1" x14ac:dyDescent="0.2">
      <c r="A795" s="130">
        <v>3</v>
      </c>
      <c r="B795" s="143" t="s">
        <v>634</v>
      </c>
      <c r="C795" s="144" t="s">
        <v>300</v>
      </c>
      <c r="D795" s="145"/>
      <c r="E795" s="146">
        <v>717</v>
      </c>
      <c r="F795" s="147"/>
      <c r="G795" s="148" t="s">
        <v>217</v>
      </c>
      <c r="H795" s="149"/>
      <c r="I795" s="150"/>
      <c r="J795" s="151"/>
      <c r="K795" s="151"/>
      <c r="L795" s="159"/>
      <c r="M795" s="151"/>
      <c r="N795" s="152"/>
      <c r="O795" s="153"/>
      <c r="P795" s="204">
        <v>1</v>
      </c>
      <c r="Q795" s="154"/>
      <c r="R795" s="155"/>
      <c r="S795" s="156"/>
      <c r="T795" s="141"/>
    </row>
    <row r="796" spans="1:20" s="142" customFormat="1" ht="15" hidden="1" customHeight="1" x14ac:dyDescent="0.2">
      <c r="A796" s="130">
        <v>3</v>
      </c>
      <c r="B796" s="143" t="s">
        <v>643</v>
      </c>
      <c r="C796" s="144" t="s">
        <v>300</v>
      </c>
      <c r="D796" s="145"/>
      <c r="E796" s="146">
        <v>801</v>
      </c>
      <c r="F796" s="147">
        <v>802</v>
      </c>
      <c r="G796" s="148" t="s">
        <v>217</v>
      </c>
      <c r="H796" s="149"/>
      <c r="I796" s="150"/>
      <c r="J796" s="151"/>
      <c r="K796" s="151"/>
      <c r="L796" s="159"/>
      <c r="M796" s="151"/>
      <c r="N796" s="152"/>
      <c r="O796" s="153"/>
      <c r="P796" s="204">
        <v>8</v>
      </c>
      <c r="Q796" s="154"/>
      <c r="R796" s="155"/>
      <c r="S796" s="156"/>
      <c r="T796" s="141"/>
    </row>
    <row r="797" spans="1:20" s="142" customFormat="1" ht="15" hidden="1" customHeight="1" x14ac:dyDescent="0.2">
      <c r="A797" s="130">
        <v>3</v>
      </c>
      <c r="B797" s="143" t="s">
        <v>648</v>
      </c>
      <c r="C797" s="144" t="s">
        <v>644</v>
      </c>
      <c r="D797" s="145"/>
      <c r="E797" s="146">
        <v>781</v>
      </c>
      <c r="F797" s="147">
        <v>782</v>
      </c>
      <c r="G797" s="148" t="s">
        <v>217</v>
      </c>
      <c r="H797" s="149"/>
      <c r="I797" s="150"/>
      <c r="J797" s="151"/>
      <c r="K797" s="151"/>
      <c r="L797" s="159"/>
      <c r="M797" s="151"/>
      <c r="N797" s="152"/>
      <c r="O797" s="153"/>
      <c r="P797" s="204">
        <f>5+2</f>
        <v>7</v>
      </c>
      <c r="Q797" s="154"/>
      <c r="R797" s="155"/>
      <c r="S797" s="156"/>
      <c r="T797" s="141"/>
    </row>
    <row r="798" spans="1:20" s="142" customFormat="1" ht="15" hidden="1" customHeight="1" x14ac:dyDescent="0.2">
      <c r="A798" s="130">
        <v>3</v>
      </c>
      <c r="B798" s="143" t="s">
        <v>648</v>
      </c>
      <c r="C798" s="144" t="s">
        <v>300</v>
      </c>
      <c r="D798" s="145"/>
      <c r="E798" s="146">
        <v>781</v>
      </c>
      <c r="F798" s="147">
        <v>782</v>
      </c>
      <c r="G798" s="148" t="s">
        <v>217</v>
      </c>
      <c r="H798" s="149"/>
      <c r="I798" s="150"/>
      <c r="J798" s="151"/>
      <c r="K798" s="151"/>
      <c r="L798" s="159"/>
      <c r="M798" s="151"/>
      <c r="N798" s="152"/>
      <c r="O798" s="153"/>
      <c r="P798" s="204">
        <f>12+3</f>
        <v>15</v>
      </c>
      <c r="Q798" s="154"/>
      <c r="R798" s="155"/>
      <c r="S798" s="156"/>
      <c r="T798" s="141"/>
    </row>
    <row r="799" spans="1:20" s="142" customFormat="1" ht="15" customHeight="1" x14ac:dyDescent="0.2">
      <c r="A799" s="130">
        <v>3</v>
      </c>
      <c r="B799" s="143" t="s">
        <v>648</v>
      </c>
      <c r="C799" s="144" t="s">
        <v>649</v>
      </c>
      <c r="D799" s="145"/>
      <c r="E799" s="146">
        <v>782</v>
      </c>
      <c r="F799" s="147"/>
      <c r="G799" s="148" t="s">
        <v>217</v>
      </c>
      <c r="H799" s="149"/>
      <c r="I799" s="150"/>
      <c r="J799" s="151"/>
      <c r="K799" s="151"/>
      <c r="L799" s="159"/>
      <c r="M799" s="151"/>
      <c r="N799" s="152"/>
      <c r="O799" s="153"/>
      <c r="P799" s="204">
        <v>1</v>
      </c>
      <c r="Q799" s="154"/>
      <c r="R799" s="155"/>
      <c r="S799" s="156"/>
      <c r="T799" s="141"/>
    </row>
    <row r="800" spans="1:20" s="142" customFormat="1" ht="15" hidden="1" customHeight="1" x14ac:dyDescent="0.2">
      <c r="A800" s="130">
        <v>3</v>
      </c>
      <c r="B800" s="143" t="s">
        <v>605</v>
      </c>
      <c r="C800" s="144" t="s">
        <v>182</v>
      </c>
      <c r="D800" s="145"/>
      <c r="E800" s="146">
        <v>693.5</v>
      </c>
      <c r="F800" s="147">
        <v>694.2</v>
      </c>
      <c r="G800" s="148" t="s">
        <v>7</v>
      </c>
      <c r="H800" s="149"/>
      <c r="I800" s="150"/>
      <c r="J800" s="151"/>
      <c r="K800" s="151"/>
      <c r="L800" s="159"/>
      <c r="M800" s="151"/>
      <c r="N800" s="152"/>
      <c r="O800" s="153"/>
      <c r="P800" s="204">
        <v>700</v>
      </c>
      <c r="Q800" s="154"/>
      <c r="R800" s="155"/>
      <c r="S800" s="156"/>
      <c r="T800" s="141"/>
    </row>
    <row r="801" spans="1:20" s="142" customFormat="1" ht="15" hidden="1" customHeight="1" x14ac:dyDescent="0.2">
      <c r="A801" s="130">
        <v>3</v>
      </c>
      <c r="B801" s="143" t="s">
        <v>605</v>
      </c>
      <c r="C801" s="144" t="s">
        <v>182</v>
      </c>
      <c r="D801" s="145"/>
      <c r="E801" s="146">
        <v>694</v>
      </c>
      <c r="F801" s="147">
        <v>694.2</v>
      </c>
      <c r="G801" s="148" t="s">
        <v>7</v>
      </c>
      <c r="H801" s="149"/>
      <c r="I801" s="150"/>
      <c r="J801" s="151"/>
      <c r="K801" s="151"/>
      <c r="L801" s="159"/>
      <c r="M801" s="151"/>
      <c r="N801" s="152"/>
      <c r="O801" s="153"/>
      <c r="P801" s="204">
        <v>200</v>
      </c>
      <c r="Q801" s="154"/>
      <c r="R801" s="155"/>
      <c r="S801" s="156"/>
      <c r="T801" s="141"/>
    </row>
    <row r="802" spans="1:20" s="158" customFormat="1" ht="15" hidden="1" customHeight="1" x14ac:dyDescent="0.2">
      <c r="A802" s="130">
        <v>3</v>
      </c>
      <c r="B802" s="143" t="s">
        <v>632</v>
      </c>
      <c r="C802" s="144" t="s">
        <v>224</v>
      </c>
      <c r="D802" s="145"/>
      <c r="E802" s="146">
        <v>763</v>
      </c>
      <c r="F802" s="147">
        <v>764</v>
      </c>
      <c r="G802" s="148" t="s">
        <v>217</v>
      </c>
      <c r="H802" s="149">
        <v>20</v>
      </c>
      <c r="I802" s="150" t="s">
        <v>213</v>
      </c>
      <c r="J802" s="150"/>
      <c r="K802" s="150"/>
      <c r="L802" s="157"/>
      <c r="M802" s="150"/>
      <c r="N802" s="151"/>
      <c r="O802" s="173"/>
      <c r="P802" s="204">
        <v>15</v>
      </c>
      <c r="Q802" s="191">
        <f>+P802/H802</f>
        <v>0.75</v>
      </c>
      <c r="R802" s="187"/>
    </row>
    <row r="803" spans="1:20" s="158" customFormat="1" ht="15" hidden="1" customHeight="1" x14ac:dyDescent="0.2">
      <c r="A803" s="130">
        <v>3</v>
      </c>
      <c r="B803" s="143" t="s">
        <v>632</v>
      </c>
      <c r="C803" s="144" t="s">
        <v>228</v>
      </c>
      <c r="D803" s="145"/>
      <c r="E803" s="146">
        <v>763</v>
      </c>
      <c r="F803" s="147">
        <v>764</v>
      </c>
      <c r="G803" s="148" t="s">
        <v>217</v>
      </c>
      <c r="H803" s="149">
        <v>9</v>
      </c>
      <c r="I803" s="150" t="s">
        <v>213</v>
      </c>
      <c r="J803" s="150"/>
      <c r="K803" s="150"/>
      <c r="L803" s="157"/>
      <c r="M803" s="150"/>
      <c r="N803" s="151"/>
      <c r="O803" s="173"/>
      <c r="P803" s="204"/>
      <c r="Q803" s="191">
        <f t="shared" ref="Q803:Q815" si="21">+P803/H803</f>
        <v>0</v>
      </c>
      <c r="R803" s="187"/>
    </row>
    <row r="804" spans="1:20" s="158" customFormat="1" ht="15" hidden="1" customHeight="1" x14ac:dyDescent="0.2">
      <c r="A804" s="130">
        <v>3</v>
      </c>
      <c r="B804" s="143" t="s">
        <v>632</v>
      </c>
      <c r="C804" s="144" t="s">
        <v>229</v>
      </c>
      <c r="D804" s="145"/>
      <c r="E804" s="146">
        <v>763</v>
      </c>
      <c r="F804" s="147">
        <v>763.1</v>
      </c>
      <c r="G804" s="148" t="s">
        <v>9</v>
      </c>
      <c r="H804" s="149">
        <v>20</v>
      </c>
      <c r="I804" s="150" t="s">
        <v>213</v>
      </c>
      <c r="J804" s="150"/>
      <c r="K804" s="150"/>
      <c r="L804" s="157"/>
      <c r="M804" s="150"/>
      <c r="N804" s="151"/>
      <c r="O804" s="173"/>
      <c r="P804" s="204">
        <v>20</v>
      </c>
      <c r="Q804" s="191">
        <f t="shared" si="21"/>
        <v>1</v>
      </c>
      <c r="R804" s="187"/>
    </row>
    <row r="805" spans="1:20" s="158" customFormat="1" ht="15" hidden="1" customHeight="1" x14ac:dyDescent="0.2">
      <c r="A805" s="130">
        <v>3</v>
      </c>
      <c r="B805" s="143" t="s">
        <v>632</v>
      </c>
      <c r="C805" s="144" t="s">
        <v>229</v>
      </c>
      <c r="D805" s="145"/>
      <c r="E805" s="146">
        <v>763.1</v>
      </c>
      <c r="F805" s="147">
        <v>763.2</v>
      </c>
      <c r="G805" s="148" t="s">
        <v>9</v>
      </c>
      <c r="H805" s="149">
        <v>30</v>
      </c>
      <c r="I805" s="150"/>
      <c r="J805" s="150" t="s">
        <v>213</v>
      </c>
      <c r="K805" s="150"/>
      <c r="L805" s="157"/>
      <c r="M805" s="150"/>
      <c r="N805" s="151"/>
      <c r="O805" s="173"/>
      <c r="P805" s="204">
        <v>30</v>
      </c>
      <c r="Q805" s="191">
        <f t="shared" si="21"/>
        <v>1</v>
      </c>
      <c r="R805" s="187"/>
    </row>
    <row r="806" spans="1:20" s="158" customFormat="1" ht="15" hidden="1" customHeight="1" x14ac:dyDescent="0.2">
      <c r="A806" s="130">
        <v>3</v>
      </c>
      <c r="B806" s="143" t="s">
        <v>632</v>
      </c>
      <c r="C806" s="144" t="s">
        <v>216</v>
      </c>
      <c r="D806" s="145"/>
      <c r="E806" s="146">
        <v>763.1</v>
      </c>
      <c r="F806" s="147">
        <v>763.2</v>
      </c>
      <c r="G806" s="148" t="s">
        <v>217</v>
      </c>
      <c r="H806" s="149">
        <v>2</v>
      </c>
      <c r="I806" s="150"/>
      <c r="J806" s="150" t="s">
        <v>213</v>
      </c>
      <c r="K806" s="150"/>
      <c r="L806" s="157"/>
      <c r="M806" s="150"/>
      <c r="N806" s="151"/>
      <c r="O806" s="173"/>
      <c r="P806" s="204">
        <v>2</v>
      </c>
      <c r="Q806" s="191">
        <f t="shared" si="21"/>
        <v>1</v>
      </c>
      <c r="R806" s="187"/>
    </row>
    <row r="807" spans="1:20" s="158" customFormat="1" ht="15" hidden="1" customHeight="1" x14ac:dyDescent="0.2">
      <c r="A807" s="130">
        <v>3</v>
      </c>
      <c r="B807" s="143" t="s">
        <v>632</v>
      </c>
      <c r="C807" s="144" t="s">
        <v>230</v>
      </c>
      <c r="D807" s="145"/>
      <c r="E807" s="146">
        <v>763.2</v>
      </c>
      <c r="F807" s="147">
        <v>763.3</v>
      </c>
      <c r="G807" s="148" t="s">
        <v>217</v>
      </c>
      <c r="H807" s="149">
        <v>1</v>
      </c>
      <c r="I807" s="150"/>
      <c r="J807" s="150" t="s">
        <v>213</v>
      </c>
      <c r="K807" s="150"/>
      <c r="L807" s="157"/>
      <c r="M807" s="150"/>
      <c r="N807" s="151"/>
      <c r="O807" s="173"/>
      <c r="P807" s="204"/>
      <c r="Q807" s="191">
        <f t="shared" si="21"/>
        <v>0</v>
      </c>
      <c r="R807" s="187"/>
    </row>
    <row r="808" spans="1:20" s="158" customFormat="1" ht="15" hidden="1" customHeight="1" x14ac:dyDescent="0.2">
      <c r="A808" s="130">
        <v>3</v>
      </c>
      <c r="B808" s="143" t="s">
        <v>632</v>
      </c>
      <c r="C808" s="144" t="s">
        <v>231</v>
      </c>
      <c r="D808" s="145"/>
      <c r="E808" s="146">
        <v>763.3</v>
      </c>
      <c r="F808" s="147">
        <v>763.4</v>
      </c>
      <c r="G808" s="148" t="s">
        <v>9</v>
      </c>
      <c r="H808" s="149">
        <v>6</v>
      </c>
      <c r="I808" s="150"/>
      <c r="J808" s="150" t="s">
        <v>213</v>
      </c>
      <c r="K808" s="150"/>
      <c r="L808" s="157"/>
      <c r="M808" s="150"/>
      <c r="N808" s="151"/>
      <c r="O808" s="173"/>
      <c r="P808" s="204"/>
      <c r="Q808" s="191">
        <f t="shared" si="21"/>
        <v>0</v>
      </c>
      <c r="R808" s="187" t="s">
        <v>641</v>
      </c>
    </row>
    <row r="809" spans="1:20" s="158" customFormat="1" ht="15" hidden="1" customHeight="1" x14ac:dyDescent="0.2">
      <c r="A809" s="130">
        <v>3</v>
      </c>
      <c r="B809" s="143" t="s">
        <v>632</v>
      </c>
      <c r="C809" s="144" t="s">
        <v>231</v>
      </c>
      <c r="D809" s="145"/>
      <c r="E809" s="146">
        <v>763.6</v>
      </c>
      <c r="F809" s="147">
        <v>763.7</v>
      </c>
      <c r="G809" s="148" t="s">
        <v>9</v>
      </c>
      <c r="H809" s="149">
        <v>3</v>
      </c>
      <c r="I809" s="150"/>
      <c r="J809" s="150" t="s">
        <v>213</v>
      </c>
      <c r="K809" s="150"/>
      <c r="L809" s="157"/>
      <c r="M809" s="150"/>
      <c r="N809" s="151"/>
      <c r="O809" s="173"/>
      <c r="P809" s="204"/>
      <c r="Q809" s="191">
        <f t="shared" si="21"/>
        <v>0</v>
      </c>
      <c r="R809" s="187"/>
    </row>
    <row r="810" spans="1:20" s="158" customFormat="1" ht="15" hidden="1" customHeight="1" x14ac:dyDescent="0.2">
      <c r="A810" s="130">
        <v>3</v>
      </c>
      <c r="B810" s="143" t="s">
        <v>632</v>
      </c>
      <c r="C810" s="144" t="s">
        <v>231</v>
      </c>
      <c r="D810" s="145"/>
      <c r="E810" s="146">
        <v>763.7</v>
      </c>
      <c r="F810" s="147">
        <v>763.8</v>
      </c>
      <c r="G810" s="148" t="s">
        <v>9</v>
      </c>
      <c r="H810" s="149">
        <v>3</v>
      </c>
      <c r="I810" s="150"/>
      <c r="J810" s="150"/>
      <c r="K810" s="150" t="s">
        <v>213</v>
      </c>
      <c r="L810" s="157"/>
      <c r="M810" s="150"/>
      <c r="N810" s="151"/>
      <c r="O810" s="173"/>
      <c r="P810" s="204"/>
      <c r="Q810" s="191">
        <f t="shared" si="21"/>
        <v>0</v>
      </c>
      <c r="R810" s="187"/>
    </row>
    <row r="811" spans="1:20" s="158" customFormat="1" ht="15" hidden="1" customHeight="1" x14ac:dyDescent="0.2">
      <c r="A811" s="130">
        <v>3</v>
      </c>
      <c r="B811" s="143" t="s">
        <v>632</v>
      </c>
      <c r="C811" s="144" t="s">
        <v>224</v>
      </c>
      <c r="D811" s="145"/>
      <c r="E811" s="146">
        <v>764</v>
      </c>
      <c r="F811" s="147">
        <v>765</v>
      </c>
      <c r="G811" s="148" t="s">
        <v>217</v>
      </c>
      <c r="H811" s="149">
        <v>26</v>
      </c>
      <c r="I811" s="150"/>
      <c r="J811" s="150"/>
      <c r="K811" s="150" t="s">
        <v>213</v>
      </c>
      <c r="L811" s="157"/>
      <c r="M811" s="150"/>
      <c r="N811" s="151"/>
      <c r="O811" s="173"/>
      <c r="P811" s="204"/>
      <c r="Q811" s="191">
        <f t="shared" si="21"/>
        <v>0</v>
      </c>
      <c r="R811" s="187"/>
    </row>
    <row r="812" spans="1:20" s="142" customFormat="1" ht="15" hidden="1" customHeight="1" x14ac:dyDescent="0.2">
      <c r="A812" s="130">
        <v>3</v>
      </c>
      <c r="B812" s="143" t="s">
        <v>635</v>
      </c>
      <c r="C812" s="144" t="s">
        <v>269</v>
      </c>
      <c r="D812" s="145"/>
      <c r="E812" s="146" t="s">
        <v>320</v>
      </c>
      <c r="F812" s="147" t="s">
        <v>52</v>
      </c>
      <c r="G812" s="148" t="s">
        <v>217</v>
      </c>
      <c r="H812" s="149">
        <v>1</v>
      </c>
      <c r="I812" s="150"/>
      <c r="J812" s="151"/>
      <c r="K812" s="151"/>
      <c r="L812" s="159"/>
      <c r="M812" s="151" t="s">
        <v>213</v>
      </c>
      <c r="N812" s="152"/>
      <c r="O812" s="153"/>
      <c r="P812" s="204">
        <v>1</v>
      </c>
      <c r="Q812" s="191">
        <f t="shared" si="21"/>
        <v>1</v>
      </c>
      <c r="R812" s="155"/>
      <c r="S812" s="156"/>
      <c r="T812" s="141"/>
    </row>
    <row r="813" spans="1:20" s="142" customFormat="1" ht="15" hidden="1" customHeight="1" x14ac:dyDescent="0.2">
      <c r="A813" s="130">
        <v>3</v>
      </c>
      <c r="B813" s="143" t="s">
        <v>635</v>
      </c>
      <c r="C813" s="144" t="s">
        <v>269</v>
      </c>
      <c r="D813" s="145"/>
      <c r="E813" s="146" t="s">
        <v>646</v>
      </c>
      <c r="F813" s="147" t="s">
        <v>52</v>
      </c>
      <c r="G813" s="148" t="s">
        <v>217</v>
      </c>
      <c r="H813" s="149">
        <v>1</v>
      </c>
      <c r="I813" s="150"/>
      <c r="J813" s="151"/>
      <c r="K813" s="151"/>
      <c r="L813" s="159"/>
      <c r="M813" s="151" t="s">
        <v>213</v>
      </c>
      <c r="N813" s="152"/>
      <c r="O813" s="153"/>
      <c r="P813" s="204">
        <v>1</v>
      </c>
      <c r="Q813" s="191">
        <f t="shared" si="21"/>
        <v>1</v>
      </c>
      <c r="R813" s="155"/>
      <c r="S813" s="156"/>
      <c r="T813" s="141"/>
    </row>
    <row r="814" spans="1:20" s="142" customFormat="1" ht="15" hidden="1" customHeight="1" x14ac:dyDescent="0.2">
      <c r="A814" s="130">
        <v>3</v>
      </c>
      <c r="B814" s="143" t="s">
        <v>634</v>
      </c>
      <c r="C814" s="144" t="s">
        <v>269</v>
      </c>
      <c r="D814" s="145"/>
      <c r="E814" s="146" t="s">
        <v>524</v>
      </c>
      <c r="F814" s="147" t="s">
        <v>53</v>
      </c>
      <c r="G814" s="148" t="s">
        <v>217</v>
      </c>
      <c r="H814" s="149">
        <v>1</v>
      </c>
      <c r="I814" s="150"/>
      <c r="J814" s="151"/>
      <c r="K814" s="151"/>
      <c r="L814" s="159"/>
      <c r="M814" s="151" t="s">
        <v>213</v>
      </c>
      <c r="N814" s="152"/>
      <c r="O814" s="153"/>
      <c r="P814" s="204">
        <v>1</v>
      </c>
      <c r="Q814" s="191">
        <f t="shared" si="21"/>
        <v>1</v>
      </c>
      <c r="R814" s="155"/>
      <c r="S814" s="156"/>
      <c r="T814" s="141"/>
    </row>
    <row r="815" spans="1:20" s="142" customFormat="1" ht="15" hidden="1" customHeight="1" x14ac:dyDescent="0.2">
      <c r="A815" s="130"/>
      <c r="B815" s="143"/>
      <c r="C815" s="144" t="s">
        <v>275</v>
      </c>
      <c r="D815" s="145"/>
      <c r="E815" s="146">
        <v>691</v>
      </c>
      <c r="F815" s="147">
        <v>769</v>
      </c>
      <c r="G815" s="148" t="s">
        <v>362</v>
      </c>
      <c r="H815" s="149">
        <v>1</v>
      </c>
      <c r="I815" s="150"/>
      <c r="J815" s="151"/>
      <c r="K815" s="151"/>
      <c r="L815" s="159"/>
      <c r="M815" s="151" t="s">
        <v>213</v>
      </c>
      <c r="N815" s="152"/>
      <c r="O815" s="153"/>
      <c r="P815" s="193">
        <v>1</v>
      </c>
      <c r="Q815" s="191">
        <f t="shared" si="21"/>
        <v>1</v>
      </c>
      <c r="R815" s="155"/>
      <c r="S815" s="156"/>
      <c r="T815" s="141"/>
    </row>
    <row r="816" spans="1:20" s="142" customFormat="1" ht="15" hidden="1" customHeight="1" x14ac:dyDescent="0.2">
      <c r="A816" s="130">
        <v>3</v>
      </c>
      <c r="B816" s="143" t="s">
        <v>632</v>
      </c>
      <c r="C816" s="144" t="s">
        <v>224</v>
      </c>
      <c r="D816" s="145"/>
      <c r="E816" s="146">
        <v>761.8</v>
      </c>
      <c r="F816" s="147">
        <v>761.9</v>
      </c>
      <c r="G816" s="148" t="s">
        <v>217</v>
      </c>
      <c r="H816" s="149"/>
      <c r="I816" s="150"/>
      <c r="J816" s="151"/>
      <c r="K816" s="151"/>
      <c r="L816" s="159"/>
      <c r="M816" s="151"/>
      <c r="N816" s="152"/>
      <c r="O816" s="153"/>
      <c r="P816" s="204">
        <v>1</v>
      </c>
      <c r="Q816" s="154"/>
      <c r="R816" s="155"/>
      <c r="S816" s="156"/>
      <c r="T816" s="141"/>
    </row>
    <row r="817" spans="1:20" s="142" customFormat="1" ht="15" hidden="1" customHeight="1" x14ac:dyDescent="0.2">
      <c r="A817" s="130">
        <v>3</v>
      </c>
      <c r="B817" s="143" t="s">
        <v>632</v>
      </c>
      <c r="C817" s="144" t="s">
        <v>224</v>
      </c>
      <c r="D817" s="145"/>
      <c r="E817" s="146">
        <v>762</v>
      </c>
      <c r="F817" s="147">
        <v>763</v>
      </c>
      <c r="G817" s="148" t="s">
        <v>217</v>
      </c>
      <c r="H817" s="149"/>
      <c r="I817" s="150"/>
      <c r="J817" s="151"/>
      <c r="K817" s="151"/>
      <c r="L817" s="159"/>
      <c r="M817" s="151"/>
      <c r="N817" s="152"/>
      <c r="O817" s="153"/>
      <c r="P817" s="204">
        <v>13</v>
      </c>
      <c r="Q817" s="154"/>
      <c r="R817" s="155"/>
      <c r="S817" s="156"/>
      <c r="T817" s="141"/>
    </row>
    <row r="818" spans="1:20" s="142" customFormat="1" ht="15" hidden="1" customHeight="1" x14ac:dyDescent="0.2">
      <c r="A818" s="130">
        <v>3</v>
      </c>
      <c r="B818" s="143" t="s">
        <v>632</v>
      </c>
      <c r="C818" s="144" t="s">
        <v>224</v>
      </c>
      <c r="D818" s="145"/>
      <c r="E818" s="146">
        <v>763</v>
      </c>
      <c r="F818" s="147">
        <v>764</v>
      </c>
      <c r="G818" s="148" t="s">
        <v>217</v>
      </c>
      <c r="H818" s="149"/>
      <c r="I818" s="150"/>
      <c r="J818" s="151"/>
      <c r="K818" s="151"/>
      <c r="L818" s="159"/>
      <c r="M818" s="151"/>
      <c r="N818" s="152"/>
      <c r="O818" s="153"/>
      <c r="P818" s="204">
        <v>7</v>
      </c>
      <c r="Q818" s="154"/>
      <c r="R818" s="155"/>
      <c r="S818" s="156"/>
      <c r="T818" s="141"/>
    </row>
    <row r="819" spans="1:20" s="142" customFormat="1" ht="15" hidden="1" customHeight="1" x14ac:dyDescent="0.2">
      <c r="A819" s="130">
        <v>3</v>
      </c>
      <c r="B819" s="143" t="s">
        <v>632</v>
      </c>
      <c r="C819" s="144" t="s">
        <v>300</v>
      </c>
      <c r="D819" s="145"/>
      <c r="E819" s="146">
        <v>767.8</v>
      </c>
      <c r="F819" s="147"/>
      <c r="G819" s="148" t="s">
        <v>217</v>
      </c>
      <c r="H819" s="149"/>
      <c r="I819" s="150"/>
      <c r="J819" s="151"/>
      <c r="K819" s="151"/>
      <c r="L819" s="159"/>
      <c r="M819" s="151"/>
      <c r="N819" s="152"/>
      <c r="O819" s="153"/>
      <c r="P819" s="204">
        <v>1</v>
      </c>
      <c r="Q819" s="154"/>
      <c r="R819" s="155"/>
      <c r="S819" s="156"/>
      <c r="T819" s="141"/>
    </row>
    <row r="820" spans="1:20" s="142" customFormat="1" ht="15" hidden="1" customHeight="1" x14ac:dyDescent="0.2">
      <c r="A820" s="130">
        <v>3</v>
      </c>
      <c r="B820" s="143" t="s">
        <v>622</v>
      </c>
      <c r="C820" s="144" t="s">
        <v>300</v>
      </c>
      <c r="D820" s="145"/>
      <c r="E820" s="146">
        <v>759</v>
      </c>
      <c r="F820" s="147"/>
      <c r="G820" s="148" t="s">
        <v>217</v>
      </c>
      <c r="H820" s="149"/>
      <c r="I820" s="150"/>
      <c r="J820" s="151"/>
      <c r="K820" s="151"/>
      <c r="L820" s="159"/>
      <c r="M820" s="151"/>
      <c r="N820" s="152"/>
      <c r="O820" s="153"/>
      <c r="P820" s="204">
        <v>1</v>
      </c>
      <c r="Q820" s="154"/>
      <c r="R820" s="155"/>
      <c r="S820" s="156"/>
      <c r="T820" s="141"/>
    </row>
    <row r="821" spans="1:20" s="142" customFormat="1" ht="15" hidden="1" customHeight="1" x14ac:dyDescent="0.2">
      <c r="A821" s="130">
        <v>3</v>
      </c>
      <c r="B821" s="143" t="s">
        <v>622</v>
      </c>
      <c r="C821" s="144" t="s">
        <v>300</v>
      </c>
      <c r="D821" s="145"/>
      <c r="E821" s="146">
        <v>757.2</v>
      </c>
      <c r="F821" s="147"/>
      <c r="G821" s="148" t="s">
        <v>217</v>
      </c>
      <c r="H821" s="149"/>
      <c r="I821" s="150"/>
      <c r="J821" s="151"/>
      <c r="K821" s="151"/>
      <c r="L821" s="159"/>
      <c r="M821" s="151"/>
      <c r="N821" s="152"/>
      <c r="O821" s="153"/>
      <c r="P821" s="204">
        <v>1</v>
      </c>
      <c r="Q821" s="154"/>
      <c r="R821" s="155"/>
      <c r="S821" s="156"/>
      <c r="T821" s="141"/>
    </row>
    <row r="822" spans="1:20" s="142" customFormat="1" ht="15" hidden="1" customHeight="1" x14ac:dyDescent="0.2">
      <c r="A822" s="130">
        <v>3</v>
      </c>
      <c r="B822" s="143" t="s">
        <v>647</v>
      </c>
      <c r="C822" s="144" t="s">
        <v>300</v>
      </c>
      <c r="D822" s="145"/>
      <c r="E822" s="146">
        <v>748.3</v>
      </c>
      <c r="F822" s="147"/>
      <c r="G822" s="148" t="s">
        <v>217</v>
      </c>
      <c r="H822" s="149"/>
      <c r="I822" s="150"/>
      <c r="J822" s="151"/>
      <c r="K822" s="151"/>
      <c r="L822" s="159"/>
      <c r="M822" s="151"/>
      <c r="N822" s="152"/>
      <c r="O822" s="153"/>
      <c r="P822" s="204">
        <v>1</v>
      </c>
      <c r="Q822" s="154"/>
      <c r="R822" s="155"/>
      <c r="S822" s="156"/>
      <c r="T822" s="141"/>
    </row>
    <row r="823" spans="1:20" s="142" customFormat="1" ht="15" hidden="1" customHeight="1" x14ac:dyDescent="0.2">
      <c r="A823" s="130">
        <v>3</v>
      </c>
      <c r="B823" s="143" t="s">
        <v>605</v>
      </c>
      <c r="C823" s="144" t="s">
        <v>650</v>
      </c>
      <c r="D823" s="145"/>
      <c r="E823" s="146">
        <v>694.9</v>
      </c>
      <c r="F823" s="147">
        <v>695</v>
      </c>
      <c r="G823" s="148" t="s">
        <v>9</v>
      </c>
      <c r="H823" s="149"/>
      <c r="I823" s="150"/>
      <c r="J823" s="151"/>
      <c r="K823" s="151"/>
      <c r="L823" s="159"/>
      <c r="M823" s="151"/>
      <c r="N823" s="152"/>
      <c r="O823" s="153"/>
      <c r="P823" s="204">
        <v>100</v>
      </c>
      <c r="Q823" s="154"/>
      <c r="R823" s="155"/>
      <c r="S823" s="156"/>
      <c r="T823" s="141"/>
    </row>
    <row r="824" spans="1:20" s="142" customFormat="1" ht="15" hidden="1" customHeight="1" x14ac:dyDescent="0.2">
      <c r="A824" s="130">
        <v>3</v>
      </c>
      <c r="B824" s="143" t="s">
        <v>605</v>
      </c>
      <c r="C824" s="144" t="s">
        <v>650</v>
      </c>
      <c r="D824" s="145"/>
      <c r="E824" s="146">
        <v>694.7</v>
      </c>
      <c r="F824" s="147">
        <v>694.8</v>
      </c>
      <c r="G824" s="148" t="s">
        <v>9</v>
      </c>
      <c r="H824" s="149"/>
      <c r="I824" s="150"/>
      <c r="J824" s="151"/>
      <c r="K824" s="151"/>
      <c r="L824" s="159"/>
      <c r="M824" s="151"/>
      <c r="N824" s="152"/>
      <c r="O824" s="153"/>
      <c r="P824" s="204">
        <v>100</v>
      </c>
      <c r="Q824" s="154"/>
      <c r="R824" s="155"/>
      <c r="S824" s="156"/>
      <c r="T824" s="141"/>
    </row>
    <row r="825" spans="1:20" s="142" customFormat="1" ht="15" hidden="1" customHeight="1" x14ac:dyDescent="0.2">
      <c r="A825" s="130">
        <v>3</v>
      </c>
      <c r="B825" s="143" t="s">
        <v>605</v>
      </c>
      <c r="C825" s="144" t="s">
        <v>650</v>
      </c>
      <c r="D825" s="145"/>
      <c r="E825" s="146">
        <v>694.2</v>
      </c>
      <c r="F825" s="147">
        <v>694.3</v>
      </c>
      <c r="G825" s="148" t="s">
        <v>9</v>
      </c>
      <c r="H825" s="149"/>
      <c r="I825" s="150"/>
      <c r="J825" s="151"/>
      <c r="K825" s="151"/>
      <c r="L825" s="159"/>
      <c r="M825" s="151"/>
      <c r="N825" s="152"/>
      <c r="O825" s="153"/>
      <c r="P825" s="204">
        <v>100</v>
      </c>
      <c r="Q825" s="154"/>
      <c r="R825" s="155"/>
      <c r="S825" s="156"/>
      <c r="T825" s="141"/>
    </row>
    <row r="826" spans="1:20" s="142" customFormat="1" ht="15" hidden="1" customHeight="1" x14ac:dyDescent="0.2">
      <c r="A826" s="130">
        <v>3</v>
      </c>
      <c r="B826" s="143" t="s">
        <v>647</v>
      </c>
      <c r="C826" s="144" t="s">
        <v>651</v>
      </c>
      <c r="D826" s="145"/>
      <c r="E826" s="146">
        <v>748.3</v>
      </c>
      <c r="F826" s="147">
        <v>748.4</v>
      </c>
      <c r="G826" s="148" t="s">
        <v>9</v>
      </c>
      <c r="H826" s="149"/>
      <c r="I826" s="150"/>
      <c r="J826" s="151"/>
      <c r="K826" s="151"/>
      <c r="L826" s="159"/>
      <c r="M826" s="151"/>
      <c r="N826" s="152"/>
      <c r="O826" s="153"/>
      <c r="P826" s="204">
        <v>10</v>
      </c>
      <c r="Q826" s="154"/>
      <c r="R826" s="155"/>
      <c r="S826" s="156"/>
      <c r="T826" s="141"/>
    </row>
    <row r="827" spans="1:20" s="142" customFormat="1" ht="15" hidden="1" customHeight="1" x14ac:dyDescent="0.2">
      <c r="A827" s="130">
        <v>3</v>
      </c>
      <c r="B827" s="143" t="s">
        <v>553</v>
      </c>
      <c r="C827" s="144" t="s">
        <v>543</v>
      </c>
      <c r="D827" s="145"/>
      <c r="E827" s="146" t="s">
        <v>652</v>
      </c>
      <c r="F827" s="147" t="s">
        <v>653</v>
      </c>
      <c r="G827" s="148" t="s">
        <v>7</v>
      </c>
      <c r="H827" s="149"/>
      <c r="I827" s="150"/>
      <c r="J827" s="151"/>
      <c r="K827" s="151"/>
      <c r="L827" s="159"/>
      <c r="M827" s="151"/>
      <c r="N827" s="152"/>
      <c r="O827" s="153"/>
      <c r="P827" s="204">
        <f>5*2.5</f>
        <v>12.5</v>
      </c>
      <c r="Q827" s="154"/>
      <c r="R827" s="155" t="s">
        <v>654</v>
      </c>
      <c r="S827" s="156"/>
      <c r="T827" s="141"/>
    </row>
    <row r="828" spans="1:20" s="142" customFormat="1" ht="15" hidden="1" customHeight="1" x14ac:dyDescent="0.2">
      <c r="A828" s="130">
        <v>3</v>
      </c>
      <c r="B828" s="143" t="s">
        <v>553</v>
      </c>
      <c r="C828" s="144" t="s">
        <v>543</v>
      </c>
      <c r="D828" s="145"/>
      <c r="E828" s="146" t="s">
        <v>652</v>
      </c>
      <c r="F828" s="147" t="s">
        <v>653</v>
      </c>
      <c r="G828" s="148" t="s">
        <v>7</v>
      </c>
      <c r="H828" s="149"/>
      <c r="I828" s="150"/>
      <c r="J828" s="151"/>
      <c r="K828" s="151"/>
      <c r="L828" s="159"/>
      <c r="M828" s="151"/>
      <c r="N828" s="152"/>
      <c r="O828" s="153"/>
      <c r="P828" s="204">
        <f>5*2.5</f>
        <v>12.5</v>
      </c>
      <c r="Q828" s="154"/>
      <c r="R828" s="155" t="s">
        <v>654</v>
      </c>
      <c r="S828" s="156"/>
      <c r="T828" s="141"/>
    </row>
    <row r="829" spans="1:20" s="142" customFormat="1" ht="15" hidden="1" customHeight="1" x14ac:dyDescent="0.2">
      <c r="A829" s="130">
        <v>3</v>
      </c>
      <c r="B829" s="143" t="s">
        <v>553</v>
      </c>
      <c r="C829" s="144" t="s">
        <v>543</v>
      </c>
      <c r="D829" s="145"/>
      <c r="E829" s="146" t="s">
        <v>652</v>
      </c>
      <c r="F829" s="147" t="s">
        <v>653</v>
      </c>
      <c r="G829" s="148" t="s">
        <v>7</v>
      </c>
      <c r="H829" s="149"/>
      <c r="I829" s="150"/>
      <c r="J829" s="151"/>
      <c r="K829" s="151"/>
      <c r="L829" s="159"/>
      <c r="M829" s="151"/>
      <c r="N829" s="152"/>
      <c r="O829" s="153"/>
      <c r="P829" s="204">
        <f>4*2.5</f>
        <v>10</v>
      </c>
      <c r="Q829" s="154"/>
      <c r="R829" s="155" t="s">
        <v>655</v>
      </c>
      <c r="S829" s="156"/>
      <c r="T829" s="141"/>
    </row>
    <row r="830" spans="1:20" s="142" customFormat="1" ht="15" hidden="1" customHeight="1" x14ac:dyDescent="0.2">
      <c r="A830" s="130">
        <v>3</v>
      </c>
      <c r="B830" s="143" t="s">
        <v>553</v>
      </c>
      <c r="C830" s="144" t="s">
        <v>543</v>
      </c>
      <c r="D830" s="145"/>
      <c r="E830" s="146" t="s">
        <v>652</v>
      </c>
      <c r="F830" s="147" t="s">
        <v>653</v>
      </c>
      <c r="G830" s="148" t="s">
        <v>7</v>
      </c>
      <c r="H830" s="149"/>
      <c r="I830" s="150"/>
      <c r="J830" s="151"/>
      <c r="K830" s="151"/>
      <c r="L830" s="159"/>
      <c r="M830" s="151"/>
      <c r="N830" s="152"/>
      <c r="O830" s="153"/>
      <c r="P830" s="204">
        <f>5*2.5</f>
        <v>12.5</v>
      </c>
      <c r="Q830" s="154"/>
      <c r="R830" s="155" t="s">
        <v>655</v>
      </c>
      <c r="S830" s="156"/>
      <c r="T830" s="141"/>
    </row>
    <row r="831" spans="1:20" s="142" customFormat="1" ht="15" hidden="1" customHeight="1" x14ac:dyDescent="0.2">
      <c r="A831" s="130">
        <v>3</v>
      </c>
      <c r="B831" s="143" t="s">
        <v>553</v>
      </c>
      <c r="C831" s="144" t="s">
        <v>601</v>
      </c>
      <c r="D831" s="145"/>
      <c r="E831" s="146">
        <v>694</v>
      </c>
      <c r="F831" s="147"/>
      <c r="G831" s="148" t="s">
        <v>9</v>
      </c>
      <c r="H831" s="149"/>
      <c r="I831" s="150"/>
      <c r="J831" s="151"/>
      <c r="K831" s="151"/>
      <c r="L831" s="159"/>
      <c r="M831" s="151"/>
      <c r="N831" s="152"/>
      <c r="O831" s="153"/>
      <c r="P831" s="204">
        <v>100</v>
      </c>
      <c r="Q831" s="154"/>
      <c r="R831" s="155"/>
      <c r="S831" s="156"/>
      <c r="T831" s="141"/>
    </row>
  </sheetData>
  <autoFilter ref="A2:T831">
    <filterColumn colId="2" showButton="0">
      <filters>
        <filter val="Instalar baliza PK"/>
        <filter val="Reponer baliza kilométrica"/>
      </filters>
    </filterColumn>
  </autoFilter>
  <mergeCells count="4">
    <mergeCell ref="C2:D2"/>
    <mergeCell ref="C111:D111"/>
    <mergeCell ref="C435:D435"/>
    <mergeCell ref="C619:D619"/>
  </mergeCells>
  <conditionalFormatting sqref="I3:O5">
    <cfRule type="containsText" dxfId="126" priority="127" stopIfTrue="1" operator="containsText" text="X">
      <formula>NOT(ISERROR(SEARCH("X",I3)))</formula>
    </cfRule>
  </conditionalFormatting>
  <conditionalFormatting sqref="I6:O10">
    <cfRule type="containsText" dxfId="125" priority="126" stopIfTrue="1" operator="containsText" text="X">
      <formula>NOT(ISERROR(SEARCH("X",I6)))</formula>
    </cfRule>
  </conditionalFormatting>
  <conditionalFormatting sqref="I11:O16 I18:O30">
    <cfRule type="containsText" dxfId="124" priority="125" stopIfTrue="1" operator="containsText" text="X">
      <formula>NOT(ISERROR(SEARCH("X",I11)))</formula>
    </cfRule>
  </conditionalFormatting>
  <conditionalFormatting sqref="I17:O17">
    <cfRule type="containsText" dxfId="123" priority="124" stopIfTrue="1" operator="containsText" text="X">
      <formula>NOT(ISERROR(SEARCH("X",I17)))</formula>
    </cfRule>
  </conditionalFormatting>
  <conditionalFormatting sqref="I31:O32">
    <cfRule type="containsText" dxfId="122" priority="123" stopIfTrue="1" operator="containsText" text="X">
      <formula>NOT(ISERROR(SEARCH("X",I31)))</formula>
    </cfRule>
  </conditionalFormatting>
  <conditionalFormatting sqref="I39:O39">
    <cfRule type="containsText" dxfId="121" priority="122" stopIfTrue="1" operator="containsText" text="X">
      <formula>NOT(ISERROR(SEARCH("X",I39)))</formula>
    </cfRule>
  </conditionalFormatting>
  <conditionalFormatting sqref="I33:O38">
    <cfRule type="containsText" dxfId="120" priority="121" stopIfTrue="1" operator="containsText" text="X">
      <formula>NOT(ISERROR(SEARCH("X",I33)))</formula>
    </cfRule>
  </conditionalFormatting>
  <conditionalFormatting sqref="I40:O46 I48:O48">
    <cfRule type="containsText" dxfId="119" priority="120" stopIfTrue="1" operator="containsText" text="X">
      <formula>NOT(ISERROR(SEARCH("X",I40)))</formula>
    </cfRule>
  </conditionalFormatting>
  <conditionalFormatting sqref="I47:O47">
    <cfRule type="containsText" dxfId="118" priority="119" stopIfTrue="1" operator="containsText" text="X">
      <formula>NOT(ISERROR(SEARCH("X",I47)))</formula>
    </cfRule>
  </conditionalFormatting>
  <conditionalFormatting sqref="I52:O58">
    <cfRule type="containsText" dxfId="117" priority="118" stopIfTrue="1" operator="containsText" text="X">
      <formula>NOT(ISERROR(SEARCH("X",I52)))</formula>
    </cfRule>
  </conditionalFormatting>
  <conditionalFormatting sqref="I49:O51">
    <cfRule type="containsText" dxfId="116" priority="117" stopIfTrue="1" operator="containsText" text="X">
      <formula>NOT(ISERROR(SEARCH("X",I49)))</formula>
    </cfRule>
  </conditionalFormatting>
  <conditionalFormatting sqref="I59:O69">
    <cfRule type="containsText" dxfId="115" priority="116" stopIfTrue="1" operator="containsText" text="X">
      <formula>NOT(ISERROR(SEARCH("X",I59)))</formula>
    </cfRule>
  </conditionalFormatting>
  <conditionalFormatting sqref="M74:O77 I74:K77">
    <cfRule type="containsText" dxfId="114" priority="115" stopIfTrue="1" operator="containsText" text="X">
      <formula>NOT(ISERROR(SEARCH("X",I74)))</formula>
    </cfRule>
  </conditionalFormatting>
  <conditionalFormatting sqref="I70:K73 M70:O73">
    <cfRule type="containsText" dxfId="113" priority="114" stopIfTrue="1" operator="containsText" text="X">
      <formula>NOT(ISERROR(SEARCH("X",I70)))</formula>
    </cfRule>
  </conditionalFormatting>
  <conditionalFormatting sqref="L74:L77">
    <cfRule type="containsText" dxfId="112" priority="113" stopIfTrue="1" operator="containsText" text="X">
      <formula>NOT(ISERROR(SEARCH("X",L74)))</formula>
    </cfRule>
  </conditionalFormatting>
  <conditionalFormatting sqref="L71:L73">
    <cfRule type="containsText" dxfId="111" priority="112" stopIfTrue="1" operator="containsText" text="X">
      <formula>NOT(ISERROR(SEARCH("X",L71)))</formula>
    </cfRule>
  </conditionalFormatting>
  <conditionalFormatting sqref="L70">
    <cfRule type="containsText" dxfId="110" priority="111" stopIfTrue="1" operator="containsText" text="X">
      <formula>NOT(ISERROR(SEARCH("X",L70)))</formula>
    </cfRule>
  </conditionalFormatting>
  <conditionalFormatting sqref="M78:O79 I78:K79 I81:K84 M81:O84 M86:O89 I86:K89">
    <cfRule type="containsText" dxfId="109" priority="110" stopIfTrue="1" operator="containsText" text="X">
      <formula>NOT(ISERROR(SEARCH("X",I78)))</formula>
    </cfRule>
  </conditionalFormatting>
  <conditionalFormatting sqref="L78:L79 L81:L84 L86:L89">
    <cfRule type="containsText" dxfId="108" priority="109" stopIfTrue="1" operator="containsText" text="X">
      <formula>NOT(ISERROR(SEARCH("X",L78)))</formula>
    </cfRule>
  </conditionalFormatting>
  <conditionalFormatting sqref="I80:K80 M80:O80">
    <cfRule type="containsText" dxfId="107" priority="108" stopIfTrue="1" operator="containsText" text="X">
      <formula>NOT(ISERROR(SEARCH("X",I80)))</formula>
    </cfRule>
  </conditionalFormatting>
  <conditionalFormatting sqref="L80">
    <cfRule type="containsText" dxfId="106" priority="107" stopIfTrue="1" operator="containsText" text="X">
      <formula>NOT(ISERROR(SEARCH("X",L80)))</formula>
    </cfRule>
  </conditionalFormatting>
  <conditionalFormatting sqref="I85:K85 M85:O85">
    <cfRule type="containsText" dxfId="105" priority="106" stopIfTrue="1" operator="containsText" text="X">
      <formula>NOT(ISERROR(SEARCH("X",I85)))</formula>
    </cfRule>
  </conditionalFormatting>
  <conditionalFormatting sqref="L85">
    <cfRule type="containsText" dxfId="104" priority="105" stopIfTrue="1" operator="containsText" text="X">
      <formula>NOT(ISERROR(SEARCH("X",L85)))</formula>
    </cfRule>
  </conditionalFormatting>
  <conditionalFormatting sqref="I90:O110">
    <cfRule type="containsText" dxfId="103" priority="104" stopIfTrue="1" operator="containsText" text="X">
      <formula>NOT(ISERROR(SEARCH("X",I90)))</formula>
    </cfRule>
  </conditionalFormatting>
  <conditionalFormatting sqref="I111:O111 I170:O188">
    <cfRule type="containsText" dxfId="102" priority="103" stopIfTrue="1" operator="containsText" text="X">
      <formula>NOT(ISERROR(SEARCH("X",I111)))</formula>
    </cfRule>
  </conditionalFormatting>
  <conditionalFormatting sqref="I112:O169">
    <cfRule type="containsText" dxfId="101" priority="102" stopIfTrue="1" operator="containsText" text="X">
      <formula>NOT(ISERROR(SEARCH("X",I112)))</formula>
    </cfRule>
  </conditionalFormatting>
  <conditionalFormatting sqref="I189:O192 I195:O204 I207:O211">
    <cfRule type="containsText" dxfId="100" priority="101" stopIfTrue="1" operator="containsText" text="X">
      <formula>NOT(ISERROR(SEARCH("X",I189)))</formula>
    </cfRule>
  </conditionalFormatting>
  <conditionalFormatting sqref="I193:O193">
    <cfRule type="containsText" dxfId="99" priority="100" stopIfTrue="1" operator="containsText" text="X">
      <formula>NOT(ISERROR(SEARCH("X",I193)))</formula>
    </cfRule>
  </conditionalFormatting>
  <conditionalFormatting sqref="I194:O194">
    <cfRule type="containsText" dxfId="98" priority="99" stopIfTrue="1" operator="containsText" text="X">
      <formula>NOT(ISERROR(SEARCH("X",I194)))</formula>
    </cfRule>
  </conditionalFormatting>
  <conditionalFormatting sqref="I205:O205">
    <cfRule type="containsText" dxfId="97" priority="98" stopIfTrue="1" operator="containsText" text="X">
      <formula>NOT(ISERROR(SEARCH("X",I205)))</formula>
    </cfRule>
  </conditionalFormatting>
  <conditionalFormatting sqref="I206:O206">
    <cfRule type="containsText" dxfId="96" priority="97" stopIfTrue="1" operator="containsText" text="X">
      <formula>NOT(ISERROR(SEARCH("X",I206)))</formula>
    </cfRule>
  </conditionalFormatting>
  <conditionalFormatting sqref="I212:O212">
    <cfRule type="containsText" dxfId="95" priority="96" stopIfTrue="1" operator="containsText" text="X">
      <formula>NOT(ISERROR(SEARCH("X",I212)))</formula>
    </cfRule>
  </conditionalFormatting>
  <conditionalFormatting sqref="I213:O214">
    <cfRule type="containsText" dxfId="94" priority="95" stopIfTrue="1" operator="containsText" text="X">
      <formula>NOT(ISERROR(SEARCH("X",I213)))</formula>
    </cfRule>
  </conditionalFormatting>
  <conditionalFormatting sqref="J256:O256">
    <cfRule type="containsText" dxfId="93" priority="94" stopIfTrue="1" operator="containsText" text="X">
      <formula>NOT(ISERROR(SEARCH("X",J256)))</formula>
    </cfRule>
  </conditionalFormatting>
  <conditionalFormatting sqref="J257:O287">
    <cfRule type="containsText" dxfId="92" priority="93" stopIfTrue="1" operator="containsText" text="X">
      <formula>NOT(ISERROR(SEARCH("X",J257)))</formula>
    </cfRule>
  </conditionalFormatting>
  <conditionalFormatting sqref="J215:O247">
    <cfRule type="containsText" dxfId="91" priority="92" stopIfTrue="1" operator="containsText" text="X">
      <formula>NOT(ISERROR(SEARCH("X",J215)))</formula>
    </cfRule>
  </conditionalFormatting>
  <conditionalFormatting sqref="I215:I247 I256:I287">
    <cfRule type="containsText" dxfId="90" priority="91" stopIfTrue="1" operator="containsText" text="X">
      <formula>NOT(ISERROR(SEARCH("X",I215)))</formula>
    </cfRule>
  </conditionalFormatting>
  <conditionalFormatting sqref="J248:O255">
    <cfRule type="containsText" dxfId="89" priority="90" stopIfTrue="1" operator="containsText" text="X">
      <formula>NOT(ISERROR(SEARCH("X",J248)))</formula>
    </cfRule>
  </conditionalFormatting>
  <conditionalFormatting sqref="I248:I255">
    <cfRule type="containsText" dxfId="88" priority="89" stopIfTrue="1" operator="containsText" text="X">
      <formula>NOT(ISERROR(SEARCH("X",I248)))</formula>
    </cfRule>
  </conditionalFormatting>
  <conditionalFormatting sqref="I288:O318 I320:O335">
    <cfRule type="containsText" dxfId="87" priority="88" stopIfTrue="1" operator="containsText" text="X">
      <formula>NOT(ISERROR(SEARCH("X",I288)))</formula>
    </cfRule>
  </conditionalFormatting>
  <conditionalFormatting sqref="I288:O312">
    <cfRule type="containsText" dxfId="86" priority="87" stopIfTrue="1" operator="containsText" text="X">
      <formula>NOT(ISERROR(SEARCH("X",I288)))</formula>
    </cfRule>
  </conditionalFormatting>
  <conditionalFormatting sqref="I319 K319:O319">
    <cfRule type="containsText" dxfId="85" priority="86" stopIfTrue="1" operator="containsText" text="X">
      <formula>NOT(ISERROR(SEARCH("X",I319)))</formula>
    </cfRule>
  </conditionalFormatting>
  <conditionalFormatting sqref="I319 K319:O319">
    <cfRule type="containsText" dxfId="84" priority="85" stopIfTrue="1" operator="containsText" text="X">
      <formula>NOT(ISERROR(SEARCH("X",I319)))</formula>
    </cfRule>
  </conditionalFormatting>
  <conditionalFormatting sqref="J319">
    <cfRule type="containsText" dxfId="83" priority="84" stopIfTrue="1" operator="containsText" text="X">
      <formula>NOT(ISERROR(SEARCH("X",J319)))</formula>
    </cfRule>
  </conditionalFormatting>
  <conditionalFormatting sqref="I348:K348 M348:O348">
    <cfRule type="containsText" dxfId="82" priority="83" stopIfTrue="1" operator="containsText" text="X">
      <formula>NOT(ISERROR(SEARCH("X",I348)))</formula>
    </cfRule>
  </conditionalFormatting>
  <conditionalFormatting sqref="M336:O347 I336:K347">
    <cfRule type="containsText" dxfId="81" priority="82" stopIfTrue="1" operator="containsText" text="X">
      <formula>NOT(ISERROR(SEARCH("X",I336)))</formula>
    </cfRule>
  </conditionalFormatting>
  <conditionalFormatting sqref="L336:L348">
    <cfRule type="containsText" dxfId="80" priority="81" stopIfTrue="1" operator="containsText" text="X">
      <formula>NOT(ISERROR(SEARCH("X",L336)))</formula>
    </cfRule>
  </conditionalFormatting>
  <conditionalFormatting sqref="I349:K399 M349:O399">
    <cfRule type="containsText" dxfId="79" priority="80" stopIfTrue="1" operator="containsText" text="X">
      <formula>NOT(ISERROR(SEARCH("X",I349)))</formula>
    </cfRule>
  </conditionalFormatting>
  <conditionalFormatting sqref="L349:L399">
    <cfRule type="containsText" dxfId="78" priority="79" stopIfTrue="1" operator="containsText" text="X">
      <formula>NOT(ISERROR(SEARCH("X",L349)))</formula>
    </cfRule>
  </conditionalFormatting>
  <conditionalFormatting sqref="I400:O434">
    <cfRule type="containsText" dxfId="77" priority="78" stopIfTrue="1" operator="containsText" text="X">
      <formula>NOT(ISERROR(SEARCH("X",I400)))</formula>
    </cfRule>
  </conditionalFormatting>
  <conditionalFormatting sqref="I436:O458">
    <cfRule type="containsText" dxfId="76" priority="77" stopIfTrue="1" operator="containsText" text="X">
      <formula>NOT(ISERROR(SEARCH("X",I436)))</formula>
    </cfRule>
  </conditionalFormatting>
  <conditionalFormatting sqref="I461:O462">
    <cfRule type="containsText" dxfId="75" priority="76" stopIfTrue="1" operator="containsText" text="X">
      <formula>NOT(ISERROR(SEARCH("X",I461)))</formula>
    </cfRule>
  </conditionalFormatting>
  <conditionalFormatting sqref="I459:O460">
    <cfRule type="containsText" dxfId="74" priority="75" stopIfTrue="1" operator="containsText" text="X">
      <formula>NOT(ISERROR(SEARCH("X",I459)))</formula>
    </cfRule>
  </conditionalFormatting>
  <conditionalFormatting sqref="I463:O467">
    <cfRule type="containsText" dxfId="73" priority="74" stopIfTrue="1" operator="containsText" text="X">
      <formula>NOT(ISERROR(SEARCH("X",I463)))</formula>
    </cfRule>
  </conditionalFormatting>
  <conditionalFormatting sqref="I468:O468">
    <cfRule type="containsText" dxfId="72" priority="73" stopIfTrue="1" operator="containsText" text="X">
      <formula>NOT(ISERROR(SEARCH("X",I468)))</formula>
    </cfRule>
  </conditionalFormatting>
  <conditionalFormatting sqref="I469:O469">
    <cfRule type="containsText" dxfId="71" priority="72" stopIfTrue="1" operator="containsText" text="X">
      <formula>NOT(ISERROR(SEARCH("X",I469)))</formula>
    </cfRule>
  </conditionalFormatting>
  <conditionalFormatting sqref="I470:O470">
    <cfRule type="containsText" dxfId="70" priority="71" stopIfTrue="1" operator="containsText" text="X">
      <formula>NOT(ISERROR(SEARCH("X",I470)))</formula>
    </cfRule>
  </conditionalFormatting>
  <conditionalFormatting sqref="I471:O487">
    <cfRule type="containsText" dxfId="69" priority="70" stopIfTrue="1" operator="containsText" text="X">
      <formula>NOT(ISERROR(SEARCH("X",I471)))</formula>
    </cfRule>
  </conditionalFormatting>
  <conditionalFormatting sqref="J516:O518">
    <cfRule type="containsText" dxfId="68" priority="69" stopIfTrue="1" operator="containsText" text="X">
      <formula>NOT(ISERROR(SEARCH("X",J516)))</formula>
    </cfRule>
  </conditionalFormatting>
  <conditionalFormatting sqref="J488:O512">
    <cfRule type="containsText" dxfId="67" priority="68" stopIfTrue="1" operator="containsText" text="X">
      <formula>NOT(ISERROR(SEARCH("X",J488)))</formula>
    </cfRule>
  </conditionalFormatting>
  <conditionalFormatting sqref="I488:I512 I516:I518">
    <cfRule type="containsText" dxfId="66" priority="67" stopIfTrue="1" operator="containsText" text="X">
      <formula>NOT(ISERROR(SEARCH("X",I488)))</formula>
    </cfRule>
  </conditionalFormatting>
  <conditionalFormatting sqref="J513:O515">
    <cfRule type="containsText" dxfId="65" priority="66" stopIfTrue="1" operator="containsText" text="X">
      <formula>NOT(ISERROR(SEARCH("X",J513)))</formula>
    </cfRule>
  </conditionalFormatting>
  <conditionalFormatting sqref="I513:I515">
    <cfRule type="containsText" dxfId="64" priority="65" stopIfTrue="1" operator="containsText" text="X">
      <formula>NOT(ISERROR(SEARCH("X",I513)))</formula>
    </cfRule>
  </conditionalFormatting>
  <conditionalFormatting sqref="J519:O522 J529:O529">
    <cfRule type="containsText" dxfId="63" priority="64" stopIfTrue="1" operator="containsText" text="X">
      <formula>NOT(ISERROR(SEARCH("X",J519)))</formula>
    </cfRule>
  </conditionalFormatting>
  <conditionalFormatting sqref="I519:I522 I529">
    <cfRule type="containsText" dxfId="62" priority="63" stopIfTrue="1" operator="containsText" text="X">
      <formula>NOT(ISERROR(SEARCH("X",I519)))</formula>
    </cfRule>
  </conditionalFormatting>
  <conditionalFormatting sqref="J523:J528 L523:O528">
    <cfRule type="containsText" dxfId="61" priority="62" stopIfTrue="1" operator="containsText" text="X">
      <formula>NOT(ISERROR(SEARCH("X",J523)))</formula>
    </cfRule>
  </conditionalFormatting>
  <conditionalFormatting sqref="I523:I528">
    <cfRule type="containsText" dxfId="60" priority="61" stopIfTrue="1" operator="containsText" text="X">
      <formula>NOT(ISERROR(SEARCH("X",I523)))</formula>
    </cfRule>
  </conditionalFormatting>
  <conditionalFormatting sqref="K523:K528">
    <cfRule type="containsText" dxfId="59" priority="60" stopIfTrue="1" operator="containsText" text="X">
      <formula>NOT(ISERROR(SEARCH("X",K523)))</formula>
    </cfRule>
  </conditionalFormatting>
  <conditionalFormatting sqref="I540:O541">
    <cfRule type="containsText" dxfId="58" priority="59" stopIfTrue="1" operator="containsText" text="X">
      <formula>NOT(ISERROR(SEARCH("X",I540)))</formula>
    </cfRule>
  </conditionalFormatting>
  <conditionalFormatting sqref="I530:O539">
    <cfRule type="containsText" dxfId="57" priority="58" stopIfTrue="1" operator="containsText" text="X">
      <formula>NOT(ISERROR(SEARCH("X",I530)))</formula>
    </cfRule>
  </conditionalFormatting>
  <conditionalFormatting sqref="I542:O561">
    <cfRule type="containsText" dxfId="56" priority="57" stopIfTrue="1" operator="containsText" text="X">
      <formula>NOT(ISERROR(SEARCH("X",I542)))</formula>
    </cfRule>
  </conditionalFormatting>
  <conditionalFormatting sqref="M569:O570 I569:K570">
    <cfRule type="containsText" dxfId="55" priority="54" stopIfTrue="1" operator="containsText" text="X">
      <formula>NOT(ISERROR(SEARCH("X",I569)))</formula>
    </cfRule>
  </conditionalFormatting>
  <conditionalFormatting sqref="L562:L565">
    <cfRule type="containsText" dxfId="54" priority="55" stopIfTrue="1" operator="containsText" text="X">
      <formula>NOT(ISERROR(SEARCH("X",L562)))</formula>
    </cfRule>
  </conditionalFormatting>
  <conditionalFormatting sqref="M562:O565 I562:K565">
    <cfRule type="containsText" dxfId="53" priority="56" stopIfTrue="1" operator="containsText" text="X">
      <formula>NOT(ISERROR(SEARCH("X",I562)))</formula>
    </cfRule>
  </conditionalFormatting>
  <conditionalFormatting sqref="L569:L570">
    <cfRule type="containsText" dxfId="52" priority="53" stopIfTrue="1" operator="containsText" text="X">
      <formula>NOT(ISERROR(SEARCH("X",L569)))</formula>
    </cfRule>
  </conditionalFormatting>
  <conditionalFormatting sqref="M566:O568 I566:K568">
    <cfRule type="containsText" dxfId="51" priority="52" stopIfTrue="1" operator="containsText" text="X">
      <formula>NOT(ISERROR(SEARCH("X",I566)))</formula>
    </cfRule>
  </conditionalFormatting>
  <conditionalFormatting sqref="L566:L568">
    <cfRule type="containsText" dxfId="50" priority="51" stopIfTrue="1" operator="containsText" text="X">
      <formula>NOT(ISERROR(SEARCH("X",L566)))</formula>
    </cfRule>
  </conditionalFormatting>
  <conditionalFormatting sqref="M571:O583 I571:K583">
    <cfRule type="containsText" dxfId="49" priority="50" stopIfTrue="1" operator="containsText" text="X">
      <formula>NOT(ISERROR(SEARCH("X",I571)))</formula>
    </cfRule>
  </conditionalFormatting>
  <conditionalFormatting sqref="L571:L583">
    <cfRule type="containsText" dxfId="48" priority="49" stopIfTrue="1" operator="containsText" text="X">
      <formula>NOT(ISERROR(SEARCH("X",L571)))</formula>
    </cfRule>
  </conditionalFormatting>
  <conditionalFormatting sqref="I584:O607">
    <cfRule type="containsText" dxfId="47" priority="48" stopIfTrue="1" operator="containsText" text="X">
      <formula>NOT(ISERROR(SEARCH("X",I584)))</formula>
    </cfRule>
  </conditionalFormatting>
  <conditionalFormatting sqref="I608:O618">
    <cfRule type="containsText" dxfId="46" priority="47" stopIfTrue="1" operator="containsText" text="X">
      <formula>NOT(ISERROR(SEARCH("X",I608)))</formula>
    </cfRule>
  </conditionalFormatting>
  <conditionalFormatting sqref="I619:O619 I654:O654">
    <cfRule type="containsText" dxfId="45" priority="46" stopIfTrue="1" operator="containsText" text="X">
      <formula>NOT(ISERROR(SEARCH("X",I619)))</formula>
    </cfRule>
  </conditionalFormatting>
  <conditionalFormatting sqref="I634:O638">
    <cfRule type="containsText" dxfId="44" priority="44" stopIfTrue="1" operator="containsText" text="X">
      <formula>NOT(ISERROR(SEARCH("X",I634)))</formula>
    </cfRule>
  </conditionalFormatting>
  <conditionalFormatting sqref="I620:O633">
    <cfRule type="containsText" dxfId="43" priority="45" stopIfTrue="1" operator="containsText" text="X">
      <formula>NOT(ISERROR(SEARCH("X",I620)))</formula>
    </cfRule>
  </conditionalFormatting>
  <conditionalFormatting sqref="I639:O643">
    <cfRule type="containsText" dxfId="42" priority="43" stopIfTrue="1" operator="containsText" text="X">
      <formula>NOT(ISERROR(SEARCH("X",I639)))</formula>
    </cfRule>
  </conditionalFormatting>
  <conditionalFormatting sqref="I652:O653">
    <cfRule type="containsText" dxfId="41" priority="42" stopIfTrue="1" operator="containsText" text="X">
      <formula>NOT(ISERROR(SEARCH("X",I652)))</formula>
    </cfRule>
  </conditionalFormatting>
  <conditionalFormatting sqref="I644:O651">
    <cfRule type="containsText" dxfId="40" priority="41" stopIfTrue="1" operator="containsText" text="X">
      <formula>NOT(ISERROR(SEARCH("X",I644)))</formula>
    </cfRule>
  </conditionalFormatting>
  <conditionalFormatting sqref="I655:O658">
    <cfRule type="containsText" dxfId="39" priority="40" stopIfTrue="1" operator="containsText" text="X">
      <formula>NOT(ISERROR(SEARCH("X",I655)))</formula>
    </cfRule>
  </conditionalFormatting>
  <conditionalFormatting sqref="J692:O693">
    <cfRule type="containsText" dxfId="38" priority="39" stopIfTrue="1" operator="containsText" text="X">
      <formula>NOT(ISERROR(SEARCH("X",J692)))</formula>
    </cfRule>
  </conditionalFormatting>
  <conditionalFormatting sqref="J659:O681 J688:O691">
    <cfRule type="containsText" dxfId="37" priority="38" stopIfTrue="1" operator="containsText" text="X">
      <formula>NOT(ISERROR(SEARCH("X",J659)))</formula>
    </cfRule>
  </conditionalFormatting>
  <conditionalFormatting sqref="I659:I681 I688:I693">
    <cfRule type="containsText" dxfId="36" priority="37" stopIfTrue="1" operator="containsText" text="X">
      <formula>NOT(ISERROR(SEARCH("X",I659)))</formula>
    </cfRule>
  </conditionalFormatting>
  <conditionalFormatting sqref="J682:O687">
    <cfRule type="containsText" dxfId="35" priority="36" stopIfTrue="1" operator="containsText" text="X">
      <formula>NOT(ISERROR(SEARCH("X",J682)))</formula>
    </cfRule>
  </conditionalFormatting>
  <conditionalFormatting sqref="I682:I687">
    <cfRule type="containsText" dxfId="34" priority="35" stopIfTrue="1" operator="containsText" text="X">
      <formula>NOT(ISERROR(SEARCH("X",I682)))</formula>
    </cfRule>
  </conditionalFormatting>
  <conditionalFormatting sqref="J694:O695 J697:O728">
    <cfRule type="containsText" dxfId="33" priority="34" stopIfTrue="1" operator="containsText" text="X">
      <formula>NOT(ISERROR(SEARCH("X",J694)))</formula>
    </cfRule>
  </conditionalFormatting>
  <conditionalFormatting sqref="I694:I695 I697:I728">
    <cfRule type="containsText" dxfId="32" priority="33" stopIfTrue="1" operator="containsText" text="X">
      <formula>NOT(ISERROR(SEARCH("X",I694)))</formula>
    </cfRule>
  </conditionalFormatting>
  <conditionalFormatting sqref="K696:O696">
    <cfRule type="containsText" dxfId="31" priority="32" stopIfTrue="1" operator="containsText" text="X">
      <formula>NOT(ISERROR(SEARCH("X",K696)))</formula>
    </cfRule>
  </conditionalFormatting>
  <conditionalFormatting sqref="I696">
    <cfRule type="containsText" dxfId="30" priority="31" stopIfTrue="1" operator="containsText" text="X">
      <formula>NOT(ISERROR(SEARCH("X",I696)))</formula>
    </cfRule>
  </conditionalFormatting>
  <conditionalFormatting sqref="J696">
    <cfRule type="containsText" dxfId="29" priority="30" stopIfTrue="1" operator="containsText" text="X">
      <formula>NOT(ISERROR(SEARCH("X",J696)))</formula>
    </cfRule>
  </conditionalFormatting>
  <conditionalFormatting sqref="I729:O753">
    <cfRule type="containsText" dxfId="28" priority="29" stopIfTrue="1" operator="containsText" text="X">
      <formula>NOT(ISERROR(SEARCH("X",I729)))</formula>
    </cfRule>
  </conditionalFormatting>
  <conditionalFormatting sqref="I731:O750">
    <cfRule type="containsText" dxfId="27" priority="28" stopIfTrue="1" operator="containsText" text="X">
      <formula>NOT(ISERROR(SEARCH("X",I731)))</formula>
    </cfRule>
  </conditionalFormatting>
  <conditionalFormatting sqref="I729:O730">
    <cfRule type="containsText" dxfId="26" priority="27" stopIfTrue="1" operator="containsText" text="X">
      <formula>NOT(ISERROR(SEARCH("X",I729)))</formula>
    </cfRule>
  </conditionalFormatting>
  <conditionalFormatting sqref="I754:O756 I759:O770">
    <cfRule type="containsText" dxfId="25" priority="26" stopIfTrue="1" operator="containsText" text="X">
      <formula>NOT(ISERROR(SEARCH("X",I754)))</formula>
    </cfRule>
  </conditionalFormatting>
  <conditionalFormatting sqref="I757:O757">
    <cfRule type="containsText" dxfId="24" priority="25" stopIfTrue="1" operator="containsText" text="X">
      <formula>NOT(ISERROR(SEARCH("X",I757)))</formula>
    </cfRule>
  </conditionalFormatting>
  <conditionalFormatting sqref="I758:O758">
    <cfRule type="containsText" dxfId="23" priority="24" stopIfTrue="1" operator="containsText" text="X">
      <formula>NOT(ISERROR(SEARCH("X",I758)))</formula>
    </cfRule>
  </conditionalFormatting>
  <conditionalFormatting sqref="I784:K785 M784:O785">
    <cfRule type="containsText" dxfId="22" priority="23" stopIfTrue="1" operator="containsText" text="X">
      <formula>NOT(ISERROR(SEARCH("X",I784)))</formula>
    </cfRule>
  </conditionalFormatting>
  <conditionalFormatting sqref="I771:K774 M771:O774">
    <cfRule type="containsText" dxfId="21" priority="22" stopIfTrue="1" operator="containsText" text="X">
      <formula>NOT(ISERROR(SEARCH("X",I771)))</formula>
    </cfRule>
  </conditionalFormatting>
  <conditionalFormatting sqref="L771:L774 L784:L785">
    <cfRule type="containsText" dxfId="20" priority="21" stopIfTrue="1" operator="containsText" text="X">
      <formula>NOT(ISERROR(SEARCH("X",L771)))</formula>
    </cfRule>
  </conditionalFormatting>
  <conditionalFormatting sqref="I775:K777 M775:O777">
    <cfRule type="containsText" dxfId="19" priority="20" stopIfTrue="1" operator="containsText" text="X">
      <formula>NOT(ISERROR(SEARCH("X",I775)))</formula>
    </cfRule>
  </conditionalFormatting>
  <conditionalFormatting sqref="L775:L777">
    <cfRule type="containsText" dxfId="18" priority="19" stopIfTrue="1" operator="containsText" text="X">
      <formula>NOT(ISERROR(SEARCH("X",L775)))</formula>
    </cfRule>
  </conditionalFormatting>
  <conditionalFormatting sqref="I778:K783 M778:O783">
    <cfRule type="containsText" dxfId="17" priority="18" stopIfTrue="1" operator="containsText" text="X">
      <formula>NOT(ISERROR(SEARCH("X",I778)))</formula>
    </cfRule>
  </conditionalFormatting>
  <conditionalFormatting sqref="L778:L783">
    <cfRule type="containsText" dxfId="16" priority="17" stopIfTrue="1" operator="containsText" text="X">
      <formula>NOT(ISERROR(SEARCH("X",L778)))</formula>
    </cfRule>
  </conditionalFormatting>
  <conditionalFormatting sqref="I786:K795 M786:O795 M799:O801 I799:K801">
    <cfRule type="containsText" dxfId="15" priority="16" stopIfTrue="1" operator="containsText" text="X">
      <formula>NOT(ISERROR(SEARCH("X",I786)))</formula>
    </cfRule>
  </conditionalFormatting>
  <conditionalFormatting sqref="L786:L795 L799:L801">
    <cfRule type="containsText" dxfId="14" priority="15" stopIfTrue="1" operator="containsText" text="X">
      <formula>NOT(ISERROR(SEARCH("X",L786)))</formula>
    </cfRule>
  </conditionalFormatting>
  <conditionalFormatting sqref="I796 M796:O796">
    <cfRule type="containsText" dxfId="13" priority="14" stopIfTrue="1" operator="containsText" text="X">
      <formula>NOT(ISERROR(SEARCH("X",I796)))</formula>
    </cfRule>
  </conditionalFormatting>
  <conditionalFormatting sqref="L796">
    <cfRule type="containsText" dxfId="12" priority="13" stopIfTrue="1" operator="containsText" text="X">
      <formula>NOT(ISERROR(SEARCH("X",L796)))</formula>
    </cfRule>
  </conditionalFormatting>
  <conditionalFormatting sqref="J796">
    <cfRule type="containsText" dxfId="11" priority="12" stopIfTrue="1" operator="containsText" text="X">
      <formula>NOT(ISERROR(SEARCH("X",J796)))</formula>
    </cfRule>
  </conditionalFormatting>
  <conditionalFormatting sqref="K796">
    <cfRule type="containsText" dxfId="10" priority="11" stopIfTrue="1" operator="containsText" text="X">
      <formula>NOT(ISERROR(SEARCH("X",K796)))</formula>
    </cfRule>
  </conditionalFormatting>
  <conditionalFormatting sqref="I797 M797:O797">
    <cfRule type="containsText" dxfId="9" priority="10" stopIfTrue="1" operator="containsText" text="X">
      <formula>NOT(ISERROR(SEARCH("X",I797)))</formula>
    </cfRule>
  </conditionalFormatting>
  <conditionalFormatting sqref="L797">
    <cfRule type="containsText" dxfId="8" priority="9" stopIfTrue="1" operator="containsText" text="X">
      <formula>NOT(ISERROR(SEARCH("X",L797)))</formula>
    </cfRule>
  </conditionalFormatting>
  <conditionalFormatting sqref="J797">
    <cfRule type="containsText" dxfId="7" priority="8" stopIfTrue="1" operator="containsText" text="X">
      <formula>NOT(ISERROR(SEARCH("X",J797)))</formula>
    </cfRule>
  </conditionalFormatting>
  <conditionalFormatting sqref="K797">
    <cfRule type="containsText" dxfId="6" priority="7" stopIfTrue="1" operator="containsText" text="X">
      <formula>NOT(ISERROR(SEARCH("X",K797)))</formula>
    </cfRule>
  </conditionalFormatting>
  <conditionalFormatting sqref="I798 M798:O798">
    <cfRule type="containsText" dxfId="5" priority="6" stopIfTrue="1" operator="containsText" text="X">
      <formula>NOT(ISERROR(SEARCH("X",I798)))</formula>
    </cfRule>
  </conditionalFormatting>
  <conditionalFormatting sqref="L798">
    <cfRule type="containsText" dxfId="4" priority="5" stopIfTrue="1" operator="containsText" text="X">
      <formula>NOT(ISERROR(SEARCH("X",L798)))</formula>
    </cfRule>
  </conditionalFormatting>
  <conditionalFormatting sqref="J798">
    <cfRule type="containsText" dxfId="3" priority="4" stopIfTrue="1" operator="containsText" text="X">
      <formula>NOT(ISERROR(SEARCH("X",J798)))</formula>
    </cfRule>
  </conditionalFormatting>
  <conditionalFormatting sqref="K798">
    <cfRule type="containsText" dxfId="2" priority="3" stopIfTrue="1" operator="containsText" text="X">
      <formula>NOT(ISERROR(SEARCH("X",K798)))</formula>
    </cfRule>
  </conditionalFormatting>
  <conditionalFormatting sqref="I802:O812">
    <cfRule type="containsText" dxfId="1" priority="2" stopIfTrue="1" operator="containsText" text="X">
      <formula>NOT(ISERROR(SEARCH("X",I802)))</formula>
    </cfRule>
  </conditionalFormatting>
  <conditionalFormatting sqref="I813:O831">
    <cfRule type="containsText" dxfId="0" priority="1" stopIfTrue="1" operator="containsText" text="X">
      <formula>NOT(ISERROR(SEARCH("X",I813)))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BA222"/>
  <sheetViews>
    <sheetView topLeftCell="A91" zoomScale="85" zoomScaleNormal="85" workbookViewId="0">
      <selection activeCell="K105" sqref="H105:K108"/>
    </sheetView>
  </sheetViews>
  <sheetFormatPr baseColWidth="10" defaultRowHeight="12.75" x14ac:dyDescent="0.2"/>
  <cols>
    <col min="1" max="1" width="2.28515625" style="9" customWidth="1"/>
    <col min="2" max="2" width="8.85546875" style="9" customWidth="1"/>
    <col min="3" max="3" width="64.7109375" style="9" customWidth="1"/>
    <col min="4" max="4" width="8.5703125" style="9" customWidth="1"/>
    <col min="5" max="5" width="16.140625" style="106" customWidth="1"/>
    <col min="6" max="6" width="11.42578125" style="106" customWidth="1"/>
    <col min="7" max="20" width="11.42578125" style="9"/>
    <col min="21" max="21" width="13" style="9" customWidth="1"/>
    <col min="22" max="22" width="12.28515625" style="9" customWidth="1"/>
    <col min="23" max="71" width="11.42578125" style="9"/>
    <col min="72" max="72" width="12.28515625" style="9" bestFit="1" customWidth="1"/>
    <col min="73" max="16384" width="11.42578125" style="9"/>
  </cols>
  <sheetData>
    <row r="1" spans="2:53" x14ac:dyDescent="0.2">
      <c r="B1" s="56"/>
      <c r="C1" s="56"/>
      <c r="D1" s="56"/>
      <c r="E1" s="57"/>
      <c r="F1" s="57"/>
    </row>
    <row r="2" spans="2:53" ht="18.75" x14ac:dyDescent="0.2">
      <c r="B2" s="56"/>
      <c r="C2" s="58"/>
      <c r="D2" s="59" t="s">
        <v>95</v>
      </c>
      <c r="E2" s="57"/>
      <c r="F2" s="57"/>
    </row>
    <row r="3" spans="2:53" ht="18.75" x14ac:dyDescent="0.2">
      <c r="B3" s="56"/>
      <c r="C3" s="58"/>
      <c r="D3" s="59" t="s">
        <v>96</v>
      </c>
      <c r="E3" s="57"/>
      <c r="F3" s="57"/>
    </row>
    <row r="4" spans="2:53" x14ac:dyDescent="0.2">
      <c r="E4" s="60"/>
      <c r="F4" s="60"/>
    </row>
    <row r="5" spans="2:53" ht="21" x14ac:dyDescent="0.2">
      <c r="B5" s="215"/>
      <c r="C5" s="215"/>
      <c r="D5" s="215"/>
      <c r="E5" s="215"/>
      <c r="F5" s="61" t="s">
        <v>262</v>
      </c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  <row r="6" spans="2:53" x14ac:dyDescent="0.2">
      <c r="C6" s="62"/>
      <c r="D6" s="63"/>
      <c r="E6" s="64"/>
      <c r="F6" s="64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2:53" x14ac:dyDescent="0.2">
      <c r="B7" s="65"/>
      <c r="C7" s="62"/>
      <c r="D7" s="63"/>
      <c r="E7" s="64"/>
      <c r="F7" s="64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</row>
    <row r="8" spans="2:53" s="13" customFormat="1" ht="15" x14ac:dyDescent="0.2">
      <c r="B8" s="212" t="s">
        <v>173</v>
      </c>
      <c r="C8" s="213"/>
      <c r="D8" s="214"/>
      <c r="E8" s="66" t="s">
        <v>98</v>
      </c>
      <c r="F8" s="14" t="s">
        <v>28</v>
      </c>
      <c r="G8" s="14" t="s">
        <v>29</v>
      </c>
      <c r="H8" s="14" t="s">
        <v>30</v>
      </c>
      <c r="I8" s="14" t="s">
        <v>31</v>
      </c>
      <c r="J8" s="14" t="s">
        <v>32</v>
      </c>
      <c r="K8" s="14" t="s">
        <v>33</v>
      </c>
      <c r="L8" s="14" t="s">
        <v>34</v>
      </c>
      <c r="M8" s="14" t="s">
        <v>35</v>
      </c>
      <c r="N8" s="14" t="s">
        <v>36</v>
      </c>
      <c r="O8" s="14" t="s">
        <v>37</v>
      </c>
      <c r="P8" s="14" t="s">
        <v>38</v>
      </c>
      <c r="Q8" s="14" t="s">
        <v>39</v>
      </c>
      <c r="R8" s="14" t="s">
        <v>40</v>
      </c>
      <c r="S8" s="14" t="s">
        <v>41</v>
      </c>
      <c r="T8" s="14" t="s">
        <v>33</v>
      </c>
      <c r="U8" s="216"/>
      <c r="V8" s="217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</row>
    <row r="9" spans="2:53" ht="15" x14ac:dyDescent="0.2">
      <c r="B9" s="218" t="s">
        <v>101</v>
      </c>
      <c r="C9" s="219"/>
      <c r="D9" s="220"/>
      <c r="E9" s="66" t="s">
        <v>99</v>
      </c>
      <c r="F9" s="14" t="s">
        <v>29</v>
      </c>
      <c r="G9" s="14" t="s">
        <v>30</v>
      </c>
      <c r="H9" s="14" t="s">
        <v>31</v>
      </c>
      <c r="I9" s="14" t="s">
        <v>32</v>
      </c>
      <c r="J9" s="14" t="s">
        <v>33</v>
      </c>
      <c r="K9" s="14" t="s">
        <v>34</v>
      </c>
      <c r="L9" s="14" t="s">
        <v>35</v>
      </c>
      <c r="M9" s="14" t="s">
        <v>36</v>
      </c>
      <c r="N9" s="14" t="s">
        <v>37</v>
      </c>
      <c r="O9" s="14" t="s">
        <v>38</v>
      </c>
      <c r="P9" s="14" t="s">
        <v>39</v>
      </c>
      <c r="Q9" s="14" t="s">
        <v>40</v>
      </c>
      <c r="R9" s="14" t="s">
        <v>41</v>
      </c>
      <c r="S9" s="14" t="s">
        <v>42</v>
      </c>
      <c r="T9" s="14" t="s">
        <v>171</v>
      </c>
      <c r="U9" s="216"/>
      <c r="V9" s="217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</row>
    <row r="10" spans="2:53" x14ac:dyDescent="0.2">
      <c r="B10" s="221" t="s">
        <v>0</v>
      </c>
      <c r="C10" s="223"/>
      <c r="D10" s="225"/>
      <c r="E10" s="67" t="s">
        <v>92</v>
      </c>
      <c r="F10" s="15">
        <v>499</v>
      </c>
      <c r="G10" s="15">
        <v>500.7</v>
      </c>
      <c r="H10" s="15">
        <v>511.46</v>
      </c>
      <c r="I10" s="15">
        <v>519</v>
      </c>
      <c r="J10" s="15">
        <v>526.6</v>
      </c>
      <c r="K10" s="15">
        <v>538</v>
      </c>
      <c r="L10" s="15">
        <v>550.86</v>
      </c>
      <c r="M10" s="15">
        <v>562</v>
      </c>
      <c r="N10" s="15">
        <v>570.41999999999996</v>
      </c>
      <c r="O10" s="15">
        <v>580</v>
      </c>
      <c r="P10" s="15">
        <v>588.24</v>
      </c>
      <c r="Q10" s="15">
        <v>595.64</v>
      </c>
      <c r="R10" s="15">
        <v>602.12</v>
      </c>
      <c r="S10" s="15">
        <v>613</v>
      </c>
      <c r="T10" s="15">
        <v>0</v>
      </c>
      <c r="U10" s="52"/>
      <c r="V10" s="53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</row>
    <row r="11" spans="2:53" x14ac:dyDescent="0.2">
      <c r="B11" s="222"/>
      <c r="C11" s="224"/>
      <c r="D11" s="226"/>
      <c r="E11" s="68" t="s">
        <v>93</v>
      </c>
      <c r="F11" s="69">
        <v>500.7</v>
      </c>
      <c r="G11" s="15">
        <v>511.46</v>
      </c>
      <c r="H11" s="15">
        <v>519</v>
      </c>
      <c r="I11" s="15">
        <v>526.6</v>
      </c>
      <c r="J11" s="15">
        <v>538</v>
      </c>
      <c r="K11" s="15">
        <v>550.86</v>
      </c>
      <c r="L11" s="15">
        <v>562</v>
      </c>
      <c r="M11" s="15">
        <v>570.41999999999996</v>
      </c>
      <c r="N11" s="15">
        <v>580</v>
      </c>
      <c r="O11" s="15">
        <v>588.24</v>
      </c>
      <c r="P11" s="15">
        <v>595.64</v>
      </c>
      <c r="Q11" s="15">
        <v>602.12</v>
      </c>
      <c r="R11" s="15">
        <v>613</v>
      </c>
      <c r="S11" s="15">
        <v>625</v>
      </c>
      <c r="T11" s="15">
        <v>5</v>
      </c>
      <c r="U11" s="52"/>
      <c r="V11" s="53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</row>
    <row r="12" spans="2:53" x14ac:dyDescent="0.2">
      <c r="B12" s="70"/>
      <c r="C12" s="71"/>
      <c r="D12" s="72"/>
      <c r="E12" s="68" t="s">
        <v>94</v>
      </c>
      <c r="F12" s="73">
        <v>1.6999999999999886</v>
      </c>
      <c r="G12" s="16">
        <v>10.76</v>
      </c>
      <c r="H12" s="16">
        <v>7.5400000000000205</v>
      </c>
      <c r="I12" s="16">
        <v>7.6000000000000227</v>
      </c>
      <c r="J12" s="16">
        <v>11.4</v>
      </c>
      <c r="K12" s="16">
        <v>12.86</v>
      </c>
      <c r="L12" s="16">
        <v>11.14</v>
      </c>
      <c r="M12" s="16">
        <v>8.4199999999999591</v>
      </c>
      <c r="N12" s="16">
        <v>9.5800000000000409</v>
      </c>
      <c r="O12" s="16">
        <v>8.2400000000000091</v>
      </c>
      <c r="P12" s="16">
        <v>7.3999999999999773</v>
      </c>
      <c r="Q12" s="16">
        <v>6.4800000000000182</v>
      </c>
      <c r="R12" s="16">
        <v>10.88</v>
      </c>
      <c r="S12" s="16">
        <v>12</v>
      </c>
      <c r="T12" s="16"/>
      <c r="U12" s="52"/>
      <c r="V12" s="53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</row>
    <row r="13" spans="2:53" x14ac:dyDescent="0.2">
      <c r="B13" s="74" t="s">
        <v>97</v>
      </c>
      <c r="C13" s="75" t="s">
        <v>2</v>
      </c>
      <c r="D13" s="75" t="s">
        <v>1</v>
      </c>
      <c r="E13" s="76"/>
      <c r="F13" s="7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73"/>
      <c r="T13" s="73"/>
      <c r="U13" s="10" t="s">
        <v>155</v>
      </c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</row>
    <row r="14" spans="2:53" x14ac:dyDescent="0.2">
      <c r="B14" s="78"/>
      <c r="C14" s="79"/>
      <c r="D14" s="80"/>
      <c r="E14" s="81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9"/>
      <c r="U14" s="11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</row>
    <row r="15" spans="2:53" x14ac:dyDescent="0.2">
      <c r="B15" s="82"/>
      <c r="C15" s="83" t="s">
        <v>8</v>
      </c>
      <c r="D15" s="84"/>
      <c r="E15" s="4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1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</row>
    <row r="16" spans="2:53" x14ac:dyDescent="0.2">
      <c r="B16" s="85"/>
      <c r="C16" s="86"/>
      <c r="D16" s="84"/>
      <c r="E16" s="4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1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</row>
    <row r="17" spans="2:21" x14ac:dyDescent="0.2">
      <c r="B17" s="87" t="s">
        <v>3</v>
      </c>
      <c r="C17" s="88" t="s">
        <v>174</v>
      </c>
      <c r="D17" s="37" t="s">
        <v>9</v>
      </c>
      <c r="E17" s="2"/>
      <c r="F17" s="1"/>
      <c r="G17" s="1"/>
      <c r="H17" s="1"/>
      <c r="I17" s="1"/>
      <c r="J17" s="1"/>
      <c r="K17" s="1"/>
      <c r="L17" s="197">
        <f>+L46</f>
        <v>76</v>
      </c>
      <c r="M17" s="1"/>
      <c r="N17" s="1"/>
      <c r="O17" s="1"/>
      <c r="P17" s="1"/>
      <c r="Q17" s="1"/>
      <c r="R17" s="1"/>
      <c r="S17" s="197">
        <f>+S46</f>
        <v>72</v>
      </c>
      <c r="T17" s="199"/>
      <c r="U17" s="206">
        <f>SUM(F17:S17)</f>
        <v>148</v>
      </c>
    </row>
    <row r="18" spans="2:21" x14ac:dyDescent="0.2">
      <c r="B18" s="87" t="s">
        <v>11</v>
      </c>
      <c r="C18" s="88" t="s">
        <v>175</v>
      </c>
      <c r="D18" s="37" t="s">
        <v>4</v>
      </c>
      <c r="E18" s="2"/>
      <c r="F18" s="1"/>
      <c r="G18" s="1"/>
      <c r="H18" s="1"/>
      <c r="I18" s="1"/>
      <c r="J18" s="1"/>
      <c r="K18" s="1"/>
      <c r="L18" s="197">
        <v>31</v>
      </c>
      <c r="M18" s="1"/>
      <c r="N18" s="1"/>
      <c r="O18" s="1"/>
      <c r="P18" s="1"/>
      <c r="Q18" s="1"/>
      <c r="R18" s="1"/>
      <c r="S18" s="197">
        <v>29</v>
      </c>
      <c r="T18" s="199"/>
      <c r="U18" s="206">
        <f t="shared" ref="U18:U49" si="0">SUM(F18:S18)</f>
        <v>60</v>
      </c>
    </row>
    <row r="19" spans="2:21" x14ac:dyDescent="0.2">
      <c r="B19" s="87" t="s">
        <v>12</v>
      </c>
      <c r="C19" s="88" t="s">
        <v>176</v>
      </c>
      <c r="D19" s="37" t="s">
        <v>10</v>
      </c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99"/>
      <c r="U19" s="32">
        <f t="shared" si="0"/>
        <v>0</v>
      </c>
    </row>
    <row r="20" spans="2:21" x14ac:dyDescent="0.2">
      <c r="B20" s="87" t="s">
        <v>13</v>
      </c>
      <c r="C20" s="88" t="s">
        <v>177</v>
      </c>
      <c r="D20" s="37" t="s">
        <v>10</v>
      </c>
      <c r="E20" s="2"/>
      <c r="F20" s="1"/>
      <c r="G20" s="197">
        <v>18</v>
      </c>
      <c r="H20" s="1"/>
      <c r="I20" s="197">
        <v>6</v>
      </c>
      <c r="J20" s="197">
        <v>10</v>
      </c>
      <c r="K20" s="197">
        <v>7</v>
      </c>
      <c r="L20" s="197">
        <v>6</v>
      </c>
      <c r="M20" s="197">
        <v>18</v>
      </c>
      <c r="N20" s="1"/>
      <c r="O20" s="1"/>
      <c r="P20" s="1"/>
      <c r="Q20" s="1"/>
      <c r="R20" s="1"/>
      <c r="S20" s="1"/>
      <c r="T20" s="199"/>
      <c r="U20" s="206">
        <f t="shared" si="0"/>
        <v>65</v>
      </c>
    </row>
    <row r="21" spans="2:21" x14ac:dyDescent="0.2">
      <c r="B21" s="87" t="s">
        <v>14</v>
      </c>
      <c r="C21" s="88" t="s">
        <v>178</v>
      </c>
      <c r="D21" s="37" t="s">
        <v>10</v>
      </c>
      <c r="E21" s="2"/>
      <c r="F21" s="1"/>
      <c r="G21" s="197">
        <v>0.9</v>
      </c>
      <c r="H21" s="1"/>
      <c r="I21" s="1"/>
      <c r="J21" s="1"/>
      <c r="K21" s="197">
        <v>0.6</v>
      </c>
      <c r="L21" s="1"/>
      <c r="M21" s="1"/>
      <c r="N21" s="1"/>
      <c r="O21" s="1"/>
      <c r="P21" s="1"/>
      <c r="Q21" s="1"/>
      <c r="R21" s="1"/>
      <c r="S21" s="1"/>
      <c r="T21" s="199"/>
      <c r="U21" s="206">
        <f t="shared" si="0"/>
        <v>1.5</v>
      </c>
    </row>
    <row r="22" spans="2:21" x14ac:dyDescent="0.2">
      <c r="B22" s="87" t="s">
        <v>15</v>
      </c>
      <c r="C22" s="88" t="s">
        <v>179</v>
      </c>
      <c r="D22" s="37" t="s">
        <v>9</v>
      </c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99"/>
      <c r="U22" s="32">
        <f t="shared" si="0"/>
        <v>0</v>
      </c>
    </row>
    <row r="23" spans="2:21" x14ac:dyDescent="0.2">
      <c r="B23" s="87" t="s">
        <v>16</v>
      </c>
      <c r="C23" s="88" t="s">
        <v>180</v>
      </c>
      <c r="D23" s="37" t="s">
        <v>9</v>
      </c>
      <c r="E23" s="2"/>
      <c r="F23" s="1"/>
      <c r="G23" s="197">
        <v>1600</v>
      </c>
      <c r="H23" s="1"/>
      <c r="I23" s="1"/>
      <c r="J23" s="1"/>
      <c r="K23" s="1"/>
      <c r="L23" s="197">
        <v>6501</v>
      </c>
      <c r="M23" s="197">
        <v>100</v>
      </c>
      <c r="N23" s="1"/>
      <c r="O23" s="1"/>
      <c r="P23" s="1"/>
      <c r="Q23" s="1"/>
      <c r="R23" s="197">
        <v>500</v>
      </c>
      <c r="S23" s="197">
        <v>900</v>
      </c>
      <c r="T23" s="199"/>
      <c r="U23" s="206">
        <f t="shared" si="0"/>
        <v>9601</v>
      </c>
    </row>
    <row r="24" spans="2:21" x14ac:dyDescent="0.2">
      <c r="B24" s="87" t="s">
        <v>17</v>
      </c>
      <c r="C24" s="88" t="s">
        <v>181</v>
      </c>
      <c r="D24" s="37" t="s">
        <v>9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99"/>
      <c r="U24" s="32">
        <f t="shared" si="0"/>
        <v>0</v>
      </c>
    </row>
    <row r="25" spans="2:21" x14ac:dyDescent="0.2">
      <c r="B25" s="87" t="s">
        <v>18</v>
      </c>
      <c r="C25" s="88" t="s">
        <v>182</v>
      </c>
      <c r="D25" s="37" t="s">
        <v>7</v>
      </c>
      <c r="E25" s="2"/>
      <c r="F25" s="1"/>
      <c r="G25" s="1"/>
      <c r="H25" s="1"/>
      <c r="I25" s="1"/>
      <c r="J25" s="1"/>
      <c r="K25" s="1"/>
      <c r="L25" s="197">
        <v>100</v>
      </c>
      <c r="M25" s="1"/>
      <c r="N25" s="1"/>
      <c r="O25" s="1"/>
      <c r="P25" s="1"/>
      <c r="Q25" s="1"/>
      <c r="R25" s="1"/>
      <c r="S25" s="197">
        <v>1900</v>
      </c>
      <c r="T25" s="199"/>
      <c r="U25" s="206">
        <f t="shared" si="0"/>
        <v>2000</v>
      </c>
    </row>
    <row r="26" spans="2:21" x14ac:dyDescent="0.2">
      <c r="B26" s="87" t="s">
        <v>19</v>
      </c>
      <c r="C26" s="88" t="s">
        <v>183</v>
      </c>
      <c r="D26" s="37" t="s">
        <v>7</v>
      </c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99"/>
      <c r="U26" s="32">
        <f t="shared" si="0"/>
        <v>0</v>
      </c>
    </row>
    <row r="27" spans="2:21" x14ac:dyDescent="0.2">
      <c r="B27" s="87" t="s">
        <v>20</v>
      </c>
      <c r="C27" s="88" t="s">
        <v>184</v>
      </c>
      <c r="D27" s="37" t="s">
        <v>5</v>
      </c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97">
        <v>2</v>
      </c>
      <c r="T27" s="199"/>
      <c r="U27" s="32">
        <f t="shared" si="0"/>
        <v>2</v>
      </c>
    </row>
    <row r="28" spans="2:21" x14ac:dyDescent="0.2">
      <c r="B28" s="87" t="s">
        <v>21</v>
      </c>
      <c r="C28" s="88" t="s">
        <v>185</v>
      </c>
      <c r="D28" s="37" t="s">
        <v>9</v>
      </c>
      <c r="E28" s="2"/>
      <c r="F28" s="1"/>
      <c r="G28" s="1"/>
      <c r="H28" s="1"/>
      <c r="I28" s="1"/>
      <c r="J28" s="1"/>
      <c r="K28" s="1"/>
      <c r="L28" s="197">
        <v>200</v>
      </c>
      <c r="M28" s="1"/>
      <c r="N28" s="1"/>
      <c r="O28" s="1"/>
      <c r="P28" s="1"/>
      <c r="Q28" s="1"/>
      <c r="R28" s="1"/>
      <c r="S28" s="197">
        <v>3</v>
      </c>
      <c r="T28" s="199"/>
      <c r="U28" s="206">
        <f t="shared" si="0"/>
        <v>203</v>
      </c>
    </row>
    <row r="29" spans="2:21" x14ac:dyDescent="0.2">
      <c r="B29" s="87" t="s">
        <v>22</v>
      </c>
      <c r="C29" s="88" t="s">
        <v>186</v>
      </c>
      <c r="D29" s="37" t="s">
        <v>5</v>
      </c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99"/>
      <c r="U29" s="32">
        <f t="shared" si="0"/>
        <v>0</v>
      </c>
    </row>
    <row r="30" spans="2:21" x14ac:dyDescent="0.2">
      <c r="B30" s="87" t="s">
        <v>23</v>
      </c>
      <c r="C30" s="88" t="s">
        <v>187</v>
      </c>
      <c r="D30" s="37" t="s">
        <v>5</v>
      </c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97">
        <v>1</v>
      </c>
      <c r="T30" s="197">
        <v>1</v>
      </c>
      <c r="U30" s="206">
        <f t="shared" si="0"/>
        <v>1</v>
      </c>
    </row>
    <row r="31" spans="2:21" x14ac:dyDescent="0.2">
      <c r="B31" s="87" t="s">
        <v>24</v>
      </c>
      <c r="C31" s="88" t="s">
        <v>188</v>
      </c>
      <c r="D31" s="37" t="s">
        <v>5</v>
      </c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97">
        <v>2</v>
      </c>
      <c r="T31" s="199"/>
      <c r="U31" s="206">
        <f t="shared" si="0"/>
        <v>2</v>
      </c>
    </row>
    <row r="32" spans="2:21" x14ac:dyDescent="0.2">
      <c r="B32" s="87" t="s">
        <v>25</v>
      </c>
      <c r="C32" s="88" t="s">
        <v>189</v>
      </c>
      <c r="D32" s="37" t="s">
        <v>6</v>
      </c>
      <c r="E32" s="2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1"/>
      <c r="Q32" s="33"/>
      <c r="R32" s="33"/>
      <c r="S32" s="33"/>
      <c r="T32" s="199"/>
      <c r="U32" s="32">
        <f t="shared" si="0"/>
        <v>0</v>
      </c>
    </row>
    <row r="33" spans="2:25" x14ac:dyDescent="0.2">
      <c r="B33" s="87" t="s">
        <v>26</v>
      </c>
      <c r="C33" s="88" t="s">
        <v>190</v>
      </c>
      <c r="D33" s="37" t="s">
        <v>6</v>
      </c>
      <c r="E33" s="2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199"/>
      <c r="U33" s="32">
        <f t="shared" si="0"/>
        <v>0</v>
      </c>
    </row>
    <row r="34" spans="2:25" x14ac:dyDescent="0.2">
      <c r="B34" s="87" t="s">
        <v>27</v>
      </c>
      <c r="C34" s="88" t="s">
        <v>191</v>
      </c>
      <c r="D34" s="37" t="s">
        <v>5</v>
      </c>
      <c r="E34" s="2"/>
      <c r="F34" s="1"/>
      <c r="G34" s="197">
        <v>1</v>
      </c>
      <c r="H34" s="1"/>
      <c r="I34" s="1"/>
      <c r="J34" s="1"/>
      <c r="K34" s="197">
        <v>4</v>
      </c>
      <c r="L34" s="197">
        <v>14</v>
      </c>
      <c r="M34" s="1"/>
      <c r="N34" s="1"/>
      <c r="O34" s="1"/>
      <c r="P34" s="197">
        <v>4</v>
      </c>
      <c r="Q34" s="1"/>
      <c r="R34" s="1"/>
      <c r="S34" s="197">
        <v>36</v>
      </c>
      <c r="T34" s="197">
        <v>11</v>
      </c>
      <c r="U34" s="206">
        <f t="shared" si="0"/>
        <v>59</v>
      </c>
    </row>
    <row r="35" spans="2:25" x14ac:dyDescent="0.2">
      <c r="B35" s="87">
        <v>19</v>
      </c>
      <c r="C35" s="88" t="s">
        <v>192</v>
      </c>
      <c r="D35" s="37" t="s">
        <v>5</v>
      </c>
      <c r="E35" s="2"/>
      <c r="F35" s="1"/>
      <c r="G35" s="197">
        <f>3+17</f>
        <v>20</v>
      </c>
      <c r="H35" s="197">
        <v>2</v>
      </c>
      <c r="I35" s="1"/>
      <c r="J35" s="197">
        <v>6</v>
      </c>
      <c r="K35" s="197">
        <f>2+2</f>
        <v>4</v>
      </c>
      <c r="L35" s="197">
        <v>4</v>
      </c>
      <c r="M35" s="197">
        <f>2+2</f>
        <v>4</v>
      </c>
      <c r="N35" s="1"/>
      <c r="O35" s="1"/>
      <c r="P35" s="197">
        <v>4</v>
      </c>
      <c r="Q35" s="197">
        <v>2</v>
      </c>
      <c r="R35" s="1"/>
      <c r="S35" s="1"/>
      <c r="T35" s="199"/>
      <c r="U35" s="206">
        <f t="shared" si="0"/>
        <v>46</v>
      </c>
    </row>
    <row r="36" spans="2:25" x14ac:dyDescent="0.2">
      <c r="B36" s="87">
        <v>20</v>
      </c>
      <c r="C36" s="88" t="s">
        <v>193</v>
      </c>
      <c r="D36" s="37" t="s">
        <v>5</v>
      </c>
      <c r="E36" s="2"/>
      <c r="F36" s="1"/>
      <c r="G36" s="1"/>
      <c r="H36" s="1"/>
      <c r="I36" s="1"/>
      <c r="J36" s="1"/>
      <c r="K36" s="197">
        <v>350</v>
      </c>
      <c r="L36" s="197">
        <v>666</v>
      </c>
      <c r="M36" s="197">
        <v>1</v>
      </c>
      <c r="N36" s="197">
        <v>1</v>
      </c>
      <c r="O36" s="1"/>
      <c r="P36" s="1"/>
      <c r="Q36" s="197">
        <v>1</v>
      </c>
      <c r="R36" s="197">
        <v>3</v>
      </c>
      <c r="S36" s="197">
        <v>453</v>
      </c>
      <c r="T36" s="199"/>
      <c r="U36" s="206">
        <f t="shared" si="0"/>
        <v>1475</v>
      </c>
    </row>
    <row r="37" spans="2:25" x14ac:dyDescent="0.2">
      <c r="B37" s="87">
        <v>21</v>
      </c>
      <c r="C37" s="88" t="s">
        <v>194</v>
      </c>
      <c r="D37" s="37" t="s">
        <v>9</v>
      </c>
      <c r="E37" s="2"/>
      <c r="F37" s="1"/>
      <c r="G37" s="1"/>
      <c r="H37" s="1"/>
      <c r="I37" s="1"/>
      <c r="J37" s="1"/>
      <c r="K37" s="1"/>
      <c r="L37" s="197">
        <v>15</v>
      </c>
      <c r="M37" s="1"/>
      <c r="N37" s="1"/>
      <c r="O37" s="1"/>
      <c r="P37" s="1"/>
      <c r="Q37" s="1"/>
      <c r="R37" s="1"/>
      <c r="S37" s="197">
        <v>28</v>
      </c>
      <c r="T37" s="199"/>
      <c r="U37" s="206">
        <f t="shared" si="0"/>
        <v>43</v>
      </c>
    </row>
    <row r="38" spans="2:25" x14ac:dyDescent="0.2">
      <c r="B38" s="87">
        <v>22</v>
      </c>
      <c r="C38" s="88" t="s">
        <v>195</v>
      </c>
      <c r="D38" s="37" t="s">
        <v>9</v>
      </c>
      <c r="E38" s="2"/>
      <c r="F38" s="1"/>
      <c r="G38" s="197">
        <v>12</v>
      </c>
      <c r="H38" s="1"/>
      <c r="I38" s="1"/>
      <c r="J38" s="1"/>
      <c r="K38" s="197">
        <v>15</v>
      </c>
      <c r="L38" s="197">
        <v>10</v>
      </c>
      <c r="M38" s="1"/>
      <c r="N38" s="1"/>
      <c r="O38" s="1"/>
      <c r="P38" s="1"/>
      <c r="Q38" s="1"/>
      <c r="R38" s="1"/>
      <c r="S38" s="1"/>
      <c r="T38" s="199"/>
      <c r="U38" s="206">
        <f t="shared" si="0"/>
        <v>37</v>
      </c>
    </row>
    <row r="39" spans="2:25" x14ac:dyDescent="0.2">
      <c r="B39" s="87">
        <v>23</v>
      </c>
      <c r="C39" s="88" t="s">
        <v>196</v>
      </c>
      <c r="D39" s="37" t="s">
        <v>112</v>
      </c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99"/>
      <c r="U39" s="32">
        <f t="shared" si="0"/>
        <v>0</v>
      </c>
    </row>
    <row r="40" spans="2:25" x14ac:dyDescent="0.2">
      <c r="B40" s="87">
        <v>24</v>
      </c>
      <c r="C40" s="88" t="s">
        <v>197</v>
      </c>
      <c r="D40" s="37" t="s">
        <v>112</v>
      </c>
      <c r="E40" s="2"/>
      <c r="F40" s="1"/>
      <c r="G40" s="1"/>
      <c r="H40" s="1"/>
      <c r="I40" s="1"/>
      <c r="J40" s="1"/>
      <c r="K40" s="1"/>
      <c r="L40" s="197">
        <v>27</v>
      </c>
      <c r="M40" s="1"/>
      <c r="N40" s="1"/>
      <c r="O40" s="1"/>
      <c r="P40" s="197">
        <v>14</v>
      </c>
      <c r="Q40" s="1"/>
      <c r="R40" s="1"/>
      <c r="S40" s="197">
        <v>34</v>
      </c>
      <c r="T40" s="199"/>
      <c r="U40" s="206">
        <f t="shared" si="0"/>
        <v>75</v>
      </c>
      <c r="Y40" s="30"/>
    </row>
    <row r="41" spans="2:25" x14ac:dyDescent="0.2">
      <c r="B41" s="87">
        <v>25</v>
      </c>
      <c r="C41" s="88" t="s">
        <v>198</v>
      </c>
      <c r="D41" s="37" t="s">
        <v>9</v>
      </c>
      <c r="E41" s="2"/>
      <c r="F41" s="1"/>
      <c r="G41" s="197">
        <v>90</v>
      </c>
      <c r="H41" s="1"/>
      <c r="I41" s="1"/>
      <c r="J41" s="1"/>
      <c r="K41" s="1"/>
      <c r="L41" s="197">
        <v>11</v>
      </c>
      <c r="M41" s="1"/>
      <c r="N41" s="1"/>
      <c r="O41" s="1"/>
      <c r="P41" s="1"/>
      <c r="Q41" s="1"/>
      <c r="R41" s="1"/>
      <c r="S41" s="197">
        <v>5</v>
      </c>
      <c r="T41" s="199"/>
      <c r="U41" s="206">
        <f t="shared" si="0"/>
        <v>106</v>
      </c>
      <c r="W41" s="43"/>
    </row>
    <row r="42" spans="2:25" x14ac:dyDescent="0.2">
      <c r="B42" s="87">
        <v>26</v>
      </c>
      <c r="C42" s="88" t="s">
        <v>199</v>
      </c>
      <c r="D42" s="37" t="s">
        <v>112</v>
      </c>
      <c r="E42" s="2"/>
      <c r="F42" s="197">
        <v>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99"/>
      <c r="U42" s="32">
        <f t="shared" si="0"/>
        <v>8</v>
      </c>
    </row>
    <row r="43" spans="2:25" x14ac:dyDescent="0.2">
      <c r="B43" s="87">
        <v>27</v>
      </c>
      <c r="C43" s="88" t="s">
        <v>200</v>
      </c>
      <c r="D43" s="37" t="s">
        <v>112</v>
      </c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99"/>
      <c r="U43" s="32">
        <f t="shared" si="0"/>
        <v>0</v>
      </c>
    </row>
    <row r="44" spans="2:25" x14ac:dyDescent="0.2">
      <c r="B44" s="87">
        <v>28</v>
      </c>
      <c r="C44" s="88" t="s">
        <v>201</v>
      </c>
      <c r="D44" s="37" t="s">
        <v>5</v>
      </c>
      <c r="E44" s="2"/>
      <c r="F44" s="1"/>
      <c r="G44" s="1"/>
      <c r="H44" s="1"/>
      <c r="I44" s="1"/>
      <c r="J44" s="1"/>
      <c r="K44" s="1"/>
      <c r="L44" s="197">
        <v>22</v>
      </c>
      <c r="M44" s="1"/>
      <c r="N44" s="1"/>
      <c r="O44" s="1"/>
      <c r="P44" s="1"/>
      <c r="Q44" s="1"/>
      <c r="R44" s="1"/>
      <c r="S44" s="197">
        <v>21</v>
      </c>
      <c r="T44" s="199"/>
      <c r="U44" s="206">
        <f t="shared" si="0"/>
        <v>43</v>
      </c>
    </row>
    <row r="45" spans="2:25" x14ac:dyDescent="0.2">
      <c r="B45" s="87">
        <v>29</v>
      </c>
      <c r="C45" s="88" t="s">
        <v>202</v>
      </c>
      <c r="D45" s="37" t="s">
        <v>203</v>
      </c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97">
        <v>16</v>
      </c>
      <c r="S45" s="1"/>
      <c r="T45" s="199"/>
      <c r="U45" s="206">
        <f t="shared" si="0"/>
        <v>16</v>
      </c>
    </row>
    <row r="46" spans="2:25" x14ac:dyDescent="0.2">
      <c r="B46" s="87" t="s">
        <v>158</v>
      </c>
      <c r="C46" s="88" t="s">
        <v>204</v>
      </c>
      <c r="D46" s="37" t="s">
        <v>9</v>
      </c>
      <c r="E46" s="2"/>
      <c r="F46" s="1"/>
      <c r="G46" s="1"/>
      <c r="H46" s="1"/>
      <c r="I46" s="1"/>
      <c r="J46" s="1"/>
      <c r="K46" s="1"/>
      <c r="L46" s="197">
        <v>76</v>
      </c>
      <c r="M46" s="1"/>
      <c r="N46" s="1"/>
      <c r="O46" s="1"/>
      <c r="P46" s="1"/>
      <c r="Q46" s="1"/>
      <c r="R46" s="1"/>
      <c r="S46" s="197">
        <v>72</v>
      </c>
      <c r="T46" s="199"/>
      <c r="U46" s="206">
        <f t="shared" si="0"/>
        <v>148</v>
      </c>
    </row>
    <row r="47" spans="2:25" x14ac:dyDescent="0.2">
      <c r="B47" s="87" t="s">
        <v>159</v>
      </c>
      <c r="C47" s="88" t="s">
        <v>205</v>
      </c>
      <c r="D47" s="37" t="s">
        <v>5</v>
      </c>
      <c r="E47" s="2"/>
      <c r="F47" s="1"/>
      <c r="G47" s="1"/>
      <c r="H47" s="1"/>
      <c r="I47" s="1"/>
      <c r="J47" s="1"/>
      <c r="K47" s="197">
        <v>31</v>
      </c>
      <c r="L47" s="1"/>
      <c r="M47" s="197">
        <v>32</v>
      </c>
      <c r="N47" s="1"/>
      <c r="O47" s="1"/>
      <c r="P47" s="1"/>
      <c r="Q47" s="1"/>
      <c r="R47" s="197">
        <v>6</v>
      </c>
      <c r="S47" s="197">
        <v>51</v>
      </c>
      <c r="T47" s="199"/>
      <c r="U47" s="206">
        <f t="shared" si="0"/>
        <v>120</v>
      </c>
    </row>
    <row r="48" spans="2:25" x14ac:dyDescent="0.2">
      <c r="B48" s="35" t="s">
        <v>160</v>
      </c>
      <c r="C48" s="36" t="s">
        <v>206</v>
      </c>
      <c r="D48" s="37" t="s">
        <v>5</v>
      </c>
      <c r="E48" s="7"/>
      <c r="F48" s="38"/>
      <c r="G48" s="198">
        <v>2</v>
      </c>
      <c r="H48" s="38"/>
      <c r="I48" s="198">
        <v>2</v>
      </c>
      <c r="J48" s="38"/>
      <c r="K48" s="38"/>
      <c r="L48" s="198">
        <v>6</v>
      </c>
      <c r="M48" s="38"/>
      <c r="N48" s="198">
        <v>2</v>
      </c>
      <c r="O48" s="38"/>
      <c r="P48" s="38"/>
      <c r="Q48" s="38"/>
      <c r="R48" s="38"/>
      <c r="S48" s="198">
        <v>4</v>
      </c>
      <c r="T48" s="199"/>
      <c r="U48" s="206">
        <f t="shared" si="0"/>
        <v>16</v>
      </c>
    </row>
    <row r="49" spans="2:51" x14ac:dyDescent="0.2">
      <c r="B49" s="35" t="s">
        <v>161</v>
      </c>
      <c r="C49" s="36" t="s">
        <v>207</v>
      </c>
      <c r="D49" s="37" t="s">
        <v>5</v>
      </c>
      <c r="E49" s="7"/>
      <c r="F49" s="38"/>
      <c r="G49" s="38"/>
      <c r="H49" s="38"/>
      <c r="I49" s="38"/>
      <c r="J49" s="38"/>
      <c r="K49" s="38"/>
      <c r="L49" s="38"/>
      <c r="M49" s="38"/>
      <c r="N49" s="198">
        <v>2</v>
      </c>
      <c r="O49" s="38"/>
      <c r="P49" s="38"/>
      <c r="Q49" s="38"/>
      <c r="R49" s="38"/>
      <c r="S49" s="38"/>
      <c r="T49" s="199"/>
      <c r="U49" s="206">
        <f t="shared" si="0"/>
        <v>2</v>
      </c>
    </row>
    <row r="50" spans="2:51" x14ac:dyDescent="0.2">
      <c r="B50" s="89"/>
      <c r="C50" s="90"/>
      <c r="D50" s="91"/>
      <c r="E50" s="92"/>
      <c r="F50" s="92"/>
    </row>
    <row r="51" spans="2:51" x14ac:dyDescent="0.2">
      <c r="B51" s="89"/>
      <c r="C51" s="93"/>
      <c r="D51" s="91"/>
      <c r="E51" s="92"/>
      <c r="F51" s="9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</row>
    <row r="52" spans="2:51" s="13" customFormat="1" ht="15" x14ac:dyDescent="0.2">
      <c r="B52" s="212" t="s">
        <v>173</v>
      </c>
      <c r="C52" s="213"/>
      <c r="D52" s="214"/>
      <c r="E52" s="66" t="s">
        <v>98</v>
      </c>
      <c r="F52" s="14" t="s">
        <v>42</v>
      </c>
      <c r="G52" s="14" t="s">
        <v>43</v>
      </c>
      <c r="H52" s="14" t="s">
        <v>44</v>
      </c>
      <c r="I52" s="14" t="s">
        <v>45</v>
      </c>
      <c r="J52" s="14" t="s">
        <v>46</v>
      </c>
      <c r="K52" s="14" t="s">
        <v>47</v>
      </c>
      <c r="L52" s="14" t="s">
        <v>48</v>
      </c>
      <c r="V52" s="22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</row>
    <row r="53" spans="2:51" ht="15" x14ac:dyDescent="0.2">
      <c r="B53" s="218" t="s">
        <v>100</v>
      </c>
      <c r="C53" s="219"/>
      <c r="D53" s="220"/>
      <c r="E53" s="66" t="s">
        <v>99</v>
      </c>
      <c r="F53" s="14" t="s">
        <v>43</v>
      </c>
      <c r="G53" s="14" t="s">
        <v>44</v>
      </c>
      <c r="H53" s="14" t="s">
        <v>45</v>
      </c>
      <c r="I53" s="14" t="s">
        <v>46</v>
      </c>
      <c r="J53" s="14" t="s">
        <v>47</v>
      </c>
      <c r="K53" s="14" t="s">
        <v>48</v>
      </c>
      <c r="L53" s="14" t="s">
        <v>49</v>
      </c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</row>
    <row r="54" spans="2:51" x14ac:dyDescent="0.2">
      <c r="B54" s="221" t="s">
        <v>0</v>
      </c>
      <c r="C54" s="223"/>
      <c r="D54" s="225"/>
      <c r="E54" s="67" t="s">
        <v>92</v>
      </c>
      <c r="F54" s="15">
        <v>625</v>
      </c>
      <c r="G54" s="15">
        <v>637.20000000000005</v>
      </c>
      <c r="H54" s="15">
        <v>647</v>
      </c>
      <c r="I54" s="15">
        <v>653</v>
      </c>
      <c r="J54" s="15">
        <v>660.95</v>
      </c>
      <c r="K54" s="15">
        <v>674.15</v>
      </c>
      <c r="L54" s="15">
        <v>680.5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</row>
    <row r="55" spans="2:51" x14ac:dyDescent="0.2">
      <c r="B55" s="222"/>
      <c r="C55" s="224"/>
      <c r="D55" s="226"/>
      <c r="E55" s="67" t="s">
        <v>93</v>
      </c>
      <c r="F55" s="69">
        <v>637.20000000000005</v>
      </c>
      <c r="G55" s="15">
        <v>647</v>
      </c>
      <c r="H55" s="15">
        <v>653</v>
      </c>
      <c r="I55" s="15">
        <v>660.95</v>
      </c>
      <c r="J55" s="15">
        <v>674.15</v>
      </c>
      <c r="K55" s="15">
        <v>680.5</v>
      </c>
      <c r="L55" s="15">
        <v>690.6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</row>
    <row r="56" spans="2:51" x14ac:dyDescent="0.2">
      <c r="B56" s="70"/>
      <c r="C56" s="71"/>
      <c r="D56" s="72"/>
      <c r="E56" s="67" t="s">
        <v>94</v>
      </c>
      <c r="F56" s="73">
        <v>12.2</v>
      </c>
      <c r="G56" s="16">
        <v>9.7999999999999545</v>
      </c>
      <c r="H56" s="16">
        <v>6</v>
      </c>
      <c r="I56" s="16">
        <v>7.9500000000000455</v>
      </c>
      <c r="J56" s="16">
        <v>13.199999999999932</v>
      </c>
      <c r="K56" s="16">
        <v>6.3500000000000227</v>
      </c>
      <c r="L56" s="16">
        <v>10.1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</row>
    <row r="57" spans="2:51" ht="25.5" x14ac:dyDescent="0.2">
      <c r="B57" s="94" t="s">
        <v>97</v>
      </c>
      <c r="C57" s="76" t="s">
        <v>2</v>
      </c>
      <c r="D57" s="76" t="s">
        <v>1</v>
      </c>
      <c r="E57" s="76"/>
      <c r="F57" s="77"/>
      <c r="G57" s="17"/>
      <c r="H57" s="17"/>
      <c r="I57" s="17"/>
      <c r="J57" s="17"/>
      <c r="K57" s="17"/>
      <c r="L57" s="17"/>
      <c r="M57" s="10" t="s">
        <v>155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</row>
    <row r="58" spans="2:51" x14ac:dyDescent="0.2">
      <c r="B58" s="78"/>
      <c r="C58" s="79"/>
      <c r="D58" s="80"/>
      <c r="E58" s="81"/>
      <c r="F58" s="18"/>
      <c r="G58" s="18"/>
      <c r="H58" s="18"/>
      <c r="I58" s="18"/>
      <c r="J58" s="18"/>
      <c r="K58" s="18"/>
      <c r="L58" s="18"/>
      <c r="M58" s="21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2:51" x14ac:dyDescent="0.2">
      <c r="B59" s="82"/>
      <c r="C59" s="83" t="s">
        <v>8</v>
      </c>
      <c r="D59" s="84"/>
      <c r="E59" s="4"/>
      <c r="F59" s="19"/>
      <c r="G59" s="19"/>
      <c r="H59" s="19"/>
      <c r="I59" s="19"/>
      <c r="J59" s="19"/>
      <c r="K59" s="19"/>
      <c r="L59" s="19"/>
      <c r="M59" s="11"/>
    </row>
    <row r="60" spans="2:51" x14ac:dyDescent="0.2">
      <c r="B60" s="85"/>
      <c r="C60" s="86"/>
      <c r="D60" s="84"/>
      <c r="E60" s="4"/>
      <c r="F60" s="19"/>
      <c r="G60" s="19"/>
      <c r="H60" s="19"/>
      <c r="I60" s="19"/>
      <c r="J60" s="19"/>
      <c r="K60" s="19"/>
      <c r="L60" s="19"/>
      <c r="M60" s="11"/>
    </row>
    <row r="61" spans="2:51" x14ac:dyDescent="0.2">
      <c r="B61" s="87" t="s">
        <v>3</v>
      </c>
      <c r="C61" s="88" t="s">
        <v>174</v>
      </c>
      <c r="D61" s="37" t="s">
        <v>9</v>
      </c>
      <c r="E61" s="2"/>
      <c r="F61" s="200">
        <f>+F90</f>
        <v>95</v>
      </c>
      <c r="G61" s="1"/>
      <c r="H61" s="1"/>
      <c r="I61" s="1"/>
      <c r="J61" s="1"/>
      <c r="K61" s="1"/>
      <c r="L61" s="1"/>
      <c r="M61" s="54">
        <f>SUM(F61:L61)</f>
        <v>95</v>
      </c>
      <c r="N61" s="44"/>
      <c r="O61" s="44"/>
    </row>
    <row r="62" spans="2:51" x14ac:dyDescent="0.2">
      <c r="B62" s="87" t="s">
        <v>11</v>
      </c>
      <c r="C62" s="88" t="s">
        <v>175</v>
      </c>
      <c r="D62" s="37" t="s">
        <v>4</v>
      </c>
      <c r="E62" s="2"/>
      <c r="F62" s="200">
        <v>38</v>
      </c>
      <c r="G62" s="1"/>
      <c r="H62" s="1"/>
      <c r="I62" s="1"/>
      <c r="J62" s="1"/>
      <c r="K62" s="1"/>
      <c r="L62" s="1"/>
      <c r="M62" s="54">
        <f t="shared" ref="M62:M93" si="1">SUM(F62:L62)</f>
        <v>38</v>
      </c>
      <c r="N62" s="44"/>
      <c r="O62" s="44"/>
    </row>
    <row r="63" spans="2:51" x14ac:dyDescent="0.2">
      <c r="B63" s="87" t="s">
        <v>12</v>
      </c>
      <c r="C63" s="88" t="s">
        <v>176</v>
      </c>
      <c r="D63" s="37" t="s">
        <v>10</v>
      </c>
      <c r="E63" s="3"/>
      <c r="F63" s="1"/>
      <c r="G63" s="1"/>
      <c r="H63" s="1"/>
      <c r="I63" s="1"/>
      <c r="J63" s="1"/>
      <c r="K63" s="1"/>
      <c r="L63" s="1"/>
      <c r="M63" s="12">
        <f t="shared" si="1"/>
        <v>0</v>
      </c>
      <c r="N63" s="44"/>
      <c r="O63" s="44"/>
    </row>
    <row r="64" spans="2:51" x14ac:dyDescent="0.2">
      <c r="B64" s="87" t="s">
        <v>13</v>
      </c>
      <c r="C64" s="88" t="s">
        <v>177</v>
      </c>
      <c r="D64" s="37" t="s">
        <v>10</v>
      </c>
      <c r="E64" s="2"/>
      <c r="F64" s="1"/>
      <c r="G64" s="1"/>
      <c r="H64" s="1"/>
      <c r="I64" s="1"/>
      <c r="J64" s="200">
        <v>6</v>
      </c>
      <c r="K64" s="1"/>
      <c r="L64" s="1"/>
      <c r="M64" s="54">
        <f t="shared" si="1"/>
        <v>6</v>
      </c>
      <c r="N64" s="44"/>
      <c r="O64" s="44"/>
    </row>
    <row r="65" spans="2:15" x14ac:dyDescent="0.2">
      <c r="B65" s="87" t="s">
        <v>14</v>
      </c>
      <c r="C65" s="88" t="s">
        <v>178</v>
      </c>
      <c r="D65" s="37" t="s">
        <v>10</v>
      </c>
      <c r="E65" s="2"/>
      <c r="F65" s="200">
        <v>0.3</v>
      </c>
      <c r="G65" s="1"/>
      <c r="H65" s="1"/>
      <c r="I65" s="1"/>
      <c r="J65" s="200">
        <v>0.3</v>
      </c>
      <c r="K65" s="1"/>
      <c r="L65" s="1"/>
      <c r="M65" s="54">
        <f t="shared" si="1"/>
        <v>0.6</v>
      </c>
      <c r="N65" s="44"/>
      <c r="O65" s="44"/>
    </row>
    <row r="66" spans="2:15" x14ac:dyDescent="0.2">
      <c r="B66" s="87" t="s">
        <v>15</v>
      </c>
      <c r="C66" s="88" t="s">
        <v>179</v>
      </c>
      <c r="D66" s="37" t="s">
        <v>9</v>
      </c>
      <c r="E66" s="2"/>
      <c r="F66" s="1"/>
      <c r="G66" s="1"/>
      <c r="H66" s="1"/>
      <c r="I66" s="1"/>
      <c r="J66" s="1"/>
      <c r="K66" s="1"/>
      <c r="L66" s="1"/>
      <c r="M66" s="12">
        <f t="shared" si="1"/>
        <v>0</v>
      </c>
      <c r="N66" s="44"/>
      <c r="O66" s="44"/>
    </row>
    <row r="67" spans="2:15" x14ac:dyDescent="0.2">
      <c r="B67" s="87" t="s">
        <v>16</v>
      </c>
      <c r="C67" s="88" t="s">
        <v>180</v>
      </c>
      <c r="D67" s="37" t="s">
        <v>9</v>
      </c>
      <c r="E67" s="2"/>
      <c r="F67" s="200">
        <v>4070</v>
      </c>
      <c r="G67" s="1"/>
      <c r="H67" s="200">
        <v>700</v>
      </c>
      <c r="I67" s="1"/>
      <c r="J67" s="1"/>
      <c r="K67" s="200">
        <v>50</v>
      </c>
      <c r="L67" s="200">
        <v>50</v>
      </c>
      <c r="M67" s="54">
        <f t="shared" si="1"/>
        <v>4870</v>
      </c>
      <c r="N67" s="44"/>
      <c r="O67" s="44"/>
    </row>
    <row r="68" spans="2:15" x14ac:dyDescent="0.2">
      <c r="B68" s="87" t="s">
        <v>17</v>
      </c>
      <c r="C68" s="88" t="s">
        <v>181</v>
      </c>
      <c r="D68" s="37" t="s">
        <v>9</v>
      </c>
      <c r="E68" s="2"/>
      <c r="F68" s="1"/>
      <c r="G68" s="1"/>
      <c r="H68" s="1"/>
      <c r="I68" s="1"/>
      <c r="J68" s="1"/>
      <c r="K68" s="1"/>
      <c r="L68" s="1"/>
      <c r="M68" s="12">
        <f t="shared" si="1"/>
        <v>0</v>
      </c>
      <c r="N68" s="44"/>
      <c r="O68" s="44"/>
    </row>
    <row r="69" spans="2:15" x14ac:dyDescent="0.2">
      <c r="B69" s="87" t="s">
        <v>18</v>
      </c>
      <c r="C69" s="88" t="s">
        <v>182</v>
      </c>
      <c r="D69" s="37" t="s">
        <v>7</v>
      </c>
      <c r="E69" s="2"/>
      <c r="F69" s="200">
        <v>4760</v>
      </c>
      <c r="G69" s="1"/>
      <c r="H69" s="1"/>
      <c r="I69" s="1"/>
      <c r="J69" s="200">
        <v>170</v>
      </c>
      <c r="K69" s="1"/>
      <c r="L69" s="1"/>
      <c r="M69" s="54">
        <f t="shared" si="1"/>
        <v>4930</v>
      </c>
      <c r="N69" s="44"/>
      <c r="O69" s="44"/>
    </row>
    <row r="70" spans="2:15" x14ac:dyDescent="0.2">
      <c r="B70" s="87" t="s">
        <v>19</v>
      </c>
      <c r="C70" s="88" t="s">
        <v>183</v>
      </c>
      <c r="D70" s="37" t="s">
        <v>7</v>
      </c>
      <c r="E70" s="2"/>
      <c r="F70" s="1"/>
      <c r="G70" s="1"/>
      <c r="H70" s="1"/>
      <c r="I70" s="1"/>
      <c r="J70" s="1"/>
      <c r="K70" s="1"/>
      <c r="L70" s="1"/>
      <c r="M70" s="12">
        <f t="shared" si="1"/>
        <v>0</v>
      </c>
      <c r="N70" s="44"/>
      <c r="O70" s="44"/>
    </row>
    <row r="71" spans="2:15" x14ac:dyDescent="0.2">
      <c r="B71" s="87" t="s">
        <v>20</v>
      </c>
      <c r="C71" s="88" t="s">
        <v>184</v>
      </c>
      <c r="D71" s="37" t="s">
        <v>5</v>
      </c>
      <c r="E71" s="2"/>
      <c r="F71" s="1"/>
      <c r="G71" s="1"/>
      <c r="H71" s="1"/>
      <c r="I71" s="1"/>
      <c r="J71" s="1"/>
      <c r="K71" s="1"/>
      <c r="L71" s="1"/>
      <c r="M71" s="12">
        <f t="shared" si="1"/>
        <v>0</v>
      </c>
      <c r="N71" s="44"/>
      <c r="O71" s="44"/>
    </row>
    <row r="72" spans="2:15" x14ac:dyDescent="0.2">
      <c r="B72" s="87" t="s">
        <v>21</v>
      </c>
      <c r="C72" s="88" t="s">
        <v>185</v>
      </c>
      <c r="D72" s="37" t="s">
        <v>9</v>
      </c>
      <c r="E72" s="2"/>
      <c r="F72" s="1"/>
      <c r="G72" s="1"/>
      <c r="H72" s="1"/>
      <c r="I72" s="1"/>
      <c r="J72" s="1"/>
      <c r="K72" s="1"/>
      <c r="L72" s="1"/>
      <c r="M72" s="12">
        <f t="shared" si="1"/>
        <v>0</v>
      </c>
      <c r="N72" s="44"/>
      <c r="O72" s="44"/>
    </row>
    <row r="73" spans="2:15" x14ac:dyDescent="0.2">
      <c r="B73" s="87" t="s">
        <v>22</v>
      </c>
      <c r="C73" s="88" t="s">
        <v>186</v>
      </c>
      <c r="D73" s="37" t="s">
        <v>5</v>
      </c>
      <c r="E73" s="2"/>
      <c r="F73" s="1"/>
      <c r="G73" s="1"/>
      <c r="H73" s="1"/>
      <c r="I73" s="1"/>
      <c r="J73" s="1"/>
      <c r="K73" s="1"/>
      <c r="L73" s="1"/>
      <c r="M73" s="12">
        <f t="shared" si="1"/>
        <v>0</v>
      </c>
      <c r="N73" s="44"/>
      <c r="O73" s="44"/>
    </row>
    <row r="74" spans="2:15" x14ac:dyDescent="0.2">
      <c r="B74" s="87" t="s">
        <v>23</v>
      </c>
      <c r="C74" s="88" t="s">
        <v>187</v>
      </c>
      <c r="D74" s="37" t="s">
        <v>5</v>
      </c>
      <c r="E74" s="2"/>
      <c r="F74" s="1"/>
      <c r="G74" s="200">
        <v>1</v>
      </c>
      <c r="H74" s="1"/>
      <c r="I74" s="1"/>
      <c r="J74" s="1"/>
      <c r="K74" s="1"/>
      <c r="L74" s="1"/>
      <c r="M74" s="54">
        <f t="shared" si="1"/>
        <v>1</v>
      </c>
      <c r="N74" s="44"/>
      <c r="O74" s="44"/>
    </row>
    <row r="75" spans="2:15" x14ac:dyDescent="0.2">
      <c r="B75" s="87" t="s">
        <v>24</v>
      </c>
      <c r="C75" s="88" t="s">
        <v>188</v>
      </c>
      <c r="D75" s="37" t="s">
        <v>5</v>
      </c>
      <c r="E75" s="2"/>
      <c r="F75" s="1"/>
      <c r="G75" s="1"/>
      <c r="H75" s="1"/>
      <c r="I75" s="1"/>
      <c r="J75" s="1"/>
      <c r="K75" s="1"/>
      <c r="L75" s="1"/>
      <c r="M75" s="12">
        <f t="shared" si="1"/>
        <v>0</v>
      </c>
      <c r="N75" s="44"/>
      <c r="O75" s="44"/>
    </row>
    <row r="76" spans="2:15" x14ac:dyDescent="0.2">
      <c r="B76" s="87" t="s">
        <v>25</v>
      </c>
      <c r="C76" s="88" t="s">
        <v>189</v>
      </c>
      <c r="D76" s="37" t="s">
        <v>6</v>
      </c>
      <c r="E76" s="2"/>
      <c r="F76" s="1"/>
      <c r="G76" s="1"/>
      <c r="H76" s="1"/>
      <c r="I76" s="1"/>
      <c r="J76" s="1"/>
      <c r="K76" s="1"/>
      <c r="L76" s="1"/>
      <c r="M76" s="12">
        <f t="shared" si="1"/>
        <v>0</v>
      </c>
      <c r="N76" s="44"/>
      <c r="O76" s="44"/>
    </row>
    <row r="77" spans="2:15" x14ac:dyDescent="0.2">
      <c r="B77" s="87" t="s">
        <v>26</v>
      </c>
      <c r="C77" s="88" t="s">
        <v>190</v>
      </c>
      <c r="D77" s="37" t="s">
        <v>6</v>
      </c>
      <c r="E77" s="2"/>
      <c r="F77" s="1"/>
      <c r="G77" s="1"/>
      <c r="H77" s="1"/>
      <c r="I77" s="1"/>
      <c r="J77" s="1"/>
      <c r="K77" s="1"/>
      <c r="L77" s="1"/>
      <c r="M77" s="12">
        <f t="shared" si="1"/>
        <v>0</v>
      </c>
      <c r="N77" s="44"/>
      <c r="O77" s="44"/>
    </row>
    <row r="78" spans="2:15" x14ac:dyDescent="0.2">
      <c r="B78" s="87" t="s">
        <v>27</v>
      </c>
      <c r="C78" s="88" t="s">
        <v>191</v>
      </c>
      <c r="D78" s="37" t="s">
        <v>5</v>
      </c>
      <c r="E78" s="2"/>
      <c r="F78" s="200">
        <v>20</v>
      </c>
      <c r="G78" s="1"/>
      <c r="H78" s="1"/>
      <c r="I78" s="1"/>
      <c r="J78" s="1"/>
      <c r="K78" s="1"/>
      <c r="L78" s="1"/>
      <c r="M78" s="54">
        <f t="shared" si="1"/>
        <v>20</v>
      </c>
      <c r="N78" s="44"/>
      <c r="O78" s="44"/>
    </row>
    <row r="79" spans="2:15" x14ac:dyDescent="0.2">
      <c r="B79" s="87">
        <v>19</v>
      </c>
      <c r="C79" s="88" t="s">
        <v>192</v>
      </c>
      <c r="D79" s="37" t="s">
        <v>5</v>
      </c>
      <c r="E79" s="2"/>
      <c r="F79" s="200">
        <v>1</v>
      </c>
      <c r="G79" s="1"/>
      <c r="H79" s="1"/>
      <c r="I79" s="1"/>
      <c r="J79" s="200">
        <f>1+1+4</f>
        <v>6</v>
      </c>
      <c r="K79" s="200">
        <v>2</v>
      </c>
      <c r="L79" s="200">
        <v>2</v>
      </c>
      <c r="M79" s="54">
        <f t="shared" si="1"/>
        <v>11</v>
      </c>
      <c r="N79" s="44"/>
      <c r="O79" s="44"/>
    </row>
    <row r="80" spans="2:15" x14ac:dyDescent="0.2">
      <c r="B80" s="87">
        <v>20</v>
      </c>
      <c r="C80" s="88" t="s">
        <v>193</v>
      </c>
      <c r="D80" s="37" t="s">
        <v>5</v>
      </c>
      <c r="E80" s="2"/>
      <c r="F80" s="200">
        <v>443</v>
      </c>
      <c r="G80" s="200">
        <v>55</v>
      </c>
      <c r="H80" s="200">
        <v>13</v>
      </c>
      <c r="I80" s="1"/>
      <c r="J80" s="200">
        <v>4</v>
      </c>
      <c r="K80" s="1"/>
      <c r="L80" s="1"/>
      <c r="M80" s="54">
        <f t="shared" si="1"/>
        <v>515</v>
      </c>
      <c r="N80" s="44"/>
      <c r="O80" s="44"/>
    </row>
    <row r="81" spans="2:39" x14ac:dyDescent="0.2">
      <c r="B81" s="87">
        <v>21</v>
      </c>
      <c r="C81" s="88" t="s">
        <v>194</v>
      </c>
      <c r="D81" s="37" t="s">
        <v>9</v>
      </c>
      <c r="E81" s="2"/>
      <c r="F81" s="1"/>
      <c r="G81" s="1"/>
      <c r="H81" s="1"/>
      <c r="I81" s="1"/>
      <c r="J81" s="1"/>
      <c r="K81" s="1"/>
      <c r="L81" s="1"/>
      <c r="M81" s="12">
        <f t="shared" si="1"/>
        <v>0</v>
      </c>
      <c r="N81" s="44"/>
      <c r="O81" s="44"/>
    </row>
    <row r="82" spans="2:39" x14ac:dyDescent="0.2">
      <c r="B82" s="87">
        <v>22</v>
      </c>
      <c r="C82" s="88" t="s">
        <v>195</v>
      </c>
      <c r="D82" s="37" t="s">
        <v>9</v>
      </c>
      <c r="E82" s="2"/>
      <c r="F82" s="1"/>
      <c r="G82" s="1"/>
      <c r="H82" s="1"/>
      <c r="I82" s="1"/>
      <c r="J82" s="1"/>
      <c r="K82" s="1"/>
      <c r="L82" s="1"/>
      <c r="M82" s="12">
        <f t="shared" si="1"/>
        <v>0</v>
      </c>
      <c r="N82" s="44"/>
      <c r="O82" s="44"/>
    </row>
    <row r="83" spans="2:39" x14ac:dyDescent="0.2">
      <c r="B83" s="87">
        <v>23</v>
      </c>
      <c r="C83" s="88" t="s">
        <v>196</v>
      </c>
      <c r="D83" s="37" t="s">
        <v>112</v>
      </c>
      <c r="E83" s="2"/>
      <c r="F83" s="1"/>
      <c r="G83" s="1"/>
      <c r="H83" s="1"/>
      <c r="I83" s="1"/>
      <c r="J83" s="1"/>
      <c r="K83" s="1"/>
      <c r="L83" s="1"/>
      <c r="M83" s="12">
        <f t="shared" si="1"/>
        <v>0</v>
      </c>
      <c r="N83" s="44"/>
      <c r="O83" s="44"/>
    </row>
    <row r="84" spans="2:39" x14ac:dyDescent="0.2">
      <c r="B84" s="87">
        <v>24</v>
      </c>
      <c r="C84" s="88" t="s">
        <v>197</v>
      </c>
      <c r="D84" s="37" t="s">
        <v>112</v>
      </c>
      <c r="E84" s="2"/>
      <c r="F84" s="200">
        <v>7</v>
      </c>
      <c r="G84" s="1"/>
      <c r="H84" s="1"/>
      <c r="I84" s="1"/>
      <c r="J84" s="1"/>
      <c r="K84" s="1"/>
      <c r="L84" s="1"/>
      <c r="M84" s="54">
        <f t="shared" si="1"/>
        <v>7</v>
      </c>
      <c r="N84" s="44"/>
      <c r="O84" s="44"/>
    </row>
    <row r="85" spans="2:39" x14ac:dyDescent="0.2">
      <c r="B85" s="87">
        <v>25</v>
      </c>
      <c r="C85" s="88" t="s">
        <v>198</v>
      </c>
      <c r="D85" s="37" t="s">
        <v>9</v>
      </c>
      <c r="E85" s="2"/>
      <c r="F85" s="200">
        <v>83</v>
      </c>
      <c r="G85" s="1"/>
      <c r="H85" s="1"/>
      <c r="I85" s="1"/>
      <c r="J85" s="1"/>
      <c r="K85" s="1"/>
      <c r="L85" s="1"/>
      <c r="M85" s="54">
        <f t="shared" si="1"/>
        <v>83</v>
      </c>
      <c r="N85" s="44"/>
      <c r="O85" s="44"/>
    </row>
    <row r="86" spans="2:39" x14ac:dyDescent="0.2">
      <c r="B86" s="87">
        <v>26</v>
      </c>
      <c r="C86" s="88" t="s">
        <v>199</v>
      </c>
      <c r="D86" s="37" t="s">
        <v>112</v>
      </c>
      <c r="E86" s="2"/>
      <c r="F86" s="1"/>
      <c r="G86" s="1"/>
      <c r="H86" s="1"/>
      <c r="I86" s="1"/>
      <c r="J86" s="1"/>
      <c r="K86" s="1"/>
      <c r="L86" s="1"/>
      <c r="M86" s="12">
        <f t="shared" si="1"/>
        <v>0</v>
      </c>
      <c r="N86" s="44"/>
      <c r="O86" s="44"/>
    </row>
    <row r="87" spans="2:39" x14ac:dyDescent="0.2">
      <c r="B87" s="87">
        <v>27</v>
      </c>
      <c r="C87" s="88" t="s">
        <v>200</v>
      </c>
      <c r="D87" s="37" t="s">
        <v>112</v>
      </c>
      <c r="E87" s="2"/>
      <c r="F87" s="1"/>
      <c r="G87" s="1"/>
      <c r="H87" s="1"/>
      <c r="I87" s="1"/>
      <c r="J87" s="1"/>
      <c r="K87" s="1"/>
      <c r="L87" s="1"/>
      <c r="M87" s="12">
        <f t="shared" si="1"/>
        <v>0</v>
      </c>
      <c r="N87" s="44"/>
      <c r="O87" s="44"/>
    </row>
    <row r="88" spans="2:39" x14ac:dyDescent="0.2">
      <c r="B88" s="87">
        <v>28</v>
      </c>
      <c r="C88" s="88" t="s">
        <v>201</v>
      </c>
      <c r="D88" s="37" t="s">
        <v>5</v>
      </c>
      <c r="E88" s="2"/>
      <c r="F88" s="200">
        <v>3</v>
      </c>
      <c r="G88" s="1"/>
      <c r="H88" s="1"/>
      <c r="I88" s="1"/>
      <c r="J88" s="200">
        <v>1</v>
      </c>
      <c r="K88" s="1"/>
      <c r="L88" s="1"/>
      <c r="M88" s="54">
        <f t="shared" si="1"/>
        <v>4</v>
      </c>
      <c r="N88" s="44"/>
      <c r="O88" s="44"/>
    </row>
    <row r="89" spans="2:39" x14ac:dyDescent="0.2">
      <c r="B89" s="87">
        <v>29</v>
      </c>
      <c r="C89" s="88" t="s">
        <v>202</v>
      </c>
      <c r="D89" s="37" t="s">
        <v>203</v>
      </c>
      <c r="E89" s="2"/>
      <c r="F89" s="1"/>
      <c r="G89" s="1"/>
      <c r="H89" s="1"/>
      <c r="I89" s="1"/>
      <c r="J89" s="1"/>
      <c r="K89" s="1"/>
      <c r="L89" s="1"/>
      <c r="M89" s="12">
        <f t="shared" si="1"/>
        <v>0</v>
      </c>
      <c r="N89" s="44"/>
      <c r="O89" s="44"/>
    </row>
    <row r="90" spans="2:39" x14ac:dyDescent="0.2">
      <c r="B90" s="87" t="s">
        <v>158</v>
      </c>
      <c r="C90" s="88" t="s">
        <v>204</v>
      </c>
      <c r="D90" s="37" t="s">
        <v>9</v>
      </c>
      <c r="E90" s="2"/>
      <c r="F90" s="200">
        <v>95</v>
      </c>
      <c r="G90" s="1"/>
      <c r="H90" s="1"/>
      <c r="I90" s="1"/>
      <c r="J90" s="1"/>
      <c r="K90" s="1"/>
      <c r="L90" s="1"/>
      <c r="M90" s="54">
        <f t="shared" si="1"/>
        <v>95</v>
      </c>
      <c r="N90" s="44"/>
      <c r="O90" s="44"/>
    </row>
    <row r="91" spans="2:39" x14ac:dyDescent="0.2">
      <c r="B91" s="87" t="s">
        <v>159</v>
      </c>
      <c r="C91" s="88" t="s">
        <v>205</v>
      </c>
      <c r="D91" s="37" t="s">
        <v>5</v>
      </c>
      <c r="E91" s="2"/>
      <c r="F91" s="1"/>
      <c r="G91" s="1"/>
      <c r="H91" s="1"/>
      <c r="I91" s="1"/>
      <c r="J91" s="1"/>
      <c r="K91" s="1"/>
      <c r="L91" s="1"/>
      <c r="M91" s="12">
        <f t="shared" si="1"/>
        <v>0</v>
      </c>
      <c r="N91" s="44"/>
      <c r="O91" s="44"/>
    </row>
    <row r="92" spans="2:39" x14ac:dyDescent="0.2">
      <c r="B92" s="87" t="s">
        <v>160</v>
      </c>
      <c r="C92" s="88" t="s">
        <v>206</v>
      </c>
      <c r="D92" s="37" t="s">
        <v>5</v>
      </c>
      <c r="E92" s="2"/>
      <c r="F92" s="1"/>
      <c r="G92" s="200">
        <v>1</v>
      </c>
      <c r="H92" s="1"/>
      <c r="I92" s="1"/>
      <c r="J92" s="200">
        <v>2</v>
      </c>
      <c r="K92" s="200">
        <v>1</v>
      </c>
      <c r="L92" s="1"/>
      <c r="M92" s="54">
        <f t="shared" si="1"/>
        <v>4</v>
      </c>
      <c r="N92" s="44"/>
      <c r="O92" s="44"/>
    </row>
    <row r="93" spans="2:39" x14ac:dyDescent="0.2">
      <c r="B93" s="95" t="s">
        <v>161</v>
      </c>
      <c r="C93" s="96" t="s">
        <v>207</v>
      </c>
      <c r="D93" s="97" t="s">
        <v>5</v>
      </c>
      <c r="E93" s="39"/>
      <c r="F93" s="40"/>
      <c r="G93" s="40"/>
      <c r="H93" s="40"/>
      <c r="I93" s="40"/>
      <c r="J93" s="40"/>
      <c r="K93" s="40"/>
      <c r="L93" s="203">
        <v>4</v>
      </c>
      <c r="M93" s="54">
        <f t="shared" si="1"/>
        <v>4</v>
      </c>
      <c r="N93" s="44"/>
      <c r="O93" s="44"/>
    </row>
    <row r="94" spans="2:39" x14ac:dyDescent="0.2">
      <c r="B94" s="89"/>
      <c r="C94" s="64"/>
      <c r="D94" s="91"/>
      <c r="E94" s="41"/>
      <c r="F94" s="41"/>
      <c r="AJ94" s="22"/>
      <c r="AK94" s="22"/>
      <c r="AL94" s="22"/>
      <c r="AM94" s="22"/>
    </row>
    <row r="95" spans="2:39" x14ac:dyDescent="0.2">
      <c r="B95" s="89"/>
      <c r="C95" s="64"/>
      <c r="D95" s="91"/>
      <c r="E95" s="41"/>
      <c r="F95" s="41"/>
    </row>
    <row r="96" spans="2:39" s="13" customFormat="1" ht="15" x14ac:dyDescent="0.2">
      <c r="B96" s="212" t="s">
        <v>173</v>
      </c>
      <c r="C96" s="213"/>
      <c r="D96" s="214"/>
      <c r="E96" s="66" t="s">
        <v>98</v>
      </c>
      <c r="F96" s="14" t="s">
        <v>49</v>
      </c>
      <c r="G96" s="14" t="s">
        <v>50</v>
      </c>
      <c r="H96" s="14" t="s">
        <v>51</v>
      </c>
      <c r="I96" s="14" t="s">
        <v>52</v>
      </c>
      <c r="J96" s="14" t="s">
        <v>53</v>
      </c>
      <c r="K96" s="14" t="s">
        <v>54</v>
      </c>
      <c r="L96" s="14" t="s">
        <v>55</v>
      </c>
      <c r="M96" s="14" t="s">
        <v>56</v>
      </c>
      <c r="N96" s="14" t="s">
        <v>57</v>
      </c>
      <c r="O96" s="14" t="s">
        <v>58</v>
      </c>
      <c r="P96" s="14" t="s">
        <v>59</v>
      </c>
      <c r="Q96" s="14" t="s">
        <v>60</v>
      </c>
      <c r="R96" s="14" t="s">
        <v>61</v>
      </c>
      <c r="S96" s="14" t="s">
        <v>62</v>
      </c>
      <c r="T96" s="14" t="s">
        <v>208</v>
      </c>
      <c r="U96" s="98"/>
      <c r="V96" s="52"/>
      <c r="W96" s="9"/>
      <c r="X96" s="9"/>
      <c r="Y96" s="9"/>
      <c r="Z96" s="9"/>
      <c r="AA96" s="9"/>
    </row>
    <row r="97" spans="2:39" ht="15" x14ac:dyDescent="0.2">
      <c r="B97" s="218" t="s">
        <v>102</v>
      </c>
      <c r="C97" s="219"/>
      <c r="D97" s="220"/>
      <c r="E97" s="66" t="s">
        <v>99</v>
      </c>
      <c r="F97" s="14" t="s">
        <v>50</v>
      </c>
      <c r="G97" s="14" t="s">
        <v>51</v>
      </c>
      <c r="H97" s="14" t="s">
        <v>52</v>
      </c>
      <c r="I97" s="14" t="s">
        <v>53</v>
      </c>
      <c r="J97" s="14" t="s">
        <v>54</v>
      </c>
      <c r="K97" s="14" t="s">
        <v>55</v>
      </c>
      <c r="L97" s="14" t="s">
        <v>56</v>
      </c>
      <c r="M97" s="14" t="s">
        <v>57</v>
      </c>
      <c r="N97" s="14" t="s">
        <v>58</v>
      </c>
      <c r="O97" s="14" t="s">
        <v>59</v>
      </c>
      <c r="P97" s="14" t="s">
        <v>60</v>
      </c>
      <c r="Q97" s="14" t="s">
        <v>61</v>
      </c>
      <c r="R97" s="14" t="s">
        <v>62</v>
      </c>
      <c r="S97" s="14" t="s">
        <v>63</v>
      </c>
      <c r="T97" s="14" t="s">
        <v>63</v>
      </c>
      <c r="U97" s="98"/>
      <c r="V97" s="52"/>
    </row>
    <row r="98" spans="2:39" x14ac:dyDescent="0.2">
      <c r="B98" s="221" t="s">
        <v>0</v>
      </c>
      <c r="C98" s="223"/>
      <c r="D98" s="225"/>
      <c r="E98" s="67" t="s">
        <v>92</v>
      </c>
      <c r="F98" s="15">
        <v>690.6</v>
      </c>
      <c r="G98" s="15">
        <v>692</v>
      </c>
      <c r="H98" s="15">
        <v>702.15</v>
      </c>
      <c r="I98" s="15">
        <v>706.6</v>
      </c>
      <c r="J98" s="15">
        <v>715.24</v>
      </c>
      <c r="K98" s="15">
        <v>719.66</v>
      </c>
      <c r="L98" s="15">
        <v>733</v>
      </c>
      <c r="M98" s="15">
        <v>741</v>
      </c>
      <c r="N98" s="15">
        <v>749.74</v>
      </c>
      <c r="O98" s="15">
        <v>760</v>
      </c>
      <c r="P98" s="15">
        <v>769</v>
      </c>
      <c r="Q98" s="15">
        <v>777</v>
      </c>
      <c r="R98" s="15">
        <v>785</v>
      </c>
      <c r="S98" s="15">
        <v>798</v>
      </c>
      <c r="T98" s="15"/>
      <c r="U98" s="99"/>
      <c r="V98" s="52"/>
    </row>
    <row r="99" spans="2:39" x14ac:dyDescent="0.2">
      <c r="B99" s="222"/>
      <c r="C99" s="224"/>
      <c r="D99" s="226"/>
      <c r="E99" s="68" t="s">
        <v>93</v>
      </c>
      <c r="F99" s="69">
        <v>692</v>
      </c>
      <c r="G99" s="15">
        <v>702.15</v>
      </c>
      <c r="H99" s="15">
        <v>706.6</v>
      </c>
      <c r="I99" s="15">
        <v>715.24</v>
      </c>
      <c r="J99" s="15">
        <v>719.66</v>
      </c>
      <c r="K99" s="15">
        <v>733</v>
      </c>
      <c r="L99" s="15">
        <v>741</v>
      </c>
      <c r="M99" s="15">
        <v>749.74</v>
      </c>
      <c r="N99" s="15">
        <v>760</v>
      </c>
      <c r="O99" s="15">
        <v>769</v>
      </c>
      <c r="P99" s="15">
        <v>777</v>
      </c>
      <c r="Q99" s="15">
        <v>785</v>
      </c>
      <c r="R99" s="15">
        <v>798</v>
      </c>
      <c r="S99" s="15">
        <v>805</v>
      </c>
      <c r="T99" s="15"/>
      <c r="U99" s="99"/>
      <c r="V99" s="52"/>
    </row>
    <row r="100" spans="2:39" x14ac:dyDescent="0.2">
      <c r="B100" s="70"/>
      <c r="C100" s="71"/>
      <c r="D100" s="72"/>
      <c r="E100" s="68" t="s">
        <v>94</v>
      </c>
      <c r="F100" s="73">
        <v>1.3999999999999773</v>
      </c>
      <c r="G100" s="16">
        <v>10.15</v>
      </c>
      <c r="H100" s="16">
        <v>4.4500000000000455</v>
      </c>
      <c r="I100" s="16">
        <v>8.6399999999999864</v>
      </c>
      <c r="J100" s="16">
        <v>4.4199999999999591</v>
      </c>
      <c r="K100" s="16">
        <v>13.34</v>
      </c>
      <c r="L100" s="16">
        <v>8</v>
      </c>
      <c r="M100" s="16">
        <v>8.7400000000000091</v>
      </c>
      <c r="N100" s="16">
        <v>10.26</v>
      </c>
      <c r="O100" s="16">
        <v>9</v>
      </c>
      <c r="P100" s="16">
        <v>8</v>
      </c>
      <c r="Q100" s="16">
        <v>8</v>
      </c>
      <c r="R100" s="16">
        <v>13</v>
      </c>
      <c r="S100" s="16">
        <v>7</v>
      </c>
      <c r="T100" s="16"/>
      <c r="U100" s="100"/>
      <c r="V100" s="52"/>
    </row>
    <row r="101" spans="2:39" x14ac:dyDescent="0.2">
      <c r="B101" s="74" t="s">
        <v>97</v>
      </c>
      <c r="C101" s="75" t="s">
        <v>2</v>
      </c>
      <c r="D101" s="75" t="s">
        <v>1</v>
      </c>
      <c r="E101" s="76"/>
      <c r="F101" s="7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73"/>
      <c r="T101" s="73"/>
      <c r="U101" s="10" t="s">
        <v>155</v>
      </c>
    </row>
    <row r="102" spans="2:39" x14ac:dyDescent="0.2">
      <c r="B102" s="78"/>
      <c r="C102" s="79"/>
      <c r="D102" s="80"/>
      <c r="E102" s="81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1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</row>
    <row r="103" spans="2:39" x14ac:dyDescent="0.2">
      <c r="B103" s="82"/>
      <c r="C103" s="83" t="s">
        <v>8</v>
      </c>
      <c r="D103" s="84"/>
      <c r="E103" s="4"/>
      <c r="F103" s="19"/>
      <c r="G103" s="19"/>
      <c r="H103" s="19"/>
      <c r="I103" s="19"/>
      <c r="J103" s="19"/>
      <c r="K103" s="42"/>
      <c r="L103" s="19"/>
      <c r="M103" s="19"/>
      <c r="N103" s="19"/>
      <c r="O103" s="19"/>
      <c r="P103" s="19"/>
      <c r="Q103" s="19"/>
      <c r="R103" s="19"/>
      <c r="S103" s="19"/>
      <c r="T103" s="19"/>
      <c r="U103" s="11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</row>
    <row r="104" spans="2:39" x14ac:dyDescent="0.2">
      <c r="B104" s="85"/>
      <c r="C104" s="86"/>
      <c r="D104" s="84"/>
      <c r="E104" s="4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1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</row>
    <row r="105" spans="2:39" x14ac:dyDescent="0.2">
      <c r="B105" s="87" t="s">
        <v>3</v>
      </c>
      <c r="C105" s="88" t="s">
        <v>174</v>
      </c>
      <c r="D105" s="37" t="s">
        <v>9</v>
      </c>
      <c r="E105" s="2"/>
      <c r="F105" s="1"/>
      <c r="G105" s="205">
        <f>+G134</f>
        <v>14</v>
      </c>
      <c r="H105" s="205">
        <f>+H134</f>
        <v>96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55">
        <f>SUM(F105:S105)</f>
        <v>110</v>
      </c>
      <c r="V105" s="47"/>
      <c r="W105" s="44"/>
    </row>
    <row r="106" spans="2:39" x14ac:dyDescent="0.2">
      <c r="B106" s="87" t="s">
        <v>11</v>
      </c>
      <c r="C106" s="88" t="s">
        <v>175</v>
      </c>
      <c r="D106" s="37" t="s">
        <v>4</v>
      </c>
      <c r="E106" s="2"/>
      <c r="F106" s="1"/>
      <c r="G106" s="205">
        <v>6</v>
      </c>
      <c r="H106" s="205">
        <v>39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55">
        <f t="shared" ref="U106:U138" si="2">SUM(F106:S106)</f>
        <v>45</v>
      </c>
      <c r="V106" s="47"/>
      <c r="W106" s="44"/>
    </row>
    <row r="107" spans="2:39" x14ac:dyDescent="0.2">
      <c r="B107" s="87" t="s">
        <v>12</v>
      </c>
      <c r="C107" s="88" t="s">
        <v>176</v>
      </c>
      <c r="D107" s="37" t="s">
        <v>10</v>
      </c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2">
        <f t="shared" si="2"/>
        <v>0</v>
      </c>
      <c r="V107" s="47"/>
      <c r="W107" s="44"/>
    </row>
    <row r="108" spans="2:39" x14ac:dyDescent="0.2">
      <c r="B108" s="87" t="s">
        <v>13</v>
      </c>
      <c r="C108" s="88" t="s">
        <v>177</v>
      </c>
      <c r="D108" s="37" t="s">
        <v>10</v>
      </c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2">
        <f t="shared" si="2"/>
        <v>0</v>
      </c>
      <c r="V108" s="47"/>
      <c r="W108" s="44"/>
    </row>
    <row r="109" spans="2:39" x14ac:dyDescent="0.2">
      <c r="B109" s="87" t="s">
        <v>14</v>
      </c>
      <c r="C109" s="88" t="s">
        <v>178</v>
      </c>
      <c r="D109" s="37" t="s">
        <v>10</v>
      </c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2">
        <f t="shared" si="2"/>
        <v>0</v>
      </c>
      <c r="V109" s="47"/>
      <c r="W109" s="44"/>
    </row>
    <row r="110" spans="2:39" x14ac:dyDescent="0.2">
      <c r="B110" s="87" t="s">
        <v>15</v>
      </c>
      <c r="C110" s="88" t="s">
        <v>179</v>
      </c>
      <c r="D110" s="37" t="s">
        <v>9</v>
      </c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2">
        <f t="shared" si="2"/>
        <v>0</v>
      </c>
      <c r="V110" s="47"/>
      <c r="W110" s="44"/>
    </row>
    <row r="111" spans="2:39" x14ac:dyDescent="0.2">
      <c r="B111" s="87" t="s">
        <v>16</v>
      </c>
      <c r="C111" s="88" t="s">
        <v>180</v>
      </c>
      <c r="D111" s="37" t="s">
        <v>9</v>
      </c>
      <c r="E111" s="2"/>
      <c r="F111" s="205">
        <v>3100</v>
      </c>
      <c r="G111" s="205">
        <v>200</v>
      </c>
      <c r="H111" s="205">
        <v>1000</v>
      </c>
      <c r="I111" s="1"/>
      <c r="J111" s="1"/>
      <c r="K111" s="1"/>
      <c r="L111" s="1"/>
      <c r="M111" s="205">
        <v>10</v>
      </c>
      <c r="N111" s="1"/>
      <c r="O111" s="1"/>
      <c r="P111" s="205">
        <v>1000</v>
      </c>
      <c r="Q111" s="1"/>
      <c r="R111" s="1"/>
      <c r="S111" s="1"/>
      <c r="T111" s="1"/>
      <c r="U111" s="55">
        <f t="shared" si="2"/>
        <v>5310</v>
      </c>
      <c r="V111" s="47"/>
      <c r="W111" s="44"/>
    </row>
    <row r="112" spans="2:39" x14ac:dyDescent="0.2">
      <c r="B112" s="87" t="s">
        <v>17</v>
      </c>
      <c r="C112" s="88" t="s">
        <v>181</v>
      </c>
      <c r="D112" s="37" t="s">
        <v>9</v>
      </c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05">
        <v>1800</v>
      </c>
      <c r="Q112" s="1"/>
      <c r="R112" s="205">
        <v>2300</v>
      </c>
      <c r="S112" s="1"/>
      <c r="T112" s="1"/>
      <c r="U112" s="55">
        <f t="shared" si="2"/>
        <v>4100</v>
      </c>
      <c r="V112" s="47"/>
      <c r="W112" s="44"/>
    </row>
    <row r="113" spans="2:23" x14ac:dyDescent="0.2">
      <c r="B113" s="87" t="s">
        <v>18</v>
      </c>
      <c r="C113" s="88" t="s">
        <v>182</v>
      </c>
      <c r="D113" s="37" t="s">
        <v>7</v>
      </c>
      <c r="E113" s="2"/>
      <c r="F113" s="1"/>
      <c r="G113" s="205">
        <v>1400</v>
      </c>
      <c r="H113" s="205">
        <v>1450</v>
      </c>
      <c r="I113" s="205">
        <v>350</v>
      </c>
      <c r="J113" s="1"/>
      <c r="K113" s="1"/>
      <c r="L113" s="1"/>
      <c r="M113" s="1"/>
      <c r="N113" s="1"/>
      <c r="O113" s="1"/>
      <c r="P113" s="1"/>
      <c r="Q113" s="1"/>
      <c r="R113" s="205">
        <v>2850</v>
      </c>
      <c r="S113" s="1"/>
      <c r="T113" s="1"/>
      <c r="U113" s="55">
        <f t="shared" si="2"/>
        <v>6050</v>
      </c>
      <c r="V113" s="47"/>
      <c r="W113" s="44"/>
    </row>
    <row r="114" spans="2:23" x14ac:dyDescent="0.2">
      <c r="B114" s="87" t="s">
        <v>19</v>
      </c>
      <c r="C114" s="88" t="s">
        <v>183</v>
      </c>
      <c r="D114" s="37" t="s">
        <v>7</v>
      </c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2">
        <f t="shared" si="2"/>
        <v>0</v>
      </c>
      <c r="V114" s="47"/>
      <c r="W114" s="44"/>
    </row>
    <row r="115" spans="2:23" x14ac:dyDescent="0.2">
      <c r="B115" s="87" t="s">
        <v>20</v>
      </c>
      <c r="C115" s="88" t="s">
        <v>184</v>
      </c>
      <c r="D115" s="37" t="s">
        <v>5</v>
      </c>
      <c r="E115" s="2"/>
      <c r="F115" s="1"/>
      <c r="G115" s="205">
        <v>1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55">
        <f t="shared" si="2"/>
        <v>1</v>
      </c>
      <c r="V115" s="47"/>
      <c r="W115" s="44"/>
    </row>
    <row r="116" spans="2:23" x14ac:dyDescent="0.2">
      <c r="B116" s="87" t="s">
        <v>21</v>
      </c>
      <c r="C116" s="88" t="s">
        <v>185</v>
      </c>
      <c r="D116" s="37" t="s">
        <v>9</v>
      </c>
      <c r="E116" s="2"/>
      <c r="F116" s="205">
        <v>300</v>
      </c>
      <c r="G116" s="205">
        <v>700</v>
      </c>
      <c r="H116" s="205">
        <v>800</v>
      </c>
      <c r="I116" s="1"/>
      <c r="J116" s="1"/>
      <c r="K116" s="1"/>
      <c r="L116" s="1"/>
      <c r="M116" s="1"/>
      <c r="N116" s="1"/>
      <c r="O116" s="1"/>
      <c r="P116" s="205">
        <v>100</v>
      </c>
      <c r="Q116" s="1"/>
      <c r="R116" s="1"/>
      <c r="S116" s="1"/>
      <c r="T116" s="1"/>
      <c r="U116" s="55">
        <f t="shared" si="2"/>
        <v>1900</v>
      </c>
      <c r="V116" s="47"/>
      <c r="W116" s="44"/>
    </row>
    <row r="117" spans="2:23" x14ac:dyDescent="0.2">
      <c r="B117" s="87" t="s">
        <v>22</v>
      </c>
      <c r="C117" s="88" t="s">
        <v>186</v>
      </c>
      <c r="D117" s="37" t="s">
        <v>5</v>
      </c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2">
        <f t="shared" si="2"/>
        <v>0</v>
      </c>
      <c r="V117" s="47"/>
      <c r="W117" s="44"/>
    </row>
    <row r="118" spans="2:23" x14ac:dyDescent="0.2">
      <c r="B118" s="87" t="s">
        <v>23</v>
      </c>
      <c r="C118" s="88" t="s">
        <v>187</v>
      </c>
      <c r="D118" s="37" t="s">
        <v>5</v>
      </c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2">
        <f t="shared" si="2"/>
        <v>0</v>
      </c>
      <c r="V118" s="47"/>
      <c r="W118" s="44"/>
    </row>
    <row r="119" spans="2:23" x14ac:dyDescent="0.2">
      <c r="B119" s="87" t="s">
        <v>24</v>
      </c>
      <c r="C119" s="88" t="s">
        <v>188</v>
      </c>
      <c r="D119" s="37" t="s">
        <v>5</v>
      </c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205">
        <v>1</v>
      </c>
      <c r="R119" s="205">
        <v>1</v>
      </c>
      <c r="S119" s="1"/>
      <c r="T119" s="1"/>
      <c r="U119" s="55">
        <f t="shared" si="2"/>
        <v>2</v>
      </c>
      <c r="V119" s="47"/>
      <c r="W119" s="44"/>
    </row>
    <row r="120" spans="2:23" x14ac:dyDescent="0.2">
      <c r="B120" s="87" t="s">
        <v>25</v>
      </c>
      <c r="C120" s="88" t="s">
        <v>189</v>
      </c>
      <c r="D120" s="37" t="s">
        <v>6</v>
      </c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2">
        <f t="shared" si="2"/>
        <v>0</v>
      </c>
      <c r="V120" s="47"/>
      <c r="W120" s="44"/>
    </row>
    <row r="121" spans="2:23" x14ac:dyDescent="0.2">
      <c r="B121" s="87" t="s">
        <v>26</v>
      </c>
      <c r="C121" s="88" t="s">
        <v>190</v>
      </c>
      <c r="D121" s="37" t="s">
        <v>6</v>
      </c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2">
        <f t="shared" si="2"/>
        <v>0</v>
      </c>
      <c r="V121" s="47"/>
      <c r="W121" s="44"/>
    </row>
    <row r="122" spans="2:23" x14ac:dyDescent="0.2">
      <c r="B122" s="87" t="s">
        <v>27</v>
      </c>
      <c r="C122" s="88" t="s">
        <v>191</v>
      </c>
      <c r="D122" s="37" t="s">
        <v>5</v>
      </c>
      <c r="E122" s="2"/>
      <c r="F122" s="1"/>
      <c r="G122" s="205">
        <v>24</v>
      </c>
      <c r="H122" s="205">
        <v>124</v>
      </c>
      <c r="I122" s="1"/>
      <c r="J122" s="1"/>
      <c r="K122" s="1"/>
      <c r="L122" s="1"/>
      <c r="M122" s="1"/>
      <c r="N122" s="1"/>
      <c r="O122" s="205">
        <v>44</v>
      </c>
      <c r="P122" s="205">
        <v>18</v>
      </c>
      <c r="Q122" s="1"/>
      <c r="R122" s="1"/>
      <c r="S122" s="1"/>
      <c r="T122" s="1"/>
      <c r="U122" s="55">
        <f t="shared" si="2"/>
        <v>210</v>
      </c>
      <c r="V122" s="47"/>
      <c r="W122" s="44"/>
    </row>
    <row r="123" spans="2:23" x14ac:dyDescent="0.2">
      <c r="B123" s="87">
        <v>19</v>
      </c>
      <c r="C123" s="88" t="s">
        <v>192</v>
      </c>
      <c r="D123" s="37" t="s">
        <v>5</v>
      </c>
      <c r="E123" s="2"/>
      <c r="F123" s="205">
        <v>8</v>
      </c>
      <c r="G123" s="1"/>
      <c r="H123" s="205">
        <v>4</v>
      </c>
      <c r="I123" s="205">
        <v>6</v>
      </c>
      <c r="J123" s="205">
        <v>2</v>
      </c>
      <c r="K123" s="1"/>
      <c r="L123" s="1"/>
      <c r="M123" s="1"/>
      <c r="N123" s="205">
        <v>2</v>
      </c>
      <c r="O123" s="1"/>
      <c r="P123" s="205">
        <v>1</v>
      </c>
      <c r="Q123" s="1"/>
      <c r="R123" s="1"/>
      <c r="S123" s="1"/>
      <c r="T123" s="1"/>
      <c r="U123" s="55">
        <f t="shared" si="2"/>
        <v>23</v>
      </c>
      <c r="V123" s="47"/>
      <c r="W123" s="44"/>
    </row>
    <row r="124" spans="2:23" x14ac:dyDescent="0.2">
      <c r="B124" s="87">
        <v>20</v>
      </c>
      <c r="C124" s="88" t="s">
        <v>193</v>
      </c>
      <c r="D124" s="37" t="s">
        <v>5</v>
      </c>
      <c r="E124" s="2"/>
      <c r="F124" s="1"/>
      <c r="G124" s="205">
        <v>59</v>
      </c>
      <c r="H124" s="205">
        <v>59</v>
      </c>
      <c r="I124" s="1"/>
      <c r="J124" s="1"/>
      <c r="K124" s="1"/>
      <c r="L124" s="1"/>
      <c r="M124" s="1"/>
      <c r="N124" s="1"/>
      <c r="O124" s="1"/>
      <c r="P124" s="205">
        <v>1</v>
      </c>
      <c r="Q124" s="205">
        <v>1</v>
      </c>
      <c r="R124" s="205">
        <v>1</v>
      </c>
      <c r="S124" s="205">
        <v>22</v>
      </c>
      <c r="T124" s="1"/>
      <c r="U124" s="55">
        <f t="shared" si="2"/>
        <v>143</v>
      </c>
      <c r="V124" s="47"/>
      <c r="W124" s="44"/>
    </row>
    <row r="125" spans="2:23" x14ac:dyDescent="0.2">
      <c r="B125" s="87">
        <v>21</v>
      </c>
      <c r="C125" s="88" t="s">
        <v>194</v>
      </c>
      <c r="D125" s="37" t="s">
        <v>9</v>
      </c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2">
        <f t="shared" si="2"/>
        <v>0</v>
      </c>
      <c r="V125" s="47"/>
      <c r="W125" s="44"/>
    </row>
    <row r="126" spans="2:23" x14ac:dyDescent="0.2">
      <c r="B126" s="87">
        <v>22</v>
      </c>
      <c r="C126" s="88" t="s">
        <v>195</v>
      </c>
      <c r="D126" s="37" t="s">
        <v>9</v>
      </c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205">
        <v>50</v>
      </c>
      <c r="P126" s="1"/>
      <c r="Q126" s="1"/>
      <c r="R126" s="1"/>
      <c r="S126" s="1"/>
      <c r="T126" s="1"/>
      <c r="U126" s="55">
        <f t="shared" si="2"/>
        <v>50</v>
      </c>
      <c r="V126" s="47"/>
      <c r="W126" s="44"/>
    </row>
    <row r="127" spans="2:23" x14ac:dyDescent="0.2">
      <c r="B127" s="87">
        <v>23</v>
      </c>
      <c r="C127" s="88" t="s">
        <v>196</v>
      </c>
      <c r="D127" s="37" t="s">
        <v>112</v>
      </c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2">
        <f t="shared" si="2"/>
        <v>0</v>
      </c>
      <c r="V127" s="47"/>
      <c r="W127" s="44"/>
    </row>
    <row r="128" spans="2:23" x14ac:dyDescent="0.2">
      <c r="B128" s="87">
        <v>24</v>
      </c>
      <c r="C128" s="88" t="s">
        <v>197</v>
      </c>
      <c r="D128" s="37" t="s">
        <v>112</v>
      </c>
      <c r="E128" s="2"/>
      <c r="F128" s="1"/>
      <c r="G128" s="1"/>
      <c r="H128" s="205">
        <f>2+2</f>
        <v>4</v>
      </c>
      <c r="I128" s="1"/>
      <c r="J128" s="1"/>
      <c r="K128" s="1"/>
      <c r="L128" s="1"/>
      <c r="M128" s="1"/>
      <c r="N128" s="1"/>
      <c r="O128" s="205">
        <v>2</v>
      </c>
      <c r="P128" s="205">
        <v>4</v>
      </c>
      <c r="Q128" s="1"/>
      <c r="R128" s="1"/>
      <c r="S128" s="1"/>
      <c r="T128" s="1"/>
      <c r="U128" s="55">
        <f t="shared" si="2"/>
        <v>10</v>
      </c>
      <c r="V128" s="47"/>
      <c r="W128" s="44"/>
    </row>
    <row r="129" spans="2:39" x14ac:dyDescent="0.2">
      <c r="B129" s="87">
        <v>25</v>
      </c>
      <c r="C129" s="88" t="s">
        <v>198</v>
      </c>
      <c r="D129" s="37" t="s">
        <v>9</v>
      </c>
      <c r="E129" s="2"/>
      <c r="F129" s="1"/>
      <c r="G129" s="1"/>
      <c r="H129" s="205">
        <v>30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55">
        <f t="shared" si="2"/>
        <v>30</v>
      </c>
      <c r="V129" s="47"/>
      <c r="W129" s="44"/>
    </row>
    <row r="130" spans="2:39" x14ac:dyDescent="0.2">
      <c r="B130" s="87">
        <v>26</v>
      </c>
      <c r="C130" s="88" t="s">
        <v>199</v>
      </c>
      <c r="D130" s="37" t="s">
        <v>112</v>
      </c>
      <c r="E130" s="2"/>
      <c r="F130" s="1"/>
      <c r="G130" s="1"/>
      <c r="H130" s="205">
        <v>11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55">
        <f t="shared" si="2"/>
        <v>11</v>
      </c>
      <c r="V130" s="47"/>
      <c r="W130" s="44"/>
    </row>
    <row r="131" spans="2:39" x14ac:dyDescent="0.2">
      <c r="B131" s="87">
        <v>27</v>
      </c>
      <c r="C131" s="88" t="s">
        <v>200</v>
      </c>
      <c r="D131" s="37" t="s">
        <v>112</v>
      </c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2">
        <f t="shared" si="2"/>
        <v>0</v>
      </c>
      <c r="V131" s="47"/>
      <c r="W131" s="44"/>
    </row>
    <row r="132" spans="2:39" x14ac:dyDescent="0.2">
      <c r="B132" s="87">
        <v>28</v>
      </c>
      <c r="C132" s="88" t="s">
        <v>201</v>
      </c>
      <c r="D132" s="37" t="s">
        <v>5</v>
      </c>
      <c r="E132" s="2"/>
      <c r="F132" s="1"/>
      <c r="G132" s="205">
        <v>1</v>
      </c>
      <c r="H132" s="205">
        <f>3+1</f>
        <v>4</v>
      </c>
      <c r="I132" s="1"/>
      <c r="J132" s="1"/>
      <c r="K132" s="1"/>
      <c r="L132" s="1"/>
      <c r="M132" s="1"/>
      <c r="N132" s="1"/>
      <c r="O132" s="205">
        <v>1</v>
      </c>
      <c r="P132" s="1"/>
      <c r="Q132" s="1"/>
      <c r="R132" s="1"/>
      <c r="S132" s="1"/>
      <c r="T132" s="1"/>
      <c r="U132" s="55">
        <f t="shared" si="2"/>
        <v>6</v>
      </c>
      <c r="V132" s="47"/>
      <c r="W132" s="44"/>
    </row>
    <row r="133" spans="2:39" x14ac:dyDescent="0.2">
      <c r="B133" s="87">
        <v>29</v>
      </c>
      <c r="C133" s="88" t="s">
        <v>202</v>
      </c>
      <c r="D133" s="37" t="s">
        <v>203</v>
      </c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05">
        <v>26</v>
      </c>
      <c r="Q133" s="205">
        <v>25</v>
      </c>
      <c r="R133" s="205">
        <v>25</v>
      </c>
      <c r="S133" s="205">
        <v>25</v>
      </c>
      <c r="T133" s="1"/>
      <c r="U133" s="55">
        <f t="shared" si="2"/>
        <v>101</v>
      </c>
      <c r="V133" s="47"/>
      <c r="W133" s="44"/>
    </row>
    <row r="134" spans="2:39" x14ac:dyDescent="0.2">
      <c r="B134" s="87" t="s">
        <v>158</v>
      </c>
      <c r="C134" s="88" t="s">
        <v>204</v>
      </c>
      <c r="D134" s="37" t="s">
        <v>9</v>
      </c>
      <c r="E134" s="2"/>
      <c r="F134" s="1"/>
      <c r="G134" s="205">
        <v>14</v>
      </c>
      <c r="H134" s="205">
        <f>60+36</f>
        <v>96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55">
        <f t="shared" si="2"/>
        <v>110</v>
      </c>
      <c r="V134" s="47"/>
      <c r="W134" s="44"/>
    </row>
    <row r="135" spans="2:39" x14ac:dyDescent="0.2">
      <c r="B135" s="87" t="s">
        <v>159</v>
      </c>
      <c r="C135" s="88" t="s">
        <v>205</v>
      </c>
      <c r="D135" s="37" t="s">
        <v>5</v>
      </c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2">
        <f t="shared" si="2"/>
        <v>0</v>
      </c>
      <c r="V135" s="47"/>
      <c r="W135" s="44"/>
    </row>
    <row r="136" spans="2:39" x14ac:dyDescent="0.2">
      <c r="B136" s="87" t="s">
        <v>160</v>
      </c>
      <c r="C136" s="36" t="s">
        <v>206</v>
      </c>
      <c r="D136" s="37" t="s">
        <v>5</v>
      </c>
      <c r="E136" s="2"/>
      <c r="F136" s="1"/>
      <c r="G136" s="205">
        <v>2</v>
      </c>
      <c r="H136" s="205">
        <v>2</v>
      </c>
      <c r="I136" s="1"/>
      <c r="J136" s="1"/>
      <c r="K136" s="205">
        <v>2</v>
      </c>
      <c r="L136" s="1"/>
      <c r="M136" s="1"/>
      <c r="N136" s="1"/>
      <c r="O136" s="1"/>
      <c r="P136" s="205">
        <v>1</v>
      </c>
      <c r="Q136" s="1"/>
      <c r="R136" s="1"/>
      <c r="S136" s="1"/>
      <c r="T136" s="1"/>
      <c r="U136" s="55">
        <f t="shared" si="2"/>
        <v>7</v>
      </c>
      <c r="V136" s="47"/>
      <c r="W136" s="44"/>
    </row>
    <row r="137" spans="2:39" x14ac:dyDescent="0.2">
      <c r="B137" s="35" t="s">
        <v>161</v>
      </c>
      <c r="C137" s="36" t="s">
        <v>207</v>
      </c>
      <c r="D137" s="37" t="s">
        <v>5</v>
      </c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2">
        <f t="shared" si="2"/>
        <v>0</v>
      </c>
      <c r="V137" s="47"/>
      <c r="W137" s="44"/>
    </row>
    <row r="138" spans="2:39" x14ac:dyDescent="0.2">
      <c r="B138" s="35" t="s">
        <v>162</v>
      </c>
      <c r="C138" s="36" t="s">
        <v>209</v>
      </c>
      <c r="D138" s="37" t="s">
        <v>5</v>
      </c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2">
        <f t="shared" si="2"/>
        <v>0</v>
      </c>
      <c r="V138" s="47"/>
      <c r="W138" s="44"/>
    </row>
    <row r="139" spans="2:39" x14ac:dyDescent="0.2">
      <c r="B139" s="89"/>
      <c r="C139" s="64"/>
      <c r="D139" s="91"/>
      <c r="E139" s="41"/>
      <c r="F139" s="41"/>
      <c r="Q139" s="29"/>
      <c r="S139" s="29"/>
      <c r="T139" s="29"/>
      <c r="U139" s="29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</row>
    <row r="140" spans="2:39" x14ac:dyDescent="0.2">
      <c r="B140" s="89"/>
      <c r="C140" s="64"/>
      <c r="D140" s="91"/>
      <c r="E140" s="41"/>
      <c r="F140" s="41"/>
    </row>
    <row r="141" spans="2:39" s="13" customFormat="1" ht="15" x14ac:dyDescent="0.2">
      <c r="B141" s="212" t="s">
        <v>173</v>
      </c>
      <c r="C141" s="213"/>
      <c r="D141" s="214"/>
      <c r="E141" s="66" t="s">
        <v>98</v>
      </c>
      <c r="F141" s="14" t="s">
        <v>63</v>
      </c>
      <c r="G141" s="14" t="s">
        <v>64</v>
      </c>
      <c r="H141" s="14" t="s">
        <v>65</v>
      </c>
      <c r="I141" s="14" t="s">
        <v>66</v>
      </c>
      <c r="J141" s="14" t="s">
        <v>67</v>
      </c>
      <c r="K141" s="14" t="s">
        <v>68</v>
      </c>
      <c r="L141" s="14" t="s">
        <v>69</v>
      </c>
      <c r="M141" s="14" t="s">
        <v>70</v>
      </c>
      <c r="N141" s="14" t="s">
        <v>71</v>
      </c>
      <c r="O141" s="14" t="s">
        <v>72</v>
      </c>
      <c r="P141" s="14" t="s">
        <v>73</v>
      </c>
      <c r="Q141" s="14" t="s">
        <v>74</v>
      </c>
      <c r="R141" s="14" t="s">
        <v>75</v>
      </c>
      <c r="S141" s="14" t="s">
        <v>76</v>
      </c>
      <c r="T141" s="14" t="s">
        <v>77</v>
      </c>
      <c r="U141" s="14" t="s">
        <v>78</v>
      </c>
      <c r="V141" s="216"/>
      <c r="X141" s="216"/>
    </row>
    <row r="142" spans="2:39" ht="15" x14ac:dyDescent="0.2">
      <c r="B142" s="218" t="s">
        <v>103</v>
      </c>
      <c r="C142" s="219"/>
      <c r="D142" s="220"/>
      <c r="E142" s="66" t="s">
        <v>99</v>
      </c>
      <c r="F142" s="14" t="s">
        <v>64</v>
      </c>
      <c r="G142" s="14" t="s">
        <v>65</v>
      </c>
      <c r="H142" s="14" t="s">
        <v>66</v>
      </c>
      <c r="I142" s="14" t="s">
        <v>67</v>
      </c>
      <c r="J142" s="14" t="s">
        <v>68</v>
      </c>
      <c r="K142" s="14" t="s">
        <v>69</v>
      </c>
      <c r="L142" s="14" t="s">
        <v>70</v>
      </c>
      <c r="M142" s="14" t="s">
        <v>71</v>
      </c>
      <c r="N142" s="14" t="s">
        <v>72</v>
      </c>
      <c r="O142" s="14" t="s">
        <v>73</v>
      </c>
      <c r="P142" s="14" t="s">
        <v>74</v>
      </c>
      <c r="Q142" s="14" t="s">
        <v>75</v>
      </c>
      <c r="R142" s="14" t="s">
        <v>76</v>
      </c>
      <c r="S142" s="14" t="s">
        <v>77</v>
      </c>
      <c r="T142" s="14" t="s">
        <v>78</v>
      </c>
      <c r="U142" s="14" t="s">
        <v>79</v>
      </c>
      <c r="V142" s="216"/>
      <c r="X142" s="216"/>
    </row>
    <row r="143" spans="2:39" x14ac:dyDescent="0.2">
      <c r="B143" s="221" t="s">
        <v>0</v>
      </c>
      <c r="C143" s="223"/>
      <c r="D143" s="225"/>
      <c r="E143" s="67" t="s">
        <v>92</v>
      </c>
      <c r="F143" s="15">
        <v>805</v>
      </c>
      <c r="G143" s="15">
        <v>816</v>
      </c>
      <c r="H143" s="15">
        <v>830</v>
      </c>
      <c r="I143" s="15">
        <v>835</v>
      </c>
      <c r="J143" s="15">
        <v>842</v>
      </c>
      <c r="K143" s="15">
        <v>849</v>
      </c>
      <c r="L143" s="15">
        <v>856</v>
      </c>
      <c r="M143" s="15">
        <v>866</v>
      </c>
      <c r="N143" s="15">
        <v>876.1</v>
      </c>
      <c r="O143" s="15">
        <v>885.7</v>
      </c>
      <c r="P143" s="15">
        <v>895</v>
      </c>
      <c r="Q143" s="15">
        <v>901.7</v>
      </c>
      <c r="R143" s="15">
        <v>909.8</v>
      </c>
      <c r="S143" s="15">
        <v>923</v>
      </c>
      <c r="T143" s="15">
        <v>934.8</v>
      </c>
      <c r="U143" s="15">
        <v>942</v>
      </c>
      <c r="V143" s="52"/>
      <c r="X143" s="52"/>
    </row>
    <row r="144" spans="2:39" x14ac:dyDescent="0.2">
      <c r="B144" s="222"/>
      <c r="C144" s="224"/>
      <c r="D144" s="226"/>
      <c r="E144" s="68" t="s">
        <v>93</v>
      </c>
      <c r="F144" s="69">
        <v>816</v>
      </c>
      <c r="G144" s="15">
        <v>830</v>
      </c>
      <c r="H144" s="15">
        <v>835</v>
      </c>
      <c r="I144" s="15">
        <v>842</v>
      </c>
      <c r="J144" s="15">
        <v>849</v>
      </c>
      <c r="K144" s="15">
        <v>856</v>
      </c>
      <c r="L144" s="15">
        <v>866</v>
      </c>
      <c r="M144" s="15">
        <v>876</v>
      </c>
      <c r="N144" s="15">
        <v>885.7</v>
      </c>
      <c r="O144" s="15">
        <v>895</v>
      </c>
      <c r="P144" s="15">
        <v>901.7</v>
      </c>
      <c r="Q144" s="15">
        <v>909.8</v>
      </c>
      <c r="R144" s="15">
        <v>923</v>
      </c>
      <c r="S144" s="15">
        <v>934.8</v>
      </c>
      <c r="T144" s="15">
        <v>942</v>
      </c>
      <c r="U144" s="15">
        <v>952.95</v>
      </c>
      <c r="V144" s="52"/>
      <c r="X144" s="52"/>
    </row>
    <row r="145" spans="2:24" x14ac:dyDescent="0.2">
      <c r="B145" s="70"/>
      <c r="C145" s="71"/>
      <c r="D145" s="72"/>
      <c r="E145" s="68" t="s">
        <v>94</v>
      </c>
      <c r="F145" s="73">
        <v>11</v>
      </c>
      <c r="G145" s="16">
        <v>14</v>
      </c>
      <c r="H145" s="16">
        <v>5</v>
      </c>
      <c r="I145" s="16">
        <v>7</v>
      </c>
      <c r="J145" s="16">
        <v>7</v>
      </c>
      <c r="K145" s="16">
        <v>7</v>
      </c>
      <c r="L145" s="16">
        <v>10</v>
      </c>
      <c r="M145" s="16">
        <v>10</v>
      </c>
      <c r="N145" s="16">
        <v>9.6000000000000227</v>
      </c>
      <c r="O145" s="16">
        <v>9.2999999999999545</v>
      </c>
      <c r="P145" s="16">
        <v>6.7000000000000455</v>
      </c>
      <c r="Q145" s="16">
        <v>8.0999999999999091</v>
      </c>
      <c r="R145" s="16">
        <v>13.2</v>
      </c>
      <c r="S145" s="16">
        <v>11.8</v>
      </c>
      <c r="T145" s="16">
        <v>7.2000000000000455</v>
      </c>
      <c r="U145" s="16">
        <v>10.95</v>
      </c>
      <c r="V145" s="52"/>
      <c r="X145" s="52"/>
    </row>
    <row r="146" spans="2:24" ht="36.75" customHeight="1" x14ac:dyDescent="0.2">
      <c r="B146" s="74" t="s">
        <v>97</v>
      </c>
      <c r="C146" s="75" t="s">
        <v>2</v>
      </c>
      <c r="D146" s="75" t="s">
        <v>1</v>
      </c>
      <c r="E146" s="76" t="s">
        <v>210</v>
      </c>
      <c r="F146" s="7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0"/>
    </row>
    <row r="147" spans="2:24" x14ac:dyDescent="0.2">
      <c r="B147" s="78"/>
      <c r="C147" s="79"/>
      <c r="D147" s="80"/>
      <c r="E147" s="81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1"/>
    </row>
    <row r="148" spans="2:24" x14ac:dyDescent="0.2">
      <c r="B148" s="82"/>
      <c r="C148" s="83" t="s">
        <v>8</v>
      </c>
      <c r="D148" s="84"/>
      <c r="E148" s="4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1"/>
    </row>
    <row r="149" spans="2:24" x14ac:dyDescent="0.2">
      <c r="B149" s="85"/>
      <c r="C149" s="86"/>
      <c r="D149" s="84"/>
      <c r="E149" s="4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1"/>
    </row>
    <row r="150" spans="2:24" x14ac:dyDescent="0.2">
      <c r="B150" s="87" t="s">
        <v>3</v>
      </c>
      <c r="C150" s="88" t="s">
        <v>174</v>
      </c>
      <c r="D150" s="37" t="s">
        <v>9</v>
      </c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2"/>
    </row>
    <row r="151" spans="2:24" x14ac:dyDescent="0.2">
      <c r="B151" s="87" t="s">
        <v>11</v>
      </c>
      <c r="C151" s="88" t="s">
        <v>175</v>
      </c>
      <c r="D151" s="37" t="s">
        <v>4</v>
      </c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2"/>
    </row>
    <row r="152" spans="2:24" x14ac:dyDescent="0.2">
      <c r="B152" s="87" t="s">
        <v>12</v>
      </c>
      <c r="C152" s="88" t="s">
        <v>176</v>
      </c>
      <c r="D152" s="37" t="s">
        <v>10</v>
      </c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2"/>
    </row>
    <row r="153" spans="2:24" x14ac:dyDescent="0.2">
      <c r="B153" s="87" t="s">
        <v>13</v>
      </c>
      <c r="C153" s="88" t="s">
        <v>177</v>
      </c>
      <c r="D153" s="37" t="s">
        <v>10</v>
      </c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2"/>
    </row>
    <row r="154" spans="2:24" x14ac:dyDescent="0.2">
      <c r="B154" s="87" t="s">
        <v>14</v>
      </c>
      <c r="C154" s="88" t="s">
        <v>178</v>
      </c>
      <c r="D154" s="37" t="s">
        <v>10</v>
      </c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2"/>
    </row>
    <row r="155" spans="2:24" x14ac:dyDescent="0.2">
      <c r="B155" s="87" t="s">
        <v>15</v>
      </c>
      <c r="C155" s="88" t="s">
        <v>179</v>
      </c>
      <c r="D155" s="37" t="s">
        <v>9</v>
      </c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2"/>
    </row>
    <row r="156" spans="2:24" x14ac:dyDescent="0.2">
      <c r="B156" s="87" t="s">
        <v>16</v>
      </c>
      <c r="C156" s="88" t="s">
        <v>180</v>
      </c>
      <c r="D156" s="37" t="s">
        <v>9</v>
      </c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2"/>
    </row>
    <row r="157" spans="2:24" x14ac:dyDescent="0.2">
      <c r="B157" s="87" t="s">
        <v>17</v>
      </c>
      <c r="C157" s="88" t="s">
        <v>181</v>
      </c>
      <c r="D157" s="37" t="s">
        <v>9</v>
      </c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2"/>
    </row>
    <row r="158" spans="2:24" x14ac:dyDescent="0.2">
      <c r="B158" s="87" t="s">
        <v>18</v>
      </c>
      <c r="C158" s="88" t="s">
        <v>182</v>
      </c>
      <c r="D158" s="37" t="s">
        <v>7</v>
      </c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2"/>
    </row>
    <row r="159" spans="2:24" x14ac:dyDescent="0.2">
      <c r="B159" s="87" t="s">
        <v>19</v>
      </c>
      <c r="C159" s="88" t="s">
        <v>183</v>
      </c>
      <c r="D159" s="37" t="s">
        <v>7</v>
      </c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2"/>
    </row>
    <row r="160" spans="2:24" x14ac:dyDescent="0.2">
      <c r="B160" s="87" t="s">
        <v>20</v>
      </c>
      <c r="C160" s="88" t="s">
        <v>184</v>
      </c>
      <c r="D160" s="37" t="s">
        <v>5</v>
      </c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2"/>
    </row>
    <row r="161" spans="2:22" x14ac:dyDescent="0.2">
      <c r="B161" s="87" t="s">
        <v>21</v>
      </c>
      <c r="C161" s="88" t="s">
        <v>185</v>
      </c>
      <c r="D161" s="37" t="s">
        <v>9</v>
      </c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2"/>
    </row>
    <row r="162" spans="2:22" x14ac:dyDescent="0.2">
      <c r="B162" s="87" t="s">
        <v>22</v>
      </c>
      <c r="C162" s="88" t="s">
        <v>186</v>
      </c>
      <c r="D162" s="37" t="s">
        <v>5</v>
      </c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2"/>
    </row>
    <row r="163" spans="2:22" x14ac:dyDescent="0.2">
      <c r="B163" s="87" t="s">
        <v>23</v>
      </c>
      <c r="C163" s="88" t="s">
        <v>187</v>
      </c>
      <c r="D163" s="37" t="s">
        <v>5</v>
      </c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2"/>
    </row>
    <row r="164" spans="2:22" x14ac:dyDescent="0.2">
      <c r="B164" s="87" t="s">
        <v>24</v>
      </c>
      <c r="C164" s="88" t="s">
        <v>188</v>
      </c>
      <c r="D164" s="37" t="s">
        <v>5</v>
      </c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2"/>
    </row>
    <row r="165" spans="2:22" x14ac:dyDescent="0.2">
      <c r="B165" s="87" t="s">
        <v>25</v>
      </c>
      <c r="C165" s="88" t="s">
        <v>189</v>
      </c>
      <c r="D165" s="37" t="s">
        <v>6</v>
      </c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2"/>
    </row>
    <row r="166" spans="2:22" x14ac:dyDescent="0.2">
      <c r="B166" s="87" t="s">
        <v>26</v>
      </c>
      <c r="C166" s="88" t="s">
        <v>190</v>
      </c>
      <c r="D166" s="37" t="s">
        <v>6</v>
      </c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2"/>
    </row>
    <row r="167" spans="2:22" x14ac:dyDescent="0.2">
      <c r="B167" s="87" t="s">
        <v>27</v>
      </c>
      <c r="C167" s="88" t="s">
        <v>191</v>
      </c>
      <c r="D167" s="37" t="s">
        <v>5</v>
      </c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2"/>
    </row>
    <row r="168" spans="2:22" x14ac:dyDescent="0.2">
      <c r="B168" s="87">
        <v>19</v>
      </c>
      <c r="C168" s="88" t="s">
        <v>192</v>
      </c>
      <c r="D168" s="37" t="s">
        <v>5</v>
      </c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2"/>
    </row>
    <row r="169" spans="2:22" x14ac:dyDescent="0.2">
      <c r="B169" s="87">
        <v>20</v>
      </c>
      <c r="C169" s="88" t="s">
        <v>193</v>
      </c>
      <c r="D169" s="37" t="s">
        <v>5</v>
      </c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2"/>
    </row>
    <row r="170" spans="2:22" x14ac:dyDescent="0.2">
      <c r="B170" s="87">
        <v>21</v>
      </c>
      <c r="C170" s="88" t="s">
        <v>194</v>
      </c>
      <c r="D170" s="37" t="s">
        <v>9</v>
      </c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2"/>
    </row>
    <row r="171" spans="2:22" x14ac:dyDescent="0.2">
      <c r="B171" s="87">
        <v>22</v>
      </c>
      <c r="C171" s="88" t="s">
        <v>195</v>
      </c>
      <c r="D171" s="37" t="s">
        <v>9</v>
      </c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2"/>
    </row>
    <row r="172" spans="2:22" x14ac:dyDescent="0.2">
      <c r="B172" s="87">
        <v>23</v>
      </c>
      <c r="C172" s="88" t="s">
        <v>196</v>
      </c>
      <c r="D172" s="37" t="s">
        <v>112</v>
      </c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2"/>
    </row>
    <row r="173" spans="2:22" x14ac:dyDescent="0.2">
      <c r="B173" s="87">
        <v>24</v>
      </c>
      <c r="C173" s="88" t="s">
        <v>197</v>
      </c>
      <c r="D173" s="37" t="s">
        <v>112</v>
      </c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2"/>
    </row>
    <row r="174" spans="2:22" x14ac:dyDescent="0.2">
      <c r="B174" s="87">
        <v>25</v>
      </c>
      <c r="C174" s="88" t="s">
        <v>198</v>
      </c>
      <c r="D174" s="37" t="s">
        <v>9</v>
      </c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2"/>
    </row>
    <row r="175" spans="2:22" x14ac:dyDescent="0.2">
      <c r="B175" s="87">
        <v>26</v>
      </c>
      <c r="C175" s="88" t="s">
        <v>199</v>
      </c>
      <c r="D175" s="37" t="s">
        <v>112</v>
      </c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2"/>
    </row>
    <row r="176" spans="2:22" x14ac:dyDescent="0.2">
      <c r="B176" s="87">
        <v>27</v>
      </c>
      <c r="C176" s="88" t="s">
        <v>200</v>
      </c>
      <c r="D176" s="37" t="s">
        <v>112</v>
      </c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2"/>
    </row>
    <row r="177" spans="2:22" x14ac:dyDescent="0.2">
      <c r="B177" s="87">
        <v>28</v>
      </c>
      <c r="C177" s="88" t="s">
        <v>201</v>
      </c>
      <c r="D177" s="37" t="s">
        <v>5</v>
      </c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2"/>
    </row>
    <row r="178" spans="2:22" x14ac:dyDescent="0.2">
      <c r="B178" s="87">
        <v>29</v>
      </c>
      <c r="C178" s="88" t="s">
        <v>202</v>
      </c>
      <c r="D178" s="37" t="s">
        <v>203</v>
      </c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2"/>
    </row>
    <row r="179" spans="2:22" x14ac:dyDescent="0.2">
      <c r="B179" s="35"/>
      <c r="C179" s="36"/>
      <c r="D179" s="101"/>
      <c r="E179" s="7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102"/>
    </row>
    <row r="180" spans="2:22" x14ac:dyDescent="0.2">
      <c r="B180" s="103"/>
      <c r="C180" s="104"/>
      <c r="D180" s="91"/>
      <c r="E180" s="92"/>
      <c r="F180" s="92"/>
    </row>
    <row r="181" spans="2:22" x14ac:dyDescent="0.2">
      <c r="B181" s="103"/>
      <c r="C181" s="105"/>
      <c r="D181" s="91"/>
      <c r="E181" s="92"/>
      <c r="F181" s="92"/>
    </row>
    <row r="182" spans="2:22" s="13" customFormat="1" ht="15" x14ac:dyDescent="0.2">
      <c r="B182" s="212" t="s">
        <v>173</v>
      </c>
      <c r="C182" s="213"/>
      <c r="D182" s="214"/>
      <c r="E182" s="66" t="s">
        <v>98</v>
      </c>
      <c r="F182" s="14" t="s">
        <v>79</v>
      </c>
      <c r="G182" s="14" t="s">
        <v>80</v>
      </c>
      <c r="H182" s="14" t="s">
        <v>81</v>
      </c>
      <c r="I182" s="14" t="s">
        <v>82</v>
      </c>
      <c r="J182" s="14" t="s">
        <v>83</v>
      </c>
      <c r="K182" s="14" t="s">
        <v>84</v>
      </c>
      <c r="L182" s="14" t="s">
        <v>85</v>
      </c>
      <c r="M182" s="14" t="s">
        <v>86</v>
      </c>
      <c r="N182" s="14" t="s">
        <v>87</v>
      </c>
      <c r="O182" s="14" t="s">
        <v>88</v>
      </c>
      <c r="P182" s="14" t="s">
        <v>89</v>
      </c>
      <c r="Q182" s="14" t="s">
        <v>90</v>
      </c>
      <c r="R182" s="216"/>
      <c r="S182" s="216"/>
      <c r="T182" s="52"/>
    </row>
    <row r="183" spans="2:22" ht="15" x14ac:dyDescent="0.2">
      <c r="B183" s="218" t="s">
        <v>104</v>
      </c>
      <c r="C183" s="219"/>
      <c r="D183" s="220"/>
      <c r="E183" s="66" t="s">
        <v>99</v>
      </c>
      <c r="F183" s="14" t="s">
        <v>80</v>
      </c>
      <c r="G183" s="14" t="s">
        <v>81</v>
      </c>
      <c r="H183" s="14" t="s">
        <v>82</v>
      </c>
      <c r="I183" s="14" t="s">
        <v>83</v>
      </c>
      <c r="J183" s="14" t="s">
        <v>84</v>
      </c>
      <c r="K183" s="14" t="s">
        <v>85</v>
      </c>
      <c r="L183" s="14" t="s">
        <v>86</v>
      </c>
      <c r="M183" s="14" t="s">
        <v>87</v>
      </c>
      <c r="N183" s="14" t="s">
        <v>88</v>
      </c>
      <c r="O183" s="14" t="s">
        <v>89</v>
      </c>
      <c r="P183" s="14" t="s">
        <v>90</v>
      </c>
      <c r="Q183" s="14" t="s">
        <v>91</v>
      </c>
      <c r="R183" s="216"/>
      <c r="S183" s="216"/>
      <c r="T183" s="52"/>
    </row>
    <row r="184" spans="2:22" x14ac:dyDescent="0.2">
      <c r="B184" s="221"/>
      <c r="C184" s="223"/>
      <c r="D184" s="225"/>
      <c r="E184" s="67" t="s">
        <v>92</v>
      </c>
      <c r="F184" s="15">
        <v>952.95</v>
      </c>
      <c r="G184" s="15">
        <v>963</v>
      </c>
      <c r="H184" s="15">
        <v>972</v>
      </c>
      <c r="I184" s="15">
        <v>981.5</v>
      </c>
      <c r="J184" s="15">
        <v>995.7</v>
      </c>
      <c r="K184" s="15">
        <v>1000.1</v>
      </c>
      <c r="L184" s="15">
        <v>1007.3</v>
      </c>
      <c r="M184" s="15">
        <v>1021.4</v>
      </c>
      <c r="N184" s="15">
        <v>1029</v>
      </c>
      <c r="O184" s="15">
        <v>1038.95</v>
      </c>
      <c r="P184" s="15">
        <v>1046.5</v>
      </c>
      <c r="Q184" s="15">
        <v>1059.45</v>
      </c>
      <c r="R184" s="52"/>
      <c r="S184" s="52"/>
      <c r="T184" s="52"/>
    </row>
    <row r="185" spans="2:22" x14ac:dyDescent="0.2">
      <c r="B185" s="222"/>
      <c r="C185" s="224"/>
      <c r="D185" s="226"/>
      <c r="E185" s="68" t="s">
        <v>93</v>
      </c>
      <c r="F185" s="69">
        <v>963</v>
      </c>
      <c r="G185" s="15">
        <v>972</v>
      </c>
      <c r="H185" s="15">
        <v>981.5</v>
      </c>
      <c r="I185" s="15">
        <v>995.7</v>
      </c>
      <c r="J185" s="15">
        <v>1000.1</v>
      </c>
      <c r="K185" s="15">
        <v>1007.3</v>
      </c>
      <c r="L185" s="15">
        <v>1021.4</v>
      </c>
      <c r="M185" s="15">
        <v>1029</v>
      </c>
      <c r="N185" s="15">
        <v>1038.95</v>
      </c>
      <c r="O185" s="15">
        <v>1046.5</v>
      </c>
      <c r="P185" s="15">
        <v>1059.45</v>
      </c>
      <c r="Q185" s="15">
        <v>1066.2</v>
      </c>
      <c r="R185" s="52"/>
      <c r="S185" s="52"/>
      <c r="T185" s="52"/>
    </row>
    <row r="186" spans="2:22" x14ac:dyDescent="0.2">
      <c r="B186" s="70"/>
      <c r="C186" s="71"/>
      <c r="D186" s="72"/>
      <c r="E186" s="68" t="s">
        <v>94</v>
      </c>
      <c r="F186" s="73">
        <v>10.050000000000001</v>
      </c>
      <c r="G186" s="16">
        <v>9</v>
      </c>
      <c r="H186" s="16">
        <v>9.5</v>
      </c>
      <c r="I186" s="16">
        <v>14.2</v>
      </c>
      <c r="J186" s="16">
        <v>4.3999999999999773</v>
      </c>
      <c r="K186" s="16">
        <v>7.1999999999999318</v>
      </c>
      <c r="L186" s="16">
        <v>14.1</v>
      </c>
      <c r="M186" s="16">
        <v>7.6000000000000227</v>
      </c>
      <c r="N186" s="16">
        <v>9.9500000000000455</v>
      </c>
      <c r="O186" s="16">
        <v>7.5499999999999545</v>
      </c>
      <c r="P186" s="16">
        <v>12.95</v>
      </c>
      <c r="Q186" s="16">
        <v>6.75</v>
      </c>
      <c r="R186" s="52"/>
      <c r="S186" s="52"/>
      <c r="T186" s="52"/>
    </row>
    <row r="187" spans="2:22" ht="25.5" x14ac:dyDescent="0.2">
      <c r="B187" s="74" t="s">
        <v>97</v>
      </c>
      <c r="C187" s="75" t="s">
        <v>2</v>
      </c>
      <c r="D187" s="75" t="s">
        <v>1</v>
      </c>
      <c r="E187" s="76"/>
      <c r="F187" s="7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0" t="s">
        <v>155</v>
      </c>
    </row>
    <row r="188" spans="2:22" x14ac:dyDescent="0.2">
      <c r="B188" s="78"/>
      <c r="C188" s="79"/>
      <c r="D188" s="80"/>
      <c r="E188" s="81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1"/>
    </row>
    <row r="189" spans="2:22" x14ac:dyDescent="0.2">
      <c r="B189" s="82"/>
      <c r="C189" s="83" t="s">
        <v>8</v>
      </c>
      <c r="D189" s="84"/>
      <c r="E189" s="4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1"/>
    </row>
    <row r="190" spans="2:22" x14ac:dyDescent="0.2">
      <c r="B190" s="85"/>
      <c r="C190" s="86"/>
      <c r="D190" s="84"/>
      <c r="E190" s="4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1"/>
    </row>
    <row r="191" spans="2:22" x14ac:dyDescent="0.2">
      <c r="B191" s="87" t="s">
        <v>3</v>
      </c>
      <c r="C191" s="88" t="s">
        <v>174</v>
      </c>
      <c r="D191" s="37" t="s">
        <v>9</v>
      </c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2"/>
    </row>
    <row r="192" spans="2:22" x14ac:dyDescent="0.2">
      <c r="B192" s="87" t="s">
        <v>11</v>
      </c>
      <c r="C192" s="88" t="s">
        <v>175</v>
      </c>
      <c r="D192" s="37" t="s">
        <v>4</v>
      </c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2"/>
    </row>
    <row r="193" spans="2:18" x14ac:dyDescent="0.2">
      <c r="B193" s="87" t="s">
        <v>12</v>
      </c>
      <c r="C193" s="88" t="s">
        <v>176</v>
      </c>
      <c r="D193" s="37" t="s">
        <v>10</v>
      </c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2"/>
    </row>
    <row r="194" spans="2:18" x14ac:dyDescent="0.2">
      <c r="B194" s="87" t="s">
        <v>13</v>
      </c>
      <c r="C194" s="88" t="s">
        <v>177</v>
      </c>
      <c r="D194" s="37" t="s">
        <v>10</v>
      </c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2"/>
    </row>
    <row r="195" spans="2:18" x14ac:dyDescent="0.2">
      <c r="B195" s="87" t="s">
        <v>14</v>
      </c>
      <c r="C195" s="88" t="s">
        <v>178</v>
      </c>
      <c r="D195" s="37" t="s">
        <v>10</v>
      </c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2"/>
    </row>
    <row r="196" spans="2:18" x14ac:dyDescent="0.2">
      <c r="B196" s="87" t="s">
        <v>15</v>
      </c>
      <c r="C196" s="88" t="s">
        <v>179</v>
      </c>
      <c r="D196" s="37" t="s">
        <v>9</v>
      </c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2"/>
    </row>
    <row r="197" spans="2:18" x14ac:dyDescent="0.2">
      <c r="B197" s="87" t="s">
        <v>16</v>
      </c>
      <c r="C197" s="88" t="s">
        <v>180</v>
      </c>
      <c r="D197" s="37" t="s">
        <v>9</v>
      </c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2"/>
    </row>
    <row r="198" spans="2:18" x14ac:dyDescent="0.2">
      <c r="B198" s="87" t="s">
        <v>17</v>
      </c>
      <c r="C198" s="88" t="s">
        <v>181</v>
      </c>
      <c r="D198" s="37" t="s">
        <v>9</v>
      </c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2"/>
    </row>
    <row r="199" spans="2:18" x14ac:dyDescent="0.2">
      <c r="B199" s="87" t="s">
        <v>18</v>
      </c>
      <c r="C199" s="88" t="s">
        <v>182</v>
      </c>
      <c r="D199" s="37" t="s">
        <v>7</v>
      </c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2"/>
    </row>
    <row r="200" spans="2:18" x14ac:dyDescent="0.2">
      <c r="B200" s="87" t="s">
        <v>19</v>
      </c>
      <c r="C200" s="88" t="s">
        <v>183</v>
      </c>
      <c r="D200" s="37" t="s">
        <v>7</v>
      </c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2"/>
    </row>
    <row r="201" spans="2:18" x14ac:dyDescent="0.2">
      <c r="B201" s="87" t="s">
        <v>20</v>
      </c>
      <c r="C201" s="88" t="s">
        <v>184</v>
      </c>
      <c r="D201" s="37" t="s">
        <v>5</v>
      </c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2"/>
    </row>
    <row r="202" spans="2:18" x14ac:dyDescent="0.2">
      <c r="B202" s="87" t="s">
        <v>21</v>
      </c>
      <c r="C202" s="88" t="s">
        <v>185</v>
      </c>
      <c r="D202" s="37" t="s">
        <v>9</v>
      </c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2"/>
    </row>
    <row r="203" spans="2:18" x14ac:dyDescent="0.2">
      <c r="B203" s="87" t="s">
        <v>22</v>
      </c>
      <c r="C203" s="88" t="s">
        <v>186</v>
      </c>
      <c r="D203" s="37" t="s">
        <v>5</v>
      </c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2"/>
    </row>
    <row r="204" spans="2:18" x14ac:dyDescent="0.2">
      <c r="B204" s="87" t="s">
        <v>23</v>
      </c>
      <c r="C204" s="88" t="s">
        <v>187</v>
      </c>
      <c r="D204" s="37" t="s">
        <v>5</v>
      </c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2"/>
    </row>
    <row r="205" spans="2:18" x14ac:dyDescent="0.2">
      <c r="B205" s="87" t="s">
        <v>24</v>
      </c>
      <c r="C205" s="88" t="s">
        <v>188</v>
      </c>
      <c r="D205" s="37" t="s">
        <v>5</v>
      </c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2"/>
    </row>
    <row r="206" spans="2:18" x14ac:dyDescent="0.2">
      <c r="B206" s="87" t="s">
        <v>25</v>
      </c>
      <c r="C206" s="88" t="s">
        <v>189</v>
      </c>
      <c r="D206" s="37" t="s">
        <v>6</v>
      </c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2"/>
    </row>
    <row r="207" spans="2:18" x14ac:dyDescent="0.2">
      <c r="B207" s="87" t="s">
        <v>26</v>
      </c>
      <c r="C207" s="88" t="s">
        <v>190</v>
      </c>
      <c r="D207" s="37" t="s">
        <v>6</v>
      </c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2"/>
    </row>
    <row r="208" spans="2:18" x14ac:dyDescent="0.2">
      <c r="B208" s="87" t="s">
        <v>27</v>
      </c>
      <c r="C208" s="88" t="s">
        <v>191</v>
      </c>
      <c r="D208" s="37" t="s">
        <v>5</v>
      </c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2"/>
    </row>
    <row r="209" spans="2:18" x14ac:dyDescent="0.2">
      <c r="B209" s="87">
        <v>19</v>
      </c>
      <c r="C209" s="88" t="s">
        <v>192</v>
      </c>
      <c r="D209" s="37" t="s">
        <v>5</v>
      </c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2"/>
    </row>
    <row r="210" spans="2:18" x14ac:dyDescent="0.2">
      <c r="B210" s="87">
        <v>20</v>
      </c>
      <c r="C210" s="88" t="s">
        <v>193</v>
      </c>
      <c r="D210" s="37" t="s">
        <v>5</v>
      </c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2"/>
    </row>
    <row r="211" spans="2:18" x14ac:dyDescent="0.2">
      <c r="B211" s="87">
        <v>21</v>
      </c>
      <c r="C211" s="88" t="s">
        <v>194</v>
      </c>
      <c r="D211" s="37" t="s">
        <v>9</v>
      </c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2"/>
    </row>
    <row r="212" spans="2:18" x14ac:dyDescent="0.2">
      <c r="B212" s="87">
        <v>22</v>
      </c>
      <c r="C212" s="88" t="s">
        <v>195</v>
      </c>
      <c r="D212" s="37" t="s">
        <v>9</v>
      </c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2"/>
    </row>
    <row r="213" spans="2:18" x14ac:dyDescent="0.2">
      <c r="B213" s="87">
        <v>23</v>
      </c>
      <c r="C213" s="88" t="s">
        <v>196</v>
      </c>
      <c r="D213" s="37" t="s">
        <v>112</v>
      </c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2"/>
    </row>
    <row r="214" spans="2:18" x14ac:dyDescent="0.2">
      <c r="B214" s="87">
        <v>24</v>
      </c>
      <c r="C214" s="88" t="s">
        <v>197</v>
      </c>
      <c r="D214" s="37" t="s">
        <v>112</v>
      </c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2"/>
    </row>
    <row r="215" spans="2:18" x14ac:dyDescent="0.2">
      <c r="B215" s="87">
        <v>25</v>
      </c>
      <c r="C215" s="88" t="s">
        <v>198</v>
      </c>
      <c r="D215" s="37" t="s">
        <v>9</v>
      </c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2"/>
    </row>
    <row r="216" spans="2:18" x14ac:dyDescent="0.2">
      <c r="B216" s="87">
        <v>26</v>
      </c>
      <c r="C216" s="88" t="s">
        <v>199</v>
      </c>
      <c r="D216" s="37" t="s">
        <v>112</v>
      </c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2"/>
    </row>
    <row r="217" spans="2:18" x14ac:dyDescent="0.2">
      <c r="B217" s="87">
        <v>27</v>
      </c>
      <c r="C217" s="88" t="s">
        <v>200</v>
      </c>
      <c r="D217" s="37" t="s">
        <v>112</v>
      </c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2"/>
    </row>
    <row r="218" spans="2:18" x14ac:dyDescent="0.2">
      <c r="B218" s="87">
        <v>28</v>
      </c>
      <c r="C218" s="88" t="s">
        <v>201</v>
      </c>
      <c r="D218" s="37" t="s">
        <v>5</v>
      </c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2"/>
    </row>
    <row r="219" spans="2:18" x14ac:dyDescent="0.2">
      <c r="B219" s="87">
        <v>29</v>
      </c>
      <c r="C219" s="88" t="s">
        <v>202</v>
      </c>
      <c r="D219" s="37" t="s">
        <v>203</v>
      </c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2"/>
    </row>
    <row r="220" spans="2:18" x14ac:dyDescent="0.2">
      <c r="B220" s="35"/>
      <c r="C220" s="36"/>
      <c r="D220" s="101"/>
      <c r="E220" s="7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102"/>
    </row>
    <row r="221" spans="2:18" x14ac:dyDescent="0.2">
      <c r="B221" s="89"/>
      <c r="C221" s="93"/>
      <c r="D221" s="91"/>
      <c r="E221" s="92"/>
      <c r="F221" s="92"/>
    </row>
    <row r="222" spans="2:18" x14ac:dyDescent="0.2">
      <c r="B222" s="89"/>
      <c r="C222" s="93"/>
      <c r="D222" s="91"/>
      <c r="E222" s="92"/>
      <c r="F222" s="92"/>
    </row>
  </sheetData>
  <mergeCells count="32">
    <mergeCell ref="B184:B185"/>
    <mergeCell ref="C184:C185"/>
    <mergeCell ref="D184:D185"/>
    <mergeCell ref="X141:X142"/>
    <mergeCell ref="B142:D142"/>
    <mergeCell ref="B143:B144"/>
    <mergeCell ref="C143:C144"/>
    <mergeCell ref="D143:D144"/>
    <mergeCell ref="B182:D182"/>
    <mergeCell ref="R182:R183"/>
    <mergeCell ref="S182:S183"/>
    <mergeCell ref="B183:D183"/>
    <mergeCell ref="V141:V142"/>
    <mergeCell ref="B97:D97"/>
    <mergeCell ref="B98:B99"/>
    <mergeCell ref="C98:C99"/>
    <mergeCell ref="D98:D99"/>
    <mergeCell ref="B141:D141"/>
    <mergeCell ref="B96:D96"/>
    <mergeCell ref="B5:E5"/>
    <mergeCell ref="B8:D8"/>
    <mergeCell ref="U8:U9"/>
    <mergeCell ref="V8:V9"/>
    <mergeCell ref="B9:D9"/>
    <mergeCell ref="B10:B11"/>
    <mergeCell ref="C10:C11"/>
    <mergeCell ref="D10:D11"/>
    <mergeCell ref="B52:D52"/>
    <mergeCell ref="B53:D53"/>
    <mergeCell ref="B54:B55"/>
    <mergeCell ref="C54:C55"/>
    <mergeCell ref="D54:D5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281"/>
  <sheetViews>
    <sheetView tabSelected="1" topLeftCell="C140" zoomScale="85" zoomScaleNormal="85" workbookViewId="0">
      <selection activeCell="W155" sqref="D155:W156"/>
    </sheetView>
  </sheetViews>
  <sheetFormatPr baseColWidth="10" defaultRowHeight="12.75" x14ac:dyDescent="0.2"/>
  <cols>
    <col min="1" max="1" width="2.28515625" style="9" customWidth="1"/>
    <col min="2" max="2" width="8.85546875" style="9" customWidth="1"/>
    <col min="3" max="3" width="62.5703125" style="9" customWidth="1"/>
    <col min="4" max="4" width="8.5703125" style="9" customWidth="1"/>
    <col min="5" max="5" width="16.140625" style="106" customWidth="1"/>
    <col min="6" max="6" width="11.42578125" style="106" customWidth="1"/>
    <col min="7" max="7" width="11.42578125" style="9" customWidth="1"/>
    <col min="8" max="14" width="11.42578125" style="9"/>
    <col min="15" max="16" width="11.42578125" style="9" customWidth="1"/>
    <col min="17" max="19" width="11.42578125" style="9"/>
    <col min="20" max="20" width="11.42578125" style="9" customWidth="1"/>
    <col min="21" max="21" width="12.28515625" style="9" customWidth="1"/>
    <col min="22" max="22" width="12.85546875" style="9" bestFit="1" customWidth="1"/>
    <col min="23" max="70" width="11.42578125" style="9"/>
    <col min="71" max="71" width="12.28515625" style="9" bestFit="1" customWidth="1"/>
    <col min="72" max="16384" width="11.42578125" style="9"/>
  </cols>
  <sheetData>
    <row r="1" spans="2:94" x14ac:dyDescent="0.2">
      <c r="B1" s="56"/>
      <c r="C1" s="56"/>
      <c r="D1" s="56"/>
      <c r="E1" s="57"/>
      <c r="F1" s="57"/>
      <c r="S1" s="22"/>
      <c r="T1" s="22">
        <v>2.75</v>
      </c>
      <c r="U1" s="22" t="s">
        <v>172</v>
      </c>
    </row>
    <row r="2" spans="2:94" ht="18.75" x14ac:dyDescent="0.2">
      <c r="B2" s="56"/>
      <c r="C2" s="58"/>
      <c r="D2" s="59" t="s">
        <v>95</v>
      </c>
      <c r="E2" s="57"/>
      <c r="F2" s="57"/>
      <c r="S2" s="22"/>
      <c r="T2" s="22"/>
      <c r="U2" s="22"/>
    </row>
    <row r="3" spans="2:94" ht="18.75" x14ac:dyDescent="0.2">
      <c r="B3" s="56"/>
      <c r="C3" s="58"/>
      <c r="D3" s="59" t="s">
        <v>96</v>
      </c>
      <c r="E3" s="57"/>
      <c r="F3" s="57"/>
      <c r="S3" s="22"/>
      <c r="T3" s="22"/>
      <c r="U3" s="22"/>
    </row>
    <row r="4" spans="2:94" x14ac:dyDescent="0.2">
      <c r="E4" s="60"/>
      <c r="F4" s="60"/>
      <c r="S4" s="22"/>
      <c r="T4" s="22"/>
      <c r="U4" s="22"/>
    </row>
    <row r="5" spans="2:94" ht="15.75" x14ac:dyDescent="0.2">
      <c r="B5" s="215"/>
      <c r="C5" s="215"/>
      <c r="D5" s="215"/>
      <c r="E5" s="215"/>
      <c r="F5" s="107" t="str">
        <f>+'Dic mant menor  '!F5</f>
        <v>CANTIDADES DICIEMBRE 2014</v>
      </c>
      <c r="S5" s="22"/>
      <c r="T5" s="22"/>
      <c r="U5" s="22"/>
    </row>
    <row r="6" spans="2:94" x14ac:dyDescent="0.2">
      <c r="C6" s="62"/>
      <c r="D6" s="63"/>
      <c r="E6" s="64"/>
      <c r="F6" s="64"/>
    </row>
    <row r="7" spans="2:94" x14ac:dyDescent="0.2">
      <c r="B7" s="65"/>
      <c r="C7" s="62"/>
      <c r="D7" s="63"/>
      <c r="E7" s="64"/>
      <c r="F7" s="64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</row>
    <row r="8" spans="2:94" s="13" customFormat="1" ht="15" x14ac:dyDescent="0.2">
      <c r="B8" s="212" t="s">
        <v>154</v>
      </c>
      <c r="C8" s="213"/>
      <c r="D8" s="214"/>
      <c r="E8" s="66" t="s">
        <v>98</v>
      </c>
      <c r="F8" s="14" t="s">
        <v>28</v>
      </c>
      <c r="G8" s="14" t="s">
        <v>29</v>
      </c>
      <c r="H8" s="14" t="s">
        <v>30</v>
      </c>
      <c r="I8" s="14" t="s">
        <v>31</v>
      </c>
      <c r="J8" s="14" t="s">
        <v>32</v>
      </c>
      <c r="K8" s="14" t="s">
        <v>33</v>
      </c>
      <c r="L8" s="14" t="s">
        <v>34</v>
      </c>
      <c r="M8" s="14" t="s">
        <v>35</v>
      </c>
      <c r="N8" s="14" t="s">
        <v>36</v>
      </c>
      <c r="O8" s="14" t="s">
        <v>37</v>
      </c>
      <c r="P8" s="14" t="s">
        <v>38</v>
      </c>
      <c r="Q8" s="14" t="s">
        <v>39</v>
      </c>
      <c r="R8" s="14" t="s">
        <v>40</v>
      </c>
      <c r="S8" s="14" t="s">
        <v>41</v>
      </c>
      <c r="T8" s="14" t="s">
        <v>33</v>
      </c>
      <c r="U8" s="216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</row>
    <row r="9" spans="2:94" ht="15" x14ac:dyDescent="0.2">
      <c r="B9" s="218" t="s">
        <v>101</v>
      </c>
      <c r="C9" s="219"/>
      <c r="D9" s="220"/>
      <c r="E9" s="66" t="s">
        <v>99</v>
      </c>
      <c r="F9" s="14" t="s">
        <v>29</v>
      </c>
      <c r="G9" s="14" t="s">
        <v>30</v>
      </c>
      <c r="H9" s="14" t="s">
        <v>31</v>
      </c>
      <c r="I9" s="14" t="s">
        <v>32</v>
      </c>
      <c r="J9" s="14" t="s">
        <v>33</v>
      </c>
      <c r="K9" s="14" t="s">
        <v>34</v>
      </c>
      <c r="L9" s="14" t="s">
        <v>35</v>
      </c>
      <c r="M9" s="14" t="s">
        <v>36</v>
      </c>
      <c r="N9" s="14" t="s">
        <v>37</v>
      </c>
      <c r="O9" s="14" t="s">
        <v>38</v>
      </c>
      <c r="P9" s="14" t="s">
        <v>39</v>
      </c>
      <c r="Q9" s="14" t="s">
        <v>40</v>
      </c>
      <c r="R9" s="14" t="s">
        <v>41</v>
      </c>
      <c r="S9" s="14" t="s">
        <v>42</v>
      </c>
      <c r="T9" s="14" t="s">
        <v>171</v>
      </c>
      <c r="U9" s="216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</row>
    <row r="10" spans="2:94" x14ac:dyDescent="0.2">
      <c r="B10" s="221" t="s">
        <v>0</v>
      </c>
      <c r="C10" s="223"/>
      <c r="D10" s="225"/>
      <c r="E10" s="67" t="s">
        <v>92</v>
      </c>
      <c r="F10" s="15">
        <v>499</v>
      </c>
      <c r="G10" s="15">
        <v>500.7</v>
      </c>
      <c r="H10" s="15">
        <v>511.46</v>
      </c>
      <c r="I10" s="15">
        <v>519</v>
      </c>
      <c r="J10" s="15">
        <v>526.6</v>
      </c>
      <c r="K10" s="15">
        <v>538</v>
      </c>
      <c r="L10" s="15">
        <v>550.86</v>
      </c>
      <c r="M10" s="15">
        <v>562</v>
      </c>
      <c r="N10" s="15">
        <v>570.41999999999996</v>
      </c>
      <c r="O10" s="15">
        <v>580</v>
      </c>
      <c r="P10" s="15">
        <v>588.24</v>
      </c>
      <c r="Q10" s="15">
        <v>595.64</v>
      </c>
      <c r="R10" s="15">
        <v>602.12</v>
      </c>
      <c r="S10" s="15">
        <v>613</v>
      </c>
      <c r="T10" s="15">
        <v>0</v>
      </c>
      <c r="U10" s="5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</row>
    <row r="11" spans="2:94" x14ac:dyDescent="0.2">
      <c r="B11" s="222"/>
      <c r="C11" s="224"/>
      <c r="D11" s="226"/>
      <c r="E11" s="68" t="s">
        <v>93</v>
      </c>
      <c r="F11" s="69">
        <v>500.7</v>
      </c>
      <c r="G11" s="15">
        <v>511.46</v>
      </c>
      <c r="H11" s="15">
        <v>519</v>
      </c>
      <c r="I11" s="15">
        <v>526.6</v>
      </c>
      <c r="J11" s="15">
        <v>538</v>
      </c>
      <c r="K11" s="15">
        <v>550.86</v>
      </c>
      <c r="L11" s="15">
        <v>562</v>
      </c>
      <c r="M11" s="15">
        <v>570.41999999999996</v>
      </c>
      <c r="N11" s="15">
        <v>580</v>
      </c>
      <c r="O11" s="15">
        <v>588.24</v>
      </c>
      <c r="P11" s="15">
        <v>595.64</v>
      </c>
      <c r="Q11" s="15">
        <v>602.12</v>
      </c>
      <c r="R11" s="15">
        <v>613</v>
      </c>
      <c r="S11" s="15">
        <v>625</v>
      </c>
      <c r="T11" s="15">
        <v>5</v>
      </c>
      <c r="U11" s="52"/>
      <c r="V11" s="22"/>
      <c r="W11" s="108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</row>
    <row r="12" spans="2:94" x14ac:dyDescent="0.2">
      <c r="B12" s="70"/>
      <c r="C12" s="71"/>
      <c r="D12" s="72"/>
      <c r="E12" s="68" t="s">
        <v>94</v>
      </c>
      <c r="F12" s="73">
        <v>1.6999999999999886</v>
      </c>
      <c r="G12" s="16">
        <v>10.76</v>
      </c>
      <c r="H12" s="16">
        <v>7.5400000000000205</v>
      </c>
      <c r="I12" s="16">
        <v>7.6000000000000227</v>
      </c>
      <c r="J12" s="16">
        <v>11.4</v>
      </c>
      <c r="K12" s="16">
        <v>12.86</v>
      </c>
      <c r="L12" s="16">
        <v>11.14</v>
      </c>
      <c r="M12" s="16">
        <v>8.4199999999999591</v>
      </c>
      <c r="N12" s="16">
        <v>9.5800000000000409</v>
      </c>
      <c r="O12" s="16">
        <v>8.2400000000000091</v>
      </c>
      <c r="P12" s="16">
        <v>7.3999999999999773</v>
      </c>
      <c r="Q12" s="16">
        <v>6.4800000000000182</v>
      </c>
      <c r="R12" s="16">
        <v>10.88</v>
      </c>
      <c r="S12" s="16">
        <v>12</v>
      </c>
      <c r="T12" s="16"/>
      <c r="U12" s="5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</row>
    <row r="13" spans="2:94" x14ac:dyDescent="0.2">
      <c r="B13" s="74" t="s">
        <v>97</v>
      </c>
      <c r="C13" s="75" t="s">
        <v>2</v>
      </c>
      <c r="D13" s="75" t="s">
        <v>1</v>
      </c>
      <c r="E13" s="76"/>
      <c r="F13" s="7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73"/>
      <c r="U13" s="10" t="s">
        <v>155</v>
      </c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</row>
    <row r="14" spans="2:94" x14ac:dyDescent="0.2">
      <c r="B14" s="78"/>
      <c r="C14" s="79"/>
      <c r="D14" s="80"/>
      <c r="E14" s="81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1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</row>
    <row r="15" spans="2:94" x14ac:dyDescent="0.2">
      <c r="B15" s="82"/>
      <c r="C15" s="83" t="s">
        <v>8</v>
      </c>
      <c r="D15" s="84"/>
      <c r="E15" s="4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1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CH15" s="22"/>
      <c r="CI15" s="22"/>
      <c r="CJ15" s="22"/>
      <c r="CK15" s="22"/>
      <c r="CL15" s="22"/>
      <c r="CM15" s="22"/>
      <c r="CN15" s="22"/>
      <c r="CO15" s="22"/>
      <c r="CP15" s="22"/>
    </row>
    <row r="16" spans="2:94" x14ac:dyDescent="0.2">
      <c r="B16" s="85"/>
      <c r="C16" s="86"/>
      <c r="D16" s="84"/>
      <c r="E16" s="4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1"/>
    </row>
    <row r="17" spans="1:23" x14ac:dyDescent="0.2">
      <c r="B17" s="87" t="s">
        <v>3</v>
      </c>
      <c r="C17" s="109" t="s">
        <v>117</v>
      </c>
      <c r="D17" s="37" t="s">
        <v>4</v>
      </c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99"/>
      <c r="U17" s="12">
        <f t="shared" ref="U17:U31" si="0">SUM(F17:S17)</f>
        <v>0</v>
      </c>
    </row>
    <row r="18" spans="1:23" x14ac:dyDescent="0.2">
      <c r="B18" s="87" t="s">
        <v>11</v>
      </c>
      <c r="C18" s="109" t="s">
        <v>118</v>
      </c>
      <c r="D18" s="37" t="s">
        <v>5</v>
      </c>
      <c r="E18" s="2"/>
      <c r="F18" s="1"/>
      <c r="G18" s="197">
        <v>3</v>
      </c>
      <c r="H18" s="1"/>
      <c r="I18" s="1"/>
      <c r="J18" s="1"/>
      <c r="K18" s="197">
        <v>12</v>
      </c>
      <c r="L18" s="197">
        <v>64</v>
      </c>
      <c r="M18" s="1"/>
      <c r="N18" s="1"/>
      <c r="O18" s="1"/>
      <c r="P18" s="197">
        <v>18</v>
      </c>
      <c r="Q18" s="1"/>
      <c r="R18" s="197">
        <v>3</v>
      </c>
      <c r="S18" s="197">
        <v>150</v>
      </c>
      <c r="T18" s="197">
        <v>66</v>
      </c>
      <c r="U18" s="207">
        <f t="shared" si="0"/>
        <v>250</v>
      </c>
      <c r="V18" s="44"/>
      <c r="W18" s="29"/>
    </row>
    <row r="19" spans="1:23" x14ac:dyDescent="0.2">
      <c r="B19" s="87" t="s">
        <v>12</v>
      </c>
      <c r="C19" s="109" t="s">
        <v>119</v>
      </c>
      <c r="D19" s="37" t="s">
        <v>5</v>
      </c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99"/>
      <c r="U19" s="12">
        <f t="shared" si="0"/>
        <v>0</v>
      </c>
      <c r="V19" s="44"/>
      <c r="W19" s="29"/>
    </row>
    <row r="20" spans="1:23" x14ac:dyDescent="0.2">
      <c r="B20" s="87" t="s">
        <v>13</v>
      </c>
      <c r="C20" s="109" t="s">
        <v>120</v>
      </c>
      <c r="D20" s="37" t="s">
        <v>5</v>
      </c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99"/>
      <c r="U20" s="12">
        <f t="shared" si="0"/>
        <v>0</v>
      </c>
      <c r="V20" s="44"/>
    </row>
    <row r="21" spans="1:23" x14ac:dyDescent="0.2">
      <c r="B21" s="87" t="s">
        <v>14</v>
      </c>
      <c r="C21" s="109" t="s">
        <v>121</v>
      </c>
      <c r="D21" s="37" t="s">
        <v>9</v>
      </c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99"/>
      <c r="U21" s="12">
        <f t="shared" si="0"/>
        <v>0</v>
      </c>
      <c r="V21" s="22"/>
    </row>
    <row r="22" spans="1:23" x14ac:dyDescent="0.2">
      <c r="B22" s="87" t="s">
        <v>15</v>
      </c>
      <c r="C22" s="109" t="s">
        <v>122</v>
      </c>
      <c r="D22" s="37" t="s">
        <v>10</v>
      </c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99"/>
      <c r="U22" s="12">
        <f t="shared" si="0"/>
        <v>0</v>
      </c>
      <c r="V22" s="44"/>
    </row>
    <row r="23" spans="1:23" x14ac:dyDescent="0.2">
      <c r="B23" s="87" t="s">
        <v>16</v>
      </c>
      <c r="C23" s="109" t="s">
        <v>123</v>
      </c>
      <c r="D23" s="37" t="s">
        <v>5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99"/>
      <c r="U23" s="12">
        <f t="shared" si="0"/>
        <v>0</v>
      </c>
      <c r="V23" s="44"/>
    </row>
    <row r="24" spans="1:23" x14ac:dyDescent="0.2">
      <c r="B24" s="87" t="s">
        <v>17</v>
      </c>
      <c r="C24" s="109" t="s">
        <v>124</v>
      </c>
      <c r="D24" s="37" t="s">
        <v>5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99"/>
      <c r="U24" s="12">
        <f t="shared" si="0"/>
        <v>0</v>
      </c>
      <c r="V24" s="44"/>
    </row>
    <row r="25" spans="1:23" x14ac:dyDescent="0.2">
      <c r="B25" s="87" t="s">
        <v>18</v>
      </c>
      <c r="C25" s="109" t="s">
        <v>125</v>
      </c>
      <c r="D25" s="37" t="s">
        <v>5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99"/>
      <c r="U25" s="12">
        <f t="shared" si="0"/>
        <v>0</v>
      </c>
      <c r="V25" s="44"/>
    </row>
    <row r="26" spans="1:23" x14ac:dyDescent="0.2">
      <c r="B26" s="87" t="s">
        <v>19</v>
      </c>
      <c r="C26" s="109" t="s">
        <v>126</v>
      </c>
      <c r="D26" s="37" t="s">
        <v>9</v>
      </c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99"/>
      <c r="U26" s="12">
        <f t="shared" si="0"/>
        <v>0</v>
      </c>
      <c r="V26" s="44"/>
    </row>
    <row r="27" spans="1:23" x14ac:dyDescent="0.2">
      <c r="B27" s="87" t="s">
        <v>20</v>
      </c>
      <c r="C27" s="109" t="s">
        <v>127</v>
      </c>
      <c r="D27" s="37" t="s">
        <v>9</v>
      </c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99"/>
      <c r="U27" s="12">
        <f t="shared" si="0"/>
        <v>0</v>
      </c>
      <c r="V27" s="44"/>
    </row>
    <row r="28" spans="1:23" x14ac:dyDescent="0.2">
      <c r="B28" s="87" t="s">
        <v>21</v>
      </c>
      <c r="C28" s="109" t="s">
        <v>128</v>
      </c>
      <c r="D28" s="37" t="s">
        <v>5</v>
      </c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99"/>
      <c r="U28" s="12">
        <f t="shared" si="0"/>
        <v>0</v>
      </c>
      <c r="V28" s="44"/>
    </row>
    <row r="29" spans="1:23" x14ac:dyDescent="0.2">
      <c r="A29" s="9" t="s">
        <v>211</v>
      </c>
      <c r="B29" s="87" t="s">
        <v>22</v>
      </c>
      <c r="C29" s="109" t="s">
        <v>129</v>
      </c>
      <c r="D29" s="37" t="s">
        <v>4</v>
      </c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99"/>
      <c r="U29" s="12">
        <f t="shared" si="0"/>
        <v>0</v>
      </c>
      <c r="V29" s="44"/>
    </row>
    <row r="30" spans="1:23" x14ac:dyDescent="0.2">
      <c r="B30" s="87" t="s">
        <v>23</v>
      </c>
      <c r="C30" s="109" t="s">
        <v>130</v>
      </c>
      <c r="D30" s="37" t="s">
        <v>7</v>
      </c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99"/>
      <c r="U30" s="12">
        <f t="shared" si="0"/>
        <v>0</v>
      </c>
      <c r="V30" s="44"/>
    </row>
    <row r="31" spans="1:23" x14ac:dyDescent="0.2">
      <c r="B31" s="87" t="s">
        <v>24</v>
      </c>
      <c r="C31" s="109" t="s">
        <v>131</v>
      </c>
      <c r="D31" s="37" t="s">
        <v>7</v>
      </c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99"/>
      <c r="U31" s="12">
        <f t="shared" si="0"/>
        <v>0</v>
      </c>
      <c r="V31" s="44"/>
    </row>
    <row r="32" spans="1:23" x14ac:dyDescent="0.2">
      <c r="B32" s="85"/>
      <c r="C32" s="111"/>
      <c r="D32" s="84"/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44"/>
    </row>
    <row r="33" spans="2:28" x14ac:dyDescent="0.2">
      <c r="B33" s="85"/>
      <c r="C33" s="86"/>
      <c r="D33" s="84"/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44"/>
    </row>
    <row r="34" spans="2:28" x14ac:dyDescent="0.2">
      <c r="B34" s="82"/>
      <c r="C34" s="83" t="s">
        <v>132</v>
      </c>
      <c r="D34" s="84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44"/>
    </row>
    <row r="35" spans="2:28" x14ac:dyDescent="0.2">
      <c r="B35" s="85"/>
      <c r="C35" s="86"/>
      <c r="D35" s="84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4"/>
    </row>
    <row r="36" spans="2:28" x14ac:dyDescent="0.2">
      <c r="B36" s="87" t="s">
        <v>25</v>
      </c>
      <c r="C36" s="88" t="s">
        <v>133</v>
      </c>
      <c r="D36" s="37" t="s">
        <v>4</v>
      </c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99"/>
      <c r="U36" s="12">
        <f t="shared" ref="U36:U54" si="1">SUM(F36:S36)</f>
        <v>0</v>
      </c>
      <c r="V36" s="44"/>
    </row>
    <row r="37" spans="2:28" x14ac:dyDescent="0.2">
      <c r="B37" s="87" t="s">
        <v>26</v>
      </c>
      <c r="C37" s="88" t="s">
        <v>134</v>
      </c>
      <c r="D37" s="37" t="s">
        <v>5</v>
      </c>
      <c r="E37" s="2"/>
      <c r="F37" s="1"/>
      <c r="G37" s="197">
        <f>+G18</f>
        <v>3</v>
      </c>
      <c r="H37" s="1"/>
      <c r="I37" s="1"/>
      <c r="J37" s="1"/>
      <c r="K37" s="197">
        <f>+K18</f>
        <v>12</v>
      </c>
      <c r="L37" s="197">
        <f>+L18</f>
        <v>64</v>
      </c>
      <c r="M37" s="1"/>
      <c r="N37" s="1"/>
      <c r="O37" s="1"/>
      <c r="P37" s="197">
        <f>+P18</f>
        <v>18</v>
      </c>
      <c r="Q37" s="1"/>
      <c r="R37" s="197">
        <f>+R18</f>
        <v>3</v>
      </c>
      <c r="S37" s="197">
        <f>+S18</f>
        <v>150</v>
      </c>
      <c r="T37" s="197">
        <f>+T18</f>
        <v>66</v>
      </c>
      <c r="U37" s="207">
        <f t="shared" si="1"/>
        <v>250</v>
      </c>
      <c r="V37" s="44"/>
    </row>
    <row r="38" spans="2:28" x14ac:dyDescent="0.2">
      <c r="B38" s="87" t="s">
        <v>27</v>
      </c>
      <c r="C38" s="88" t="s">
        <v>135</v>
      </c>
      <c r="D38" s="37" t="s">
        <v>5</v>
      </c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99"/>
      <c r="U38" s="12">
        <f t="shared" si="1"/>
        <v>0</v>
      </c>
      <c r="V38" s="44"/>
    </row>
    <row r="39" spans="2:28" x14ac:dyDescent="0.2">
      <c r="B39" s="87" t="s">
        <v>105</v>
      </c>
      <c r="C39" s="88" t="s">
        <v>136</v>
      </c>
      <c r="D39" s="37" t="s">
        <v>5</v>
      </c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99"/>
      <c r="U39" s="12">
        <f t="shared" si="1"/>
        <v>0</v>
      </c>
      <c r="V39" s="44"/>
    </row>
    <row r="40" spans="2:28" x14ac:dyDescent="0.2">
      <c r="B40" s="87" t="s">
        <v>106</v>
      </c>
      <c r="C40" s="88" t="s">
        <v>137</v>
      </c>
      <c r="D40" s="37" t="s">
        <v>5</v>
      </c>
      <c r="E40" s="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99"/>
      <c r="U40" s="12">
        <f t="shared" si="1"/>
        <v>0</v>
      </c>
      <c r="V40" s="110"/>
      <c r="W40" s="110"/>
      <c r="X40" s="110"/>
    </row>
    <row r="41" spans="2:28" x14ac:dyDescent="0.2">
      <c r="B41" s="87" t="s">
        <v>107</v>
      </c>
      <c r="C41" s="88" t="s">
        <v>138</v>
      </c>
      <c r="D41" s="37" t="s">
        <v>5</v>
      </c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99"/>
      <c r="U41" s="12">
        <f t="shared" si="1"/>
        <v>0</v>
      </c>
      <c r="V41" s="44"/>
    </row>
    <row r="42" spans="2:28" x14ac:dyDescent="0.2">
      <c r="B42" s="87" t="s">
        <v>108</v>
      </c>
      <c r="C42" s="88" t="s">
        <v>139</v>
      </c>
      <c r="D42" s="37" t="s">
        <v>5</v>
      </c>
      <c r="E42" s="2"/>
      <c r="F42" s="1"/>
      <c r="G42" s="197">
        <f>+G37*5</f>
        <v>15</v>
      </c>
      <c r="H42" s="1"/>
      <c r="I42" s="1"/>
      <c r="J42" s="1"/>
      <c r="K42" s="197">
        <f>+K37*5</f>
        <v>60</v>
      </c>
      <c r="L42" s="197">
        <f>+L37*5</f>
        <v>320</v>
      </c>
      <c r="M42" s="1"/>
      <c r="N42" s="1"/>
      <c r="O42" s="1"/>
      <c r="P42" s="197">
        <f>+P37*5</f>
        <v>90</v>
      </c>
      <c r="Q42" s="1"/>
      <c r="R42" s="197">
        <f>+R37*5</f>
        <v>15</v>
      </c>
      <c r="S42" s="197">
        <f>+S37*5</f>
        <v>750</v>
      </c>
      <c r="T42" s="197">
        <f>+T37*5</f>
        <v>330</v>
      </c>
      <c r="U42" s="207">
        <f t="shared" si="1"/>
        <v>1250</v>
      </c>
      <c r="V42" s="110"/>
      <c r="W42" s="110"/>
      <c r="X42" s="110"/>
      <c r="Y42" s="110"/>
    </row>
    <row r="43" spans="2:28" x14ac:dyDescent="0.2">
      <c r="B43" s="87" t="s">
        <v>109</v>
      </c>
      <c r="C43" s="88" t="s">
        <v>140</v>
      </c>
      <c r="D43" s="37" t="s">
        <v>6</v>
      </c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99"/>
      <c r="U43" s="12">
        <f t="shared" si="1"/>
        <v>0</v>
      </c>
      <c r="V43" s="44"/>
    </row>
    <row r="44" spans="2:28" x14ac:dyDescent="0.2">
      <c r="B44" s="87" t="s">
        <v>110</v>
      </c>
      <c r="C44" s="88" t="s">
        <v>141</v>
      </c>
      <c r="D44" s="37" t="s">
        <v>5</v>
      </c>
      <c r="E44" s="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99"/>
      <c r="U44" s="12">
        <f t="shared" si="1"/>
        <v>0</v>
      </c>
      <c r="V44" s="44"/>
    </row>
    <row r="45" spans="2:28" x14ac:dyDescent="0.2">
      <c r="B45" s="87" t="s">
        <v>111</v>
      </c>
      <c r="C45" s="88" t="s">
        <v>156</v>
      </c>
      <c r="D45" s="37" t="s">
        <v>142</v>
      </c>
      <c r="E45" s="6"/>
      <c r="F45" s="38"/>
      <c r="G45" s="198">
        <v>1</v>
      </c>
      <c r="H45" s="38"/>
      <c r="I45" s="198">
        <v>1</v>
      </c>
      <c r="J45" s="38"/>
      <c r="K45" s="38"/>
      <c r="L45" s="198">
        <v>3</v>
      </c>
      <c r="M45" s="38"/>
      <c r="N45" s="198">
        <v>1</v>
      </c>
      <c r="O45" s="38"/>
      <c r="P45" s="38"/>
      <c r="Q45" s="38"/>
      <c r="R45" s="38"/>
      <c r="S45" s="198">
        <v>2</v>
      </c>
      <c r="T45" s="199"/>
      <c r="U45" s="207">
        <f t="shared" si="1"/>
        <v>8</v>
      </c>
      <c r="V45" s="44"/>
      <c r="X45" s="22"/>
      <c r="AB45" s="110"/>
    </row>
    <row r="46" spans="2:28" x14ac:dyDescent="0.2">
      <c r="B46" s="87" t="s">
        <v>113</v>
      </c>
      <c r="C46" s="88" t="s">
        <v>143</v>
      </c>
      <c r="D46" s="37" t="s">
        <v>5</v>
      </c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99"/>
      <c r="U46" s="12">
        <f t="shared" si="1"/>
        <v>0</v>
      </c>
      <c r="V46" s="22"/>
    </row>
    <row r="47" spans="2:28" x14ac:dyDescent="0.2">
      <c r="B47" s="87" t="s">
        <v>114</v>
      </c>
      <c r="C47" s="88" t="s">
        <v>157</v>
      </c>
      <c r="D47" s="37" t="s">
        <v>5</v>
      </c>
      <c r="E47" s="2"/>
      <c r="F47" s="1"/>
      <c r="G47" s="197">
        <v>82</v>
      </c>
      <c r="H47" s="197">
        <v>26</v>
      </c>
      <c r="I47" s="197">
        <v>27</v>
      </c>
      <c r="J47" s="197">
        <v>41</v>
      </c>
      <c r="K47" s="197">
        <v>27</v>
      </c>
      <c r="L47" s="197">
        <v>22</v>
      </c>
      <c r="M47" s="197">
        <v>15</v>
      </c>
      <c r="N47" s="197">
        <v>13</v>
      </c>
      <c r="O47" s="1"/>
      <c r="P47" s="197">
        <v>1</v>
      </c>
      <c r="Q47" s="197">
        <v>2</v>
      </c>
      <c r="R47" s="197">
        <v>16</v>
      </c>
      <c r="S47" s="197">
        <v>8</v>
      </c>
      <c r="T47" s="199"/>
      <c r="U47" s="207">
        <f t="shared" si="1"/>
        <v>280</v>
      </c>
      <c r="V47" s="44"/>
    </row>
    <row r="48" spans="2:28" x14ac:dyDescent="0.2">
      <c r="B48" s="87" t="s">
        <v>115</v>
      </c>
      <c r="C48" s="88" t="s">
        <v>144</v>
      </c>
      <c r="D48" s="37" t="s">
        <v>5</v>
      </c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99"/>
      <c r="U48" s="12">
        <f t="shared" si="1"/>
        <v>0</v>
      </c>
      <c r="V48" s="22"/>
    </row>
    <row r="49" spans="2:86" x14ac:dyDescent="0.2">
      <c r="B49" s="87" t="s">
        <v>116</v>
      </c>
      <c r="C49" s="88" t="s">
        <v>145</v>
      </c>
      <c r="D49" s="37" t="s">
        <v>5</v>
      </c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99"/>
      <c r="U49" s="12">
        <f t="shared" si="1"/>
        <v>0</v>
      </c>
      <c r="V49" s="44"/>
    </row>
    <row r="50" spans="2:86" x14ac:dyDescent="0.2">
      <c r="B50" s="87" t="s">
        <v>158</v>
      </c>
      <c r="C50" s="88" t="s">
        <v>146</v>
      </c>
      <c r="D50" s="37" t="s">
        <v>5</v>
      </c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99"/>
      <c r="U50" s="12">
        <f t="shared" si="1"/>
        <v>0</v>
      </c>
      <c r="V50" s="44"/>
    </row>
    <row r="51" spans="2:86" x14ac:dyDescent="0.2">
      <c r="B51" s="87" t="s">
        <v>159</v>
      </c>
      <c r="C51" s="88" t="s">
        <v>147</v>
      </c>
      <c r="D51" s="37" t="s">
        <v>5</v>
      </c>
      <c r="E51" s="2"/>
      <c r="F51" s="1"/>
      <c r="G51" s="1"/>
      <c r="H51" s="1"/>
      <c r="I51" s="1"/>
      <c r="J51" s="1"/>
      <c r="K51" s="1"/>
      <c r="L51" s="197">
        <v>2</v>
      </c>
      <c r="M51" s="1"/>
      <c r="N51" s="1"/>
      <c r="O51" s="1"/>
      <c r="P51" s="1"/>
      <c r="Q51" s="1"/>
      <c r="R51" s="1"/>
      <c r="S51" s="1"/>
      <c r="T51" s="199"/>
      <c r="U51" s="207">
        <f t="shared" si="1"/>
        <v>2</v>
      </c>
      <c r="V51" s="44"/>
    </row>
    <row r="52" spans="2:86" x14ac:dyDescent="0.2">
      <c r="B52" s="87" t="s">
        <v>160</v>
      </c>
      <c r="C52" s="88" t="s">
        <v>148</v>
      </c>
      <c r="D52" s="37" t="s">
        <v>5</v>
      </c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97">
        <v>2</v>
      </c>
      <c r="T52" s="199"/>
      <c r="U52" s="207">
        <f t="shared" si="1"/>
        <v>2</v>
      </c>
      <c r="V52" s="44"/>
    </row>
    <row r="53" spans="2:86" x14ac:dyDescent="0.2">
      <c r="B53" s="87" t="s">
        <v>161</v>
      </c>
      <c r="C53" s="88" t="s">
        <v>149</v>
      </c>
      <c r="D53" s="37" t="s">
        <v>7</v>
      </c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99"/>
      <c r="U53" s="12">
        <f t="shared" si="1"/>
        <v>0</v>
      </c>
      <c r="V53" s="44"/>
    </row>
    <row r="54" spans="2:86" x14ac:dyDescent="0.2">
      <c r="B54" s="87" t="s">
        <v>162</v>
      </c>
      <c r="C54" s="88" t="s">
        <v>150</v>
      </c>
      <c r="D54" s="37" t="s">
        <v>7</v>
      </c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99"/>
      <c r="U54" s="12">
        <f t="shared" si="1"/>
        <v>0</v>
      </c>
      <c r="V54" s="44"/>
    </row>
    <row r="55" spans="2:86" x14ac:dyDescent="0.2">
      <c r="B55" s="35"/>
      <c r="C55" s="36"/>
      <c r="D55" s="101"/>
      <c r="E55" s="7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"/>
      <c r="U55" s="12"/>
      <c r="V55" s="44"/>
    </row>
    <row r="56" spans="2:86" hidden="1" x14ac:dyDescent="0.2">
      <c r="B56" s="112"/>
      <c r="C56" s="113" t="s">
        <v>163</v>
      </c>
      <c r="D56" s="91"/>
      <c r="E56" s="114"/>
      <c r="F56" s="29">
        <v>20</v>
      </c>
      <c r="T56" s="1"/>
      <c r="U56" s="1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</row>
    <row r="57" spans="2:86" hidden="1" x14ac:dyDescent="0.2">
      <c r="B57" s="112"/>
      <c r="C57" s="113" t="s">
        <v>164</v>
      </c>
      <c r="D57" s="115">
        <v>0.57499999999999996</v>
      </c>
      <c r="E57" s="114"/>
      <c r="F57" s="9"/>
      <c r="T57" s="1"/>
      <c r="U57" s="1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</row>
    <row r="58" spans="2:86" hidden="1" x14ac:dyDescent="0.2">
      <c r="B58" s="112"/>
      <c r="C58" s="113" t="s">
        <v>169</v>
      </c>
      <c r="D58" s="115">
        <v>0.57499999999999996</v>
      </c>
      <c r="E58" s="114"/>
      <c r="F58" s="9"/>
      <c r="T58" s="1"/>
      <c r="U58" s="1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</row>
    <row r="59" spans="2:86" hidden="1" x14ac:dyDescent="0.2">
      <c r="B59" s="112"/>
      <c r="C59" s="113" t="s">
        <v>165</v>
      </c>
      <c r="D59" s="115">
        <v>0.34499999999999997</v>
      </c>
      <c r="E59" s="114"/>
      <c r="F59" s="9"/>
      <c r="T59" s="1"/>
      <c r="U59" s="1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</row>
    <row r="60" spans="2:86" hidden="1" x14ac:dyDescent="0.2">
      <c r="B60" s="112"/>
      <c r="C60" s="113" t="s">
        <v>168</v>
      </c>
      <c r="D60" s="115">
        <v>0.34499999999999997</v>
      </c>
      <c r="E60" s="114"/>
      <c r="F60" s="9"/>
      <c r="T60" s="1"/>
      <c r="U60" s="1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</row>
    <row r="61" spans="2:86" hidden="1" x14ac:dyDescent="0.2">
      <c r="B61" s="112"/>
      <c r="C61" s="113" t="s">
        <v>166</v>
      </c>
      <c r="D61" s="115">
        <v>0.92</v>
      </c>
      <c r="E61" s="114"/>
      <c r="F61" s="9"/>
      <c r="T61" s="1"/>
      <c r="U61" s="1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</row>
    <row r="62" spans="2:86" hidden="1" x14ac:dyDescent="0.2">
      <c r="B62" s="112"/>
      <c r="C62" s="113" t="s">
        <v>167</v>
      </c>
      <c r="D62" s="115">
        <v>0.92</v>
      </c>
      <c r="E62" s="114"/>
      <c r="F62" s="9"/>
      <c r="T62" s="1"/>
      <c r="U62" s="1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</row>
    <row r="63" spans="2:86" s="30" customFormat="1" hidden="1" x14ac:dyDescent="0.2">
      <c r="B63" s="103"/>
      <c r="C63" s="116" t="s">
        <v>170</v>
      </c>
      <c r="D63" s="117"/>
      <c r="E63" s="41">
        <f>+E58+E60+E62</f>
        <v>0</v>
      </c>
      <c r="F63" s="41">
        <f t="shared" ref="F63" si="2">+F58+F60+F62</f>
        <v>0</v>
      </c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1"/>
      <c r="U63" s="12"/>
      <c r="V63" s="9"/>
      <c r="W63" s="9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</row>
    <row r="64" spans="2:86" x14ac:dyDescent="0.2">
      <c r="B64" s="89"/>
      <c r="C64" s="93"/>
      <c r="D64" s="91"/>
      <c r="E64" s="92"/>
      <c r="F64" s="9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</row>
    <row r="65" spans="2:86" s="13" customFormat="1" ht="15" x14ac:dyDescent="0.2">
      <c r="B65" s="212" t="s">
        <v>154</v>
      </c>
      <c r="C65" s="213"/>
      <c r="D65" s="214"/>
      <c r="E65" s="66" t="s">
        <v>98</v>
      </c>
      <c r="F65" s="14" t="s">
        <v>42</v>
      </c>
      <c r="G65" s="14" t="s">
        <v>43</v>
      </c>
      <c r="H65" s="14" t="s">
        <v>44</v>
      </c>
      <c r="I65" s="14" t="s">
        <v>45</v>
      </c>
      <c r="J65" s="14" t="s">
        <v>46</v>
      </c>
      <c r="K65" s="14" t="s">
        <v>47</v>
      </c>
      <c r="L65" s="14" t="s">
        <v>48</v>
      </c>
      <c r="U65" s="9"/>
      <c r="V65" s="22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118"/>
      <c r="BH65" s="118"/>
      <c r="BI65" s="118"/>
      <c r="BJ65" s="118"/>
      <c r="BK65" s="118"/>
      <c r="BL65" s="118"/>
      <c r="BM65" s="118"/>
      <c r="BN65" s="118"/>
      <c r="BO65" s="118"/>
      <c r="BP65" s="118"/>
      <c r="BQ65" s="118"/>
      <c r="BR65" s="118"/>
      <c r="BS65" s="118"/>
      <c r="BT65" s="118"/>
      <c r="BU65" s="118"/>
      <c r="BV65" s="118"/>
      <c r="BW65" s="118"/>
      <c r="BX65" s="118"/>
      <c r="BY65" s="118"/>
      <c r="BZ65" s="118"/>
      <c r="CA65" s="118"/>
      <c r="CB65" s="118"/>
      <c r="CC65" s="118"/>
      <c r="CD65" s="118"/>
      <c r="CE65" s="118"/>
      <c r="CF65" s="118"/>
      <c r="CG65" s="118"/>
      <c r="CH65" s="118"/>
    </row>
    <row r="66" spans="2:86" ht="15" x14ac:dyDescent="0.2">
      <c r="B66" s="218" t="s">
        <v>100</v>
      </c>
      <c r="C66" s="219"/>
      <c r="D66" s="220"/>
      <c r="E66" s="66" t="s">
        <v>99</v>
      </c>
      <c r="F66" s="14" t="s">
        <v>43</v>
      </c>
      <c r="G66" s="14" t="s">
        <v>44</v>
      </c>
      <c r="H66" s="14" t="s">
        <v>45</v>
      </c>
      <c r="I66" s="14" t="s">
        <v>46</v>
      </c>
      <c r="J66" s="14" t="s">
        <v>47</v>
      </c>
      <c r="K66" s="14" t="s">
        <v>48</v>
      </c>
      <c r="L66" s="14" t="s">
        <v>49</v>
      </c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</row>
    <row r="67" spans="2:86" x14ac:dyDescent="0.2">
      <c r="B67" s="221" t="s">
        <v>0</v>
      </c>
      <c r="C67" s="223"/>
      <c r="D67" s="225"/>
      <c r="E67" s="67" t="s">
        <v>92</v>
      </c>
      <c r="F67" s="15">
        <v>625</v>
      </c>
      <c r="G67" s="15">
        <v>637.20000000000005</v>
      </c>
      <c r="H67" s="15">
        <v>647</v>
      </c>
      <c r="I67" s="15">
        <v>653</v>
      </c>
      <c r="J67" s="15">
        <v>660.95</v>
      </c>
      <c r="K67" s="15">
        <v>674.15</v>
      </c>
      <c r="L67" s="15">
        <v>680.5</v>
      </c>
      <c r="N67" s="25"/>
      <c r="O67" s="25"/>
      <c r="P67" s="25"/>
      <c r="Q67" s="25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</row>
    <row r="68" spans="2:86" x14ac:dyDescent="0.2">
      <c r="B68" s="222"/>
      <c r="C68" s="224"/>
      <c r="D68" s="226"/>
      <c r="E68" s="67" t="s">
        <v>93</v>
      </c>
      <c r="F68" s="69">
        <v>637.20000000000005</v>
      </c>
      <c r="G68" s="15">
        <v>647</v>
      </c>
      <c r="H68" s="15">
        <v>653</v>
      </c>
      <c r="I68" s="15">
        <v>660.95</v>
      </c>
      <c r="J68" s="15">
        <v>674.15</v>
      </c>
      <c r="K68" s="15">
        <v>680.5</v>
      </c>
      <c r="L68" s="15">
        <v>690.6</v>
      </c>
      <c r="N68" s="25"/>
      <c r="O68" s="25"/>
      <c r="P68" s="25"/>
      <c r="Q68" s="25"/>
      <c r="S68" s="51"/>
    </row>
    <row r="69" spans="2:86" x14ac:dyDescent="0.2">
      <c r="B69" s="70"/>
      <c r="C69" s="71"/>
      <c r="D69" s="72"/>
      <c r="E69" s="67" t="s">
        <v>94</v>
      </c>
      <c r="F69" s="73">
        <v>12.2</v>
      </c>
      <c r="G69" s="16">
        <v>9.7999999999999545</v>
      </c>
      <c r="H69" s="16">
        <v>6</v>
      </c>
      <c r="I69" s="16">
        <v>7.9500000000000455</v>
      </c>
      <c r="J69" s="16">
        <v>13.199999999999932</v>
      </c>
      <c r="K69" s="16">
        <v>6.3500000000000227</v>
      </c>
      <c r="L69" s="16">
        <v>10.1</v>
      </c>
      <c r="N69" s="25"/>
      <c r="O69" s="119"/>
      <c r="P69" s="25"/>
      <c r="Q69" s="25"/>
      <c r="S69" s="51"/>
    </row>
    <row r="70" spans="2:86" ht="25.5" x14ac:dyDescent="0.2">
      <c r="B70" s="94" t="s">
        <v>97</v>
      </c>
      <c r="C70" s="76" t="s">
        <v>2</v>
      </c>
      <c r="D70" s="76" t="s">
        <v>1</v>
      </c>
      <c r="E70" s="76"/>
      <c r="F70" s="77"/>
      <c r="G70" s="17"/>
      <c r="H70" s="17"/>
      <c r="I70" s="17"/>
      <c r="J70" s="17"/>
      <c r="K70" s="17"/>
      <c r="L70" s="17"/>
      <c r="M70" s="10" t="s">
        <v>155</v>
      </c>
      <c r="N70" s="22"/>
      <c r="O70" s="22"/>
      <c r="P70" s="22"/>
      <c r="Q70" s="22"/>
      <c r="R70" s="22"/>
      <c r="S70" s="120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</row>
    <row r="71" spans="2:86" x14ac:dyDescent="0.2">
      <c r="B71" s="78"/>
      <c r="C71" s="79"/>
      <c r="D71" s="80"/>
      <c r="E71" s="81"/>
      <c r="F71" s="18"/>
      <c r="G71" s="18"/>
      <c r="H71" s="18"/>
      <c r="I71" s="18"/>
      <c r="J71" s="18"/>
      <c r="K71" s="18"/>
      <c r="L71" s="18"/>
      <c r="M71" s="11"/>
    </row>
    <row r="72" spans="2:86" x14ac:dyDescent="0.2">
      <c r="B72" s="82"/>
      <c r="C72" s="83" t="s">
        <v>8</v>
      </c>
      <c r="D72" s="84"/>
      <c r="E72" s="4"/>
      <c r="F72" s="19"/>
      <c r="G72" s="19"/>
      <c r="H72" s="19"/>
      <c r="I72" s="121"/>
      <c r="J72" s="19"/>
      <c r="K72" s="19"/>
      <c r="L72" s="19"/>
      <c r="M72" s="11"/>
    </row>
    <row r="73" spans="2:86" x14ac:dyDescent="0.2">
      <c r="B73" s="85"/>
      <c r="C73" s="86"/>
      <c r="D73" s="84"/>
      <c r="E73" s="4"/>
      <c r="F73" s="19"/>
      <c r="G73" s="19"/>
      <c r="H73" s="19"/>
      <c r="I73" s="19"/>
      <c r="J73" s="19"/>
      <c r="K73" s="19"/>
      <c r="L73" s="19"/>
      <c r="M73" s="11"/>
    </row>
    <row r="74" spans="2:86" x14ac:dyDescent="0.2">
      <c r="B74" s="87" t="s">
        <v>3</v>
      </c>
      <c r="C74" s="109" t="s">
        <v>117</v>
      </c>
      <c r="D74" s="37" t="s">
        <v>4</v>
      </c>
      <c r="E74" s="2"/>
      <c r="F74" s="1"/>
      <c r="G74" s="1"/>
      <c r="H74" s="1"/>
      <c r="I74" s="1"/>
      <c r="J74" s="1"/>
      <c r="K74" s="1"/>
      <c r="L74" s="1"/>
      <c r="M74" s="12">
        <f>SUM(F74:L74)</f>
        <v>0</v>
      </c>
    </row>
    <row r="75" spans="2:86" x14ac:dyDescent="0.2">
      <c r="B75" s="87" t="s">
        <v>11</v>
      </c>
      <c r="C75" s="109" t="s">
        <v>118</v>
      </c>
      <c r="D75" s="37" t="s">
        <v>5</v>
      </c>
      <c r="E75" s="2"/>
      <c r="F75" s="200">
        <v>25</v>
      </c>
      <c r="G75" s="1"/>
      <c r="H75" s="1"/>
      <c r="I75" s="1"/>
      <c r="J75" s="1"/>
      <c r="K75" s="1"/>
      <c r="L75" s="1"/>
      <c r="M75" s="54">
        <f t="shared" ref="M75:M88" si="3">SUM(F75:L75)</f>
        <v>25</v>
      </c>
      <c r="N75" s="44"/>
      <c r="O75" s="29"/>
    </row>
    <row r="76" spans="2:86" x14ac:dyDescent="0.2">
      <c r="B76" s="87" t="s">
        <v>12</v>
      </c>
      <c r="C76" s="109" t="s">
        <v>119</v>
      </c>
      <c r="D76" s="37" t="s">
        <v>5</v>
      </c>
      <c r="E76" s="3"/>
      <c r="F76" s="1"/>
      <c r="G76" s="1"/>
      <c r="H76" s="1"/>
      <c r="I76" s="1"/>
      <c r="J76" s="1"/>
      <c r="K76" s="1"/>
      <c r="L76" s="1"/>
      <c r="M76" s="12">
        <f t="shared" si="3"/>
        <v>0</v>
      </c>
      <c r="N76" s="44"/>
      <c r="O76" s="30"/>
    </row>
    <row r="77" spans="2:86" x14ac:dyDescent="0.2">
      <c r="B77" s="87" t="s">
        <v>13</v>
      </c>
      <c r="C77" s="109" t="s">
        <v>120</v>
      </c>
      <c r="D77" s="37" t="s">
        <v>5</v>
      </c>
      <c r="E77" s="2"/>
      <c r="F77" s="1"/>
      <c r="G77" s="1"/>
      <c r="H77" s="1"/>
      <c r="I77" s="1"/>
      <c r="J77" s="1"/>
      <c r="K77" s="1"/>
      <c r="L77" s="1"/>
      <c r="M77" s="12">
        <f t="shared" si="3"/>
        <v>0</v>
      </c>
      <c r="N77" s="44"/>
    </row>
    <row r="78" spans="2:86" x14ac:dyDescent="0.2">
      <c r="B78" s="87" t="s">
        <v>14</v>
      </c>
      <c r="C78" s="109" t="s">
        <v>121</v>
      </c>
      <c r="D78" s="37" t="s">
        <v>9</v>
      </c>
      <c r="E78" s="2"/>
      <c r="F78" s="1"/>
      <c r="G78" s="1"/>
      <c r="H78" s="1"/>
      <c r="I78" s="1"/>
      <c r="J78" s="1"/>
      <c r="K78" s="1"/>
      <c r="L78" s="1"/>
      <c r="M78" s="12">
        <f t="shared" si="3"/>
        <v>0</v>
      </c>
      <c r="N78" s="122"/>
      <c r="O78" s="22"/>
      <c r="P78" s="22"/>
      <c r="Q78" s="22"/>
      <c r="R78" s="22"/>
      <c r="S78" s="22"/>
    </row>
    <row r="79" spans="2:86" x14ac:dyDescent="0.2">
      <c r="B79" s="87" t="s">
        <v>15</v>
      </c>
      <c r="C79" s="109" t="s">
        <v>122</v>
      </c>
      <c r="D79" s="37" t="s">
        <v>10</v>
      </c>
      <c r="E79" s="2"/>
      <c r="F79" s="1"/>
      <c r="G79" s="1"/>
      <c r="H79" s="1"/>
      <c r="I79" s="1"/>
      <c r="J79" s="1"/>
      <c r="K79" s="1"/>
      <c r="L79" s="1"/>
      <c r="M79" s="12">
        <f t="shared" si="3"/>
        <v>0</v>
      </c>
      <c r="N79" s="44"/>
    </row>
    <row r="80" spans="2:86" x14ac:dyDescent="0.2">
      <c r="B80" s="87" t="s">
        <v>16</v>
      </c>
      <c r="C80" s="109" t="s">
        <v>123</v>
      </c>
      <c r="D80" s="37" t="s">
        <v>5</v>
      </c>
      <c r="E80" s="2"/>
      <c r="F80" s="1"/>
      <c r="G80" s="1"/>
      <c r="H80" s="1"/>
      <c r="I80" s="1"/>
      <c r="J80" s="1"/>
      <c r="K80" s="1"/>
      <c r="L80" s="1"/>
      <c r="M80" s="12">
        <f t="shared" si="3"/>
        <v>0</v>
      </c>
      <c r="N80" s="46"/>
    </row>
    <row r="81" spans="2:14" x14ac:dyDescent="0.2">
      <c r="B81" s="87" t="s">
        <v>17</v>
      </c>
      <c r="C81" s="109" t="s">
        <v>124</v>
      </c>
      <c r="D81" s="37" t="s">
        <v>5</v>
      </c>
      <c r="E81" s="2"/>
      <c r="F81" s="1"/>
      <c r="G81" s="1"/>
      <c r="H81" s="1"/>
      <c r="I81" s="1"/>
      <c r="J81" s="1"/>
      <c r="K81" s="1"/>
      <c r="L81" s="1"/>
      <c r="M81" s="12">
        <f t="shared" si="3"/>
        <v>0</v>
      </c>
      <c r="N81" s="44"/>
    </row>
    <row r="82" spans="2:14" x14ac:dyDescent="0.2">
      <c r="B82" s="87" t="s">
        <v>18</v>
      </c>
      <c r="C82" s="109" t="s">
        <v>125</v>
      </c>
      <c r="D82" s="37" t="s">
        <v>5</v>
      </c>
      <c r="E82" s="2"/>
      <c r="F82" s="1"/>
      <c r="G82" s="1"/>
      <c r="H82" s="1"/>
      <c r="I82" s="1"/>
      <c r="J82" s="1"/>
      <c r="K82" s="1"/>
      <c r="L82" s="1"/>
      <c r="M82" s="12">
        <f t="shared" si="3"/>
        <v>0</v>
      </c>
      <c r="N82" s="44"/>
    </row>
    <row r="83" spans="2:14" x14ac:dyDescent="0.2">
      <c r="B83" s="87" t="s">
        <v>19</v>
      </c>
      <c r="C83" s="109" t="s">
        <v>126</v>
      </c>
      <c r="D83" s="37" t="s">
        <v>9</v>
      </c>
      <c r="E83" s="2"/>
      <c r="F83" s="1"/>
      <c r="G83" s="1"/>
      <c r="H83" s="1"/>
      <c r="I83" s="1"/>
      <c r="J83" s="1"/>
      <c r="K83" s="1"/>
      <c r="L83" s="1"/>
      <c r="M83" s="12">
        <f t="shared" si="3"/>
        <v>0</v>
      </c>
      <c r="N83" s="44"/>
    </row>
    <row r="84" spans="2:14" x14ac:dyDescent="0.2">
      <c r="B84" s="87" t="s">
        <v>20</v>
      </c>
      <c r="C84" s="109" t="s">
        <v>127</v>
      </c>
      <c r="D84" s="37" t="s">
        <v>9</v>
      </c>
      <c r="E84" s="2"/>
      <c r="F84" s="1"/>
      <c r="G84" s="1"/>
      <c r="H84" s="1"/>
      <c r="I84" s="1"/>
      <c r="J84" s="1"/>
      <c r="K84" s="1"/>
      <c r="L84" s="1"/>
      <c r="M84" s="12">
        <f t="shared" si="3"/>
        <v>0</v>
      </c>
      <c r="N84" s="44"/>
    </row>
    <row r="85" spans="2:14" x14ac:dyDescent="0.2">
      <c r="B85" s="87" t="s">
        <v>21</v>
      </c>
      <c r="C85" s="109" t="s">
        <v>128</v>
      </c>
      <c r="D85" s="37" t="s">
        <v>5</v>
      </c>
      <c r="E85" s="2"/>
      <c r="F85" s="200">
        <v>1</v>
      </c>
      <c r="G85" s="1"/>
      <c r="H85" s="1"/>
      <c r="I85" s="1"/>
      <c r="J85" s="1"/>
      <c r="K85" s="1"/>
      <c r="L85" s="1"/>
      <c r="M85" s="54">
        <f t="shared" si="3"/>
        <v>1</v>
      </c>
      <c r="N85" s="44"/>
    </row>
    <row r="86" spans="2:14" x14ac:dyDescent="0.2">
      <c r="B86" s="87" t="s">
        <v>22</v>
      </c>
      <c r="C86" s="109" t="s">
        <v>129</v>
      </c>
      <c r="D86" s="37" t="s">
        <v>4</v>
      </c>
      <c r="E86" s="2"/>
      <c r="F86" s="1"/>
      <c r="G86" s="1"/>
      <c r="H86" s="1"/>
      <c r="I86" s="1"/>
      <c r="J86" s="1"/>
      <c r="K86" s="1"/>
      <c r="L86" s="1"/>
      <c r="M86" s="12">
        <f t="shared" si="3"/>
        <v>0</v>
      </c>
      <c r="N86" s="44"/>
    </row>
    <row r="87" spans="2:14" x14ac:dyDescent="0.2">
      <c r="B87" s="87" t="s">
        <v>23</v>
      </c>
      <c r="C87" s="109" t="s">
        <v>130</v>
      </c>
      <c r="D87" s="37" t="s">
        <v>7</v>
      </c>
      <c r="E87" s="2"/>
      <c r="F87" s="200">
        <v>3</v>
      </c>
      <c r="G87" s="1"/>
      <c r="H87" s="1"/>
      <c r="I87" s="1"/>
      <c r="J87" s="1"/>
      <c r="K87" s="1"/>
      <c r="L87" s="200">
        <v>42.5</v>
      </c>
      <c r="M87" s="54">
        <f t="shared" si="3"/>
        <v>45.5</v>
      </c>
      <c r="N87" s="44"/>
    </row>
    <row r="88" spans="2:14" x14ac:dyDescent="0.2">
      <c r="B88" s="87" t="s">
        <v>24</v>
      </c>
      <c r="C88" s="109" t="s">
        <v>131</v>
      </c>
      <c r="D88" s="37" t="s">
        <v>7</v>
      </c>
      <c r="E88" s="2"/>
      <c r="F88" s="1"/>
      <c r="G88" s="1"/>
      <c r="H88" s="1"/>
      <c r="I88" s="1"/>
      <c r="J88" s="1"/>
      <c r="K88" s="1"/>
      <c r="L88" s="1"/>
      <c r="M88" s="12">
        <f t="shared" si="3"/>
        <v>0</v>
      </c>
      <c r="N88" s="44"/>
    </row>
    <row r="89" spans="2:14" x14ac:dyDescent="0.2">
      <c r="B89" s="85"/>
      <c r="C89" s="111"/>
      <c r="D89" s="84"/>
      <c r="E89" s="4"/>
      <c r="F89" s="19"/>
      <c r="G89" s="19"/>
      <c r="H89" s="5"/>
      <c r="I89" s="19"/>
      <c r="J89" s="19"/>
      <c r="K89" s="19"/>
      <c r="L89" s="19"/>
      <c r="M89" s="19"/>
    </row>
    <row r="90" spans="2:14" x14ac:dyDescent="0.2">
      <c r="B90" s="85"/>
      <c r="C90" s="86"/>
      <c r="D90" s="84"/>
      <c r="E90" s="4"/>
      <c r="F90" s="19"/>
      <c r="G90" s="19"/>
      <c r="H90" s="19"/>
      <c r="I90" s="19"/>
      <c r="J90" s="19"/>
      <c r="K90" s="19"/>
      <c r="L90" s="19"/>
      <c r="M90" s="19"/>
    </row>
    <row r="91" spans="2:14" x14ac:dyDescent="0.2">
      <c r="B91" s="82"/>
      <c r="C91" s="83" t="s">
        <v>132</v>
      </c>
      <c r="D91" s="84"/>
      <c r="E91" s="4"/>
      <c r="F91" s="19"/>
      <c r="G91" s="19"/>
      <c r="H91" s="19"/>
      <c r="I91" s="19"/>
      <c r="J91" s="19"/>
      <c r="K91" s="19"/>
      <c r="L91" s="19"/>
      <c r="M91" s="19"/>
    </row>
    <row r="92" spans="2:14" x14ac:dyDescent="0.2">
      <c r="B92" s="85"/>
      <c r="C92" s="86"/>
      <c r="D92" s="84"/>
      <c r="E92" s="4"/>
      <c r="F92" s="19"/>
      <c r="G92" s="19"/>
      <c r="H92" s="19"/>
      <c r="I92" s="19"/>
      <c r="J92" s="19"/>
      <c r="K92" s="19"/>
      <c r="L92" s="19"/>
      <c r="M92" s="19"/>
    </row>
    <row r="93" spans="2:14" x14ac:dyDescent="0.2">
      <c r="B93" s="87" t="s">
        <v>25</v>
      </c>
      <c r="C93" s="88" t="s">
        <v>133</v>
      </c>
      <c r="D93" s="37" t="s">
        <v>4</v>
      </c>
      <c r="E93" s="2"/>
      <c r="F93" s="1"/>
      <c r="G93" s="1"/>
      <c r="H93" s="1"/>
      <c r="I93" s="1"/>
      <c r="J93" s="1"/>
      <c r="K93" s="1"/>
      <c r="L93" s="1"/>
      <c r="M93" s="12">
        <f t="shared" ref="M93:M111" si="4">SUM(F93:L93)</f>
        <v>0</v>
      </c>
    </row>
    <row r="94" spans="2:14" x14ac:dyDescent="0.2">
      <c r="B94" s="87" t="s">
        <v>26</v>
      </c>
      <c r="C94" s="88" t="s">
        <v>134</v>
      </c>
      <c r="D94" s="37" t="s">
        <v>5</v>
      </c>
      <c r="E94" s="2"/>
      <c r="F94" s="200">
        <f>+F75</f>
        <v>25</v>
      </c>
      <c r="G94" s="1"/>
      <c r="H94" s="1"/>
      <c r="I94" s="1"/>
      <c r="J94" s="1"/>
      <c r="K94" s="1"/>
      <c r="L94" s="1"/>
      <c r="M94" s="54">
        <f t="shared" si="4"/>
        <v>25</v>
      </c>
      <c r="N94" s="44"/>
    </row>
    <row r="95" spans="2:14" x14ac:dyDescent="0.2">
      <c r="B95" s="87" t="s">
        <v>27</v>
      </c>
      <c r="C95" s="88" t="s">
        <v>135</v>
      </c>
      <c r="D95" s="37" t="s">
        <v>5</v>
      </c>
      <c r="E95" s="2"/>
      <c r="F95" s="1"/>
      <c r="G95" s="1"/>
      <c r="H95" s="1"/>
      <c r="I95" s="1"/>
      <c r="K95" s="1"/>
      <c r="L95" s="1"/>
      <c r="M95" s="12">
        <f t="shared" si="4"/>
        <v>0</v>
      </c>
      <c r="N95" s="44"/>
    </row>
    <row r="96" spans="2:14" x14ac:dyDescent="0.2">
      <c r="B96" s="87" t="s">
        <v>105</v>
      </c>
      <c r="C96" s="88" t="s">
        <v>136</v>
      </c>
      <c r="D96" s="37" t="s">
        <v>5</v>
      </c>
      <c r="E96" s="2"/>
      <c r="F96" s="1"/>
      <c r="G96" s="1"/>
      <c r="H96" s="1"/>
      <c r="I96" s="1"/>
      <c r="J96" s="1"/>
      <c r="K96" s="1"/>
      <c r="L96" s="1"/>
      <c r="M96" s="12">
        <f t="shared" si="4"/>
        <v>0</v>
      </c>
      <c r="N96" s="44"/>
    </row>
    <row r="97" spans="2:16" x14ac:dyDescent="0.2">
      <c r="B97" s="87" t="s">
        <v>106</v>
      </c>
      <c r="C97" s="88" t="s">
        <v>151</v>
      </c>
      <c r="D97" s="37" t="s">
        <v>5</v>
      </c>
      <c r="E97" s="6"/>
      <c r="F97" s="1"/>
      <c r="G97" s="1"/>
      <c r="H97" s="1"/>
      <c r="I97" s="1"/>
      <c r="J97" s="1"/>
      <c r="K97" s="1"/>
      <c r="L97" s="1"/>
      <c r="M97" s="12">
        <f t="shared" si="4"/>
        <v>0</v>
      </c>
      <c r="N97" s="44"/>
    </row>
    <row r="98" spans="2:16" x14ac:dyDescent="0.2">
      <c r="B98" s="87" t="s">
        <v>107</v>
      </c>
      <c r="C98" s="88" t="s">
        <v>138</v>
      </c>
      <c r="D98" s="37" t="s">
        <v>5</v>
      </c>
      <c r="E98" s="2"/>
      <c r="F98" s="1"/>
      <c r="G98" s="1"/>
      <c r="H98" s="1"/>
      <c r="I98" s="1"/>
      <c r="J98" s="1"/>
      <c r="K98" s="1"/>
      <c r="L98" s="1"/>
      <c r="M98" s="12">
        <f t="shared" si="4"/>
        <v>0</v>
      </c>
      <c r="N98" s="44"/>
    </row>
    <row r="99" spans="2:16" x14ac:dyDescent="0.2">
      <c r="B99" s="87" t="s">
        <v>108</v>
      </c>
      <c r="C99" s="88" t="s">
        <v>139</v>
      </c>
      <c r="D99" s="37" t="s">
        <v>5</v>
      </c>
      <c r="E99" s="2"/>
      <c r="F99" s="200">
        <f>+F94*5</f>
        <v>125</v>
      </c>
      <c r="G99" s="1"/>
      <c r="H99" s="1"/>
      <c r="I99" s="1"/>
      <c r="J99" s="1"/>
      <c r="K99" s="1"/>
      <c r="L99" s="1"/>
      <c r="M99" s="54">
        <f t="shared" si="4"/>
        <v>125</v>
      </c>
      <c r="N99" s="22"/>
    </row>
    <row r="100" spans="2:16" x14ac:dyDescent="0.2">
      <c r="B100" s="87" t="s">
        <v>109</v>
      </c>
      <c r="C100" s="88" t="s">
        <v>140</v>
      </c>
      <c r="D100" s="37" t="s">
        <v>6</v>
      </c>
      <c r="E100" s="2"/>
      <c r="F100" s="1"/>
      <c r="G100" s="1"/>
      <c r="H100" s="1"/>
      <c r="I100" s="1"/>
      <c r="J100" s="1"/>
      <c r="K100" s="1"/>
      <c r="L100" s="1"/>
      <c r="M100" s="12">
        <f t="shared" si="4"/>
        <v>0</v>
      </c>
      <c r="N100" s="44"/>
    </row>
    <row r="101" spans="2:16" x14ac:dyDescent="0.2">
      <c r="B101" s="87" t="s">
        <v>110</v>
      </c>
      <c r="C101" s="88" t="s">
        <v>141</v>
      </c>
      <c r="D101" s="37" t="s">
        <v>5</v>
      </c>
      <c r="E101" s="6"/>
      <c r="F101" s="1"/>
      <c r="G101" s="1"/>
      <c r="H101" s="1"/>
      <c r="I101" s="1"/>
      <c r="J101" s="1"/>
      <c r="K101" s="1"/>
      <c r="L101" s="1"/>
      <c r="M101" s="12">
        <f t="shared" si="4"/>
        <v>0</v>
      </c>
      <c r="N101" s="44"/>
      <c r="P101" s="45"/>
    </row>
    <row r="102" spans="2:16" x14ac:dyDescent="0.2">
      <c r="B102" s="87" t="s">
        <v>111</v>
      </c>
      <c r="C102" s="88" t="s">
        <v>156</v>
      </c>
      <c r="D102" s="37" t="s">
        <v>142</v>
      </c>
      <c r="E102" s="6"/>
      <c r="F102" s="1"/>
      <c r="G102" s="200">
        <v>0.5</v>
      </c>
      <c r="H102" s="1"/>
      <c r="I102" s="1"/>
      <c r="J102" s="200">
        <v>1</v>
      </c>
      <c r="K102" s="200">
        <v>0.5</v>
      </c>
      <c r="L102" s="1"/>
      <c r="M102" s="54">
        <f t="shared" si="4"/>
        <v>2</v>
      </c>
      <c r="N102" s="44"/>
      <c r="P102" s="22"/>
    </row>
    <row r="103" spans="2:16" x14ac:dyDescent="0.2">
      <c r="B103" s="87" t="s">
        <v>113</v>
      </c>
      <c r="C103" s="88" t="s">
        <v>143</v>
      </c>
      <c r="D103" s="37" t="s">
        <v>5</v>
      </c>
      <c r="E103" s="2"/>
      <c r="F103" s="1"/>
      <c r="G103" s="1"/>
      <c r="H103" s="1"/>
      <c r="I103" s="1"/>
      <c r="J103" s="1"/>
      <c r="K103" s="1"/>
      <c r="L103" s="1"/>
      <c r="M103" s="12">
        <f t="shared" si="4"/>
        <v>0</v>
      </c>
      <c r="N103" s="22"/>
    </row>
    <row r="104" spans="2:16" x14ac:dyDescent="0.2">
      <c r="B104" s="87" t="s">
        <v>114</v>
      </c>
      <c r="C104" s="88" t="s">
        <v>157</v>
      </c>
      <c r="D104" s="37" t="s">
        <v>5</v>
      </c>
      <c r="E104" s="2"/>
      <c r="F104" s="200">
        <v>12</v>
      </c>
      <c r="G104" s="200">
        <v>5</v>
      </c>
      <c r="H104" s="200">
        <v>7</v>
      </c>
      <c r="I104" s="200">
        <v>1</v>
      </c>
      <c r="J104" s="200">
        <v>3</v>
      </c>
      <c r="K104" s="200">
        <v>9</v>
      </c>
      <c r="L104" s="200">
        <v>5</v>
      </c>
      <c r="M104" s="54">
        <f t="shared" si="4"/>
        <v>42</v>
      </c>
      <c r="N104" s="44"/>
    </row>
    <row r="105" spans="2:16" x14ac:dyDescent="0.2">
      <c r="B105" s="87" t="s">
        <v>115</v>
      </c>
      <c r="C105" s="88" t="s">
        <v>144</v>
      </c>
      <c r="D105" s="37" t="s">
        <v>5</v>
      </c>
      <c r="E105" s="2"/>
      <c r="F105" s="1"/>
      <c r="G105" s="1"/>
      <c r="H105" s="1"/>
      <c r="I105" s="1"/>
      <c r="J105" s="1"/>
      <c r="K105" s="1"/>
      <c r="L105" s="1"/>
      <c r="M105" s="12">
        <f t="shared" si="4"/>
        <v>0</v>
      </c>
      <c r="N105" s="44"/>
    </row>
    <row r="106" spans="2:16" x14ac:dyDescent="0.2">
      <c r="B106" s="87" t="s">
        <v>116</v>
      </c>
      <c r="C106" s="88" t="s">
        <v>145</v>
      </c>
      <c r="D106" s="37" t="s">
        <v>5</v>
      </c>
      <c r="E106" s="2"/>
      <c r="F106" s="1"/>
      <c r="G106" s="1"/>
      <c r="H106" s="1"/>
      <c r="I106" s="1"/>
      <c r="J106" s="1"/>
      <c r="K106" s="1"/>
      <c r="L106" s="1"/>
      <c r="M106" s="12">
        <f t="shared" si="4"/>
        <v>0</v>
      </c>
      <c r="N106" s="44"/>
    </row>
    <row r="107" spans="2:16" x14ac:dyDescent="0.2">
      <c r="B107" s="87" t="s">
        <v>158</v>
      </c>
      <c r="C107" s="88" t="s">
        <v>146</v>
      </c>
      <c r="D107" s="37" t="s">
        <v>5</v>
      </c>
      <c r="E107" s="2"/>
      <c r="F107" s="1"/>
      <c r="G107" s="1"/>
      <c r="H107" s="1"/>
      <c r="I107" s="1"/>
      <c r="J107" s="1"/>
      <c r="K107" s="1"/>
      <c r="L107" s="1"/>
      <c r="M107" s="12">
        <f t="shared" si="4"/>
        <v>0</v>
      </c>
      <c r="N107" s="44"/>
    </row>
    <row r="108" spans="2:16" x14ac:dyDescent="0.2">
      <c r="B108" s="87" t="s">
        <v>159</v>
      </c>
      <c r="C108" s="88" t="s">
        <v>147</v>
      </c>
      <c r="D108" s="37" t="s">
        <v>5</v>
      </c>
      <c r="E108" s="2"/>
      <c r="F108" s="1"/>
      <c r="G108" s="1"/>
      <c r="H108" s="1"/>
      <c r="I108" s="1"/>
      <c r="J108" s="1"/>
      <c r="K108" s="1"/>
      <c r="L108" s="1"/>
      <c r="M108" s="12">
        <f t="shared" si="4"/>
        <v>0</v>
      </c>
      <c r="N108" s="44"/>
    </row>
    <row r="109" spans="2:16" x14ac:dyDescent="0.2">
      <c r="B109" s="87" t="s">
        <v>160</v>
      </c>
      <c r="C109" s="88" t="s">
        <v>148</v>
      </c>
      <c r="D109" s="37" t="s">
        <v>5</v>
      </c>
      <c r="E109" s="2"/>
      <c r="F109" s="1"/>
      <c r="G109" s="1"/>
      <c r="H109" s="1"/>
      <c r="I109" s="1"/>
      <c r="J109" s="1"/>
      <c r="K109" s="1"/>
      <c r="L109" s="1"/>
      <c r="M109" s="12">
        <f t="shared" si="4"/>
        <v>0</v>
      </c>
      <c r="N109" s="44"/>
    </row>
    <row r="110" spans="2:16" x14ac:dyDescent="0.2">
      <c r="B110" s="87" t="s">
        <v>161</v>
      </c>
      <c r="C110" s="88" t="s">
        <v>149</v>
      </c>
      <c r="D110" s="37" t="s">
        <v>7</v>
      </c>
      <c r="E110" s="2"/>
      <c r="F110" s="200">
        <f>+F87</f>
        <v>3</v>
      </c>
      <c r="G110" s="1"/>
      <c r="H110" s="1"/>
      <c r="I110" s="1"/>
      <c r="J110" s="1"/>
      <c r="K110" s="1"/>
      <c r="L110" s="200">
        <f>+L87</f>
        <v>42.5</v>
      </c>
      <c r="M110" s="54">
        <f t="shared" si="4"/>
        <v>45.5</v>
      </c>
      <c r="N110" s="44"/>
    </row>
    <row r="111" spans="2:16" x14ac:dyDescent="0.2">
      <c r="B111" s="87" t="s">
        <v>162</v>
      </c>
      <c r="C111" s="88" t="s">
        <v>150</v>
      </c>
      <c r="D111" s="37" t="s">
        <v>7</v>
      </c>
      <c r="E111" s="2"/>
      <c r="F111" s="1"/>
      <c r="G111" s="1"/>
      <c r="H111" s="1"/>
      <c r="I111" s="1"/>
      <c r="J111" s="1"/>
      <c r="K111" s="1"/>
      <c r="L111" s="1"/>
      <c r="M111" s="12">
        <f t="shared" si="4"/>
        <v>0</v>
      </c>
      <c r="N111" s="44"/>
    </row>
    <row r="112" spans="2:16" x14ac:dyDescent="0.2">
      <c r="B112" s="35"/>
      <c r="C112" s="36"/>
      <c r="D112" s="101"/>
      <c r="E112" s="7"/>
      <c r="F112" s="8"/>
      <c r="G112" s="8"/>
      <c r="H112" s="8"/>
      <c r="I112" s="8"/>
      <c r="J112" s="8"/>
      <c r="K112" s="8"/>
      <c r="L112" s="8"/>
      <c r="M112" s="12"/>
      <c r="N112" s="44"/>
    </row>
    <row r="113" spans="2:42" hidden="1" x14ac:dyDescent="0.2">
      <c r="B113" s="112"/>
      <c r="C113" s="113" t="s">
        <v>163</v>
      </c>
      <c r="D113" s="91"/>
      <c r="E113" s="114"/>
      <c r="F113" s="29"/>
      <c r="M113" s="12"/>
      <c r="N113" s="22"/>
      <c r="O113" s="22"/>
      <c r="P113" s="22"/>
      <c r="Q113" s="22"/>
      <c r="R113" s="22"/>
      <c r="S113" s="22"/>
      <c r="T113" s="22"/>
      <c r="U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</row>
    <row r="114" spans="2:42" hidden="1" x14ac:dyDescent="0.2">
      <c r="B114" s="112"/>
      <c r="C114" s="113" t="s">
        <v>164</v>
      </c>
      <c r="D114" s="115">
        <v>0.57499999999999996</v>
      </c>
      <c r="E114" s="114"/>
      <c r="F114" s="9"/>
      <c r="M114" s="12"/>
      <c r="N114" s="22"/>
      <c r="O114" s="22"/>
      <c r="P114" s="22"/>
      <c r="Q114" s="22"/>
      <c r="R114" s="22"/>
      <c r="S114" s="22"/>
      <c r="T114" s="28"/>
      <c r="U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</row>
    <row r="115" spans="2:42" hidden="1" x14ac:dyDescent="0.2">
      <c r="B115" s="112"/>
      <c r="C115" s="113" t="s">
        <v>169</v>
      </c>
      <c r="D115" s="115">
        <v>0.57499999999999996</v>
      </c>
      <c r="E115" s="114"/>
      <c r="F115" s="9"/>
      <c r="M115" s="12"/>
      <c r="N115" s="22"/>
      <c r="O115" s="22"/>
      <c r="P115" s="22"/>
      <c r="Q115" s="22"/>
      <c r="R115" s="22"/>
      <c r="S115" s="22"/>
      <c r="T115" s="28"/>
      <c r="U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</row>
    <row r="116" spans="2:42" hidden="1" x14ac:dyDescent="0.2">
      <c r="B116" s="112"/>
      <c r="C116" s="113" t="s">
        <v>165</v>
      </c>
      <c r="D116" s="115">
        <v>0.34499999999999997</v>
      </c>
      <c r="E116" s="114"/>
      <c r="F116" s="9"/>
      <c r="M116" s="12"/>
      <c r="N116" s="22"/>
      <c r="O116" s="22"/>
      <c r="P116" s="22"/>
      <c r="Q116" s="22"/>
      <c r="R116" s="22"/>
      <c r="S116" s="22"/>
      <c r="T116" s="28"/>
      <c r="U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</row>
    <row r="117" spans="2:42" hidden="1" x14ac:dyDescent="0.2">
      <c r="B117" s="112"/>
      <c r="C117" s="113" t="s">
        <v>168</v>
      </c>
      <c r="D117" s="115">
        <v>0.34499999999999997</v>
      </c>
      <c r="E117" s="114"/>
      <c r="F117" s="9"/>
      <c r="M117" s="12"/>
      <c r="N117" s="22"/>
      <c r="O117" s="22"/>
      <c r="P117" s="22"/>
      <c r="Q117" s="22"/>
      <c r="R117" s="22"/>
      <c r="S117" s="22"/>
      <c r="T117" s="28"/>
      <c r="U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</row>
    <row r="118" spans="2:42" hidden="1" x14ac:dyDescent="0.2">
      <c r="B118" s="112"/>
      <c r="C118" s="113" t="s">
        <v>166</v>
      </c>
      <c r="D118" s="115">
        <v>0.92</v>
      </c>
      <c r="E118" s="114"/>
      <c r="F118" s="9"/>
      <c r="M118" s="12"/>
      <c r="N118" s="22"/>
      <c r="O118" s="22"/>
      <c r="P118" s="22"/>
      <c r="Q118" s="22"/>
      <c r="R118" s="22"/>
      <c r="S118" s="22"/>
      <c r="T118" s="28"/>
      <c r="U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</row>
    <row r="119" spans="2:42" hidden="1" x14ac:dyDescent="0.2">
      <c r="B119" s="112"/>
      <c r="C119" s="113" t="s">
        <v>167</v>
      </c>
      <c r="D119" s="115">
        <v>0.92</v>
      </c>
      <c r="E119" s="114"/>
      <c r="F119" s="9"/>
      <c r="M119" s="12"/>
      <c r="N119" s="22"/>
      <c r="O119" s="22"/>
      <c r="P119" s="22"/>
      <c r="Q119" s="22"/>
      <c r="R119" s="22"/>
      <c r="S119" s="22"/>
      <c r="T119" s="28"/>
      <c r="U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</row>
    <row r="120" spans="2:42" s="30" customFormat="1" hidden="1" x14ac:dyDescent="0.2">
      <c r="B120" s="123"/>
      <c r="C120" s="124" t="s">
        <v>170</v>
      </c>
      <c r="D120" s="117"/>
      <c r="E120" s="125"/>
      <c r="M120" s="12"/>
      <c r="N120" s="22"/>
      <c r="O120" s="27"/>
      <c r="P120" s="27"/>
      <c r="Q120" s="27"/>
      <c r="R120" s="27"/>
      <c r="S120" s="27"/>
      <c r="T120" s="27"/>
      <c r="U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</row>
    <row r="121" spans="2:42" hidden="1" x14ac:dyDescent="0.2">
      <c r="B121" s="112"/>
      <c r="C121" s="113"/>
      <c r="D121" s="91"/>
      <c r="E121" s="114"/>
      <c r="F121" s="9"/>
      <c r="M121" s="12"/>
      <c r="N121" s="22"/>
      <c r="O121" s="22"/>
      <c r="P121" s="22"/>
      <c r="Q121" s="22"/>
      <c r="R121" s="22"/>
      <c r="S121" s="22"/>
      <c r="T121" s="22"/>
      <c r="U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</row>
    <row r="122" spans="2:42" x14ac:dyDescent="0.2">
      <c r="B122" s="89"/>
      <c r="C122" s="64"/>
      <c r="D122" s="91"/>
      <c r="E122" s="41"/>
      <c r="F122" s="41"/>
      <c r="N122" s="22"/>
      <c r="O122" s="22"/>
      <c r="P122" s="22"/>
      <c r="Q122" s="22"/>
      <c r="R122" s="22"/>
      <c r="S122" s="22"/>
      <c r="T122" s="22"/>
      <c r="U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</row>
    <row r="123" spans="2:42" x14ac:dyDescent="0.2">
      <c r="B123" s="89"/>
      <c r="C123" s="64"/>
      <c r="D123" s="91"/>
      <c r="E123" s="41"/>
      <c r="F123" s="41"/>
      <c r="N123" s="22"/>
      <c r="O123" s="22"/>
      <c r="P123" s="22"/>
      <c r="Q123" s="22"/>
      <c r="R123" s="22"/>
      <c r="S123" s="22"/>
      <c r="T123" s="22"/>
      <c r="U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</row>
    <row r="124" spans="2:42" s="13" customFormat="1" ht="15" x14ac:dyDescent="0.2">
      <c r="B124" s="212" t="s">
        <v>154</v>
      </c>
      <c r="C124" s="213"/>
      <c r="D124" s="214"/>
      <c r="E124" s="66" t="s">
        <v>98</v>
      </c>
      <c r="F124" s="14" t="s">
        <v>49</v>
      </c>
      <c r="G124" s="14" t="s">
        <v>50</v>
      </c>
      <c r="H124" s="14" t="s">
        <v>51</v>
      </c>
      <c r="I124" s="14" t="s">
        <v>52</v>
      </c>
      <c r="J124" s="14" t="s">
        <v>53</v>
      </c>
      <c r="K124" s="14" t="s">
        <v>54</v>
      </c>
      <c r="L124" s="14" t="s">
        <v>55</v>
      </c>
      <c r="M124" s="14" t="s">
        <v>56</v>
      </c>
      <c r="N124" s="14" t="s">
        <v>57</v>
      </c>
      <c r="O124" s="14" t="s">
        <v>58</v>
      </c>
      <c r="P124" s="14" t="s">
        <v>59</v>
      </c>
      <c r="Q124" s="14" t="s">
        <v>60</v>
      </c>
      <c r="R124" s="14" t="s">
        <v>61</v>
      </c>
      <c r="S124" s="14" t="s">
        <v>62</v>
      </c>
      <c r="T124" s="216"/>
      <c r="U124" s="22"/>
      <c r="V124" s="22"/>
      <c r="W124" s="22"/>
      <c r="X124" s="22"/>
      <c r="Y124" s="22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</row>
    <row r="125" spans="2:42" ht="15" x14ac:dyDescent="0.2">
      <c r="B125" s="218" t="s">
        <v>102</v>
      </c>
      <c r="C125" s="219"/>
      <c r="D125" s="220"/>
      <c r="E125" s="66" t="s">
        <v>99</v>
      </c>
      <c r="F125" s="14" t="s">
        <v>50</v>
      </c>
      <c r="G125" s="14" t="s">
        <v>51</v>
      </c>
      <c r="H125" s="14" t="s">
        <v>52</v>
      </c>
      <c r="I125" s="14" t="s">
        <v>53</v>
      </c>
      <c r="J125" s="14" t="s">
        <v>54</v>
      </c>
      <c r="K125" s="14" t="s">
        <v>55</v>
      </c>
      <c r="L125" s="14" t="s">
        <v>56</v>
      </c>
      <c r="M125" s="14" t="s">
        <v>57</v>
      </c>
      <c r="N125" s="14" t="s">
        <v>58</v>
      </c>
      <c r="O125" s="14" t="s">
        <v>59</v>
      </c>
      <c r="P125" s="14" t="s">
        <v>60</v>
      </c>
      <c r="Q125" s="14" t="s">
        <v>61</v>
      </c>
      <c r="R125" s="14" t="s">
        <v>62</v>
      </c>
      <c r="S125" s="14" t="s">
        <v>63</v>
      </c>
      <c r="T125" s="216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</row>
    <row r="126" spans="2:42" x14ac:dyDescent="0.2">
      <c r="B126" s="221" t="s">
        <v>0</v>
      </c>
      <c r="C126" s="223"/>
      <c r="D126" s="225"/>
      <c r="E126" s="67" t="s">
        <v>92</v>
      </c>
      <c r="F126" s="15">
        <v>690.6</v>
      </c>
      <c r="G126" s="15">
        <v>692</v>
      </c>
      <c r="H126" s="15">
        <v>702.15</v>
      </c>
      <c r="I126" s="15">
        <v>706.6</v>
      </c>
      <c r="J126" s="15">
        <v>715.24</v>
      </c>
      <c r="K126" s="15">
        <v>719.66</v>
      </c>
      <c r="L126" s="15">
        <v>733</v>
      </c>
      <c r="M126" s="15">
        <v>741</v>
      </c>
      <c r="N126" s="15">
        <v>749.74</v>
      </c>
      <c r="O126" s="15">
        <v>760</v>
      </c>
      <c r="P126" s="15">
        <v>769</v>
      </c>
      <c r="Q126" s="15">
        <v>777</v>
      </c>
      <c r="R126" s="15">
        <v>785</v>
      </c>
      <c r="S126" s="15">
        <v>798</v>
      </c>
      <c r="T126" s="5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</row>
    <row r="127" spans="2:42" x14ac:dyDescent="0.2">
      <c r="B127" s="222"/>
      <c r="C127" s="224"/>
      <c r="D127" s="226"/>
      <c r="E127" s="68" t="s">
        <v>93</v>
      </c>
      <c r="F127" s="69">
        <v>692</v>
      </c>
      <c r="G127" s="15">
        <v>702.15</v>
      </c>
      <c r="H127" s="15">
        <v>706.6</v>
      </c>
      <c r="I127" s="15">
        <v>715.24</v>
      </c>
      <c r="J127" s="15">
        <v>719.66</v>
      </c>
      <c r="K127" s="15">
        <v>733</v>
      </c>
      <c r="L127" s="15">
        <v>741</v>
      </c>
      <c r="M127" s="15">
        <v>749.74</v>
      </c>
      <c r="N127" s="15">
        <v>760</v>
      </c>
      <c r="O127" s="15">
        <v>769</v>
      </c>
      <c r="P127" s="15">
        <v>777</v>
      </c>
      <c r="Q127" s="15">
        <v>785</v>
      </c>
      <c r="R127" s="15">
        <v>798</v>
      </c>
      <c r="S127" s="15">
        <v>805</v>
      </c>
      <c r="T127" s="5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</row>
    <row r="128" spans="2:42" x14ac:dyDescent="0.2">
      <c r="B128" s="70"/>
      <c r="C128" s="71"/>
      <c r="D128" s="72"/>
      <c r="E128" s="68" t="s">
        <v>94</v>
      </c>
      <c r="F128" s="73">
        <v>1.3999999999999773</v>
      </c>
      <c r="G128" s="16">
        <v>10.15</v>
      </c>
      <c r="H128" s="16">
        <v>4.4500000000000455</v>
      </c>
      <c r="I128" s="16">
        <v>8.6399999999999864</v>
      </c>
      <c r="J128" s="16">
        <v>4.4199999999999591</v>
      </c>
      <c r="K128" s="16">
        <v>13.34</v>
      </c>
      <c r="L128" s="16">
        <v>8</v>
      </c>
      <c r="M128" s="16">
        <v>8.7400000000000091</v>
      </c>
      <c r="N128" s="16">
        <v>10.26</v>
      </c>
      <c r="O128" s="16">
        <v>9</v>
      </c>
      <c r="P128" s="16">
        <v>8</v>
      </c>
      <c r="Q128" s="16">
        <v>8</v>
      </c>
      <c r="R128" s="16">
        <v>13</v>
      </c>
      <c r="S128" s="16">
        <v>7</v>
      </c>
      <c r="T128" s="5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</row>
    <row r="129" spans="2:55" ht="25.5" x14ac:dyDescent="0.2">
      <c r="B129" s="74" t="s">
        <v>97</v>
      </c>
      <c r="C129" s="75" t="s">
        <v>2</v>
      </c>
      <c r="D129" s="75" t="s">
        <v>1</v>
      </c>
      <c r="E129" s="76"/>
      <c r="F129" s="7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73"/>
      <c r="T129" s="10" t="s">
        <v>155</v>
      </c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</row>
    <row r="130" spans="2:55" x14ac:dyDescent="0.2">
      <c r="B130" s="78"/>
      <c r="C130" s="79"/>
      <c r="D130" s="80"/>
      <c r="E130" s="81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21"/>
      <c r="U130" s="22">
        <v>620</v>
      </c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BC130" s="22"/>
    </row>
    <row r="131" spans="2:55" x14ac:dyDescent="0.2">
      <c r="B131" s="82"/>
      <c r="C131" s="83" t="s">
        <v>8</v>
      </c>
      <c r="D131" s="84"/>
      <c r="E131" s="4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1"/>
      <c r="U131" s="29"/>
    </row>
    <row r="132" spans="2:55" x14ac:dyDescent="0.2">
      <c r="B132" s="85"/>
      <c r="C132" s="86"/>
      <c r="D132" s="84"/>
      <c r="E132" s="4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1"/>
      <c r="AW132" s="22"/>
      <c r="AX132" s="22"/>
      <c r="AY132" s="22"/>
    </row>
    <row r="133" spans="2:55" x14ac:dyDescent="0.2">
      <c r="B133" s="87" t="s">
        <v>3</v>
      </c>
      <c r="C133" s="109" t="s">
        <v>117</v>
      </c>
      <c r="D133" s="37" t="s">
        <v>4</v>
      </c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2">
        <f>SUM(F133:S133)</f>
        <v>0</v>
      </c>
      <c r="V133" s="30"/>
      <c r="W133" s="30"/>
    </row>
    <row r="134" spans="2:55" x14ac:dyDescent="0.2">
      <c r="B134" s="87" t="s">
        <v>11</v>
      </c>
      <c r="C134" s="109" t="s">
        <v>118</v>
      </c>
      <c r="D134" s="37" t="s">
        <v>5</v>
      </c>
      <c r="E134" s="2"/>
      <c r="F134" s="1"/>
      <c r="G134" s="205">
        <v>52</v>
      </c>
      <c r="H134" s="205">
        <f>77+180</f>
        <v>257</v>
      </c>
      <c r="I134" s="1"/>
      <c r="J134" s="1"/>
      <c r="K134" s="1"/>
      <c r="L134" s="1"/>
      <c r="M134" s="1"/>
      <c r="N134" s="1"/>
      <c r="O134" s="205">
        <v>89</v>
      </c>
      <c r="P134" s="205">
        <v>36</v>
      </c>
      <c r="Q134" s="1"/>
      <c r="R134" s="1"/>
      <c r="S134" s="1"/>
      <c r="T134" s="55">
        <f t="shared" ref="T134:T147" si="5">SUM(F134:S134)</f>
        <v>434</v>
      </c>
      <c r="U134" s="30"/>
      <c r="V134" s="20"/>
      <c r="W134" s="30"/>
    </row>
    <row r="135" spans="2:55" x14ac:dyDescent="0.2">
      <c r="B135" s="87" t="s">
        <v>12</v>
      </c>
      <c r="C135" s="109" t="s">
        <v>119</v>
      </c>
      <c r="D135" s="37" t="s">
        <v>5</v>
      </c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05">
        <v>5</v>
      </c>
      <c r="Q135" s="1"/>
      <c r="R135" s="1"/>
      <c r="S135" s="1"/>
      <c r="T135" s="55">
        <f t="shared" si="5"/>
        <v>5</v>
      </c>
      <c r="V135" s="30"/>
      <c r="W135" s="30"/>
    </row>
    <row r="136" spans="2:55" x14ac:dyDescent="0.2">
      <c r="B136" s="87" t="s">
        <v>13</v>
      </c>
      <c r="C136" s="109" t="s">
        <v>120</v>
      </c>
      <c r="D136" s="37" t="s">
        <v>5</v>
      </c>
      <c r="E136" s="2"/>
      <c r="F136" s="1"/>
      <c r="G136" s="1"/>
      <c r="H136" s="205">
        <v>2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55">
        <f t="shared" si="5"/>
        <v>2</v>
      </c>
      <c r="W136" s="48"/>
    </row>
    <row r="137" spans="2:55" x14ac:dyDescent="0.2">
      <c r="B137" s="87" t="s">
        <v>14</v>
      </c>
      <c r="C137" s="109" t="s">
        <v>121</v>
      </c>
      <c r="D137" s="37" t="s">
        <v>9</v>
      </c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2">
        <f t="shared" si="5"/>
        <v>0</v>
      </c>
      <c r="V137" s="30"/>
      <c r="W137" s="30"/>
      <c r="X137" s="30"/>
    </row>
    <row r="138" spans="2:55" x14ac:dyDescent="0.2">
      <c r="B138" s="87" t="s">
        <v>15</v>
      </c>
      <c r="C138" s="109" t="s">
        <v>122</v>
      </c>
      <c r="D138" s="37" t="s">
        <v>10</v>
      </c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2">
        <f t="shared" si="5"/>
        <v>0</v>
      </c>
      <c r="V138" s="30"/>
    </row>
    <row r="139" spans="2:55" x14ac:dyDescent="0.2">
      <c r="B139" s="87" t="s">
        <v>16</v>
      </c>
      <c r="C139" s="109" t="s">
        <v>123</v>
      </c>
      <c r="D139" s="37" t="s">
        <v>5</v>
      </c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05">
        <v>7</v>
      </c>
      <c r="R139" s="1"/>
      <c r="S139" s="205">
        <v>5</v>
      </c>
      <c r="T139" s="55">
        <f t="shared" si="5"/>
        <v>12</v>
      </c>
      <c r="V139" s="30"/>
    </row>
    <row r="140" spans="2:55" x14ac:dyDescent="0.2">
      <c r="B140" s="87" t="s">
        <v>17</v>
      </c>
      <c r="C140" s="109" t="s">
        <v>124</v>
      </c>
      <c r="D140" s="37" t="s">
        <v>5</v>
      </c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2">
        <f t="shared" si="5"/>
        <v>0</v>
      </c>
      <c r="V140" s="30"/>
      <c r="W140" s="30"/>
      <c r="X140" s="30"/>
    </row>
    <row r="141" spans="2:55" x14ac:dyDescent="0.2">
      <c r="B141" s="87" t="s">
        <v>18</v>
      </c>
      <c r="C141" s="109" t="s">
        <v>125</v>
      </c>
      <c r="D141" s="37" t="s">
        <v>5</v>
      </c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2">
        <f t="shared" si="5"/>
        <v>0</v>
      </c>
      <c r="V141" s="49"/>
      <c r="W141" s="49"/>
      <c r="X141" s="49"/>
    </row>
    <row r="142" spans="2:55" x14ac:dyDescent="0.2">
      <c r="B142" s="87" t="s">
        <v>19</v>
      </c>
      <c r="C142" s="109" t="s">
        <v>126</v>
      </c>
      <c r="D142" s="37" t="s">
        <v>9</v>
      </c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2">
        <f t="shared" si="5"/>
        <v>0</v>
      </c>
      <c r="V142" s="50"/>
      <c r="W142" s="50"/>
      <c r="X142" s="50"/>
    </row>
    <row r="143" spans="2:55" x14ac:dyDescent="0.2">
      <c r="B143" s="87" t="s">
        <v>20</v>
      </c>
      <c r="C143" s="109" t="s">
        <v>127</v>
      </c>
      <c r="D143" s="37" t="s">
        <v>9</v>
      </c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2">
        <f t="shared" si="5"/>
        <v>0</v>
      </c>
    </row>
    <row r="144" spans="2:55" x14ac:dyDescent="0.2">
      <c r="B144" s="87" t="s">
        <v>21</v>
      </c>
      <c r="C144" s="109" t="s">
        <v>128</v>
      </c>
      <c r="D144" s="37" t="s">
        <v>5</v>
      </c>
      <c r="E144" s="2"/>
      <c r="F144" s="1"/>
      <c r="G144" s="1"/>
      <c r="H144" s="1"/>
      <c r="I144" s="205">
        <v>2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55">
        <f t="shared" si="5"/>
        <v>2</v>
      </c>
      <c r="V144" s="51"/>
      <c r="W144" s="51"/>
      <c r="X144" s="51"/>
      <c r="Y144" s="51"/>
      <c r="Z144" s="51"/>
    </row>
    <row r="145" spans="2:27" x14ac:dyDescent="0.2">
      <c r="B145" s="87" t="s">
        <v>22</v>
      </c>
      <c r="C145" s="109" t="s">
        <v>129</v>
      </c>
      <c r="D145" s="37" t="s">
        <v>4</v>
      </c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2">
        <f t="shared" si="5"/>
        <v>0</v>
      </c>
      <c r="V145" s="51"/>
      <c r="W145" s="51"/>
      <c r="X145" s="51"/>
      <c r="Y145" s="51"/>
      <c r="Z145" s="51"/>
    </row>
    <row r="146" spans="2:27" x14ac:dyDescent="0.2">
      <c r="B146" s="87" t="s">
        <v>23</v>
      </c>
      <c r="C146" s="109" t="s">
        <v>130</v>
      </c>
      <c r="D146" s="37" t="s">
        <v>7</v>
      </c>
      <c r="E146" s="2"/>
      <c r="F146" s="205">
        <v>47.5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55">
        <f t="shared" si="5"/>
        <v>47.5</v>
      </c>
      <c r="U146" s="44"/>
      <c r="V146" s="44"/>
      <c r="W146" s="44"/>
      <c r="X146" s="44"/>
      <c r="Y146" s="44"/>
      <c r="Z146" s="44"/>
      <c r="AA146" s="44"/>
    </row>
    <row r="147" spans="2:27" x14ac:dyDescent="0.2">
      <c r="B147" s="87" t="s">
        <v>24</v>
      </c>
      <c r="C147" s="109" t="s">
        <v>131</v>
      </c>
      <c r="D147" s="37" t="s">
        <v>7</v>
      </c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2">
        <f t="shared" si="5"/>
        <v>0</v>
      </c>
      <c r="V147" s="51"/>
      <c r="W147" s="51"/>
      <c r="X147" s="51"/>
      <c r="Y147" s="51"/>
      <c r="Z147" s="51"/>
    </row>
    <row r="148" spans="2:27" x14ac:dyDescent="0.2">
      <c r="B148" s="85"/>
      <c r="C148" s="111"/>
      <c r="D148" s="84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2:27" x14ac:dyDescent="0.2">
      <c r="B149" s="85"/>
      <c r="C149" s="86"/>
      <c r="D149" s="84"/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2:27" x14ac:dyDescent="0.2">
      <c r="B150" s="82"/>
      <c r="C150" s="83" t="s">
        <v>132</v>
      </c>
      <c r="D150" s="84"/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2:27" x14ac:dyDescent="0.2">
      <c r="B151" s="85"/>
      <c r="C151" s="86"/>
      <c r="D151" s="84"/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2:27" x14ac:dyDescent="0.2">
      <c r="B152" s="87" t="s">
        <v>25</v>
      </c>
      <c r="C152" s="88" t="s">
        <v>133</v>
      </c>
      <c r="D152" s="37" t="s">
        <v>4</v>
      </c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2">
        <f t="shared" ref="T152:T170" si="6">SUM(F152:S152)</f>
        <v>0</v>
      </c>
    </row>
    <row r="153" spans="2:27" x14ac:dyDescent="0.2">
      <c r="B153" s="87" t="s">
        <v>26</v>
      </c>
      <c r="C153" s="88" t="s">
        <v>134</v>
      </c>
      <c r="D153" s="37" t="s">
        <v>5</v>
      </c>
      <c r="E153" s="2"/>
      <c r="F153" s="1"/>
      <c r="G153" s="205">
        <f>+G134</f>
        <v>52</v>
      </c>
      <c r="H153" s="205">
        <f>+H134</f>
        <v>257</v>
      </c>
      <c r="I153" s="1"/>
      <c r="J153" s="1"/>
      <c r="K153" s="1"/>
      <c r="L153" s="1"/>
      <c r="M153" s="1"/>
      <c r="N153" s="1"/>
      <c r="O153" s="205">
        <f>+O134</f>
        <v>89</v>
      </c>
      <c r="P153" s="205">
        <f>+P134</f>
        <v>36</v>
      </c>
      <c r="Q153" s="1"/>
      <c r="R153" s="1"/>
      <c r="S153" s="1"/>
      <c r="T153" s="55">
        <f t="shared" si="6"/>
        <v>434</v>
      </c>
    </row>
    <row r="154" spans="2:27" x14ac:dyDescent="0.2">
      <c r="B154" s="87" t="s">
        <v>27</v>
      </c>
      <c r="C154" s="88" t="s">
        <v>135</v>
      </c>
      <c r="D154" s="37" t="s">
        <v>5</v>
      </c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05">
        <f>+P135</f>
        <v>5</v>
      </c>
      <c r="Q154" s="1"/>
      <c r="R154" s="1"/>
      <c r="S154" s="1"/>
      <c r="T154" s="55">
        <f t="shared" si="6"/>
        <v>5</v>
      </c>
    </row>
    <row r="155" spans="2:27" x14ac:dyDescent="0.2">
      <c r="B155" s="87" t="s">
        <v>105</v>
      </c>
      <c r="C155" s="88" t="s">
        <v>136</v>
      </c>
      <c r="D155" s="37" t="s">
        <v>5</v>
      </c>
      <c r="E155" s="2"/>
      <c r="F155" s="1"/>
      <c r="G155" s="1"/>
      <c r="H155" s="205">
        <f>+H136</f>
        <v>2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55">
        <f t="shared" si="6"/>
        <v>2</v>
      </c>
    </row>
    <row r="156" spans="2:27" x14ac:dyDescent="0.2">
      <c r="B156" s="87" t="s">
        <v>106</v>
      </c>
      <c r="C156" s="88" t="s">
        <v>137</v>
      </c>
      <c r="D156" s="37" t="s">
        <v>5</v>
      </c>
      <c r="E156" s="6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2">
        <f t="shared" si="6"/>
        <v>0</v>
      </c>
    </row>
    <row r="157" spans="2:27" x14ac:dyDescent="0.2">
      <c r="B157" s="87" t="s">
        <v>107</v>
      </c>
      <c r="C157" s="88" t="s">
        <v>138</v>
      </c>
      <c r="D157" s="37" t="s">
        <v>5</v>
      </c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2">
        <f t="shared" si="6"/>
        <v>0</v>
      </c>
    </row>
    <row r="158" spans="2:27" x14ac:dyDescent="0.2">
      <c r="B158" s="87" t="s">
        <v>108</v>
      </c>
      <c r="C158" s="88" t="s">
        <v>139</v>
      </c>
      <c r="D158" s="37" t="s">
        <v>5</v>
      </c>
      <c r="E158" s="2"/>
      <c r="F158" s="1"/>
      <c r="G158" s="205">
        <f>+G153*5+G154*8+G155*12</f>
        <v>260</v>
      </c>
      <c r="H158" s="205">
        <f>+H153*5+H154*8+H155*12</f>
        <v>1309</v>
      </c>
      <c r="I158" s="1"/>
      <c r="J158" s="1"/>
      <c r="K158" s="1"/>
      <c r="L158" s="1"/>
      <c r="M158" s="1"/>
      <c r="N158" s="1"/>
      <c r="O158" s="205">
        <f>+O153*5+O154*8+O155*12</f>
        <v>445</v>
      </c>
      <c r="P158" s="205">
        <f>+P153*5+P154*8+P155*12</f>
        <v>220</v>
      </c>
      <c r="Q158" s="1"/>
      <c r="R158" s="1"/>
      <c r="S158" s="1"/>
      <c r="T158" s="55">
        <f t="shared" si="6"/>
        <v>2234</v>
      </c>
    </row>
    <row r="159" spans="2:27" x14ac:dyDescent="0.2">
      <c r="B159" s="87" t="s">
        <v>109</v>
      </c>
      <c r="C159" s="88" t="s">
        <v>140</v>
      </c>
      <c r="D159" s="37" t="s">
        <v>6</v>
      </c>
      <c r="E159" s="2"/>
      <c r="F159" s="1"/>
      <c r="H159" s="1"/>
      <c r="I159" s="1"/>
      <c r="L159" s="1"/>
      <c r="M159" s="1"/>
      <c r="N159" s="1"/>
      <c r="O159" s="1"/>
      <c r="Q159" s="1"/>
      <c r="R159" s="1"/>
      <c r="S159" s="1"/>
      <c r="T159" s="12">
        <f t="shared" si="6"/>
        <v>0</v>
      </c>
    </row>
    <row r="160" spans="2:27" x14ac:dyDescent="0.2">
      <c r="B160" s="87" t="s">
        <v>110</v>
      </c>
      <c r="C160" s="88" t="s">
        <v>141</v>
      </c>
      <c r="D160" s="37" t="s">
        <v>5</v>
      </c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2">
        <f t="shared" si="6"/>
        <v>0</v>
      </c>
    </row>
    <row r="161" spans="2:51" x14ac:dyDescent="0.2">
      <c r="B161" s="87" t="s">
        <v>111</v>
      </c>
      <c r="C161" s="88" t="s">
        <v>156</v>
      </c>
      <c r="D161" s="37" t="s">
        <v>142</v>
      </c>
      <c r="E161" s="2"/>
      <c r="F161" s="1"/>
      <c r="G161" s="205">
        <v>1</v>
      </c>
      <c r="H161" s="205">
        <v>1</v>
      </c>
      <c r="I161" s="1"/>
      <c r="J161" s="1"/>
      <c r="K161" s="205">
        <v>1</v>
      </c>
      <c r="L161" s="1"/>
      <c r="M161" s="1"/>
      <c r="N161" s="1"/>
      <c r="O161" s="1"/>
      <c r="P161" s="205">
        <v>0.5</v>
      </c>
      <c r="Q161" s="1"/>
      <c r="R161" s="1"/>
      <c r="S161" s="1"/>
      <c r="T161" s="55">
        <f t="shared" si="6"/>
        <v>3.5</v>
      </c>
    </row>
    <row r="162" spans="2:51" x14ac:dyDescent="0.2">
      <c r="B162" s="87" t="s">
        <v>113</v>
      </c>
      <c r="C162" s="88" t="s">
        <v>143</v>
      </c>
      <c r="D162" s="37" t="s">
        <v>5</v>
      </c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2">
        <f t="shared" si="6"/>
        <v>0</v>
      </c>
    </row>
    <row r="163" spans="2:51" x14ac:dyDescent="0.2">
      <c r="B163" s="87" t="s">
        <v>114</v>
      </c>
      <c r="C163" s="88" t="s">
        <v>157</v>
      </c>
      <c r="D163" s="37" t="s">
        <v>5</v>
      </c>
      <c r="E163" s="2"/>
      <c r="F163" s="1"/>
      <c r="G163" s="1"/>
      <c r="H163" s="205">
        <f>101+9+6</f>
        <v>116</v>
      </c>
      <c r="I163" s="205">
        <v>1</v>
      </c>
      <c r="J163" s="205">
        <v>26</v>
      </c>
      <c r="K163" s="205">
        <v>3</v>
      </c>
      <c r="L163" s="1"/>
      <c r="M163" s="205">
        <v>2</v>
      </c>
      <c r="N163" s="205">
        <v>8</v>
      </c>
      <c r="O163" s="205">
        <v>13</v>
      </c>
      <c r="P163" s="205">
        <v>2</v>
      </c>
      <c r="Q163" s="205">
        <f>15+33</f>
        <v>48</v>
      </c>
      <c r="R163" s="205">
        <v>11</v>
      </c>
      <c r="S163" s="205">
        <f>8+5</f>
        <v>13</v>
      </c>
      <c r="T163" s="55">
        <f t="shared" si="6"/>
        <v>243</v>
      </c>
    </row>
    <row r="164" spans="2:51" x14ac:dyDescent="0.2">
      <c r="B164" s="87" t="s">
        <v>115</v>
      </c>
      <c r="C164" s="88" t="s">
        <v>144</v>
      </c>
      <c r="D164" s="37" t="s">
        <v>5</v>
      </c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2">
        <f t="shared" si="6"/>
        <v>0</v>
      </c>
    </row>
    <row r="165" spans="2:51" x14ac:dyDescent="0.2">
      <c r="B165" s="87" t="s">
        <v>116</v>
      </c>
      <c r="C165" s="88" t="s">
        <v>145</v>
      </c>
      <c r="D165" s="37" t="s">
        <v>5</v>
      </c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2">
        <f t="shared" si="6"/>
        <v>0</v>
      </c>
    </row>
    <row r="166" spans="2:51" x14ac:dyDescent="0.2">
      <c r="B166" s="87" t="s">
        <v>158</v>
      </c>
      <c r="C166" s="88" t="s">
        <v>146</v>
      </c>
      <c r="D166" s="37" t="s">
        <v>5</v>
      </c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2">
        <f t="shared" si="6"/>
        <v>0</v>
      </c>
    </row>
    <row r="167" spans="2:51" x14ac:dyDescent="0.2">
      <c r="B167" s="87" t="s">
        <v>159</v>
      </c>
      <c r="C167" s="88" t="s">
        <v>147</v>
      </c>
      <c r="D167" s="37" t="s">
        <v>5</v>
      </c>
      <c r="E167" s="2"/>
      <c r="F167" s="205">
        <v>7</v>
      </c>
      <c r="G167" s="205">
        <f>1+4</f>
        <v>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55">
        <f t="shared" si="6"/>
        <v>12</v>
      </c>
    </row>
    <row r="168" spans="2:51" x14ac:dyDescent="0.2">
      <c r="B168" s="87" t="s">
        <v>160</v>
      </c>
      <c r="C168" s="88" t="s">
        <v>148</v>
      </c>
      <c r="D168" s="37" t="s">
        <v>5</v>
      </c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205">
        <v>1</v>
      </c>
      <c r="R168" s="205">
        <v>1</v>
      </c>
      <c r="S168" s="1"/>
      <c r="T168" s="55">
        <f t="shared" si="6"/>
        <v>2</v>
      </c>
    </row>
    <row r="169" spans="2:51" x14ac:dyDescent="0.2">
      <c r="B169" s="87" t="s">
        <v>161</v>
      </c>
      <c r="C169" s="88" t="s">
        <v>149</v>
      </c>
      <c r="D169" s="37" t="s">
        <v>7</v>
      </c>
      <c r="E169" s="2"/>
      <c r="F169" s="205">
        <f>+F146</f>
        <v>47.5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2">
        <f t="shared" si="6"/>
        <v>47.5</v>
      </c>
      <c r="U169" s="44"/>
      <c r="W169" s="44"/>
    </row>
    <row r="170" spans="2:51" x14ac:dyDescent="0.2">
      <c r="B170" s="87" t="s">
        <v>162</v>
      </c>
      <c r="C170" s="88" t="s">
        <v>150</v>
      </c>
      <c r="D170" s="37" t="s">
        <v>7</v>
      </c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2">
        <f t="shared" si="6"/>
        <v>0</v>
      </c>
    </row>
    <row r="171" spans="2:51" x14ac:dyDescent="0.2">
      <c r="B171" s="35"/>
      <c r="C171" s="36"/>
      <c r="D171" s="101"/>
      <c r="E171" s="7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12"/>
    </row>
    <row r="172" spans="2:51" hidden="1" x14ac:dyDescent="0.2">
      <c r="B172" s="112"/>
      <c r="C172" s="113" t="s">
        <v>163</v>
      </c>
      <c r="D172" s="115"/>
      <c r="E172" s="114"/>
      <c r="F172" s="9"/>
      <c r="K172" s="9">
        <v>20</v>
      </c>
      <c r="M172" s="12">
        <v>5</v>
      </c>
      <c r="N172" s="9">
        <v>80</v>
      </c>
      <c r="P172" s="9">
        <v>5</v>
      </c>
      <c r="Q172" s="9">
        <v>10</v>
      </c>
      <c r="R172" s="9">
        <v>70</v>
      </c>
      <c r="T172" s="24">
        <f t="shared" ref="T172:T178" si="7">SUM(F172:S172)</f>
        <v>190</v>
      </c>
      <c r="AW172" s="25"/>
      <c r="AX172" s="25"/>
      <c r="AY172" s="25"/>
    </row>
    <row r="173" spans="2:51" hidden="1" x14ac:dyDescent="0.2">
      <c r="B173" s="112"/>
      <c r="C173" s="113" t="s">
        <v>164</v>
      </c>
      <c r="D173" s="115">
        <v>0.57499999999999996</v>
      </c>
      <c r="E173" s="114"/>
      <c r="F173" s="9"/>
      <c r="M173" s="12"/>
      <c r="T173" s="23">
        <f t="shared" si="7"/>
        <v>0</v>
      </c>
      <c r="AW173" s="25"/>
      <c r="AX173" s="25"/>
      <c r="AY173" s="25"/>
    </row>
    <row r="174" spans="2:51" hidden="1" x14ac:dyDescent="0.2">
      <c r="B174" s="112"/>
      <c r="C174" s="113" t="s">
        <v>169</v>
      </c>
      <c r="D174" s="115">
        <v>0.57499999999999996</v>
      </c>
      <c r="E174" s="114"/>
      <c r="F174" s="9"/>
      <c r="M174" s="12"/>
      <c r="T174" s="23">
        <f t="shared" si="7"/>
        <v>0</v>
      </c>
      <c r="AW174" s="25"/>
      <c r="AX174" s="25"/>
      <c r="AY174" s="25"/>
    </row>
    <row r="175" spans="2:51" hidden="1" x14ac:dyDescent="0.2">
      <c r="B175" s="112"/>
      <c r="C175" s="113" t="s">
        <v>165</v>
      </c>
      <c r="D175" s="115">
        <v>0.34499999999999997</v>
      </c>
      <c r="E175" s="114"/>
      <c r="F175" s="9"/>
      <c r="M175" s="12"/>
      <c r="T175" s="23">
        <f t="shared" si="7"/>
        <v>0</v>
      </c>
      <c r="AW175" s="25"/>
      <c r="AX175" s="25"/>
      <c r="AY175" s="25"/>
    </row>
    <row r="176" spans="2:51" hidden="1" x14ac:dyDescent="0.2">
      <c r="B176" s="112"/>
      <c r="C176" s="113" t="s">
        <v>168</v>
      </c>
      <c r="D176" s="115">
        <v>0.34499999999999997</v>
      </c>
      <c r="E176" s="114"/>
      <c r="F176" s="9"/>
      <c r="K176" s="9">
        <f>+K175*$D$176/1000</f>
        <v>0</v>
      </c>
      <c r="M176" s="12"/>
      <c r="N176" s="9">
        <f>+N175*$D$176/1000</f>
        <v>0</v>
      </c>
      <c r="O176" s="9">
        <f>+O175*$D$176/1000</f>
        <v>0</v>
      </c>
      <c r="T176" s="23">
        <f t="shared" si="7"/>
        <v>0</v>
      </c>
      <c r="AW176" s="25"/>
      <c r="AX176" s="25"/>
      <c r="AY176" s="25"/>
    </row>
    <row r="177" spans="2:51" hidden="1" x14ac:dyDescent="0.2">
      <c r="B177" s="112"/>
      <c r="C177" s="113" t="s">
        <v>166</v>
      </c>
      <c r="D177" s="115">
        <v>0.92</v>
      </c>
      <c r="E177" s="114"/>
      <c r="F177" s="9"/>
      <c r="M177" s="12"/>
      <c r="T177" s="23">
        <f t="shared" si="7"/>
        <v>0</v>
      </c>
      <c r="AW177" s="25"/>
      <c r="AX177" s="25"/>
      <c r="AY177" s="25"/>
    </row>
    <row r="178" spans="2:51" hidden="1" x14ac:dyDescent="0.2">
      <c r="B178" s="112"/>
      <c r="C178" s="113" t="s">
        <v>167</v>
      </c>
      <c r="D178" s="115">
        <v>0.92</v>
      </c>
      <c r="E178" s="114"/>
      <c r="F178" s="9"/>
      <c r="G178" s="9">
        <f>+G177*$D$178/1000</f>
        <v>0</v>
      </c>
      <c r="I178" s="9">
        <f t="shared" ref="I178:P178" si="8">+I177*$D$178/1000</f>
        <v>0</v>
      </c>
      <c r="J178" s="9">
        <f t="shared" si="8"/>
        <v>0</v>
      </c>
      <c r="K178" s="9">
        <f t="shared" si="8"/>
        <v>0</v>
      </c>
      <c r="L178" s="9">
        <f t="shared" si="8"/>
        <v>0</v>
      </c>
      <c r="M178" s="9">
        <f t="shared" si="8"/>
        <v>0</v>
      </c>
      <c r="N178" s="9">
        <f t="shared" si="8"/>
        <v>0</v>
      </c>
      <c r="O178" s="9">
        <f t="shared" si="8"/>
        <v>0</v>
      </c>
      <c r="P178" s="9">
        <f t="shared" si="8"/>
        <v>0</v>
      </c>
      <c r="T178" s="23">
        <f t="shared" si="7"/>
        <v>0</v>
      </c>
      <c r="AW178" s="25"/>
      <c r="AX178" s="25"/>
      <c r="AY178" s="25"/>
    </row>
    <row r="179" spans="2:51" s="30" customFormat="1" hidden="1" x14ac:dyDescent="0.2">
      <c r="B179" s="123"/>
      <c r="C179" s="124" t="s">
        <v>170</v>
      </c>
      <c r="D179" s="126"/>
      <c r="E179" s="125"/>
      <c r="F179" s="125">
        <f t="shared" ref="F179:S179" si="9">+F174+F176+F178</f>
        <v>0</v>
      </c>
      <c r="G179" s="125">
        <f t="shared" si="9"/>
        <v>0</v>
      </c>
      <c r="H179" s="125">
        <f t="shared" si="9"/>
        <v>0</v>
      </c>
      <c r="I179" s="125">
        <f t="shared" si="9"/>
        <v>0</v>
      </c>
      <c r="J179" s="125">
        <f t="shared" si="9"/>
        <v>0</v>
      </c>
      <c r="K179" s="125">
        <f t="shared" si="9"/>
        <v>0</v>
      </c>
      <c r="L179" s="125">
        <f t="shared" si="9"/>
        <v>0</v>
      </c>
      <c r="M179" s="125">
        <f t="shared" si="9"/>
        <v>0</v>
      </c>
      <c r="N179" s="125">
        <f t="shared" si="9"/>
        <v>0</v>
      </c>
      <c r="O179" s="125">
        <f t="shared" si="9"/>
        <v>0</v>
      </c>
      <c r="P179" s="125">
        <f t="shared" si="9"/>
        <v>0</v>
      </c>
      <c r="Q179" s="125">
        <f t="shared" si="9"/>
        <v>0</v>
      </c>
      <c r="R179" s="125">
        <f t="shared" si="9"/>
        <v>0</v>
      </c>
      <c r="S179" s="125">
        <f t="shared" si="9"/>
        <v>0</v>
      </c>
      <c r="T179" s="20">
        <f>+T174+T176+T178</f>
        <v>0</v>
      </c>
      <c r="U179" s="9"/>
      <c r="AW179" s="26"/>
      <c r="AX179" s="26"/>
      <c r="AY179" s="26"/>
    </row>
    <row r="180" spans="2:51" x14ac:dyDescent="0.2">
      <c r="B180" s="89"/>
      <c r="C180" s="64"/>
      <c r="D180" s="91"/>
      <c r="E180" s="41"/>
      <c r="F180" s="41"/>
      <c r="AW180" s="25"/>
      <c r="AX180" s="25"/>
      <c r="AY180" s="25"/>
    </row>
    <row r="181" spans="2:51" x14ac:dyDescent="0.2">
      <c r="B181" s="89"/>
      <c r="C181" s="64"/>
      <c r="D181" s="91"/>
      <c r="E181" s="41"/>
      <c r="F181" s="41"/>
      <c r="U181" s="22"/>
    </row>
    <row r="182" spans="2:51" s="13" customFormat="1" ht="15" x14ac:dyDescent="0.2">
      <c r="B182" s="212" t="s">
        <v>154</v>
      </c>
      <c r="C182" s="213"/>
      <c r="D182" s="214"/>
      <c r="E182" s="66" t="s">
        <v>98</v>
      </c>
      <c r="F182" s="14" t="s">
        <v>63</v>
      </c>
      <c r="G182" s="14" t="s">
        <v>64</v>
      </c>
      <c r="H182" s="14" t="s">
        <v>65</v>
      </c>
      <c r="I182" s="14" t="s">
        <v>66</v>
      </c>
      <c r="J182" s="14" t="s">
        <v>67</v>
      </c>
      <c r="K182" s="14" t="s">
        <v>68</v>
      </c>
      <c r="L182" s="14" t="s">
        <v>69</v>
      </c>
      <c r="M182" s="14" t="s">
        <v>70</v>
      </c>
      <c r="N182" s="14" t="s">
        <v>71</v>
      </c>
      <c r="O182" s="14" t="s">
        <v>72</v>
      </c>
      <c r="P182" s="14" t="s">
        <v>73</v>
      </c>
      <c r="Q182" s="14" t="s">
        <v>74</v>
      </c>
      <c r="R182" s="14" t="s">
        <v>75</v>
      </c>
      <c r="S182" s="14" t="s">
        <v>76</v>
      </c>
      <c r="T182" s="14" t="s">
        <v>77</v>
      </c>
      <c r="U182" s="14" t="s">
        <v>78</v>
      </c>
      <c r="V182" s="216"/>
      <c r="W182" s="216"/>
    </row>
    <row r="183" spans="2:51" ht="15" x14ac:dyDescent="0.2">
      <c r="B183" s="218" t="s">
        <v>103</v>
      </c>
      <c r="C183" s="219"/>
      <c r="D183" s="220"/>
      <c r="E183" s="66" t="s">
        <v>99</v>
      </c>
      <c r="F183" s="14" t="s">
        <v>64</v>
      </c>
      <c r="G183" s="14" t="s">
        <v>65</v>
      </c>
      <c r="H183" s="14" t="s">
        <v>66</v>
      </c>
      <c r="I183" s="14" t="s">
        <v>67</v>
      </c>
      <c r="J183" s="14" t="s">
        <v>68</v>
      </c>
      <c r="K183" s="14" t="s">
        <v>69</v>
      </c>
      <c r="L183" s="14" t="s">
        <v>70</v>
      </c>
      <c r="M183" s="14" t="s">
        <v>71</v>
      </c>
      <c r="N183" s="14" t="s">
        <v>72</v>
      </c>
      <c r="O183" s="14" t="s">
        <v>73</v>
      </c>
      <c r="P183" s="14" t="s">
        <v>74</v>
      </c>
      <c r="Q183" s="14" t="s">
        <v>75</v>
      </c>
      <c r="R183" s="14" t="s">
        <v>76</v>
      </c>
      <c r="S183" s="14" t="s">
        <v>77</v>
      </c>
      <c r="T183" s="14" t="s">
        <v>78</v>
      </c>
      <c r="U183" s="14" t="s">
        <v>79</v>
      </c>
      <c r="V183" s="216"/>
      <c r="W183" s="216"/>
    </row>
    <row r="184" spans="2:51" x14ac:dyDescent="0.2">
      <c r="B184" s="221" t="s">
        <v>0</v>
      </c>
      <c r="C184" s="223"/>
      <c r="D184" s="225"/>
      <c r="E184" s="67" t="s">
        <v>92</v>
      </c>
      <c r="F184" s="15">
        <v>805</v>
      </c>
      <c r="G184" s="15">
        <v>816</v>
      </c>
      <c r="H184" s="15">
        <v>830</v>
      </c>
      <c r="I184" s="15">
        <v>835</v>
      </c>
      <c r="J184" s="15">
        <v>842</v>
      </c>
      <c r="K184" s="15">
        <v>849</v>
      </c>
      <c r="L184" s="15">
        <v>856</v>
      </c>
      <c r="M184" s="15">
        <v>866</v>
      </c>
      <c r="N184" s="15">
        <v>876.1</v>
      </c>
      <c r="O184" s="15">
        <v>885.7</v>
      </c>
      <c r="P184" s="15">
        <v>895</v>
      </c>
      <c r="Q184" s="15">
        <v>901.7</v>
      </c>
      <c r="R184" s="15">
        <v>909.8</v>
      </c>
      <c r="S184" s="15">
        <v>923</v>
      </c>
      <c r="T184" s="15">
        <v>934.8</v>
      </c>
      <c r="U184" s="15">
        <v>942</v>
      </c>
      <c r="V184" s="52"/>
      <c r="W184" s="52"/>
    </row>
    <row r="185" spans="2:51" x14ac:dyDescent="0.2">
      <c r="B185" s="222"/>
      <c r="C185" s="224"/>
      <c r="D185" s="226"/>
      <c r="E185" s="68" t="s">
        <v>93</v>
      </c>
      <c r="F185" s="69">
        <v>816</v>
      </c>
      <c r="G185" s="15">
        <v>830</v>
      </c>
      <c r="H185" s="15">
        <v>835</v>
      </c>
      <c r="I185" s="15">
        <v>842</v>
      </c>
      <c r="J185" s="15">
        <v>849</v>
      </c>
      <c r="K185" s="15">
        <v>856</v>
      </c>
      <c r="L185" s="15">
        <v>866</v>
      </c>
      <c r="M185" s="15">
        <v>876</v>
      </c>
      <c r="N185" s="15">
        <v>885.7</v>
      </c>
      <c r="O185" s="15">
        <v>895</v>
      </c>
      <c r="P185" s="15">
        <v>901.7</v>
      </c>
      <c r="Q185" s="15">
        <v>909.8</v>
      </c>
      <c r="R185" s="15">
        <v>923</v>
      </c>
      <c r="S185" s="15">
        <v>934.8</v>
      </c>
      <c r="T185" s="15">
        <v>942</v>
      </c>
      <c r="U185" s="15">
        <v>952.95</v>
      </c>
      <c r="V185" s="52"/>
      <c r="W185" s="52"/>
    </row>
    <row r="186" spans="2:51" x14ac:dyDescent="0.2">
      <c r="B186" s="70"/>
      <c r="C186" s="71"/>
      <c r="D186" s="72"/>
      <c r="E186" s="68" t="s">
        <v>94</v>
      </c>
      <c r="F186" s="73">
        <v>11</v>
      </c>
      <c r="G186" s="16">
        <v>14</v>
      </c>
      <c r="H186" s="16">
        <v>5</v>
      </c>
      <c r="I186" s="16">
        <v>7</v>
      </c>
      <c r="J186" s="16">
        <v>7</v>
      </c>
      <c r="K186" s="16">
        <v>7</v>
      </c>
      <c r="L186" s="16">
        <v>10</v>
      </c>
      <c r="M186" s="16">
        <v>10</v>
      </c>
      <c r="N186" s="16">
        <v>9.6000000000000227</v>
      </c>
      <c r="O186" s="16">
        <v>9.2999999999999545</v>
      </c>
      <c r="P186" s="16">
        <v>6.7000000000000455</v>
      </c>
      <c r="Q186" s="16">
        <v>8.0999999999999091</v>
      </c>
      <c r="R186" s="16">
        <v>13.2</v>
      </c>
      <c r="S186" s="16">
        <v>11.8</v>
      </c>
      <c r="T186" s="16">
        <v>7.2000000000000455</v>
      </c>
      <c r="U186" s="16">
        <v>10.95</v>
      </c>
      <c r="V186" s="52"/>
      <c r="W186" s="52"/>
    </row>
    <row r="187" spans="2:51" x14ac:dyDescent="0.2">
      <c r="B187" s="74" t="s">
        <v>97</v>
      </c>
      <c r="C187" s="75" t="s">
        <v>2</v>
      </c>
      <c r="D187" s="75" t="s">
        <v>1</v>
      </c>
      <c r="E187" s="76"/>
      <c r="F187" s="7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0" t="s">
        <v>155</v>
      </c>
    </row>
    <row r="188" spans="2:51" x14ac:dyDescent="0.2">
      <c r="B188" s="78"/>
      <c r="C188" s="79"/>
      <c r="D188" s="80"/>
      <c r="E188" s="81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1"/>
    </row>
    <row r="189" spans="2:51" x14ac:dyDescent="0.2">
      <c r="B189" s="82"/>
      <c r="C189" s="83" t="s">
        <v>8</v>
      </c>
      <c r="D189" s="84"/>
      <c r="E189" s="4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1"/>
    </row>
    <row r="190" spans="2:51" x14ac:dyDescent="0.2">
      <c r="B190" s="85"/>
      <c r="C190" s="86"/>
      <c r="D190" s="84"/>
      <c r="E190" s="4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1"/>
    </row>
    <row r="191" spans="2:51" x14ac:dyDescent="0.2">
      <c r="B191" s="87" t="s">
        <v>3</v>
      </c>
      <c r="C191" s="109" t="s">
        <v>117</v>
      </c>
      <c r="D191" s="37" t="s">
        <v>4</v>
      </c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2"/>
    </row>
    <row r="192" spans="2:51" x14ac:dyDescent="0.2">
      <c r="B192" s="87" t="s">
        <v>11</v>
      </c>
      <c r="C192" s="109" t="s">
        <v>118</v>
      </c>
      <c r="D192" s="37" t="s">
        <v>5</v>
      </c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2"/>
    </row>
    <row r="193" spans="2:24" x14ac:dyDescent="0.2">
      <c r="B193" s="87" t="s">
        <v>12</v>
      </c>
      <c r="C193" s="109" t="s">
        <v>119</v>
      </c>
      <c r="D193" s="37" t="s">
        <v>5</v>
      </c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2"/>
    </row>
    <row r="194" spans="2:24" x14ac:dyDescent="0.2">
      <c r="B194" s="87" t="s">
        <v>13</v>
      </c>
      <c r="C194" s="109" t="s">
        <v>120</v>
      </c>
      <c r="D194" s="37" t="s">
        <v>5</v>
      </c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2"/>
    </row>
    <row r="195" spans="2:24" x14ac:dyDescent="0.2">
      <c r="B195" s="87" t="s">
        <v>14</v>
      </c>
      <c r="C195" s="109" t="s">
        <v>121</v>
      </c>
      <c r="D195" s="37" t="s">
        <v>9</v>
      </c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2"/>
    </row>
    <row r="196" spans="2:24" x14ac:dyDescent="0.2">
      <c r="B196" s="87" t="s">
        <v>15</v>
      </c>
      <c r="C196" s="109" t="s">
        <v>122</v>
      </c>
      <c r="D196" s="37" t="s">
        <v>10</v>
      </c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2"/>
    </row>
    <row r="197" spans="2:24" x14ac:dyDescent="0.2">
      <c r="B197" s="87" t="s">
        <v>16</v>
      </c>
      <c r="C197" s="109" t="s">
        <v>123</v>
      </c>
      <c r="D197" s="37" t="s">
        <v>5</v>
      </c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2"/>
    </row>
    <row r="198" spans="2:24" x14ac:dyDescent="0.2">
      <c r="B198" s="87" t="s">
        <v>17</v>
      </c>
      <c r="C198" s="109" t="s">
        <v>124</v>
      </c>
      <c r="D198" s="37" t="s">
        <v>5</v>
      </c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2"/>
    </row>
    <row r="199" spans="2:24" x14ac:dyDescent="0.2">
      <c r="B199" s="87" t="s">
        <v>18</v>
      </c>
      <c r="C199" s="109" t="s">
        <v>125</v>
      </c>
      <c r="D199" s="37" t="s">
        <v>5</v>
      </c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2"/>
    </row>
    <row r="200" spans="2:24" x14ac:dyDescent="0.2">
      <c r="B200" s="87" t="s">
        <v>19</v>
      </c>
      <c r="C200" s="109" t="s">
        <v>126</v>
      </c>
      <c r="D200" s="37" t="s">
        <v>9</v>
      </c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2"/>
      <c r="X200" s="29"/>
    </row>
    <row r="201" spans="2:24" x14ac:dyDescent="0.2">
      <c r="B201" s="87" t="s">
        <v>20</v>
      </c>
      <c r="C201" s="109" t="s">
        <v>127</v>
      </c>
      <c r="D201" s="37" t="s">
        <v>9</v>
      </c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2"/>
    </row>
    <row r="202" spans="2:24" x14ac:dyDescent="0.2">
      <c r="B202" s="87" t="s">
        <v>21</v>
      </c>
      <c r="C202" s="109" t="s">
        <v>128</v>
      </c>
      <c r="D202" s="37" t="s">
        <v>5</v>
      </c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2"/>
    </row>
    <row r="203" spans="2:24" x14ac:dyDescent="0.2">
      <c r="B203" s="87" t="s">
        <v>22</v>
      </c>
      <c r="C203" s="109" t="s">
        <v>129</v>
      </c>
      <c r="D203" s="37" t="s">
        <v>4</v>
      </c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2"/>
    </row>
    <row r="204" spans="2:24" x14ac:dyDescent="0.2">
      <c r="B204" s="87" t="s">
        <v>23</v>
      </c>
      <c r="C204" s="109" t="s">
        <v>130</v>
      </c>
      <c r="D204" s="37" t="s">
        <v>7</v>
      </c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2"/>
    </row>
    <row r="205" spans="2:24" x14ac:dyDescent="0.2">
      <c r="B205" s="87" t="s">
        <v>24</v>
      </c>
      <c r="C205" s="109" t="s">
        <v>131</v>
      </c>
      <c r="D205" s="37" t="s">
        <v>7</v>
      </c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2"/>
    </row>
    <row r="206" spans="2:24" x14ac:dyDescent="0.2">
      <c r="B206" s="85"/>
      <c r="C206" s="111"/>
      <c r="D206" s="84"/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127"/>
    </row>
    <row r="207" spans="2:24" x14ac:dyDescent="0.2">
      <c r="B207" s="85"/>
      <c r="C207" s="86"/>
      <c r="D207" s="84"/>
      <c r="E207" s="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127"/>
    </row>
    <row r="208" spans="2:24" x14ac:dyDescent="0.2">
      <c r="B208" s="82"/>
      <c r="C208" s="83" t="s">
        <v>132</v>
      </c>
      <c r="D208" s="84"/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127"/>
    </row>
    <row r="209" spans="2:24" x14ac:dyDescent="0.2">
      <c r="B209" s="85"/>
      <c r="C209" s="86"/>
      <c r="D209" s="84"/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127"/>
    </row>
    <row r="210" spans="2:24" x14ac:dyDescent="0.2">
      <c r="B210" s="87" t="s">
        <v>25</v>
      </c>
      <c r="C210" s="88" t="s">
        <v>133</v>
      </c>
      <c r="D210" s="37" t="s">
        <v>4</v>
      </c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2"/>
    </row>
    <row r="211" spans="2:24" x14ac:dyDescent="0.2">
      <c r="B211" s="87" t="s">
        <v>26</v>
      </c>
      <c r="C211" s="88" t="s">
        <v>134</v>
      </c>
      <c r="D211" s="37" t="s">
        <v>5</v>
      </c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2"/>
    </row>
    <row r="212" spans="2:24" x14ac:dyDescent="0.2">
      <c r="B212" s="87" t="s">
        <v>27</v>
      </c>
      <c r="C212" s="88" t="s">
        <v>135</v>
      </c>
      <c r="D212" s="37" t="s">
        <v>5</v>
      </c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2"/>
    </row>
    <row r="213" spans="2:24" x14ac:dyDescent="0.2">
      <c r="B213" s="87" t="s">
        <v>105</v>
      </c>
      <c r="C213" s="88" t="s">
        <v>136</v>
      </c>
      <c r="D213" s="37" t="s">
        <v>5</v>
      </c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2"/>
    </row>
    <row r="214" spans="2:24" x14ac:dyDescent="0.2">
      <c r="B214" s="87" t="s">
        <v>106</v>
      </c>
      <c r="C214" s="88" t="s">
        <v>137</v>
      </c>
      <c r="D214" s="37" t="s">
        <v>5</v>
      </c>
      <c r="E214" s="6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2"/>
    </row>
    <row r="215" spans="2:24" x14ac:dyDescent="0.2">
      <c r="B215" s="87" t="s">
        <v>107</v>
      </c>
      <c r="C215" s="88" t="s">
        <v>138</v>
      </c>
      <c r="D215" s="37" t="s">
        <v>5</v>
      </c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2"/>
    </row>
    <row r="216" spans="2:24" x14ac:dyDescent="0.2">
      <c r="B216" s="87" t="s">
        <v>108</v>
      </c>
      <c r="C216" s="88" t="s">
        <v>139</v>
      </c>
      <c r="D216" s="37" t="s">
        <v>5</v>
      </c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2"/>
      <c r="X216" s="29"/>
    </row>
    <row r="217" spans="2:24" x14ac:dyDescent="0.2">
      <c r="B217" s="87" t="s">
        <v>109</v>
      </c>
      <c r="C217" s="88" t="s">
        <v>140</v>
      </c>
      <c r="D217" s="37" t="s">
        <v>6</v>
      </c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2"/>
    </row>
    <row r="218" spans="2:24" x14ac:dyDescent="0.2">
      <c r="B218" s="87" t="s">
        <v>110</v>
      </c>
      <c r="C218" s="88" t="s">
        <v>141</v>
      </c>
      <c r="D218" s="37" t="s">
        <v>5</v>
      </c>
      <c r="E218" s="6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2"/>
    </row>
    <row r="219" spans="2:24" x14ac:dyDescent="0.2">
      <c r="B219" s="87" t="s">
        <v>111</v>
      </c>
      <c r="C219" s="88" t="s">
        <v>156</v>
      </c>
      <c r="D219" s="37" t="s">
        <v>142</v>
      </c>
      <c r="E219" s="6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2"/>
    </row>
    <row r="220" spans="2:24" x14ac:dyDescent="0.2">
      <c r="B220" s="87" t="s">
        <v>113</v>
      </c>
      <c r="C220" s="88" t="s">
        <v>143</v>
      </c>
      <c r="D220" s="37" t="s">
        <v>5</v>
      </c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2"/>
    </row>
    <row r="221" spans="2:24" x14ac:dyDescent="0.2">
      <c r="B221" s="87" t="s">
        <v>114</v>
      </c>
      <c r="C221" s="88" t="s">
        <v>157</v>
      </c>
      <c r="D221" s="37" t="s">
        <v>5</v>
      </c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2"/>
    </row>
    <row r="222" spans="2:24" x14ac:dyDescent="0.2">
      <c r="B222" s="87" t="s">
        <v>115</v>
      </c>
      <c r="C222" s="88" t="s">
        <v>144</v>
      </c>
      <c r="D222" s="37" t="s">
        <v>5</v>
      </c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2"/>
    </row>
    <row r="223" spans="2:24" x14ac:dyDescent="0.2">
      <c r="B223" s="87" t="s">
        <v>116</v>
      </c>
      <c r="C223" s="88" t="s">
        <v>145</v>
      </c>
      <c r="D223" s="37" t="s">
        <v>5</v>
      </c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2"/>
    </row>
    <row r="224" spans="2:24" x14ac:dyDescent="0.2">
      <c r="B224" s="87" t="s">
        <v>158</v>
      </c>
      <c r="C224" s="88" t="s">
        <v>146</v>
      </c>
      <c r="D224" s="37" t="s">
        <v>5</v>
      </c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2"/>
    </row>
    <row r="225" spans="2:22" x14ac:dyDescent="0.2">
      <c r="B225" s="87" t="s">
        <v>159</v>
      </c>
      <c r="C225" s="88" t="s">
        <v>147</v>
      </c>
      <c r="D225" s="37" t="s">
        <v>5</v>
      </c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2"/>
    </row>
    <row r="226" spans="2:22" x14ac:dyDescent="0.2">
      <c r="B226" s="87" t="s">
        <v>160</v>
      </c>
      <c r="C226" s="88" t="s">
        <v>148</v>
      </c>
      <c r="D226" s="37" t="s">
        <v>5</v>
      </c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2"/>
    </row>
    <row r="227" spans="2:22" x14ac:dyDescent="0.2">
      <c r="B227" s="87" t="s">
        <v>161</v>
      </c>
      <c r="C227" s="88" t="s">
        <v>149</v>
      </c>
      <c r="D227" s="37" t="s">
        <v>7</v>
      </c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2"/>
    </row>
    <row r="228" spans="2:22" x14ac:dyDescent="0.2">
      <c r="B228" s="87" t="s">
        <v>162</v>
      </c>
      <c r="C228" s="88" t="s">
        <v>150</v>
      </c>
      <c r="D228" s="37" t="s">
        <v>7</v>
      </c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2"/>
    </row>
    <row r="229" spans="2:22" x14ac:dyDescent="0.2">
      <c r="B229" s="35"/>
      <c r="C229" s="36"/>
      <c r="D229" s="101"/>
      <c r="E229" s="7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102"/>
    </row>
    <row r="230" spans="2:22" x14ac:dyDescent="0.2">
      <c r="B230" s="103"/>
      <c r="C230" s="104"/>
      <c r="D230" s="91"/>
      <c r="E230" s="92"/>
      <c r="F230" s="92"/>
    </row>
    <row r="231" spans="2:22" x14ac:dyDescent="0.2">
      <c r="B231" s="103"/>
      <c r="C231" s="105"/>
      <c r="D231" s="91"/>
      <c r="E231" s="92"/>
      <c r="F231" s="92"/>
    </row>
    <row r="232" spans="2:22" s="13" customFormat="1" ht="15" x14ac:dyDescent="0.2">
      <c r="B232" s="212" t="s">
        <v>154</v>
      </c>
      <c r="C232" s="213"/>
      <c r="D232" s="214"/>
      <c r="E232" s="66" t="s">
        <v>98</v>
      </c>
      <c r="F232" s="14" t="s">
        <v>79</v>
      </c>
      <c r="G232" s="14" t="s">
        <v>80</v>
      </c>
      <c r="H232" s="14" t="s">
        <v>81</v>
      </c>
      <c r="I232" s="14" t="s">
        <v>82</v>
      </c>
      <c r="J232" s="14" t="s">
        <v>83</v>
      </c>
      <c r="K232" s="14" t="s">
        <v>84</v>
      </c>
      <c r="L232" s="14" t="s">
        <v>85</v>
      </c>
      <c r="M232" s="14" t="s">
        <v>86</v>
      </c>
      <c r="N232" s="14" t="s">
        <v>87</v>
      </c>
      <c r="O232" s="14" t="s">
        <v>88</v>
      </c>
      <c r="P232" s="14" t="s">
        <v>89</v>
      </c>
      <c r="Q232" s="14" t="s">
        <v>90</v>
      </c>
      <c r="R232" s="216"/>
      <c r="S232" s="216"/>
    </row>
    <row r="233" spans="2:22" ht="15" x14ac:dyDescent="0.2">
      <c r="B233" s="218" t="s">
        <v>104</v>
      </c>
      <c r="C233" s="219"/>
      <c r="D233" s="220"/>
      <c r="E233" s="66" t="s">
        <v>99</v>
      </c>
      <c r="F233" s="14" t="s">
        <v>80</v>
      </c>
      <c r="G233" s="14" t="s">
        <v>81</v>
      </c>
      <c r="H233" s="14" t="s">
        <v>82</v>
      </c>
      <c r="I233" s="14" t="s">
        <v>83</v>
      </c>
      <c r="J233" s="14" t="s">
        <v>84</v>
      </c>
      <c r="K233" s="14" t="s">
        <v>85</v>
      </c>
      <c r="L233" s="14" t="s">
        <v>86</v>
      </c>
      <c r="M233" s="14" t="s">
        <v>87</v>
      </c>
      <c r="N233" s="14" t="s">
        <v>88</v>
      </c>
      <c r="O233" s="14" t="s">
        <v>89</v>
      </c>
      <c r="P233" s="14" t="s">
        <v>90</v>
      </c>
      <c r="Q233" s="14" t="s">
        <v>91</v>
      </c>
      <c r="R233" s="216"/>
      <c r="S233" s="216"/>
    </row>
    <row r="234" spans="2:22" x14ac:dyDescent="0.2">
      <c r="B234" s="221" t="s">
        <v>0</v>
      </c>
      <c r="C234" s="223"/>
      <c r="D234" s="225"/>
      <c r="E234" s="67" t="s">
        <v>92</v>
      </c>
      <c r="F234" s="15">
        <v>952.95</v>
      </c>
      <c r="G234" s="15">
        <v>963</v>
      </c>
      <c r="H234" s="15">
        <v>972</v>
      </c>
      <c r="I234" s="15">
        <v>981.5</v>
      </c>
      <c r="J234" s="15">
        <v>995.7</v>
      </c>
      <c r="K234" s="15">
        <v>1000.1</v>
      </c>
      <c r="L234" s="15">
        <v>1007.3</v>
      </c>
      <c r="M234" s="15">
        <v>1021.4</v>
      </c>
      <c r="N234" s="15">
        <v>1029</v>
      </c>
      <c r="O234" s="15">
        <v>1038.95</v>
      </c>
      <c r="P234" s="15">
        <v>1046.5</v>
      </c>
      <c r="Q234" s="15">
        <v>1059.45</v>
      </c>
      <c r="R234" s="52"/>
      <c r="S234" s="52"/>
    </row>
    <row r="235" spans="2:22" x14ac:dyDescent="0.2">
      <c r="B235" s="222"/>
      <c r="C235" s="224"/>
      <c r="D235" s="226"/>
      <c r="E235" s="68" t="s">
        <v>93</v>
      </c>
      <c r="F235" s="69">
        <v>963</v>
      </c>
      <c r="G235" s="15">
        <v>972</v>
      </c>
      <c r="H235" s="15">
        <v>981.5</v>
      </c>
      <c r="I235" s="15">
        <v>995.7</v>
      </c>
      <c r="J235" s="15">
        <v>1000.1</v>
      </c>
      <c r="K235" s="15">
        <v>1007.3</v>
      </c>
      <c r="L235" s="15">
        <v>1021.4</v>
      </c>
      <c r="M235" s="15">
        <v>1029</v>
      </c>
      <c r="N235" s="15">
        <v>1038.95</v>
      </c>
      <c r="O235" s="15">
        <v>1046.5</v>
      </c>
      <c r="P235" s="15">
        <v>1059.45</v>
      </c>
      <c r="Q235" s="15">
        <v>1066.2</v>
      </c>
      <c r="R235" s="52"/>
      <c r="S235" s="52"/>
    </row>
    <row r="236" spans="2:22" x14ac:dyDescent="0.2">
      <c r="B236" s="70"/>
      <c r="C236" s="71"/>
      <c r="D236" s="72"/>
      <c r="E236" s="68" t="s">
        <v>94</v>
      </c>
      <c r="F236" s="73">
        <v>10.050000000000001</v>
      </c>
      <c r="G236" s="16">
        <v>9</v>
      </c>
      <c r="H236" s="16">
        <v>9.5</v>
      </c>
      <c r="I236" s="16">
        <v>14.2</v>
      </c>
      <c r="J236" s="16">
        <v>4.3999999999999773</v>
      </c>
      <c r="K236" s="16">
        <v>7.1999999999999318</v>
      </c>
      <c r="L236" s="16">
        <v>14.1</v>
      </c>
      <c r="M236" s="16">
        <v>7.6000000000000227</v>
      </c>
      <c r="N236" s="16">
        <v>9.9500000000000455</v>
      </c>
      <c r="O236" s="16">
        <v>7.5499999999999545</v>
      </c>
      <c r="P236" s="16">
        <v>12.95</v>
      </c>
      <c r="Q236" s="16">
        <v>6.75</v>
      </c>
      <c r="R236" s="52"/>
      <c r="S236" s="52"/>
    </row>
    <row r="237" spans="2:22" ht="25.5" x14ac:dyDescent="0.2">
      <c r="B237" s="74" t="s">
        <v>97</v>
      </c>
      <c r="C237" s="75" t="s">
        <v>2</v>
      </c>
      <c r="D237" s="75" t="s">
        <v>1</v>
      </c>
      <c r="E237" s="76"/>
      <c r="F237" s="7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0" t="s">
        <v>155</v>
      </c>
    </row>
    <row r="238" spans="2:22" x14ac:dyDescent="0.2">
      <c r="B238" s="78"/>
      <c r="C238" s="79"/>
      <c r="D238" s="80"/>
      <c r="E238" s="81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1"/>
    </row>
    <row r="239" spans="2:22" x14ac:dyDescent="0.2">
      <c r="B239" s="82"/>
      <c r="C239" s="83" t="s">
        <v>8</v>
      </c>
      <c r="D239" s="84"/>
      <c r="E239" s="4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1"/>
    </row>
    <row r="240" spans="2:22" x14ac:dyDescent="0.2">
      <c r="B240" s="85"/>
      <c r="C240" s="86"/>
      <c r="D240" s="84"/>
      <c r="E240" s="4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1"/>
    </row>
    <row r="241" spans="2:18" x14ac:dyDescent="0.2">
      <c r="B241" s="87" t="s">
        <v>3</v>
      </c>
      <c r="C241" s="109" t="s">
        <v>117</v>
      </c>
      <c r="D241" s="37" t="s">
        <v>4</v>
      </c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2"/>
    </row>
    <row r="242" spans="2:18" x14ac:dyDescent="0.2">
      <c r="B242" s="87" t="s">
        <v>11</v>
      </c>
      <c r="C242" s="109" t="s">
        <v>118</v>
      </c>
      <c r="D242" s="37" t="s">
        <v>5</v>
      </c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2"/>
    </row>
    <row r="243" spans="2:18" x14ac:dyDescent="0.2">
      <c r="B243" s="87" t="s">
        <v>12</v>
      </c>
      <c r="C243" s="109" t="s">
        <v>119</v>
      </c>
      <c r="D243" s="37" t="s">
        <v>5</v>
      </c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2"/>
    </row>
    <row r="244" spans="2:18" x14ac:dyDescent="0.2">
      <c r="B244" s="87" t="s">
        <v>13</v>
      </c>
      <c r="C244" s="109" t="s">
        <v>120</v>
      </c>
      <c r="D244" s="37" t="s">
        <v>5</v>
      </c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2"/>
    </row>
    <row r="245" spans="2:18" x14ac:dyDescent="0.2">
      <c r="B245" s="87" t="s">
        <v>14</v>
      </c>
      <c r="C245" s="109" t="s">
        <v>121</v>
      </c>
      <c r="D245" s="37" t="s">
        <v>9</v>
      </c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2"/>
    </row>
    <row r="246" spans="2:18" x14ac:dyDescent="0.2">
      <c r="B246" s="87" t="s">
        <v>15</v>
      </c>
      <c r="C246" s="109" t="s">
        <v>122</v>
      </c>
      <c r="D246" s="37" t="s">
        <v>10</v>
      </c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2"/>
    </row>
    <row r="247" spans="2:18" x14ac:dyDescent="0.2">
      <c r="B247" s="87" t="s">
        <v>16</v>
      </c>
      <c r="C247" s="109" t="s">
        <v>123</v>
      </c>
      <c r="D247" s="37" t="s">
        <v>5</v>
      </c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2"/>
    </row>
    <row r="248" spans="2:18" x14ac:dyDescent="0.2">
      <c r="B248" s="87" t="s">
        <v>17</v>
      </c>
      <c r="C248" s="109" t="s">
        <v>124</v>
      </c>
      <c r="D248" s="37" t="s">
        <v>5</v>
      </c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2"/>
    </row>
    <row r="249" spans="2:18" x14ac:dyDescent="0.2">
      <c r="B249" s="87" t="s">
        <v>18</v>
      </c>
      <c r="C249" s="109" t="s">
        <v>125</v>
      </c>
      <c r="D249" s="37" t="s">
        <v>5</v>
      </c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2"/>
    </row>
    <row r="250" spans="2:18" x14ac:dyDescent="0.2">
      <c r="B250" s="87" t="s">
        <v>19</v>
      </c>
      <c r="C250" s="109" t="s">
        <v>126</v>
      </c>
      <c r="D250" s="37" t="s">
        <v>9</v>
      </c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2"/>
    </row>
    <row r="251" spans="2:18" x14ac:dyDescent="0.2">
      <c r="B251" s="87" t="s">
        <v>20</v>
      </c>
      <c r="C251" s="109" t="s">
        <v>127</v>
      </c>
      <c r="D251" s="37" t="s">
        <v>9</v>
      </c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2"/>
    </row>
    <row r="252" spans="2:18" x14ac:dyDescent="0.2">
      <c r="B252" s="87" t="s">
        <v>21</v>
      </c>
      <c r="C252" s="109" t="s">
        <v>128</v>
      </c>
      <c r="D252" s="37" t="s">
        <v>5</v>
      </c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2"/>
    </row>
    <row r="253" spans="2:18" x14ac:dyDescent="0.2">
      <c r="B253" s="87" t="s">
        <v>22</v>
      </c>
      <c r="C253" s="109" t="s">
        <v>129</v>
      </c>
      <c r="D253" s="37" t="s">
        <v>4</v>
      </c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2"/>
    </row>
    <row r="254" spans="2:18" x14ac:dyDescent="0.2">
      <c r="B254" s="87" t="s">
        <v>23</v>
      </c>
      <c r="C254" s="109" t="s">
        <v>130</v>
      </c>
      <c r="D254" s="37" t="s">
        <v>7</v>
      </c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2"/>
    </row>
    <row r="255" spans="2:18" x14ac:dyDescent="0.2">
      <c r="B255" s="87" t="s">
        <v>24</v>
      </c>
      <c r="C255" s="109" t="s">
        <v>131</v>
      </c>
      <c r="D255" s="37" t="s">
        <v>7</v>
      </c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2"/>
    </row>
    <row r="256" spans="2:18" x14ac:dyDescent="0.2">
      <c r="B256" s="87" t="s">
        <v>152</v>
      </c>
      <c r="C256" s="109" t="s">
        <v>153</v>
      </c>
      <c r="D256" s="37" t="s">
        <v>112</v>
      </c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2"/>
    </row>
    <row r="257" spans="2:18" x14ac:dyDescent="0.2">
      <c r="B257" s="85"/>
      <c r="C257" s="111"/>
      <c r="D257" s="84"/>
      <c r="E257" s="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12"/>
    </row>
    <row r="258" spans="2:18" x14ac:dyDescent="0.2">
      <c r="B258" s="85"/>
      <c r="C258" s="86"/>
      <c r="D258" s="84"/>
      <c r="E258" s="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127"/>
    </row>
    <row r="259" spans="2:18" x14ac:dyDescent="0.2">
      <c r="B259" s="82"/>
      <c r="C259" s="83" t="s">
        <v>132</v>
      </c>
      <c r="D259" s="84"/>
      <c r="E259" s="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127"/>
    </row>
    <row r="260" spans="2:18" x14ac:dyDescent="0.2">
      <c r="B260" s="85"/>
      <c r="C260" s="86"/>
      <c r="D260" s="84"/>
      <c r="E260" s="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127"/>
    </row>
    <row r="261" spans="2:18" x14ac:dyDescent="0.2">
      <c r="B261" s="87" t="s">
        <v>25</v>
      </c>
      <c r="C261" s="88" t="s">
        <v>133</v>
      </c>
      <c r="D261" s="37" t="s">
        <v>4</v>
      </c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2"/>
    </row>
    <row r="262" spans="2:18" x14ac:dyDescent="0.2">
      <c r="B262" s="87" t="s">
        <v>26</v>
      </c>
      <c r="C262" s="88" t="s">
        <v>134</v>
      </c>
      <c r="D262" s="37" t="s">
        <v>5</v>
      </c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2"/>
    </row>
    <row r="263" spans="2:18" x14ac:dyDescent="0.2">
      <c r="B263" s="87" t="s">
        <v>27</v>
      </c>
      <c r="C263" s="88" t="s">
        <v>135</v>
      </c>
      <c r="D263" s="37" t="s">
        <v>5</v>
      </c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2"/>
    </row>
    <row r="264" spans="2:18" x14ac:dyDescent="0.2">
      <c r="B264" s="87" t="s">
        <v>105</v>
      </c>
      <c r="C264" s="88" t="s">
        <v>136</v>
      </c>
      <c r="D264" s="37" t="s">
        <v>5</v>
      </c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2"/>
    </row>
    <row r="265" spans="2:18" x14ac:dyDescent="0.2">
      <c r="B265" s="87" t="s">
        <v>106</v>
      </c>
      <c r="C265" s="88" t="s">
        <v>137</v>
      </c>
      <c r="D265" s="37" t="s">
        <v>5</v>
      </c>
      <c r="E265" s="6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2"/>
    </row>
    <row r="266" spans="2:18" x14ac:dyDescent="0.2">
      <c r="B266" s="87" t="s">
        <v>107</v>
      </c>
      <c r="C266" s="88" t="s">
        <v>138</v>
      </c>
      <c r="D266" s="37" t="s">
        <v>5</v>
      </c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2"/>
    </row>
    <row r="267" spans="2:18" x14ac:dyDescent="0.2">
      <c r="B267" s="87" t="s">
        <v>108</v>
      </c>
      <c r="C267" s="88" t="s">
        <v>139</v>
      </c>
      <c r="D267" s="37" t="s">
        <v>5</v>
      </c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2"/>
    </row>
    <row r="268" spans="2:18" x14ac:dyDescent="0.2">
      <c r="B268" s="87" t="s">
        <v>109</v>
      </c>
      <c r="C268" s="88" t="s">
        <v>140</v>
      </c>
      <c r="D268" s="37" t="s">
        <v>6</v>
      </c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2"/>
    </row>
    <row r="269" spans="2:18" x14ac:dyDescent="0.2">
      <c r="B269" s="87" t="s">
        <v>110</v>
      </c>
      <c r="C269" s="88" t="s">
        <v>141</v>
      </c>
      <c r="D269" s="37" t="s">
        <v>5</v>
      </c>
      <c r="E269" s="6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2"/>
    </row>
    <row r="270" spans="2:18" x14ac:dyDescent="0.2">
      <c r="B270" s="87" t="s">
        <v>111</v>
      </c>
      <c r="C270" s="88" t="s">
        <v>156</v>
      </c>
      <c r="D270" s="37" t="s">
        <v>142</v>
      </c>
      <c r="E270" s="6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2"/>
    </row>
    <row r="271" spans="2:18" x14ac:dyDescent="0.2">
      <c r="B271" s="87" t="s">
        <v>113</v>
      </c>
      <c r="C271" s="88" t="s">
        <v>143</v>
      </c>
      <c r="D271" s="37" t="s">
        <v>5</v>
      </c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2"/>
    </row>
    <row r="272" spans="2:18" x14ac:dyDescent="0.2">
      <c r="B272" s="87" t="s">
        <v>114</v>
      </c>
      <c r="C272" s="88" t="s">
        <v>157</v>
      </c>
      <c r="D272" s="37" t="s">
        <v>5</v>
      </c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2"/>
    </row>
    <row r="273" spans="2:18" x14ac:dyDescent="0.2">
      <c r="B273" s="87" t="s">
        <v>115</v>
      </c>
      <c r="C273" s="88" t="s">
        <v>144</v>
      </c>
      <c r="D273" s="37" t="s">
        <v>5</v>
      </c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2"/>
    </row>
    <row r="274" spans="2:18" x14ac:dyDescent="0.2">
      <c r="B274" s="87" t="s">
        <v>116</v>
      </c>
      <c r="C274" s="88" t="s">
        <v>145</v>
      </c>
      <c r="D274" s="37" t="s">
        <v>5</v>
      </c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2"/>
    </row>
    <row r="275" spans="2:18" x14ac:dyDescent="0.2">
      <c r="B275" s="87" t="s">
        <v>158</v>
      </c>
      <c r="C275" s="88" t="s">
        <v>146</v>
      </c>
      <c r="D275" s="37" t="s">
        <v>5</v>
      </c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2"/>
    </row>
    <row r="276" spans="2:18" x14ac:dyDescent="0.2">
      <c r="B276" s="87" t="s">
        <v>159</v>
      </c>
      <c r="C276" s="88" t="s">
        <v>147</v>
      </c>
      <c r="D276" s="37" t="s">
        <v>5</v>
      </c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2"/>
    </row>
    <row r="277" spans="2:18" x14ac:dyDescent="0.2">
      <c r="B277" s="87" t="s">
        <v>160</v>
      </c>
      <c r="C277" s="88" t="s">
        <v>148</v>
      </c>
      <c r="D277" s="37" t="s">
        <v>5</v>
      </c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2"/>
    </row>
    <row r="278" spans="2:18" x14ac:dyDescent="0.2">
      <c r="B278" s="87" t="s">
        <v>161</v>
      </c>
      <c r="C278" s="88" t="s">
        <v>149</v>
      </c>
      <c r="D278" s="37" t="s">
        <v>7</v>
      </c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2"/>
    </row>
    <row r="279" spans="2:18" x14ac:dyDescent="0.2">
      <c r="B279" s="87" t="s">
        <v>162</v>
      </c>
      <c r="C279" s="88" t="s">
        <v>150</v>
      </c>
      <c r="D279" s="37" t="s">
        <v>7</v>
      </c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2"/>
    </row>
    <row r="280" spans="2:18" x14ac:dyDescent="0.2">
      <c r="B280" s="35"/>
      <c r="C280" s="36"/>
      <c r="D280" s="101"/>
      <c r="E280" s="7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102"/>
    </row>
    <row r="281" spans="2:18" x14ac:dyDescent="0.2">
      <c r="B281" s="89"/>
      <c r="C281" s="93"/>
      <c r="D281" s="91"/>
      <c r="E281" s="92"/>
      <c r="F281" s="92"/>
    </row>
  </sheetData>
  <mergeCells count="32">
    <mergeCell ref="B232:D232"/>
    <mergeCell ref="R232:R233"/>
    <mergeCell ref="S232:S233"/>
    <mergeCell ref="B233:D233"/>
    <mergeCell ref="B234:B235"/>
    <mergeCell ref="C234:C235"/>
    <mergeCell ref="D234:D235"/>
    <mergeCell ref="V182:V183"/>
    <mergeCell ref="W182:W183"/>
    <mergeCell ref="B183:D183"/>
    <mergeCell ref="B184:B185"/>
    <mergeCell ref="C184:C185"/>
    <mergeCell ref="D184:D185"/>
    <mergeCell ref="B182:D182"/>
    <mergeCell ref="T124:T125"/>
    <mergeCell ref="B125:D125"/>
    <mergeCell ref="B126:B127"/>
    <mergeCell ref="C126:C127"/>
    <mergeCell ref="D126:D127"/>
    <mergeCell ref="B124:D124"/>
    <mergeCell ref="B66:D66"/>
    <mergeCell ref="B10:B11"/>
    <mergeCell ref="C10:C11"/>
    <mergeCell ref="D10:D11"/>
    <mergeCell ref="B67:B68"/>
    <mergeCell ref="C67:C68"/>
    <mergeCell ref="D67:D68"/>
    <mergeCell ref="B5:E5"/>
    <mergeCell ref="B8:D8"/>
    <mergeCell ref="U8:U9"/>
    <mergeCell ref="B9:D9"/>
    <mergeCell ref="B65:D65"/>
  </mergeCells>
  <printOptions horizontalCentered="1"/>
  <pageMargins left="0.70866141732283472" right="0.70866141732283472" top="0.74803149606299213" bottom="0.74803149606299213" header="0.31496062992125984" footer="0.31496062992125984"/>
  <pageSetup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DICIEMBRE</vt:lpstr>
      <vt:lpstr>Dic mant menor  </vt:lpstr>
      <vt:lpstr>Dic mant mayor </vt:lpstr>
      <vt:lpstr>'Dic mant mayor 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2012-07-10T21:08:00Z</dcterms:created>
  <dcterms:modified xsi:type="dcterms:W3CDTF">2015-03-18T14:50:59Z</dcterms:modified>
</cp:coreProperties>
</file>