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65" windowWidth="20190" windowHeight="8175"/>
  </bookViews>
  <sheets>
    <sheet name="Main" sheetId="8" r:id="rId1"/>
    <sheet name="Card1" sheetId="4" r:id="rId2"/>
    <sheet name="Use Cases" sheetId="6" state="hidden" r:id="rId3"/>
    <sheet name="Amex" sheetId="7" state="hidden" r:id="rId4"/>
    <sheet name="websites" sheetId="3" state="hidden" r:id="rId5"/>
    <sheet name="calculations" sheetId="1" state="hidden" r:id="rId6"/>
    <sheet name="Card2" sheetId="13" r:id="rId7"/>
    <sheet name="TotalWallet" sheetId="14" r:id="rId8"/>
    <sheet name="TestCases" sheetId="12" r:id="rId9"/>
    <sheet name="Requirements" sheetId="2" r:id="rId10"/>
    <sheet name="Spend_Calcs" sheetId="9" r:id="rId11"/>
    <sheet name="ABS_spend" sheetId="11" state="hidden" r:id="rId12"/>
  </sheets>
  <definedNames>
    <definedName name="_xlnm._FilterDatabase" localSheetId="1" hidden="1">Card1!$A$12:$BS$54</definedName>
    <definedName name="ANZ_cards" localSheetId="6">Card2!$B$13:$B$54</definedName>
    <definedName name="ANZ_cards" localSheetId="7">TotalWallet!$B$13:$B$54</definedName>
    <definedName name="ANZ_cards">Card1!$B$13:$B$54</definedName>
    <definedName name="_xlnm.Print_Area" localSheetId="5">calculations!$A$4:$P$37</definedName>
  </definedNames>
  <calcPr calcId="145621"/>
  <pivotCaches>
    <pivotCache cacheId="0" r:id="rId13"/>
  </pivotCaches>
</workbook>
</file>

<file path=xl/calcChain.xml><?xml version="1.0" encoding="utf-8"?>
<calcChain xmlns="http://schemas.openxmlformats.org/spreadsheetml/2006/main">
  <c r="AY28" i="4" l="1"/>
  <c r="C3" i="14"/>
  <c r="BF40" i="13"/>
  <c r="BE40" i="13"/>
  <c r="BE39" i="13"/>
  <c r="BF39" i="13" s="1"/>
  <c r="BF34" i="13"/>
  <c r="BE34" i="13"/>
  <c r="BF32" i="13"/>
  <c r="BE32" i="13"/>
  <c r="BF30" i="13"/>
  <c r="BE30" i="13"/>
  <c r="BE28" i="13"/>
  <c r="BF28" i="13" s="1"/>
  <c r="BF18" i="13"/>
  <c r="BE18" i="13"/>
  <c r="BF16" i="13"/>
  <c r="BE16" i="13"/>
  <c r="C3" i="13"/>
  <c r="C3" i="4"/>
  <c r="AZ18" i="4"/>
  <c r="AY18" i="4"/>
  <c r="G3" i="14"/>
  <c r="AZ43" i="14" s="1"/>
  <c r="G4" i="14"/>
  <c r="F4" i="14"/>
  <c r="AY39" i="14" s="1"/>
  <c r="F3" i="14"/>
  <c r="G4" i="13"/>
  <c r="AY23" i="13" s="1"/>
  <c r="G3" i="13"/>
  <c r="AZ41" i="13" s="1"/>
  <c r="F4" i="13"/>
  <c r="F3" i="13"/>
  <c r="AZ32" i="13" s="1"/>
  <c r="G2" i="14"/>
  <c r="F2" i="14"/>
  <c r="BS54" i="14"/>
  <c r="BS49" i="14"/>
  <c r="BS48" i="14"/>
  <c r="BS47" i="14"/>
  <c r="BS46" i="14"/>
  <c r="AY46" i="14"/>
  <c r="BA46" i="14" s="1"/>
  <c r="BB46" i="14" s="1"/>
  <c r="BG46" i="14" s="1"/>
  <c r="BS45" i="14"/>
  <c r="AY45" i="14"/>
  <c r="BA45" i="14" s="1"/>
  <c r="BB45" i="14" s="1"/>
  <c r="BG45" i="14" s="1"/>
  <c r="BS44" i="14"/>
  <c r="BS43" i="14"/>
  <c r="BS42" i="14"/>
  <c r="AZ42" i="14"/>
  <c r="AY42" i="14"/>
  <c r="BS53" i="14"/>
  <c r="BS52" i="14"/>
  <c r="BS33" i="14"/>
  <c r="BS30" i="14"/>
  <c r="BS50" i="14"/>
  <c r="AY50" i="14"/>
  <c r="BS41" i="14"/>
  <c r="H41" i="14"/>
  <c r="G41" i="14"/>
  <c r="E41" i="14"/>
  <c r="D41" i="14"/>
  <c r="C41" i="14"/>
  <c r="AY41" i="14" s="1"/>
  <c r="BS39" i="14"/>
  <c r="H39" i="14"/>
  <c r="G39" i="14"/>
  <c r="E39" i="14"/>
  <c r="D39" i="14"/>
  <c r="BS40" i="14"/>
  <c r="BS38" i="14"/>
  <c r="BS27" i="14"/>
  <c r="BS37" i="14"/>
  <c r="BS31" i="14"/>
  <c r="H31" i="14"/>
  <c r="E31" i="14"/>
  <c r="BS35" i="14"/>
  <c r="BS34" i="14"/>
  <c r="BS32" i="14"/>
  <c r="BS28" i="14"/>
  <c r="AY28" i="14"/>
  <c r="BS51" i="14"/>
  <c r="BS25" i="14"/>
  <c r="BS26" i="14"/>
  <c r="AZ26" i="14"/>
  <c r="BS29" i="14"/>
  <c r="BS23" i="14"/>
  <c r="AY23" i="14"/>
  <c r="BS22" i="14"/>
  <c r="AY22" i="14"/>
  <c r="BS21" i="14"/>
  <c r="AZ21" i="14"/>
  <c r="BS24" i="14"/>
  <c r="AY24" i="14"/>
  <c r="BS18" i="14"/>
  <c r="AZ18" i="14"/>
  <c r="BS19" i="14"/>
  <c r="AZ19" i="14"/>
  <c r="AY19" i="14"/>
  <c r="BS36" i="14"/>
  <c r="BS20" i="14"/>
  <c r="BS17" i="14"/>
  <c r="AY17" i="14"/>
  <c r="BS15" i="14"/>
  <c r="AZ15" i="14"/>
  <c r="BS16" i="14"/>
  <c r="AZ16" i="14"/>
  <c r="AY16" i="14"/>
  <c r="BS14" i="14"/>
  <c r="AY14" i="14"/>
  <c r="BS13" i="14"/>
  <c r="AZ13" i="14"/>
  <c r="AY31" i="14"/>
  <c r="BS54" i="13"/>
  <c r="BS53" i="13"/>
  <c r="BS52" i="13"/>
  <c r="BS51" i="13"/>
  <c r="BS50" i="13"/>
  <c r="BB50" i="13"/>
  <c r="BG50" i="13" s="1"/>
  <c r="AY50" i="13"/>
  <c r="BA50" i="13" s="1"/>
  <c r="BS49" i="13"/>
  <c r="AY49" i="13"/>
  <c r="BA49" i="13" s="1"/>
  <c r="BB49" i="13" s="1"/>
  <c r="BG49" i="13" s="1"/>
  <c r="BS48" i="13"/>
  <c r="AY48" i="13"/>
  <c r="BS47" i="13"/>
  <c r="BS46" i="13"/>
  <c r="AZ46" i="13"/>
  <c r="BS45" i="13"/>
  <c r="BS44" i="13"/>
  <c r="BS43" i="13"/>
  <c r="BS42" i="13"/>
  <c r="BS41" i="13"/>
  <c r="AY41" i="13"/>
  <c r="BS40" i="13"/>
  <c r="H40" i="13"/>
  <c r="G40" i="13"/>
  <c r="E40" i="13"/>
  <c r="D40" i="13"/>
  <c r="C40" i="13"/>
  <c r="AY40" i="13" s="1"/>
  <c r="BS39" i="13"/>
  <c r="H39" i="13"/>
  <c r="G39" i="13"/>
  <c r="E39" i="13"/>
  <c r="D39" i="13"/>
  <c r="BS38" i="13"/>
  <c r="BS37" i="13"/>
  <c r="BS36" i="13"/>
  <c r="BS35" i="13"/>
  <c r="BS34" i="13"/>
  <c r="AZ34" i="13"/>
  <c r="AY34" i="13"/>
  <c r="H34" i="13"/>
  <c r="E34" i="13"/>
  <c r="BS33" i="13"/>
  <c r="BS32" i="13"/>
  <c r="AY32" i="13"/>
  <c r="BS31" i="13"/>
  <c r="AZ31" i="13"/>
  <c r="BS30" i="13"/>
  <c r="AZ30" i="13"/>
  <c r="BS29" i="13"/>
  <c r="BS28" i="13"/>
  <c r="AY28" i="13"/>
  <c r="BS27" i="13"/>
  <c r="AZ27" i="13"/>
  <c r="BS26" i="13"/>
  <c r="BS25" i="13"/>
  <c r="BS24" i="13"/>
  <c r="BS23" i="13"/>
  <c r="BS22" i="13"/>
  <c r="AY22" i="13"/>
  <c r="BS21" i="13"/>
  <c r="AZ21" i="13"/>
  <c r="BS20" i="13"/>
  <c r="AZ20" i="13"/>
  <c r="AY20" i="13"/>
  <c r="BS19" i="13"/>
  <c r="BS18" i="13"/>
  <c r="AY18" i="13"/>
  <c r="BS17" i="13"/>
  <c r="BS16" i="13"/>
  <c r="AZ16" i="13"/>
  <c r="AY16" i="13"/>
  <c r="BA16" i="13" s="1"/>
  <c r="BB16" i="13" s="1"/>
  <c r="BD16" i="13" s="1"/>
  <c r="BS15" i="13"/>
  <c r="BS14" i="13"/>
  <c r="BS13" i="13"/>
  <c r="AZ13" i="13"/>
  <c r="AZ23" i="13"/>
  <c r="G2" i="13"/>
  <c r="D12" i="8"/>
  <c r="D13" i="8"/>
  <c r="C12" i="8"/>
  <c r="BS14" i="4"/>
  <c r="BS15" i="4"/>
  <c r="BS16" i="4"/>
  <c r="BS17" i="4"/>
  <c r="BS18" i="4"/>
  <c r="BS19" i="4"/>
  <c r="BS20" i="4"/>
  <c r="BS21" i="4"/>
  <c r="BS22" i="4"/>
  <c r="BS23" i="4"/>
  <c r="BS24" i="4"/>
  <c r="BS25" i="4"/>
  <c r="BS26" i="4"/>
  <c r="BS27" i="4"/>
  <c r="BS28" i="4"/>
  <c r="BS29" i="4"/>
  <c r="BS30" i="4"/>
  <c r="BS31" i="4"/>
  <c r="BS32" i="4"/>
  <c r="BS33" i="4"/>
  <c r="BS34" i="4"/>
  <c r="BS35" i="4"/>
  <c r="BS36" i="4"/>
  <c r="BS37" i="4"/>
  <c r="BS38" i="4"/>
  <c r="BS39" i="4"/>
  <c r="BS40" i="4"/>
  <c r="BS41" i="4"/>
  <c r="BS42" i="4"/>
  <c r="BS43" i="4"/>
  <c r="BS44" i="4"/>
  <c r="BS45" i="4"/>
  <c r="BS46" i="4"/>
  <c r="BS47" i="4"/>
  <c r="BS48" i="4"/>
  <c r="BS49" i="4"/>
  <c r="BS50" i="4"/>
  <c r="BS51" i="4"/>
  <c r="BS52" i="4"/>
  <c r="BS53" i="4"/>
  <c r="BS54" i="4"/>
  <c r="BS13" i="4"/>
  <c r="C13" i="8"/>
  <c r="G3" i="4" s="1"/>
  <c r="AZ17" i="4" s="1"/>
  <c r="E10" i="8"/>
  <c r="E9" i="8"/>
  <c r="D10" i="8"/>
  <c r="D9" i="8"/>
  <c r="C10" i="8"/>
  <c r="B1" i="9"/>
  <c r="E1" i="9"/>
  <c r="B10" i="9" s="1"/>
  <c r="C10" i="9" s="1"/>
  <c r="D46" i="8" s="1"/>
  <c r="C9" i="8"/>
  <c r="E72" i="11"/>
  <c r="F72" i="11"/>
  <c r="G72" i="11"/>
  <c r="H72" i="11"/>
  <c r="H86" i="11"/>
  <c r="E73" i="11"/>
  <c r="F73" i="11"/>
  <c r="G73" i="11"/>
  <c r="H73" i="11"/>
  <c r="E74" i="11"/>
  <c r="F74" i="11"/>
  <c r="G74" i="11"/>
  <c r="H74" i="11"/>
  <c r="E75" i="11"/>
  <c r="F75" i="11"/>
  <c r="G75" i="11"/>
  <c r="H75" i="11"/>
  <c r="E76" i="11"/>
  <c r="F76" i="11"/>
  <c r="G76" i="11"/>
  <c r="H76" i="11"/>
  <c r="E77" i="11"/>
  <c r="F77" i="11"/>
  <c r="G77" i="11"/>
  <c r="H77" i="11"/>
  <c r="E78" i="11"/>
  <c r="F78" i="11"/>
  <c r="G78" i="11"/>
  <c r="H78" i="11"/>
  <c r="E79" i="11"/>
  <c r="F79" i="11"/>
  <c r="G79" i="11"/>
  <c r="H79" i="11"/>
  <c r="E80" i="11"/>
  <c r="F80" i="11"/>
  <c r="G80" i="11"/>
  <c r="H80" i="11"/>
  <c r="E81" i="11"/>
  <c r="F81" i="11"/>
  <c r="G81" i="11"/>
  <c r="H81" i="11"/>
  <c r="E82" i="11"/>
  <c r="F82" i="11"/>
  <c r="G82" i="11"/>
  <c r="H82" i="11"/>
  <c r="E83" i="11"/>
  <c r="F83" i="11"/>
  <c r="G83" i="11"/>
  <c r="H83" i="11"/>
  <c r="E84" i="11"/>
  <c r="F84" i="11"/>
  <c r="G84" i="11"/>
  <c r="H84" i="11"/>
  <c r="E85" i="11"/>
  <c r="F85" i="11"/>
  <c r="G85" i="11"/>
  <c r="H85" i="11"/>
  <c r="D72" i="11"/>
  <c r="D73" i="11"/>
  <c r="D74" i="11"/>
  <c r="D86" i="11"/>
  <c r="D75" i="11"/>
  <c r="D76" i="11"/>
  <c r="D77" i="11"/>
  <c r="D78" i="11"/>
  <c r="D79" i="11"/>
  <c r="D80" i="11"/>
  <c r="D81" i="11"/>
  <c r="D82" i="11"/>
  <c r="D83" i="11"/>
  <c r="D84" i="11"/>
  <c r="D85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72" i="11"/>
  <c r="E86" i="11"/>
  <c r="F86" i="11"/>
  <c r="G86" i="11"/>
  <c r="C86" i="11"/>
  <c r="D48" i="11"/>
  <c r="E48" i="11"/>
  <c r="F48" i="11"/>
  <c r="G48" i="11"/>
  <c r="H48" i="11"/>
  <c r="C48" i="11"/>
  <c r="C49" i="11"/>
  <c r="D53" i="11"/>
  <c r="E53" i="11"/>
  <c r="F53" i="11"/>
  <c r="G53" i="11"/>
  <c r="H53" i="11"/>
  <c r="C53" i="11"/>
  <c r="C35" i="11"/>
  <c r="D45" i="11"/>
  <c r="E45" i="11"/>
  <c r="F45" i="11"/>
  <c r="G45" i="11"/>
  <c r="H45" i="11"/>
  <c r="C57" i="11"/>
  <c r="C45" i="11"/>
  <c r="C44" i="11"/>
  <c r="C43" i="11"/>
  <c r="D43" i="11"/>
  <c r="E43" i="11"/>
  <c r="F43" i="11"/>
  <c r="G43" i="11"/>
  <c r="H43" i="11"/>
  <c r="D44" i="11"/>
  <c r="E44" i="11"/>
  <c r="F44" i="11"/>
  <c r="G44" i="11"/>
  <c r="H44" i="11"/>
  <c r="D46" i="11"/>
  <c r="E46" i="11"/>
  <c r="F46" i="11"/>
  <c r="G46" i="11"/>
  <c r="H46" i="11"/>
  <c r="D47" i="11"/>
  <c r="E47" i="11"/>
  <c r="F47" i="11"/>
  <c r="G47" i="11"/>
  <c r="H47" i="11"/>
  <c r="D49" i="11"/>
  <c r="E49" i="11"/>
  <c r="F49" i="11"/>
  <c r="G49" i="11"/>
  <c r="H49" i="11"/>
  <c r="D50" i="11"/>
  <c r="E50" i="11"/>
  <c r="F50" i="11"/>
  <c r="G50" i="11"/>
  <c r="H50" i="11"/>
  <c r="D51" i="11"/>
  <c r="E51" i="11"/>
  <c r="F51" i="11"/>
  <c r="G51" i="11"/>
  <c r="H51" i="11"/>
  <c r="D52" i="11"/>
  <c r="E52" i="11"/>
  <c r="F52" i="11"/>
  <c r="G52" i="11"/>
  <c r="H52" i="11"/>
  <c r="D54" i="11"/>
  <c r="E54" i="11"/>
  <c r="F54" i="11"/>
  <c r="G54" i="11"/>
  <c r="H54" i="11"/>
  <c r="D55" i="11"/>
  <c r="E55" i="11"/>
  <c r="F55" i="11"/>
  <c r="G55" i="11"/>
  <c r="H55" i="11"/>
  <c r="D56" i="11"/>
  <c r="E56" i="11"/>
  <c r="F56" i="11"/>
  <c r="G56" i="11"/>
  <c r="H56" i="11"/>
  <c r="D35" i="11"/>
  <c r="E35" i="11"/>
  <c r="F35" i="11"/>
  <c r="G35" i="11"/>
  <c r="H35" i="11"/>
  <c r="C56" i="11"/>
  <c r="C55" i="11"/>
  <c r="C54" i="11"/>
  <c r="C51" i="11"/>
  <c r="C52" i="11"/>
  <c r="C50" i="11"/>
  <c r="D23" i="11"/>
  <c r="E23" i="11"/>
  <c r="F23" i="11"/>
  <c r="G23" i="11"/>
  <c r="H23" i="11"/>
  <c r="C23" i="11"/>
  <c r="C47" i="11"/>
  <c r="C46" i="11"/>
  <c r="D33" i="11"/>
  <c r="E33" i="11"/>
  <c r="F33" i="11"/>
  <c r="G33" i="11"/>
  <c r="H33" i="11"/>
  <c r="C33" i="11"/>
  <c r="H31" i="11"/>
  <c r="S29" i="11"/>
  <c r="S51" i="11"/>
  <c r="D31" i="11"/>
  <c r="E31" i="11"/>
  <c r="F31" i="11"/>
  <c r="Q29" i="11"/>
  <c r="Q51" i="11"/>
  <c r="G31" i="11"/>
  <c r="R29" i="11"/>
  <c r="R51" i="11"/>
  <c r="C31" i="11"/>
  <c r="D13" i="11"/>
  <c r="E13" i="11"/>
  <c r="F13" i="11"/>
  <c r="G13" i="11"/>
  <c r="H13" i="11"/>
  <c r="C13" i="11"/>
  <c r="H7" i="11"/>
  <c r="G7" i="11"/>
  <c r="F7" i="11"/>
  <c r="E7" i="11"/>
  <c r="D7" i="11"/>
  <c r="C7" i="11"/>
  <c r="N9" i="11"/>
  <c r="O9" i="11"/>
  <c r="P9" i="11"/>
  <c r="Q9" i="11"/>
  <c r="R9" i="11"/>
  <c r="S9" i="11"/>
  <c r="N12" i="11"/>
  <c r="O12" i="11"/>
  <c r="O55" i="11"/>
  <c r="P12" i="11"/>
  <c r="P55" i="11"/>
  <c r="Q12" i="11"/>
  <c r="R12" i="11"/>
  <c r="S12" i="11"/>
  <c r="S55" i="11"/>
  <c r="N14" i="11"/>
  <c r="O14" i="11"/>
  <c r="P14" i="11"/>
  <c r="Q14" i="11"/>
  <c r="R14" i="11"/>
  <c r="S14" i="11"/>
  <c r="N15" i="11"/>
  <c r="O15" i="11"/>
  <c r="P15" i="11"/>
  <c r="P43" i="11"/>
  <c r="Q15" i="11"/>
  <c r="Q43" i="11"/>
  <c r="R15" i="11"/>
  <c r="R43" i="11"/>
  <c r="S15" i="11"/>
  <c r="S43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9" i="11"/>
  <c r="N44" i="11"/>
  <c r="O19" i="11"/>
  <c r="O44" i="11"/>
  <c r="P19" i="11"/>
  <c r="P44" i="11"/>
  <c r="Q19" i="11"/>
  <c r="Q44" i="11"/>
  <c r="R19" i="11"/>
  <c r="R44" i="11"/>
  <c r="S19" i="11"/>
  <c r="S44" i="11"/>
  <c r="N20" i="11"/>
  <c r="N46" i="11"/>
  <c r="O20" i="11"/>
  <c r="O46" i="11"/>
  <c r="P20" i="11"/>
  <c r="P46" i="11"/>
  <c r="Q20" i="11"/>
  <c r="Q46" i="11"/>
  <c r="R20" i="11"/>
  <c r="R46" i="11"/>
  <c r="S20" i="11"/>
  <c r="S46" i="11"/>
  <c r="N21" i="11"/>
  <c r="N47" i="11"/>
  <c r="O21" i="11"/>
  <c r="O47" i="11"/>
  <c r="P21" i="11"/>
  <c r="P47" i="11"/>
  <c r="Q21" i="11"/>
  <c r="Q47" i="11"/>
  <c r="R21" i="11"/>
  <c r="R47" i="11"/>
  <c r="S21" i="11"/>
  <c r="S47" i="11"/>
  <c r="N24" i="11"/>
  <c r="N48" i="11"/>
  <c r="O24" i="11"/>
  <c r="O48" i="11"/>
  <c r="P24" i="11"/>
  <c r="P48" i="11"/>
  <c r="Q24" i="11"/>
  <c r="Q48" i="11"/>
  <c r="R24" i="11"/>
  <c r="R48" i="11"/>
  <c r="S24" i="11"/>
  <c r="S48" i="11"/>
  <c r="N25" i="11"/>
  <c r="O25" i="11"/>
  <c r="P25" i="11"/>
  <c r="Q25" i="11"/>
  <c r="R25" i="11"/>
  <c r="S25" i="11"/>
  <c r="N28" i="11"/>
  <c r="O28" i="11"/>
  <c r="P28" i="11"/>
  <c r="Q28" i="11"/>
  <c r="R28" i="11"/>
  <c r="S28" i="11"/>
  <c r="N29" i="11"/>
  <c r="O29" i="11"/>
  <c r="P29" i="11"/>
  <c r="N30" i="11"/>
  <c r="N52" i="11"/>
  <c r="O30" i="11"/>
  <c r="O52" i="11"/>
  <c r="P30" i="11"/>
  <c r="P52" i="11"/>
  <c r="Q30" i="11"/>
  <c r="Q52" i="11"/>
  <c r="R30" i="11"/>
  <c r="R52" i="11"/>
  <c r="S30" i="11"/>
  <c r="S52" i="11"/>
  <c r="N31" i="11"/>
  <c r="N53" i="11"/>
  <c r="O31" i="11"/>
  <c r="O53" i="11"/>
  <c r="P31" i="11"/>
  <c r="P53" i="11"/>
  <c r="N18" i="11"/>
  <c r="O18" i="11"/>
  <c r="P18" i="11"/>
  <c r="Q18" i="11"/>
  <c r="R18" i="11"/>
  <c r="S18" i="11"/>
  <c r="N34" i="11"/>
  <c r="N54" i="11"/>
  <c r="O34" i="11"/>
  <c r="O54" i="11"/>
  <c r="P34" i="11"/>
  <c r="P54" i="11"/>
  <c r="Q34" i="11"/>
  <c r="Q54" i="11"/>
  <c r="R34" i="11"/>
  <c r="R54" i="11"/>
  <c r="S34" i="11"/>
  <c r="S54" i="11"/>
  <c r="N43" i="11"/>
  <c r="O43" i="11"/>
  <c r="N49" i="11"/>
  <c r="O49" i="11"/>
  <c r="P49" i="11"/>
  <c r="Q49" i="11"/>
  <c r="R49" i="11"/>
  <c r="S49" i="11"/>
  <c r="N50" i="11"/>
  <c r="O50" i="11"/>
  <c r="P50" i="11"/>
  <c r="Q50" i="11"/>
  <c r="R50" i="11"/>
  <c r="S50" i="11"/>
  <c r="N51" i="11"/>
  <c r="O51" i="11"/>
  <c r="P51" i="11"/>
  <c r="N55" i="11"/>
  <c r="Q55" i="11"/>
  <c r="R55" i="11"/>
  <c r="T7" i="7"/>
  <c r="AH7" i="7"/>
  <c r="T8" i="7"/>
  <c r="AH8" i="7"/>
  <c r="T9" i="7"/>
  <c r="AH9" i="7"/>
  <c r="T10" i="7"/>
  <c r="AH10" i="7"/>
  <c r="T11" i="7"/>
  <c r="AH11" i="7"/>
  <c r="T12" i="7"/>
  <c r="AH12" i="7"/>
  <c r="T13" i="7"/>
  <c r="AH13" i="7"/>
  <c r="T14" i="7"/>
  <c r="AH14" i="7"/>
  <c r="T15" i="7"/>
  <c r="AH15" i="7"/>
  <c r="T16" i="7"/>
  <c r="AH16" i="7"/>
  <c r="T17" i="7"/>
  <c r="AH17" i="7"/>
  <c r="T18" i="7"/>
  <c r="AH18" i="7"/>
  <c r="T19" i="7"/>
  <c r="AH19" i="7"/>
  <c r="T20" i="7"/>
  <c r="T21" i="7"/>
  <c r="T22" i="7"/>
  <c r="AH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207" i="7"/>
  <c r="T208" i="7"/>
  <c r="T209" i="7"/>
  <c r="T210" i="7"/>
  <c r="T211" i="7"/>
  <c r="T212" i="7"/>
  <c r="T213" i="7"/>
  <c r="T214" i="7"/>
  <c r="T215" i="7"/>
  <c r="T216" i="7"/>
  <c r="T217" i="7"/>
  <c r="T218" i="7"/>
  <c r="T219" i="7"/>
  <c r="T220" i="7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323" i="7"/>
  <c r="T324" i="7"/>
  <c r="T325" i="7"/>
  <c r="T326" i="7"/>
  <c r="T327" i="7"/>
  <c r="T328" i="7"/>
  <c r="T329" i="7"/>
  <c r="T330" i="7"/>
  <c r="T331" i="7"/>
  <c r="T332" i="7"/>
  <c r="T333" i="7"/>
  <c r="T334" i="7"/>
  <c r="T335" i="7"/>
  <c r="T336" i="7"/>
  <c r="T337" i="7"/>
  <c r="T338" i="7"/>
  <c r="T339" i="7"/>
  <c r="T340" i="7"/>
  <c r="T341" i="7"/>
  <c r="T342" i="7"/>
  <c r="T343" i="7"/>
  <c r="T344" i="7"/>
  <c r="T345" i="7"/>
  <c r="T346" i="7"/>
  <c r="T347" i="7"/>
  <c r="T348" i="7"/>
  <c r="T349" i="7"/>
  <c r="T350" i="7"/>
  <c r="T351" i="7"/>
  <c r="T352" i="7"/>
  <c r="T353" i="7"/>
  <c r="T354" i="7"/>
  <c r="T355" i="7"/>
  <c r="T356" i="7"/>
  <c r="T357" i="7"/>
  <c r="T358" i="7"/>
  <c r="T359" i="7"/>
  <c r="T360" i="7"/>
  <c r="T361" i="7"/>
  <c r="T362" i="7"/>
  <c r="T363" i="7"/>
  <c r="T364" i="7"/>
  <c r="T365" i="7"/>
  <c r="T366" i="7"/>
  <c r="T367" i="7"/>
  <c r="T368" i="7"/>
  <c r="T369" i="7"/>
  <c r="T370" i="7"/>
  <c r="T371" i="7"/>
  <c r="T372" i="7"/>
  <c r="T373" i="7"/>
  <c r="T374" i="7"/>
  <c r="T375" i="7"/>
  <c r="T376" i="7"/>
  <c r="T377" i="7"/>
  <c r="T378" i="7"/>
  <c r="T379" i="7"/>
  <c r="T380" i="7"/>
  <c r="T381" i="7"/>
  <c r="T382" i="7"/>
  <c r="T383" i="7"/>
  <c r="T384" i="7"/>
  <c r="T385" i="7"/>
  <c r="T386" i="7"/>
  <c r="T387" i="7"/>
  <c r="T388" i="7"/>
  <c r="T389" i="7"/>
  <c r="T390" i="7"/>
  <c r="T391" i="7"/>
  <c r="T392" i="7"/>
  <c r="T393" i="7"/>
  <c r="T394" i="7"/>
  <c r="T395" i="7"/>
  <c r="T396" i="7"/>
  <c r="T397" i="7"/>
  <c r="T398" i="7"/>
  <c r="T399" i="7"/>
  <c r="T400" i="7"/>
  <c r="T401" i="7"/>
  <c r="T402" i="7"/>
  <c r="T403" i="7"/>
  <c r="T404" i="7"/>
  <c r="T405" i="7"/>
  <c r="T406" i="7"/>
  <c r="T407" i="7"/>
  <c r="T408" i="7"/>
  <c r="T409" i="7"/>
  <c r="T410" i="7"/>
  <c r="T411" i="7"/>
  <c r="T412" i="7"/>
  <c r="T413" i="7"/>
  <c r="T414" i="7"/>
  <c r="T415" i="7"/>
  <c r="T416" i="7"/>
  <c r="T417" i="7"/>
  <c r="T418" i="7"/>
  <c r="T419" i="7"/>
  <c r="T420" i="7"/>
  <c r="T421" i="7"/>
  <c r="T422" i="7"/>
  <c r="T423" i="7"/>
  <c r="T424" i="7"/>
  <c r="T425" i="7"/>
  <c r="T426" i="7"/>
  <c r="T427" i="7"/>
  <c r="T428" i="7"/>
  <c r="T429" i="7"/>
  <c r="T430" i="7"/>
  <c r="T431" i="7"/>
  <c r="T432" i="7"/>
  <c r="T433" i="7"/>
  <c r="T434" i="7"/>
  <c r="T435" i="7"/>
  <c r="T436" i="7"/>
  <c r="T437" i="7"/>
  <c r="T438" i="7"/>
  <c r="T439" i="7"/>
  <c r="T440" i="7"/>
  <c r="T441" i="7"/>
  <c r="T442" i="7"/>
  <c r="T443" i="7"/>
  <c r="T444" i="7"/>
  <c r="T445" i="7"/>
  <c r="T446" i="7"/>
  <c r="T447" i="7"/>
  <c r="T448" i="7"/>
  <c r="T449" i="7"/>
  <c r="T450" i="7"/>
  <c r="T451" i="7"/>
  <c r="T452" i="7"/>
  <c r="T453" i="7"/>
  <c r="T454" i="7"/>
  <c r="T455" i="7"/>
  <c r="T456" i="7"/>
  <c r="T457" i="7"/>
  <c r="T458" i="7"/>
  <c r="T459" i="7"/>
  <c r="T460" i="7"/>
  <c r="T461" i="7"/>
  <c r="T462" i="7"/>
  <c r="T463" i="7"/>
  <c r="T464" i="7"/>
  <c r="T465" i="7"/>
  <c r="T466" i="7"/>
  <c r="T467" i="7"/>
  <c r="T468" i="7"/>
  <c r="T469" i="7"/>
  <c r="T470" i="7"/>
  <c r="T471" i="7"/>
  <c r="T472" i="7"/>
  <c r="T473" i="7"/>
  <c r="T474" i="7"/>
  <c r="T475" i="7"/>
  <c r="T476" i="7"/>
  <c r="T477" i="7"/>
  <c r="T478" i="7"/>
  <c r="T479" i="7"/>
  <c r="T480" i="7"/>
  <c r="T481" i="7"/>
  <c r="T482" i="7"/>
  <c r="T483" i="7"/>
  <c r="T484" i="7"/>
  <c r="T485" i="7"/>
  <c r="T486" i="7"/>
  <c r="T487" i="7"/>
  <c r="D15" i="1"/>
  <c r="F15" i="1"/>
  <c r="G15" i="1"/>
  <c r="D16" i="1"/>
  <c r="F16" i="1"/>
  <c r="G16" i="1"/>
  <c r="D17" i="1"/>
  <c r="F17" i="1"/>
  <c r="G17" i="1"/>
  <c r="K23" i="1"/>
  <c r="K24" i="1"/>
  <c r="F25" i="1"/>
  <c r="K25" i="1"/>
  <c r="I26" i="1"/>
  <c r="F27" i="1"/>
  <c r="I27" i="1"/>
  <c r="B28" i="1"/>
  <c r="F28" i="1"/>
  <c r="B29" i="1"/>
  <c r="F29" i="1"/>
  <c r="F30" i="1"/>
  <c r="K31" i="1"/>
  <c r="M31" i="1"/>
  <c r="K32" i="1"/>
  <c r="D33" i="1"/>
  <c r="E33" i="1"/>
  <c r="F33" i="1"/>
  <c r="G33" i="1"/>
  <c r="D34" i="1"/>
  <c r="E34" i="1"/>
  <c r="F34" i="1"/>
  <c r="G34" i="1"/>
  <c r="D35" i="1"/>
  <c r="E35" i="1"/>
  <c r="F35" i="1"/>
  <c r="G35" i="1"/>
  <c r="L35" i="1"/>
  <c r="D39" i="1"/>
  <c r="E39" i="1"/>
  <c r="F39" i="1"/>
  <c r="G39" i="1"/>
  <c r="D40" i="1"/>
  <c r="E40" i="1"/>
  <c r="F40" i="1"/>
  <c r="G40" i="1"/>
  <c r="D41" i="1"/>
  <c r="E41" i="1"/>
  <c r="F41" i="1"/>
  <c r="G41" i="1"/>
  <c r="E34" i="4"/>
  <c r="H34" i="4"/>
  <c r="D39" i="4"/>
  <c r="D40" i="4" s="1"/>
  <c r="E39" i="4"/>
  <c r="G39" i="4"/>
  <c r="H39" i="4"/>
  <c r="C40" i="4"/>
  <c r="E40" i="4"/>
  <c r="G40" i="4"/>
  <c r="H40" i="4"/>
  <c r="E51" i="2"/>
  <c r="E52" i="2"/>
  <c r="E57" i="11"/>
  <c r="F57" i="11"/>
  <c r="G57" i="11"/>
  <c r="H57" i="11"/>
  <c r="D57" i="11"/>
  <c r="S31" i="11"/>
  <c r="S53" i="11"/>
  <c r="R31" i="11"/>
  <c r="R53" i="11"/>
  <c r="Q31" i="11"/>
  <c r="Q53" i="11"/>
  <c r="Q42" i="11"/>
  <c r="Q56" i="11"/>
  <c r="R42" i="11"/>
  <c r="R56" i="11"/>
  <c r="N42" i="11"/>
  <c r="N56" i="11"/>
  <c r="O35" i="11"/>
  <c r="S35" i="11"/>
  <c r="P42" i="11"/>
  <c r="P56" i="11"/>
  <c r="N35" i="11"/>
  <c r="P35" i="11"/>
  <c r="S42" i="11"/>
  <c r="S56" i="11"/>
  <c r="O42" i="11"/>
  <c r="O56" i="11"/>
  <c r="Q35" i="11"/>
  <c r="R35" i="11"/>
  <c r="B19" i="9"/>
  <c r="C19" i="9" s="1"/>
  <c r="D55" i="8" s="1"/>
  <c r="B7" i="9"/>
  <c r="C7" i="9" s="1"/>
  <c r="BA19" i="14" l="1"/>
  <c r="BB19" i="14" s="1"/>
  <c r="BG19" i="14" s="1"/>
  <c r="BK19" i="14" s="1"/>
  <c r="BM19" i="14" s="1"/>
  <c r="AZ24" i="14"/>
  <c r="BA24" i="14" s="1"/>
  <c r="BB24" i="14" s="1"/>
  <c r="BG24" i="14" s="1"/>
  <c r="BK24" i="14" s="1"/>
  <c r="AZ29" i="14"/>
  <c r="AZ32" i="14"/>
  <c r="BA16" i="14"/>
  <c r="BB16" i="14" s="1"/>
  <c r="BG16" i="14" s="1"/>
  <c r="BK16" i="14" s="1"/>
  <c r="BM16" i="14" s="1"/>
  <c r="BA42" i="14"/>
  <c r="BB42" i="14" s="1"/>
  <c r="BG42" i="14" s="1"/>
  <c r="AY20" i="14"/>
  <c r="AY24" i="13"/>
  <c r="AY15" i="13"/>
  <c r="BA41" i="13"/>
  <c r="BB41" i="13" s="1"/>
  <c r="BG41" i="13" s="1"/>
  <c r="BK41" i="13" s="1"/>
  <c r="BL41" i="13" s="1"/>
  <c r="BA20" i="13"/>
  <c r="BB20" i="13" s="1"/>
  <c r="BG20" i="13" s="1"/>
  <c r="BK20" i="13" s="1"/>
  <c r="BA32" i="13"/>
  <c r="BB32" i="13" s="1"/>
  <c r="F2" i="13"/>
  <c r="BD32" i="13" s="1"/>
  <c r="BG32" i="13" s="1"/>
  <c r="BK32" i="13" s="1"/>
  <c r="AZ28" i="13"/>
  <c r="BA28" i="13" s="1"/>
  <c r="BB28" i="13" s="1"/>
  <c r="BL19" i="14"/>
  <c r="AZ34" i="14"/>
  <c r="AZ25" i="14"/>
  <c r="AZ20" i="14"/>
  <c r="AZ28" i="14"/>
  <c r="BA28" i="14" s="1"/>
  <c r="BB28" i="14" s="1"/>
  <c r="AZ39" i="14"/>
  <c r="BA39" i="14" s="1"/>
  <c r="BB39" i="14" s="1"/>
  <c r="AZ41" i="14"/>
  <c r="BA41" i="14" s="1"/>
  <c r="BB41" i="14" s="1"/>
  <c r="AZ44" i="14"/>
  <c r="AZ50" i="14"/>
  <c r="BA50" i="14" s="1"/>
  <c r="BB50" i="14" s="1"/>
  <c r="BG50" i="14" s="1"/>
  <c r="BK50" i="14" s="1"/>
  <c r="AZ22" i="14"/>
  <c r="BA22" i="14" s="1"/>
  <c r="BB22" i="14" s="1"/>
  <c r="BG22" i="14" s="1"/>
  <c r="BK22" i="14" s="1"/>
  <c r="AY43" i="14"/>
  <c r="BA43" i="14" s="1"/>
  <c r="BB43" i="14" s="1"/>
  <c r="BG43" i="14" s="1"/>
  <c r="AY44" i="14"/>
  <c r="BA44" i="14" s="1"/>
  <c r="BB44" i="14" s="1"/>
  <c r="BG44" i="14" s="1"/>
  <c r="AY32" i="14"/>
  <c r="AY26" i="14"/>
  <c r="BA26" i="14" s="1"/>
  <c r="BB26" i="14" s="1"/>
  <c r="BG26" i="14" s="1"/>
  <c r="BK26" i="14" s="1"/>
  <c r="AY21" i="14"/>
  <c r="BA21" i="14" s="1"/>
  <c r="BB21" i="14" s="1"/>
  <c r="BG21" i="14" s="1"/>
  <c r="BK21" i="14" s="1"/>
  <c r="AY13" i="14"/>
  <c r="BA13" i="14" s="1"/>
  <c r="BB13" i="14" s="1"/>
  <c r="BG13" i="14" s="1"/>
  <c r="BK13" i="14" s="1"/>
  <c r="AZ14" i="14"/>
  <c r="BA14" i="14" s="1"/>
  <c r="BB14" i="14" s="1"/>
  <c r="BG14" i="14" s="1"/>
  <c r="BK14" i="14" s="1"/>
  <c r="AZ17" i="14"/>
  <c r="BA17" i="14" s="1"/>
  <c r="BB17" i="14" s="1"/>
  <c r="BG17" i="14" s="1"/>
  <c r="BK17" i="14" s="1"/>
  <c r="AY18" i="14"/>
  <c r="BA18" i="14" s="1"/>
  <c r="BB18" i="14" s="1"/>
  <c r="BG18" i="14" s="1"/>
  <c r="BK18" i="14" s="1"/>
  <c r="AZ23" i="14"/>
  <c r="BA23" i="14" s="1"/>
  <c r="BB23" i="14" s="1"/>
  <c r="BG23" i="14" s="1"/>
  <c r="BK23" i="14" s="1"/>
  <c r="AY29" i="14"/>
  <c r="AZ31" i="14"/>
  <c r="BA31" i="14" s="1"/>
  <c r="BB31" i="14" s="1"/>
  <c r="AY15" i="14"/>
  <c r="BA15" i="14" s="1"/>
  <c r="BB15" i="14" s="1"/>
  <c r="AY25" i="14"/>
  <c r="AY34" i="14"/>
  <c r="BA24" i="13"/>
  <c r="BB24" i="13" s="1"/>
  <c r="BG24" i="13" s="1"/>
  <c r="BK24" i="13" s="1"/>
  <c r="BM41" i="13"/>
  <c r="BM20" i="13"/>
  <c r="BL20" i="13"/>
  <c r="BN20" i="13" s="1"/>
  <c r="BG16" i="13"/>
  <c r="BK16" i="13" s="1"/>
  <c r="BA23" i="13"/>
  <c r="BB23" i="13" s="1"/>
  <c r="BG23" i="13" s="1"/>
  <c r="BK23" i="13" s="1"/>
  <c r="AZ40" i="13"/>
  <c r="BA40" i="13" s="1"/>
  <c r="BB40" i="13" s="1"/>
  <c r="AY39" i="13"/>
  <c r="AY30" i="13"/>
  <c r="BA30" i="13" s="1"/>
  <c r="BB30" i="13" s="1"/>
  <c r="AY14" i="13"/>
  <c r="AZ15" i="13"/>
  <c r="AY17" i="13"/>
  <c r="AZ18" i="13"/>
  <c r="BA18" i="13" s="1"/>
  <c r="BB18" i="13" s="1"/>
  <c r="AZ39" i="13"/>
  <c r="AZ48" i="13"/>
  <c r="BA48" i="13" s="1"/>
  <c r="BB48" i="13" s="1"/>
  <c r="BG48" i="13" s="1"/>
  <c r="AZ47" i="13"/>
  <c r="AZ26" i="13"/>
  <c r="AZ22" i="13"/>
  <c r="BA22" i="13" s="1"/>
  <c r="BB22" i="13" s="1"/>
  <c r="BG22" i="13" s="1"/>
  <c r="BK22" i="13" s="1"/>
  <c r="AY47" i="13"/>
  <c r="AY46" i="13"/>
  <c r="BA46" i="13" s="1"/>
  <c r="BB46" i="13" s="1"/>
  <c r="BG46" i="13" s="1"/>
  <c r="AY25" i="13"/>
  <c r="AY13" i="13"/>
  <c r="BA13" i="13" s="1"/>
  <c r="BB13" i="13" s="1"/>
  <c r="BG13" i="13" s="1"/>
  <c r="BK13" i="13" s="1"/>
  <c r="AZ14" i="13"/>
  <c r="AZ17" i="13"/>
  <c r="AY21" i="13"/>
  <c r="BA21" i="13" s="1"/>
  <c r="BB21" i="13" s="1"/>
  <c r="BG21" i="13" s="1"/>
  <c r="BK21" i="13" s="1"/>
  <c r="AZ24" i="13"/>
  <c r="AZ25" i="13"/>
  <c r="AY26" i="13"/>
  <c r="BA26" i="13" s="1"/>
  <c r="BB26" i="13" s="1"/>
  <c r="BG26" i="13" s="1"/>
  <c r="BK26" i="13" s="1"/>
  <c r="AY27" i="13"/>
  <c r="BA27" i="13" s="1"/>
  <c r="BB27" i="13" s="1"/>
  <c r="BG27" i="13" s="1"/>
  <c r="BK27" i="13" s="1"/>
  <c r="AY31" i="13"/>
  <c r="BA31" i="13" s="1"/>
  <c r="BB31" i="13" s="1"/>
  <c r="BG31" i="13" s="1"/>
  <c r="BK31" i="13" s="1"/>
  <c r="BA34" i="13"/>
  <c r="BB34" i="13" s="1"/>
  <c r="F3" i="4"/>
  <c r="B16" i="9"/>
  <c r="C16" i="9" s="1"/>
  <c r="D52" i="8" s="1"/>
  <c r="B14" i="9"/>
  <c r="C14" i="9" s="1"/>
  <c r="D50" i="8" s="1"/>
  <c r="B13" i="9"/>
  <c r="C13" i="9" s="1"/>
  <c r="D49" i="8" s="1"/>
  <c r="B12" i="9"/>
  <c r="C12" i="9" s="1"/>
  <c r="D48" i="8" s="1"/>
  <c r="B9" i="9"/>
  <c r="C9" i="9" s="1"/>
  <c r="D45" i="8" s="1"/>
  <c r="B15" i="9"/>
  <c r="C15" i="9" s="1"/>
  <c r="D51" i="8" s="1"/>
  <c r="B17" i="9"/>
  <c r="C17" i="9" s="1"/>
  <c r="D53" i="8" s="1"/>
  <c r="B18" i="9"/>
  <c r="C18" i="9" s="1"/>
  <c r="D54" i="8" s="1"/>
  <c r="B8" i="9"/>
  <c r="C8" i="9" s="1"/>
  <c r="D44" i="8" s="1"/>
  <c r="B11" i="9"/>
  <c r="C11" i="9" s="1"/>
  <c r="D47" i="8" s="1"/>
  <c r="B20" i="9"/>
  <c r="C20" i="9" s="1"/>
  <c r="D56" i="8" s="1"/>
  <c r="D43" i="8"/>
  <c r="BL16" i="14" l="1"/>
  <c r="BN16" i="14" s="1"/>
  <c r="BM24" i="14"/>
  <c r="BL24" i="14"/>
  <c r="BN24" i="14" s="1"/>
  <c r="BA29" i="14"/>
  <c r="BB29" i="14" s="1"/>
  <c r="BG29" i="14" s="1"/>
  <c r="BK29" i="14" s="1"/>
  <c r="BM29" i="14" s="1"/>
  <c r="BA32" i="14"/>
  <c r="BB32" i="14" s="1"/>
  <c r="BG32" i="14" s="1"/>
  <c r="BK32" i="14" s="1"/>
  <c r="BM32" i="14" s="1"/>
  <c r="BN19" i="14"/>
  <c r="BA20" i="14"/>
  <c r="BB20" i="14" s="1"/>
  <c r="BD20" i="14" s="1"/>
  <c r="BA34" i="14"/>
  <c r="BB34" i="14" s="1"/>
  <c r="BA15" i="13"/>
  <c r="BB15" i="13" s="1"/>
  <c r="BG15" i="13" s="1"/>
  <c r="BK15" i="13" s="1"/>
  <c r="BA25" i="13"/>
  <c r="BB25" i="13" s="1"/>
  <c r="BG25" i="13" s="1"/>
  <c r="BK25" i="13" s="1"/>
  <c r="BL25" i="13" s="1"/>
  <c r="BA39" i="13"/>
  <c r="BB39" i="13" s="1"/>
  <c r="BL23" i="14"/>
  <c r="BM23" i="14"/>
  <c r="BD28" i="14"/>
  <c r="BL17" i="14"/>
  <c r="BM17" i="14"/>
  <c r="BL14" i="14"/>
  <c r="BM14" i="14"/>
  <c r="BD39" i="14"/>
  <c r="BD34" i="14"/>
  <c r="BL32" i="14"/>
  <c r="AY49" i="14"/>
  <c r="BA49" i="14" s="1"/>
  <c r="BB49" i="14" s="1"/>
  <c r="AY53" i="14"/>
  <c r="BA53" i="14" s="1"/>
  <c r="BB53" i="14" s="1"/>
  <c r="AY48" i="14"/>
  <c r="BA48" i="14" s="1"/>
  <c r="BB48" i="14" s="1"/>
  <c r="AY52" i="14"/>
  <c r="BA52" i="14" s="1"/>
  <c r="BB52" i="14" s="1"/>
  <c r="AY38" i="14"/>
  <c r="BA38" i="14" s="1"/>
  <c r="BB38" i="14" s="1"/>
  <c r="AY54" i="14"/>
  <c r="BA54" i="14" s="1"/>
  <c r="BB54" i="14" s="1"/>
  <c r="AY30" i="14"/>
  <c r="BA30" i="14" s="1"/>
  <c r="BB30" i="14" s="1"/>
  <c r="AY40" i="14"/>
  <c r="BA40" i="14" s="1"/>
  <c r="BB40" i="14" s="1"/>
  <c r="AY27" i="14"/>
  <c r="BA27" i="14" s="1"/>
  <c r="BB27" i="14" s="1"/>
  <c r="AY35" i="14"/>
  <c r="BA35" i="14" s="1"/>
  <c r="BB35" i="14" s="1"/>
  <c r="AY51" i="14"/>
  <c r="BA51" i="14" s="1"/>
  <c r="BB51" i="14" s="1"/>
  <c r="AY36" i="14"/>
  <c r="BA36" i="14" s="1"/>
  <c r="BB36" i="14" s="1"/>
  <c r="AY33" i="14"/>
  <c r="BA33" i="14" s="1"/>
  <c r="BB33" i="14" s="1"/>
  <c r="AY47" i="14"/>
  <c r="BA47" i="14" s="1"/>
  <c r="BB47" i="14" s="1"/>
  <c r="AY37" i="14"/>
  <c r="BA37" i="14" s="1"/>
  <c r="BB37" i="14" s="1"/>
  <c r="BA25" i="14"/>
  <c r="BB25" i="14" s="1"/>
  <c r="BM13" i="14"/>
  <c r="BL13" i="14"/>
  <c r="BM22" i="14"/>
  <c r="BL22" i="14"/>
  <c r="BD15" i="14"/>
  <c r="BL18" i="14"/>
  <c r="BN18" i="14" s="1"/>
  <c r="BM18" i="14"/>
  <c r="BD41" i="14"/>
  <c r="BL26" i="14"/>
  <c r="BM26" i="14"/>
  <c r="BL50" i="14"/>
  <c r="BM50" i="14"/>
  <c r="BD31" i="14"/>
  <c r="BM21" i="14"/>
  <c r="BL21" i="14"/>
  <c r="BL32" i="13"/>
  <c r="BM32" i="13"/>
  <c r="BL15" i="13"/>
  <c r="BM15" i="13"/>
  <c r="BD40" i="13"/>
  <c r="BG40" i="13" s="1"/>
  <c r="BK40" i="13" s="1"/>
  <c r="BD18" i="13"/>
  <c r="BG18" i="13" s="1"/>
  <c r="BK18" i="13" s="1"/>
  <c r="BM22" i="13"/>
  <c r="BL22" i="13"/>
  <c r="BN22" i="13" s="1"/>
  <c r="AY53" i="13"/>
  <c r="BA53" i="13" s="1"/>
  <c r="BB53" i="13" s="1"/>
  <c r="AY45" i="13"/>
  <c r="BA45" i="13" s="1"/>
  <c r="BB45" i="13" s="1"/>
  <c r="AY54" i="13"/>
  <c r="BA54" i="13" s="1"/>
  <c r="BB54" i="13" s="1"/>
  <c r="AY42" i="13"/>
  <c r="BA42" i="13" s="1"/>
  <c r="BB42" i="13" s="1"/>
  <c r="AY35" i="13"/>
  <c r="BA35" i="13" s="1"/>
  <c r="BB35" i="13" s="1"/>
  <c r="AY44" i="13"/>
  <c r="BA44" i="13" s="1"/>
  <c r="BB44" i="13" s="1"/>
  <c r="AY33" i="13"/>
  <c r="BA33" i="13" s="1"/>
  <c r="BB33" i="13" s="1"/>
  <c r="AY29" i="13"/>
  <c r="BA29" i="13" s="1"/>
  <c r="BB29" i="13" s="1"/>
  <c r="AY19" i="13"/>
  <c r="BA19" i="13" s="1"/>
  <c r="BB19" i="13" s="1"/>
  <c r="AY37" i="13"/>
  <c r="BA37" i="13" s="1"/>
  <c r="BB37" i="13" s="1"/>
  <c r="AY36" i="13"/>
  <c r="BA36" i="13" s="1"/>
  <c r="BB36" i="13" s="1"/>
  <c r="AY51" i="13"/>
  <c r="BA51" i="13" s="1"/>
  <c r="BB51" i="13" s="1"/>
  <c r="AY38" i="13"/>
  <c r="BA38" i="13" s="1"/>
  <c r="BB38" i="13" s="1"/>
  <c r="AY52" i="13"/>
  <c r="BA52" i="13" s="1"/>
  <c r="BB52" i="13" s="1"/>
  <c r="AY43" i="13"/>
  <c r="BA43" i="13" s="1"/>
  <c r="BB43" i="13" s="1"/>
  <c r="BL26" i="13"/>
  <c r="BM26" i="13"/>
  <c r="BA17" i="13"/>
  <c r="BB17" i="13" s="1"/>
  <c r="BG17" i="13" s="1"/>
  <c r="BK17" i="13" s="1"/>
  <c r="BD39" i="13"/>
  <c r="BG39" i="13" s="1"/>
  <c r="BK39" i="13" s="1"/>
  <c r="BD34" i="13"/>
  <c r="BG34" i="13" s="1"/>
  <c r="BK34" i="13" s="1"/>
  <c r="BA47" i="13"/>
  <c r="BB47" i="13" s="1"/>
  <c r="BG47" i="13" s="1"/>
  <c r="BL23" i="13"/>
  <c r="BM23" i="13"/>
  <c r="BL31" i="13"/>
  <c r="BM31" i="13"/>
  <c r="BM13" i="13"/>
  <c r="BL13" i="13"/>
  <c r="BA14" i="13"/>
  <c r="BB14" i="13" s="1"/>
  <c r="BG14" i="13" s="1"/>
  <c r="BK14" i="13" s="1"/>
  <c r="BN41" i="13"/>
  <c r="BL27" i="13"/>
  <c r="BM27" i="13"/>
  <c r="BM21" i="13"/>
  <c r="BL21" i="13"/>
  <c r="BM25" i="13"/>
  <c r="BD30" i="13"/>
  <c r="BG30" i="13" s="1"/>
  <c r="BK30" i="13" s="1"/>
  <c r="BD28" i="13"/>
  <c r="BG28" i="13" s="1"/>
  <c r="BK28" i="13" s="1"/>
  <c r="BM16" i="13"/>
  <c r="BL16" i="13"/>
  <c r="BM24" i="13"/>
  <c r="BL24" i="13"/>
  <c r="F4" i="4"/>
  <c r="F2" i="4" s="1"/>
  <c r="G4" i="4"/>
  <c r="C21" i="9"/>
  <c r="AY37" i="4"/>
  <c r="BA37" i="4" s="1"/>
  <c r="BB37" i="4" s="1"/>
  <c r="AY54" i="4"/>
  <c r="BA54" i="4" s="1"/>
  <c r="BB54" i="4" s="1"/>
  <c r="AY44" i="4"/>
  <c r="BA44" i="4" s="1"/>
  <c r="BB44" i="4" s="1"/>
  <c r="AY38" i="4"/>
  <c r="BA38" i="4" s="1"/>
  <c r="BB38" i="4" s="1"/>
  <c r="AY43" i="4"/>
  <c r="BA43" i="4" s="1"/>
  <c r="BB43" i="4" s="1"/>
  <c r="AY52" i="4"/>
  <c r="BA52" i="4" s="1"/>
  <c r="BB52" i="4" s="1"/>
  <c r="AY51" i="4"/>
  <c r="BA51" i="4" s="1"/>
  <c r="BB51" i="4" s="1"/>
  <c r="AY19" i="4"/>
  <c r="BA19" i="4" s="1"/>
  <c r="BB19" i="4" s="1"/>
  <c r="AY35" i="4"/>
  <c r="BA35" i="4" s="1"/>
  <c r="BB35" i="4" s="1"/>
  <c r="D57" i="8"/>
  <c r="AY29" i="4"/>
  <c r="BA29" i="4" s="1"/>
  <c r="BB29" i="4" s="1"/>
  <c r="AY33" i="4"/>
  <c r="BA33" i="4" s="1"/>
  <c r="BB33" i="4" s="1"/>
  <c r="AY45" i="4"/>
  <c r="BA45" i="4" s="1"/>
  <c r="BB45" i="4" s="1"/>
  <c r="AY53" i="4"/>
  <c r="BA53" i="4" s="1"/>
  <c r="BB53" i="4" s="1"/>
  <c r="AY36" i="4"/>
  <c r="BA36" i="4" s="1"/>
  <c r="BB36" i="4" s="1"/>
  <c r="AY42" i="4"/>
  <c r="BA42" i="4" s="1"/>
  <c r="BB42" i="4" s="1"/>
  <c r="BG20" i="14" l="1"/>
  <c r="BK20" i="14" s="1"/>
  <c r="BM20" i="14" s="1"/>
  <c r="BE20" i="14"/>
  <c r="BF20" i="14" s="1"/>
  <c r="BE34" i="14"/>
  <c r="BF34" i="14" s="1"/>
  <c r="BG34" i="14" s="1"/>
  <c r="BK34" i="14" s="1"/>
  <c r="BG31" i="14"/>
  <c r="BK31" i="14" s="1"/>
  <c r="BM31" i="14" s="1"/>
  <c r="BE31" i="14"/>
  <c r="BF31" i="14" s="1"/>
  <c r="BE39" i="14"/>
  <c r="BF39" i="14" s="1"/>
  <c r="BG39" i="14" s="1"/>
  <c r="BK39" i="14" s="1"/>
  <c r="BE41" i="14"/>
  <c r="BF41" i="14" s="1"/>
  <c r="BG41" i="14" s="1"/>
  <c r="BK41" i="14" s="1"/>
  <c r="BN22" i="14"/>
  <c r="BE28" i="14"/>
  <c r="BF28" i="14" s="1"/>
  <c r="BG28" i="14" s="1"/>
  <c r="BK28" i="14" s="1"/>
  <c r="BL28" i="14" s="1"/>
  <c r="BE15" i="14"/>
  <c r="BF15" i="14" s="1"/>
  <c r="BG15" i="14" s="1"/>
  <c r="BK15" i="14" s="1"/>
  <c r="BN16" i="13"/>
  <c r="BL29" i="14"/>
  <c r="BN29" i="14" s="1"/>
  <c r="BN31" i="13"/>
  <c r="BN26" i="13"/>
  <c r="BN13" i="13"/>
  <c r="BN32" i="13"/>
  <c r="BD27" i="14"/>
  <c r="BD49" i="14"/>
  <c r="BD36" i="14"/>
  <c r="BD52" i="14"/>
  <c r="BN21" i="14"/>
  <c r="BN26" i="14"/>
  <c r="BN13" i="14"/>
  <c r="BD47" i="14"/>
  <c r="BD35" i="14"/>
  <c r="BD54" i="14"/>
  <c r="BD53" i="14"/>
  <c r="BN32" i="14"/>
  <c r="BN14" i="14"/>
  <c r="BD33" i="14"/>
  <c r="BD38" i="14"/>
  <c r="BD25" i="14"/>
  <c r="BD40" i="14"/>
  <c r="BN17" i="14"/>
  <c r="BN50" i="14"/>
  <c r="BD37" i="14"/>
  <c r="BD51" i="14"/>
  <c r="BE51" i="14" s="1"/>
  <c r="BF51" i="14" s="1"/>
  <c r="BD30" i="14"/>
  <c r="BD48" i="14"/>
  <c r="BN23" i="14"/>
  <c r="BM34" i="13"/>
  <c r="BL34" i="13"/>
  <c r="BL40" i="13"/>
  <c r="BM40" i="13"/>
  <c r="BM39" i="13"/>
  <c r="BL39" i="13"/>
  <c r="BL28" i="13"/>
  <c r="BM28" i="13"/>
  <c r="BL30" i="13"/>
  <c r="BM30" i="13"/>
  <c r="BM18" i="13"/>
  <c r="BL18" i="13"/>
  <c r="BD29" i="13"/>
  <c r="J3" i="13"/>
  <c r="K3" i="13" s="1"/>
  <c r="J3" i="14" s="1"/>
  <c r="BN25" i="13"/>
  <c r="BN27" i="13"/>
  <c r="BN23" i="13"/>
  <c r="BD43" i="13"/>
  <c r="BD36" i="13"/>
  <c r="BD33" i="13"/>
  <c r="BD54" i="13"/>
  <c r="BN15" i="13"/>
  <c r="BN24" i="13"/>
  <c r="BN21" i="13"/>
  <c r="BL17" i="13"/>
  <c r="BM17" i="13"/>
  <c r="BD52" i="13"/>
  <c r="BD37" i="13"/>
  <c r="BD44" i="13"/>
  <c r="BD45" i="13"/>
  <c r="BD51" i="13"/>
  <c r="BD42" i="13"/>
  <c r="BL14" i="13"/>
  <c r="BM14" i="13"/>
  <c r="BD38" i="13"/>
  <c r="BD19" i="13"/>
  <c r="BD35" i="13"/>
  <c r="BD53" i="13"/>
  <c r="G2" i="4"/>
  <c r="AY17" i="4"/>
  <c r="BD33" i="4"/>
  <c r="BD36" i="4"/>
  <c r="BD29" i="4"/>
  <c r="BD51" i="4"/>
  <c r="BD44" i="4"/>
  <c r="BD42" i="4"/>
  <c r="BD38" i="4"/>
  <c r="BD53" i="4"/>
  <c r="AY50" i="4"/>
  <c r="BA50" i="4" s="1"/>
  <c r="BB50" i="4" s="1"/>
  <c r="BG50" i="4" s="1"/>
  <c r="AY41" i="4"/>
  <c r="AY49" i="4"/>
  <c r="BA49" i="4" s="1"/>
  <c r="BB49" i="4" s="1"/>
  <c r="BG49" i="4" s="1"/>
  <c r="BD52" i="4"/>
  <c r="BD54" i="4"/>
  <c r="BE54" i="4" s="1"/>
  <c r="BD19" i="4"/>
  <c r="BD45" i="4"/>
  <c r="BD35" i="4"/>
  <c r="BD43" i="4"/>
  <c r="BD37" i="4"/>
  <c r="BM41" i="14" l="1"/>
  <c r="BL41" i="14"/>
  <c r="BL31" i="14"/>
  <c r="BN31" i="14" s="1"/>
  <c r="BL20" i="14"/>
  <c r="BN20" i="14" s="1"/>
  <c r="BL15" i="14"/>
  <c r="BN15" i="14" s="1"/>
  <c r="BM15" i="14"/>
  <c r="BM34" i="14"/>
  <c r="BL34" i="14"/>
  <c r="BL39" i="14"/>
  <c r="BM39" i="14"/>
  <c r="BM28" i="14"/>
  <c r="BE25" i="14"/>
  <c r="BF25" i="14" s="1"/>
  <c r="BG25" i="14" s="1"/>
  <c r="BK25" i="14" s="1"/>
  <c r="BL25" i="14" s="1"/>
  <c r="BE48" i="14"/>
  <c r="BF48" i="14" s="1"/>
  <c r="BG48" i="14" s="1"/>
  <c r="BE54" i="14"/>
  <c r="BF54" i="14" s="1"/>
  <c r="BG54" i="14" s="1"/>
  <c r="BE49" i="14"/>
  <c r="BF49" i="14" s="1"/>
  <c r="BG49" i="14" s="1"/>
  <c r="BE47" i="14"/>
  <c r="BF47" i="14" s="1"/>
  <c r="BG47" i="14" s="1"/>
  <c r="BE53" i="14"/>
  <c r="BF53" i="14" s="1"/>
  <c r="BG53" i="14" s="1"/>
  <c r="BK53" i="14" s="1"/>
  <c r="BE52" i="14"/>
  <c r="BF52" i="14" s="1"/>
  <c r="BG52" i="14" s="1"/>
  <c r="BK52" i="14" s="1"/>
  <c r="BE30" i="14"/>
  <c r="BF30" i="14" s="1"/>
  <c r="BG30" i="14" s="1"/>
  <c r="BK30" i="14" s="1"/>
  <c r="BE33" i="14"/>
  <c r="BF33" i="14" s="1"/>
  <c r="BG33" i="14" s="1"/>
  <c r="BK33" i="14" s="1"/>
  <c r="BE40" i="14"/>
  <c r="BF40" i="14" s="1"/>
  <c r="BG40" i="14" s="1"/>
  <c r="BK40" i="14" s="1"/>
  <c r="BM40" i="14" s="1"/>
  <c r="BE38" i="14"/>
  <c r="BF38" i="14" s="1"/>
  <c r="BG38" i="14" s="1"/>
  <c r="BK38" i="14" s="1"/>
  <c r="BL38" i="14" s="1"/>
  <c r="BE27" i="14"/>
  <c r="BF27" i="14" s="1"/>
  <c r="BG27" i="14" s="1"/>
  <c r="BK27" i="14" s="1"/>
  <c r="BE37" i="14"/>
  <c r="BF37" i="14" s="1"/>
  <c r="BG37" i="14" s="1"/>
  <c r="BK37" i="14" s="1"/>
  <c r="BE35" i="14"/>
  <c r="BF35" i="14" s="1"/>
  <c r="BG35" i="14" s="1"/>
  <c r="BK35" i="14" s="1"/>
  <c r="BG51" i="14"/>
  <c r="BK51" i="14" s="1"/>
  <c r="BM51" i="14" s="1"/>
  <c r="BE36" i="14"/>
  <c r="BF36" i="14" s="1"/>
  <c r="BG36" i="14" s="1"/>
  <c r="BK36" i="14" s="1"/>
  <c r="BE54" i="13"/>
  <c r="BF54" i="13" s="1"/>
  <c r="BG54" i="13" s="1"/>
  <c r="BE53" i="13"/>
  <c r="BF53" i="13" s="1"/>
  <c r="BG53" i="13" s="1"/>
  <c r="BE52" i="13"/>
  <c r="BF52" i="13" s="1"/>
  <c r="BG52" i="13" s="1"/>
  <c r="BE51" i="13"/>
  <c r="BF51" i="13" s="1"/>
  <c r="BG51" i="13" s="1"/>
  <c r="BE45" i="13"/>
  <c r="BF45" i="13" s="1"/>
  <c r="BG45" i="13" s="1"/>
  <c r="BK45" i="13" s="1"/>
  <c r="BE44" i="13"/>
  <c r="BF44" i="13" s="1"/>
  <c r="BG44" i="13" s="1"/>
  <c r="BK44" i="13" s="1"/>
  <c r="BE43" i="13"/>
  <c r="BF43" i="13" s="1"/>
  <c r="BG43" i="13" s="1"/>
  <c r="BK43" i="13" s="1"/>
  <c r="BE42" i="13"/>
  <c r="BF42" i="13" s="1"/>
  <c r="BG42" i="13" s="1"/>
  <c r="BK42" i="13" s="1"/>
  <c r="BE38" i="13"/>
  <c r="BF38" i="13" s="1"/>
  <c r="BG38" i="13" s="1"/>
  <c r="BK38" i="13" s="1"/>
  <c r="BE37" i="13"/>
  <c r="BF37" i="13" s="1"/>
  <c r="BG37" i="13" s="1"/>
  <c r="BK37" i="13" s="1"/>
  <c r="BL37" i="13" s="1"/>
  <c r="BE36" i="13"/>
  <c r="BF36" i="13" s="1"/>
  <c r="BG36" i="13" s="1"/>
  <c r="BK36" i="13" s="1"/>
  <c r="BE35" i="13"/>
  <c r="BF35" i="13" s="1"/>
  <c r="BG35" i="13" s="1"/>
  <c r="BK35" i="13" s="1"/>
  <c r="BE33" i="13"/>
  <c r="BF33" i="13" s="1"/>
  <c r="BG33" i="13" s="1"/>
  <c r="BK33" i="13" s="1"/>
  <c r="BE29" i="13"/>
  <c r="BF29" i="13" s="1"/>
  <c r="BG29" i="13" s="1"/>
  <c r="BK29" i="13" s="1"/>
  <c r="BE19" i="13"/>
  <c r="BF19" i="13" s="1"/>
  <c r="BG19" i="13" s="1"/>
  <c r="BK19" i="13" s="1"/>
  <c r="BF54" i="4"/>
  <c r="BG54" i="4" s="1"/>
  <c r="BE53" i="4"/>
  <c r="BE52" i="4"/>
  <c r="BE51" i="4"/>
  <c r="BE45" i="4"/>
  <c r="BE44" i="4"/>
  <c r="BE43" i="4"/>
  <c r="BE42" i="4"/>
  <c r="BE38" i="4"/>
  <c r="BE37" i="4"/>
  <c r="BE36" i="4"/>
  <c r="BE35" i="4"/>
  <c r="BE33" i="4"/>
  <c r="BE29" i="4"/>
  <c r="BE19" i="4"/>
  <c r="BN14" i="13"/>
  <c r="BN30" i="13"/>
  <c r="BN18" i="13"/>
  <c r="BN41" i="14"/>
  <c r="BN28" i="14"/>
  <c r="K5" i="13"/>
  <c r="BN28" i="13"/>
  <c r="BN17" i="13"/>
  <c r="BN39" i="13"/>
  <c r="BN34" i="13"/>
  <c r="BN40" i="13"/>
  <c r="AY14" i="4"/>
  <c r="AY15" i="4"/>
  <c r="AY24" i="4"/>
  <c r="AY22" i="4"/>
  <c r="AY46" i="4"/>
  <c r="AY47" i="4"/>
  <c r="AY20" i="4"/>
  <c r="AY48" i="4"/>
  <c r="AY27" i="4"/>
  <c r="AY21" i="4"/>
  <c r="AY25" i="4"/>
  <c r="AY26" i="4"/>
  <c r="AY13" i="4"/>
  <c r="AY31" i="4"/>
  <c r="AY23" i="4"/>
  <c r="AZ22" i="4"/>
  <c r="AZ26" i="4"/>
  <c r="AZ31" i="4"/>
  <c r="AZ41" i="4"/>
  <c r="BA41" i="4" s="1"/>
  <c r="BB41" i="4" s="1"/>
  <c r="BG41" i="4" s="1"/>
  <c r="BK41" i="4" s="1"/>
  <c r="AZ24" i="4"/>
  <c r="AZ25" i="4"/>
  <c r="AZ13" i="4"/>
  <c r="AZ46" i="4"/>
  <c r="AZ14" i="4"/>
  <c r="AZ27" i="4"/>
  <c r="AZ20" i="4"/>
  <c r="AZ47" i="4"/>
  <c r="AZ15" i="4"/>
  <c r="AZ48" i="4"/>
  <c r="AZ21" i="4"/>
  <c r="AZ23" i="4"/>
  <c r="BN39" i="14" l="1"/>
  <c r="BN34" i="14"/>
  <c r="BM25" i="14"/>
  <c r="BL52" i="14"/>
  <c r="BM52" i="14"/>
  <c r="BL33" i="14"/>
  <c r="BM33" i="14"/>
  <c r="BL30" i="14"/>
  <c r="BM30" i="14"/>
  <c r="BL53" i="14"/>
  <c r="BM53" i="14"/>
  <c r="BL40" i="14"/>
  <c r="BN40" i="14" s="1"/>
  <c r="BM38" i="14"/>
  <c r="BN38" i="14" s="1"/>
  <c r="BM27" i="14"/>
  <c r="BL27" i="14"/>
  <c r="BM37" i="14"/>
  <c r="BL37" i="14"/>
  <c r="BM35" i="14"/>
  <c r="BL35" i="14"/>
  <c r="BL51" i="14"/>
  <c r="BN51" i="14" s="1"/>
  <c r="BM36" i="14"/>
  <c r="BL36" i="14"/>
  <c r="BL45" i="13"/>
  <c r="BM45" i="13"/>
  <c r="BL44" i="13"/>
  <c r="BM44" i="13"/>
  <c r="BL43" i="13"/>
  <c r="BM43" i="13"/>
  <c r="BM42" i="13"/>
  <c r="BL42" i="13"/>
  <c r="BM38" i="13"/>
  <c r="BL38" i="13"/>
  <c r="BM37" i="13"/>
  <c r="BN37" i="13" s="1"/>
  <c r="BO37" i="13" s="1"/>
  <c r="BL36" i="13"/>
  <c r="BM36" i="13"/>
  <c r="BL35" i="13"/>
  <c r="BM35" i="13"/>
  <c r="BM33" i="13"/>
  <c r="BL33" i="13"/>
  <c r="BL29" i="13"/>
  <c r="BM29" i="13"/>
  <c r="BL19" i="13"/>
  <c r="BM19" i="13"/>
  <c r="BF52" i="4"/>
  <c r="BG52" i="4" s="1"/>
  <c r="BF53" i="4"/>
  <c r="BG53" i="4" s="1"/>
  <c r="BF51" i="4"/>
  <c r="BG51" i="4" s="1"/>
  <c r="BF44" i="4"/>
  <c r="BG44" i="4" s="1"/>
  <c r="BK44" i="4" s="1"/>
  <c r="BF45" i="4"/>
  <c r="BG45" i="4" s="1"/>
  <c r="BK45" i="4" s="1"/>
  <c r="BF42" i="4"/>
  <c r="BG42" i="4" s="1"/>
  <c r="BK42" i="4" s="1"/>
  <c r="BF43" i="4"/>
  <c r="BG43" i="4" s="1"/>
  <c r="BK43" i="4" s="1"/>
  <c r="BF36" i="4"/>
  <c r="BG36" i="4" s="1"/>
  <c r="BK36" i="4" s="1"/>
  <c r="BF33" i="4"/>
  <c r="BG33" i="4" s="1"/>
  <c r="BK33" i="4" s="1"/>
  <c r="BF38" i="4"/>
  <c r="BG38" i="4" s="1"/>
  <c r="BK38" i="4" s="1"/>
  <c r="BF35" i="4"/>
  <c r="BG35" i="4" s="1"/>
  <c r="BK35" i="4" s="1"/>
  <c r="BL35" i="4" s="1"/>
  <c r="BF37" i="4"/>
  <c r="BG37" i="4" s="1"/>
  <c r="BK37" i="4" s="1"/>
  <c r="BF29" i="4"/>
  <c r="BG29" i="4" s="1"/>
  <c r="BK29" i="4" s="1"/>
  <c r="BF19" i="4"/>
  <c r="BG19" i="4" s="1"/>
  <c r="BK19" i="4" s="1"/>
  <c r="BN25" i="14"/>
  <c r="BO50" i="13"/>
  <c r="BO48" i="13"/>
  <c r="BO51" i="13"/>
  <c r="BO47" i="13"/>
  <c r="BO46" i="13"/>
  <c r="BO49" i="13"/>
  <c r="BO53" i="13"/>
  <c r="BO52" i="13"/>
  <c r="BO20" i="13"/>
  <c r="BO26" i="13"/>
  <c r="BO22" i="13"/>
  <c r="BO41" i="13"/>
  <c r="BO13" i="13"/>
  <c r="BO31" i="13"/>
  <c r="BO32" i="13"/>
  <c r="BO16" i="13"/>
  <c r="BO25" i="13"/>
  <c r="BO23" i="13"/>
  <c r="BO14" i="13"/>
  <c r="BO15" i="13"/>
  <c r="BO40" i="13"/>
  <c r="BO34" i="13"/>
  <c r="BO17" i="13"/>
  <c r="BO18" i="13"/>
  <c r="BO24" i="13"/>
  <c r="BO39" i="13"/>
  <c r="BO28" i="13"/>
  <c r="BO21" i="13"/>
  <c r="BO30" i="13"/>
  <c r="BO27" i="13"/>
  <c r="BA13" i="4"/>
  <c r="BB13" i="4" s="1"/>
  <c r="BG13" i="4" s="1"/>
  <c r="BK13" i="4" s="1"/>
  <c r="BM13" i="4" s="1"/>
  <c r="BA47" i="4"/>
  <c r="BB47" i="4" s="1"/>
  <c r="BG47" i="4" s="1"/>
  <c r="BA27" i="4"/>
  <c r="BB27" i="4" s="1"/>
  <c r="BG27" i="4" s="1"/>
  <c r="BK27" i="4" s="1"/>
  <c r="BM27" i="4" s="1"/>
  <c r="BL41" i="4"/>
  <c r="BM41" i="4"/>
  <c r="BA15" i="4"/>
  <c r="BB15" i="4" s="1"/>
  <c r="BG15" i="4" s="1"/>
  <c r="BK15" i="4" s="1"/>
  <c r="BA26" i="4"/>
  <c r="BB26" i="4" s="1"/>
  <c r="BG26" i="4" s="1"/>
  <c r="BK26" i="4" s="1"/>
  <c r="BA48" i="4"/>
  <c r="BB48" i="4" s="1"/>
  <c r="BG48" i="4" s="1"/>
  <c r="BA46" i="4"/>
  <c r="BB46" i="4" s="1"/>
  <c r="BG46" i="4" s="1"/>
  <c r="BA14" i="4"/>
  <c r="BB14" i="4" s="1"/>
  <c r="BG14" i="4" s="1"/>
  <c r="BK14" i="4" s="1"/>
  <c r="AY32" i="4"/>
  <c r="AY34" i="4"/>
  <c r="AY30" i="4"/>
  <c r="AY39" i="4"/>
  <c r="AY16" i="4"/>
  <c r="AY40" i="4"/>
  <c r="BA23" i="4"/>
  <c r="BB23" i="4" s="1"/>
  <c r="BG23" i="4" s="1"/>
  <c r="BK23" i="4" s="1"/>
  <c r="BA25" i="4"/>
  <c r="BB25" i="4" s="1"/>
  <c r="BG25" i="4" s="1"/>
  <c r="BK25" i="4" s="1"/>
  <c r="BA20" i="4"/>
  <c r="BB20" i="4" s="1"/>
  <c r="BG20" i="4" s="1"/>
  <c r="BK20" i="4" s="1"/>
  <c r="BA22" i="4"/>
  <c r="BB22" i="4" s="1"/>
  <c r="BG22" i="4" s="1"/>
  <c r="BK22" i="4" s="1"/>
  <c r="AZ39" i="4"/>
  <c r="AZ32" i="4"/>
  <c r="AZ16" i="4"/>
  <c r="AZ28" i="4"/>
  <c r="AZ30" i="4"/>
  <c r="AZ40" i="4"/>
  <c r="AZ34" i="4"/>
  <c r="BA31" i="4"/>
  <c r="BB31" i="4" s="1"/>
  <c r="BG31" i="4" s="1"/>
  <c r="BK31" i="4" s="1"/>
  <c r="BA21" i="4"/>
  <c r="BB21" i="4" s="1"/>
  <c r="BG21" i="4" s="1"/>
  <c r="BK21" i="4" s="1"/>
  <c r="BA17" i="4"/>
  <c r="BB17" i="4" s="1"/>
  <c r="BG17" i="4" s="1"/>
  <c r="BK17" i="4" s="1"/>
  <c r="BL17" i="4" s="1"/>
  <c r="BA24" i="4"/>
  <c r="BB24" i="4" s="1"/>
  <c r="BG24" i="4" s="1"/>
  <c r="BK24" i="4" s="1"/>
  <c r="BN52" i="14" l="1"/>
  <c r="BN30" i="14"/>
  <c r="BN53" i="14"/>
  <c r="BN33" i="14"/>
  <c r="BN35" i="14"/>
  <c r="BN27" i="14"/>
  <c r="BN37" i="14"/>
  <c r="BN36" i="14"/>
  <c r="BN43" i="13"/>
  <c r="BO43" i="13" s="1"/>
  <c r="BN45" i="13"/>
  <c r="BO45" i="13" s="1"/>
  <c r="BN44" i="13"/>
  <c r="BO44" i="13" s="1"/>
  <c r="BN42" i="13"/>
  <c r="BO42" i="13" s="1"/>
  <c r="BN38" i="13"/>
  <c r="BO38" i="13" s="1"/>
  <c r="BN36" i="13"/>
  <c r="BO36" i="13" s="1"/>
  <c r="BN35" i="13"/>
  <c r="BO35" i="13" s="1"/>
  <c r="BN29" i="13"/>
  <c r="BO29" i="13" s="1"/>
  <c r="BN19" i="13"/>
  <c r="BO19" i="13" s="1"/>
  <c r="BN33" i="13"/>
  <c r="BO33" i="13" s="1"/>
  <c r="BM42" i="4"/>
  <c r="BL42" i="4"/>
  <c r="BM33" i="4"/>
  <c r="BL33" i="4"/>
  <c r="BM45" i="4"/>
  <c r="BL45" i="4"/>
  <c r="BL44" i="4"/>
  <c r="BM44" i="4"/>
  <c r="BL43" i="4"/>
  <c r="BM43" i="4"/>
  <c r="BM37" i="4"/>
  <c r="BL37" i="4"/>
  <c r="BM38" i="4"/>
  <c r="BL38" i="4"/>
  <c r="BL36" i="4"/>
  <c r="BM36" i="4"/>
  <c r="BM35" i="4"/>
  <c r="BN35" i="4" s="1"/>
  <c r="BL29" i="4"/>
  <c r="BM29" i="4"/>
  <c r="BM19" i="4"/>
  <c r="BL19" i="4"/>
  <c r="BL13" i="4"/>
  <c r="BN13" i="4" s="1"/>
  <c r="BL27" i="4"/>
  <c r="BN27" i="4" s="1"/>
  <c r="BA18" i="4"/>
  <c r="BA32" i="4"/>
  <c r="BB32" i="4" s="1"/>
  <c r="BD32" i="4" s="1"/>
  <c r="BA30" i="4"/>
  <c r="BB30" i="4" s="1"/>
  <c r="BD30" i="4" s="1"/>
  <c r="BL24" i="4"/>
  <c r="BM24" i="4"/>
  <c r="BL15" i="4"/>
  <c r="BM15" i="4"/>
  <c r="BM17" i="4"/>
  <c r="BL20" i="4"/>
  <c r="BM20" i="4"/>
  <c r="BA39" i="4"/>
  <c r="BB39" i="4" s="1"/>
  <c r="BA28" i="4"/>
  <c r="BB28" i="4" s="1"/>
  <c r="BA40" i="4"/>
  <c r="BB40" i="4" s="1"/>
  <c r="BM26" i="4"/>
  <c r="BL26" i="4"/>
  <c r="BL22" i="4"/>
  <c r="BM22" i="4"/>
  <c r="BM21" i="4"/>
  <c r="BL21" i="4"/>
  <c r="BL25" i="4"/>
  <c r="BM25" i="4"/>
  <c r="BM31" i="4"/>
  <c r="BL31" i="4"/>
  <c r="BL23" i="4"/>
  <c r="BM23" i="4"/>
  <c r="BA16" i="4"/>
  <c r="BB16" i="4" s="1"/>
  <c r="BD16" i="4" s="1"/>
  <c r="BE16" i="4" s="1"/>
  <c r="BF16" i="4" s="1"/>
  <c r="BA34" i="4"/>
  <c r="BB34" i="4" s="1"/>
  <c r="BL14" i="4"/>
  <c r="BM14" i="4"/>
  <c r="BN41" i="4"/>
  <c r="BG30" i="4" l="1"/>
  <c r="BK30" i="4" s="1"/>
  <c r="BL30" i="4" s="1"/>
  <c r="BE30" i="4"/>
  <c r="BF30" i="4" s="1"/>
  <c r="BE32" i="4"/>
  <c r="BF32" i="4" s="1"/>
  <c r="BG32" i="4" s="1"/>
  <c r="BK32" i="4" s="1"/>
  <c r="BD18" i="4"/>
  <c r="BB18" i="4"/>
  <c r="BN38" i="4"/>
  <c r="BN36" i="4"/>
  <c r="BN37" i="4"/>
  <c r="BN33" i="4"/>
  <c r="BN43" i="4"/>
  <c r="BN45" i="4"/>
  <c r="BN42" i="4"/>
  <c r="BN44" i="4"/>
  <c r="BN29" i="4"/>
  <c r="BN19" i="4"/>
  <c r="BN25" i="4"/>
  <c r="BN22" i="4"/>
  <c r="BN15" i="4"/>
  <c r="BN31" i="4"/>
  <c r="BM30" i="4"/>
  <c r="BD34" i="4"/>
  <c r="BG16" i="4"/>
  <c r="BK16" i="4" s="1"/>
  <c r="BN21" i="4"/>
  <c r="BN26" i="4"/>
  <c r="BN20" i="4"/>
  <c r="BD28" i="4"/>
  <c r="BD40" i="4"/>
  <c r="BN14" i="4"/>
  <c r="BN23" i="4"/>
  <c r="BD39" i="4"/>
  <c r="BN17" i="4"/>
  <c r="BN24" i="4"/>
  <c r="BL32" i="4" l="1"/>
  <c r="BM32" i="4"/>
  <c r="BE18" i="4"/>
  <c r="BF18" i="4" s="1"/>
  <c r="BG18" i="4" s="1"/>
  <c r="BK18" i="4" s="1"/>
  <c r="BG40" i="4"/>
  <c r="BK40" i="4" s="1"/>
  <c r="BE40" i="4"/>
  <c r="BF40" i="4" s="1"/>
  <c r="BE39" i="4"/>
  <c r="BF39" i="4" s="1"/>
  <c r="BG39" i="4" s="1"/>
  <c r="BK39" i="4" s="1"/>
  <c r="BG28" i="4"/>
  <c r="BK28" i="4" s="1"/>
  <c r="BE28" i="4"/>
  <c r="BF28" i="4" s="1"/>
  <c r="BE34" i="4"/>
  <c r="BF34" i="4" s="1"/>
  <c r="BG34" i="4" s="1"/>
  <c r="BK34" i="4" s="1"/>
  <c r="I5" i="8"/>
  <c r="BN32" i="4"/>
  <c r="BM16" i="4"/>
  <c r="BL16" i="4"/>
  <c r="BM40" i="4"/>
  <c r="BL40" i="4"/>
  <c r="BM28" i="4"/>
  <c r="BL28" i="4"/>
  <c r="BN30" i="4"/>
  <c r="BM34" i="4" l="1"/>
  <c r="BL34" i="4"/>
  <c r="BL18" i="4"/>
  <c r="BM18" i="4"/>
  <c r="BM39" i="4"/>
  <c r="BL39" i="4"/>
  <c r="BN40" i="4"/>
  <c r="BN16" i="4"/>
  <c r="BN28" i="4"/>
  <c r="BN34" i="4"/>
  <c r="BN39" i="4"/>
  <c r="BN18" i="4" l="1"/>
  <c r="J2" i="4" s="1"/>
  <c r="BO49" i="14"/>
  <c r="BO25" i="14"/>
  <c r="BO48" i="14"/>
  <c r="BO24" i="14"/>
  <c r="BO50" i="14"/>
  <c r="BO13" i="14"/>
  <c r="BO36" i="14"/>
  <c r="BO52" i="14"/>
  <c r="BO30" i="14"/>
  <c r="BO51" i="14"/>
  <c r="BO47" i="14"/>
  <c r="BO22" i="14"/>
  <c r="BO39" i="14"/>
  <c r="BO17" i="14"/>
  <c r="BO20" i="14"/>
  <c r="BO37" i="14"/>
  <c r="BO41" i="14"/>
  <c r="BO46" i="14"/>
  <c r="BO43" i="14"/>
  <c r="BO19" i="14"/>
  <c r="BO32" i="14"/>
  <c r="BO14" i="14"/>
  <c r="BO35" i="14"/>
  <c r="BO53" i="14"/>
  <c r="BO28" i="14"/>
  <c r="BO44" i="14"/>
  <c r="BO16" i="14"/>
  <c r="BO29" i="14"/>
  <c r="BO23" i="14"/>
  <c r="BO38" i="14"/>
  <c r="BO34" i="14"/>
  <c r="BO33" i="14"/>
  <c r="J2" i="14" l="1"/>
  <c r="J5" i="14" s="1"/>
  <c r="K5" i="4"/>
  <c r="BO26" i="14"/>
  <c r="BO42" i="14"/>
  <c r="BO27" i="14"/>
  <c r="BO18" i="14"/>
  <c r="BO40" i="14"/>
  <c r="BO15" i="14"/>
  <c r="BO45" i="14"/>
  <c r="BO31" i="14"/>
  <c r="BO21" i="14"/>
  <c r="BO13" i="4" l="1"/>
  <c r="BO53" i="4"/>
  <c r="BO45" i="4"/>
  <c r="BO35" i="4"/>
  <c r="BO41" i="4"/>
  <c r="BO17" i="4"/>
  <c r="BO47" i="4"/>
  <c r="BO26" i="4"/>
  <c r="BO14" i="4"/>
  <c r="BO33" i="4"/>
  <c r="BO37" i="4"/>
  <c r="BO32" i="4"/>
  <c r="BO27" i="4"/>
  <c r="BO31" i="4"/>
  <c r="BO44" i="4"/>
  <c r="BO20" i="4"/>
  <c r="BO25" i="4"/>
  <c r="BO40" i="4"/>
  <c r="BO30" i="4"/>
  <c r="BO50" i="4"/>
  <c r="BO21" i="4"/>
  <c r="BO49" i="4"/>
  <c r="BO19" i="4"/>
  <c r="BO16" i="4"/>
  <c r="BO46" i="4"/>
  <c r="BO22" i="4"/>
  <c r="BO42" i="4"/>
  <c r="BO48" i="4"/>
  <c r="BO29" i="4"/>
  <c r="BO23" i="4"/>
  <c r="BO28" i="4"/>
  <c r="BO15" i="4"/>
  <c r="BO34" i="4"/>
  <c r="BO38" i="4"/>
  <c r="BO18" i="4"/>
  <c r="BO43" i="4"/>
  <c r="BO24" i="4"/>
  <c r="BO36" i="4"/>
  <c r="BO52" i="4"/>
  <c r="BO39" i="4"/>
  <c r="BO51" i="4"/>
</calcChain>
</file>

<file path=xl/comments1.xml><?xml version="1.0" encoding="utf-8"?>
<comments xmlns="http://schemas.openxmlformats.org/spreadsheetml/2006/main">
  <authors>
    <author/>
  </authors>
  <commentList>
    <comment ref="O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P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Q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R12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Q17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R17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Q18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R18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R29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34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R34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L35" authorId="0">
      <text>
        <r>
          <rPr>
            <sz val="8"/>
            <rFont val="Arial"/>
            <family val="2"/>
          </rPr>
          <t>Includes households with nil or negative total income</t>
        </r>
      </text>
    </comment>
    <comment ref="C39" authorId="0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39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Q40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R40" authorId="0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O42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42" authorId="0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Q42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R42" authorId="0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R48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51" authorId="0">
      <text>
        <r>
          <rPr>
            <sz val="8"/>
            <rFont val="Arial"/>
            <family val="2"/>
          </rPr>
          <t>nil or rounded to zero (including null cells)</t>
        </r>
      </text>
    </comment>
    <comment ref="O51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51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54" authorId="0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sharedStrings.xml><?xml version="1.0" encoding="utf-8"?>
<sst xmlns="http://schemas.openxmlformats.org/spreadsheetml/2006/main" count="18364" uniqueCount="1028">
  <si>
    <t>Input fields</t>
  </si>
  <si>
    <t>Scenario: Calculate Spend required to earn points to redeem flights &amp; gift card options</t>
  </si>
  <si>
    <t>AFF SUITE</t>
  </si>
  <si>
    <t>Assumptions</t>
  </si>
  <si>
    <t>Visa Spend Split</t>
  </si>
  <si>
    <t>Amex Spend Split</t>
  </si>
  <si>
    <t>Qantas Points required for MEL-SYD Trip (exclude taxes)</t>
  </si>
  <si>
    <t>Qantas Points required for MEL-LHR Trip (exclude taxes)</t>
  </si>
  <si>
    <t>Qantas Points required for $100 Myer Gift Card</t>
  </si>
  <si>
    <t>Earn rate per $1 spend</t>
  </si>
  <si>
    <t>Spend required to earn</t>
  </si>
  <si>
    <t>Visa</t>
  </si>
  <si>
    <t>Amex</t>
  </si>
  <si>
    <t>MEL-SYD (excluding taxes, economy)</t>
  </si>
  <si>
    <t>MEL-LHR (exluding taxes, economy)</t>
  </si>
  <si>
    <t>$100 Myer Gift Card</t>
  </si>
  <si>
    <t>AFF Classic</t>
  </si>
  <si>
    <t>AFF Platinum</t>
  </si>
  <si>
    <t>AFF Black</t>
  </si>
  <si>
    <t xml:space="preserve">                                                                         </t>
  </si>
  <si>
    <t xml:space="preserve">                                     </t>
  </si>
  <si>
    <t>ARW Suite</t>
  </si>
  <si>
    <t xml:space="preserve">                         </t>
  </si>
  <si>
    <t>Current burn rate</t>
  </si>
  <si>
    <t>Change in Burn rate</t>
  </si>
  <si>
    <t>% increase</t>
  </si>
  <si>
    <t>NEW POINTS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</si>
  <si>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</si>
  <si>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Rewards Points required for MEL-SYD Trip (exclude taxes) via ANZ Rewards, flying with Qantas</t>
  </si>
  <si>
    <t>Booking via ANZ Rewards Travel.  Restricted Airfare with Qantas</t>
  </si>
  <si>
    <t xml:space="preserve">Rewards Points required for MEL-SYD Trip (exclude taxes) via converting points to Velocity Miles </t>
  </si>
  <si>
    <t>Converting points to Velocity Frequent Flyer and then booking flights</t>
  </si>
  <si>
    <t>2250 Rewards Points converts to 1000 Velocity Points. 9500 Velocity points required to book a Mel/Syd flight</t>
  </si>
  <si>
    <t xml:space="preserve">                                                                                                                                                            </t>
  </si>
  <si>
    <t>Converting points to Singapore Air miles</t>
  </si>
  <si>
    <t>6000 Rewards points converts to 2000 Singapore Airmiles.  47,500 Singapore Airmile points required</t>
  </si>
  <si>
    <t>Rewards Points required for $100 Myer Gift Card</t>
  </si>
  <si>
    <t>Reward Points</t>
  </si>
  <si>
    <t>Velocity</t>
  </si>
  <si>
    <r>
      <t>MEL-SYD</t>
    </r>
    <r>
      <rPr>
        <sz val="10"/>
        <rFont val="Verdana"/>
      </rPr>
      <t xml:space="preserve"> (excluding taxes, economy) (QANTAS)</t>
    </r>
  </si>
  <si>
    <r>
      <t>MEL-SYD</t>
    </r>
    <r>
      <rPr>
        <sz val="10"/>
        <rFont val="Verdana"/>
      </rPr>
      <t xml:space="preserve"> (excluding taxes, economy) (Virgin)</t>
    </r>
  </si>
  <si>
    <r>
      <t>MEL-LHR</t>
    </r>
    <r>
      <rPr>
        <sz val="10"/>
        <rFont val="Verdana"/>
      </rPr>
      <t xml:space="preserve"> (exluding taxes, economy) (Singapore)</t>
    </r>
  </si>
  <si>
    <t>ARW Classic</t>
  </si>
  <si>
    <t>ARW Platinum</t>
  </si>
  <si>
    <t>ARW Black</t>
  </si>
  <si>
    <t>Assuming Burn rate is changed to (Cell F24)</t>
  </si>
  <si>
    <r>
      <t xml:space="preserve">Rewards Points required for </t>
    </r>
    <r>
      <rPr>
        <b/>
        <sz val="10"/>
        <rFont val="Verdana"/>
        <family val="2"/>
      </rPr>
      <t>MEL-LHR</t>
    </r>
    <r>
      <rPr>
        <sz val="10"/>
        <rFont val="Verdana"/>
        <family val="2"/>
      </rPr>
      <t xml:space="preserve"> Trip (exclude taxes) via converting points to Singapore AirMiles first</t>
    </r>
  </si>
  <si>
    <t>Data to store</t>
  </si>
  <si>
    <t>Data to input</t>
  </si>
  <si>
    <t>average monthly spend</t>
  </si>
  <si>
    <t>% paid back</t>
  </si>
  <si>
    <t>companion card use</t>
  </si>
  <si>
    <t>card name/details</t>
  </si>
  <si>
    <t>points MEL-SYD</t>
  </si>
  <si>
    <t>points $100 Myer gift voucher</t>
  </si>
  <si>
    <t>purchase interest rate</t>
  </si>
  <si>
    <t>cash interest rate</t>
  </si>
  <si>
    <t>bt interest rate</t>
  </si>
  <si>
    <t>annual fee</t>
  </si>
  <si>
    <t>rewards fee</t>
  </si>
  <si>
    <t>additional card holder fee</t>
  </si>
  <si>
    <t>Data to output</t>
  </si>
  <si>
    <t>http://www.canstar.com.au/credit-cards/</t>
  </si>
  <si>
    <t>http://www.cardratings.com/</t>
  </si>
  <si>
    <t>credit limit</t>
  </si>
  <si>
    <t>time for MEL-SYD</t>
  </si>
  <si>
    <t>time to cover fees</t>
  </si>
  <si>
    <t>type of program</t>
  </si>
  <si>
    <t>points to redeem $1</t>
  </si>
  <si>
    <t>\\svrau075dss01.oceania.corp.anz.com\PFSGC\Proprietary Products\FY13\Projects\Rewards Repositioning\Competitor Analysis\Reward points analysis (earn vs burn) vs Competitors Oct 13.xls</t>
  </si>
  <si>
    <t>http://www.creditcardfinder.com.au/</t>
  </si>
  <si>
    <t>http://www.infochoice.com.au/banking/credit-card/reward-credit-cards/</t>
  </si>
  <si>
    <t>QFF</t>
  </si>
  <si>
    <t>proprietary</t>
  </si>
  <si>
    <t>ANZ</t>
  </si>
  <si>
    <t>FI</t>
  </si>
  <si>
    <t>CBA</t>
  </si>
  <si>
    <t>Diamond Awards</t>
  </si>
  <si>
    <t>Diamond Awards QFF</t>
  </si>
  <si>
    <t>amex</t>
  </si>
  <si>
    <t>Platinum Awards</t>
  </si>
  <si>
    <t>Platinum Awards QFF</t>
  </si>
  <si>
    <t>Gold Awards</t>
  </si>
  <si>
    <t>Gold Awards QFF</t>
  </si>
  <si>
    <t>Awards</t>
  </si>
  <si>
    <t>Awards QFF</t>
  </si>
  <si>
    <t>interest free period</t>
  </si>
  <si>
    <t>Tier 1</t>
  </si>
  <si>
    <t>Tier 2</t>
  </si>
  <si>
    <t>Qantas conversion</t>
  </si>
  <si>
    <t>Velocity conversion</t>
  </si>
  <si>
    <t>visa/mc</t>
  </si>
  <si>
    <t>total spend</t>
  </si>
  <si>
    <t>amex spend</t>
  </si>
  <si>
    <t>SUM(A_TXN)</t>
  </si>
  <si>
    <t>total</t>
  </si>
  <si>
    <t>tier1 total</t>
  </si>
  <si>
    <t>tier 2 total</t>
  </si>
  <si>
    <t>adj tier 2 total</t>
  </si>
  <si>
    <t>Westpac</t>
  </si>
  <si>
    <t>Altitude Platinum</t>
  </si>
  <si>
    <t>Altitude</t>
  </si>
  <si>
    <t>annual</t>
  </si>
  <si>
    <t>monthly</t>
  </si>
  <si>
    <t>NAB</t>
  </si>
  <si>
    <t>Qantas Rewards Premium</t>
  </si>
  <si>
    <t>Qantas Rewards</t>
  </si>
  <si>
    <t>Velocity Rewards Premium</t>
  </si>
  <si>
    <t>Velocity Rewards</t>
  </si>
  <si>
    <t>flyBuys Rewards</t>
  </si>
  <si>
    <t>Coles</t>
  </si>
  <si>
    <t>No Annual Fee Mastercard</t>
  </si>
  <si>
    <t>Rewards Mastercard</t>
  </si>
  <si>
    <t>Specific</t>
  </si>
  <si>
    <t>Person looking for a new card (no comparison)</t>
  </si>
  <si>
    <t>Card types</t>
  </si>
  <si>
    <t>What card types will we cover?</t>
  </si>
  <si>
    <t>- Rewards</t>
  </si>
  <si>
    <t>- Balance Transfers</t>
  </si>
  <si>
    <t>- Low Rate</t>
  </si>
  <si>
    <t>- Low Fee</t>
  </si>
  <si>
    <t>- Best of them all</t>
  </si>
  <si>
    <t>- travel cards</t>
  </si>
  <si>
    <t>Person looking for a better card (comparison)</t>
  </si>
  <si>
    <t>customer goes to site / opens comparison tool</t>
  </si>
  <si>
    <t>selects whether they are comparing or not (this would be implied through selection of their 'current card')</t>
  </si>
  <si>
    <t>confirms information about their current card (fees and Interest)</t>
  </si>
  <si>
    <t>provides details of their use of a card (irrelevant if this is for comparison or not)</t>
  </si>
  <si>
    <t>a list of cards in order of savings will appear</t>
  </si>
  <si>
    <t>the list can then be filtered by card type</t>
  </si>
  <si>
    <t>customer can then view more details</t>
  </si>
  <si>
    <t>and/or apply (through affiliate link to external website)</t>
  </si>
  <si>
    <t>selects whether it is a credit card or debit card</t>
  </si>
  <si>
    <t>American Express</t>
  </si>
  <si>
    <t>David Jones Membership Rewards</t>
  </si>
  <si>
    <t>Coastline Credit Union</t>
  </si>
  <si>
    <t>Myer</t>
  </si>
  <si>
    <t>Myer Visa Rewards</t>
  </si>
  <si>
    <t>Qld Police Credit Union</t>
  </si>
  <si>
    <t>Visa Rewarder</t>
  </si>
  <si>
    <t>Bluey Rewarder Card</t>
  </si>
  <si>
    <t>bcu</t>
  </si>
  <si>
    <t xml:space="preserve">Visa Bonus </t>
  </si>
  <si>
    <t>First Option Credit Union</t>
  </si>
  <si>
    <t>Cash Rewards Visa Credit Card</t>
  </si>
  <si>
    <t>GE Money</t>
  </si>
  <si>
    <t>GO MasterCard</t>
  </si>
  <si>
    <t>Hume Building Society</t>
  </si>
  <si>
    <t>Loyalty</t>
  </si>
  <si>
    <t>Woolworths</t>
  </si>
  <si>
    <t>Everyday Money</t>
  </si>
  <si>
    <t>Bendigo Bank</t>
  </si>
  <si>
    <t>Ready Red Visa</t>
  </si>
  <si>
    <t>RSPCA Rescue Rewards</t>
  </si>
  <si>
    <t>Ready Red MasterCard</t>
  </si>
  <si>
    <t>Credit / Charge Card</t>
  </si>
  <si>
    <t>HSBC</t>
  </si>
  <si>
    <t>Classic Credit Card</t>
  </si>
  <si>
    <t>Qantas Credit Union</t>
  </si>
  <si>
    <t>Lifestyle Plus</t>
  </si>
  <si>
    <t>Lifestyle</t>
  </si>
  <si>
    <t>SGE Credit Union</t>
  </si>
  <si>
    <t>Gold Solutions</t>
  </si>
  <si>
    <t>David Jones Platinum Card</t>
  </si>
  <si>
    <t>Platinum Reserve Credit Card</t>
  </si>
  <si>
    <t>Platinum Edge Credit Card</t>
  </si>
  <si>
    <t>Balance Visa</t>
  </si>
  <si>
    <t>Bank of Melbourne</t>
  </si>
  <si>
    <t>Amplify Credit Card</t>
  </si>
  <si>
    <t>BankSA</t>
  </si>
  <si>
    <t>Bankwest</t>
  </si>
  <si>
    <t>More MasterCard</t>
  </si>
  <si>
    <t>More Platinum MasterCard</t>
  </si>
  <si>
    <t>BOQ</t>
  </si>
  <si>
    <t>More Gold MasterCard</t>
  </si>
  <si>
    <t>Blue Visa</t>
  </si>
  <si>
    <t>Platinum Visa</t>
  </si>
  <si>
    <t>Citibank</t>
  </si>
  <si>
    <t>Platinum</t>
  </si>
  <si>
    <t>CUA</t>
  </si>
  <si>
    <t>Platinum MasterCard</t>
  </si>
  <si>
    <t>MyState</t>
  </si>
  <si>
    <t>Queensland Country Credit</t>
  </si>
  <si>
    <t>Visa Card</t>
  </si>
  <si>
    <t>Classic Solutions</t>
  </si>
  <si>
    <t>St.George Bank</t>
  </si>
  <si>
    <t>Suncorp Bank</t>
  </si>
  <si>
    <t>Gold Card</t>
  </si>
  <si>
    <t>Platinum Card</t>
  </si>
  <si>
    <t>Visa Bonus Rewarder</t>
  </si>
  <si>
    <t>Jetstar</t>
  </si>
  <si>
    <t>Qantas</t>
  </si>
  <si>
    <t>Qantas Cash</t>
  </si>
  <si>
    <t>MasterCard</t>
  </si>
  <si>
    <t>Virgin Money</t>
  </si>
  <si>
    <t>Velocity Flyer Credit Card</t>
  </si>
  <si>
    <t>min income</t>
  </si>
  <si>
    <t>Platinum Rewards</t>
  </si>
  <si>
    <t>Qantas American Express Discovery Card</t>
  </si>
  <si>
    <t>Qantas American Express Ultimate Card</t>
  </si>
  <si>
    <t>Qantas American Express Premium Card</t>
  </si>
  <si>
    <t>Velocity Escape Card</t>
  </si>
  <si>
    <t>Velocity Platinum</t>
  </si>
  <si>
    <t>Velocity Gold</t>
  </si>
  <si>
    <t>charge card</t>
  </si>
  <si>
    <t>min credit limit</t>
  </si>
  <si>
    <t>minimum monthly repayment</t>
  </si>
  <si>
    <t>Introductory offer</t>
  </si>
  <si>
    <t>BT  - rate</t>
  </si>
  <si>
    <t>bonus points</t>
  </si>
  <si>
    <t>BT period (months)</t>
  </si>
  <si>
    <t>BT load fee</t>
  </si>
  <si>
    <t>late payment fee</t>
  </si>
  <si>
    <t>over limit fee</t>
  </si>
  <si>
    <t>more information link</t>
  </si>
  <si>
    <t>http://www.americanexpress.com/australia/campaigns/discoverypalms/index.html</t>
  </si>
  <si>
    <t>http://www.americanexpress.com/australia/velocity-rewards-escapecard</t>
  </si>
  <si>
    <t>first year fee</t>
  </si>
  <si>
    <t>Proprietary</t>
  </si>
  <si>
    <t>https://www.americanexpress.com/australia/platinum-rewards-credit-card/</t>
  </si>
  <si>
    <t>http://www.americanexpress.com/australia/campaigns/platinumedge/index.shtml</t>
  </si>
  <si>
    <t>http://www.americanexpress.com/australia/campaigns/qantaspremiumrtp/index.html</t>
  </si>
  <si>
    <t>http://www.americanexpress.com/australia/campaigns/qantasultimatertp/index.html</t>
  </si>
  <si>
    <t>https://www.americanexpress.com/au/content/the-platinum-card/</t>
  </si>
  <si>
    <t>points MEL-SYD one-way (Velocity points, unless QFF program)</t>
  </si>
  <si>
    <t>https://www.americanexpress.com/au/content/platinum-reserve-credit-card</t>
  </si>
  <si>
    <t>American Express (with Rewards)</t>
  </si>
  <si>
    <t>https://www.americanexpress.com/au/content/the-american-express-card</t>
  </si>
  <si>
    <t>http://www.americanexpress.com/australia/velocity-rewards-goldcard</t>
  </si>
  <si>
    <t>http://www.americanexpress.com/australia/velocity-rewards-platinumcard</t>
  </si>
  <si>
    <t>Category</t>
  </si>
  <si>
    <t>Example</t>
  </si>
  <si>
    <t>Card Name</t>
  </si>
  <si>
    <t>Data Required (High Level)</t>
  </si>
  <si>
    <t>Financial Institution</t>
  </si>
  <si>
    <t>Tier 1 non-Amex</t>
  </si>
  <si>
    <t>Tier 1 Amex</t>
  </si>
  <si>
    <t>Tier 1 cap</t>
  </si>
  <si>
    <t>Tier 2 non-Amex</t>
  </si>
  <si>
    <t>Tier 2 Amex</t>
  </si>
  <si>
    <t>Tier 2 cap</t>
  </si>
  <si>
    <t>Mandatory</t>
  </si>
  <si>
    <t>Other Comments</t>
  </si>
  <si>
    <t>Yes</t>
  </si>
  <si>
    <t>No</t>
  </si>
  <si>
    <t>Maybe</t>
  </si>
  <si>
    <t>- Where there is no tiering, this field can also be used. 
- For Visa/Mastercard products</t>
  </si>
  <si>
    <t>Only to be used where a cap applies</t>
  </si>
  <si>
    <t>Description</t>
  </si>
  <si>
    <t>This information will not be shown to user, it is for calculation purposes only. Will also incorporate any capping information.</t>
  </si>
  <si>
    <t>Rewards points earnt per dollar</t>
  </si>
  <si>
    <t>- Apply QANTAS rate on QANTAS rewards products, and Virgin on all other products.</t>
  </si>
  <si>
    <t>Number of rewards points to redeem for a $100 Myer gift voucher (excludes delivery and any taxes)</t>
  </si>
  <si>
    <t>Number of rewards points required to travel MEL-SYD one way (Economy). Excludes delivery and any taxes.</t>
  </si>
  <si>
    <t>Purchase interest rate</t>
  </si>
  <si>
    <t>Cash interest rate</t>
  </si>
  <si>
    <t>BT interest rate</t>
  </si>
  <si>
    <t>COUNT(N_ACCT)</t>
  </si>
  <si>
    <t>SUM(A_TXN_ADJ)</t>
  </si>
  <si>
    <t>SUM(A_TXN_SOURCE)</t>
  </si>
  <si>
    <t>C_CATGY_MRCHNT</t>
  </si>
  <si>
    <t>ICH_TYPE</t>
  </si>
  <si>
    <t>C_CATGY</t>
  </si>
  <si>
    <t>N_RATE_1</t>
  </si>
  <si>
    <t>N_RATE_2</t>
  </si>
  <si>
    <t>Off_Us Dom</t>
  </si>
  <si>
    <t>A19</t>
  </si>
  <si>
    <t>Off_Us Intl</t>
  </si>
  <si>
    <t>A06</t>
  </si>
  <si>
    <t>A05</t>
  </si>
  <si>
    <t>A01</t>
  </si>
  <si>
    <t>A10</t>
  </si>
  <si>
    <t>A07</t>
  </si>
  <si>
    <t>A11</t>
  </si>
  <si>
    <t>A04</t>
  </si>
  <si>
    <t>A08</t>
  </si>
  <si>
    <t>A02</t>
  </si>
  <si>
    <t>A03</t>
  </si>
  <si>
    <t>Grand Total</t>
  </si>
  <si>
    <t>Sum of COUNT(N_ACCT)</t>
  </si>
  <si>
    <t>Data</t>
  </si>
  <si>
    <t>Sum of SUM(A_TXN_ADJ)</t>
  </si>
  <si>
    <t>Off_Us Dom Total</t>
  </si>
  <si>
    <t>Off_Us Intl Total</t>
  </si>
  <si>
    <t>A01 Total</t>
  </si>
  <si>
    <t>A02 Total</t>
  </si>
  <si>
    <t>A03 Total</t>
  </si>
  <si>
    <t>A04 Total</t>
  </si>
  <si>
    <t>A05 Total</t>
  </si>
  <si>
    <t>A06 Total</t>
  </si>
  <si>
    <t>A07 Total</t>
  </si>
  <si>
    <t>A08 Total</t>
  </si>
  <si>
    <t>A10 Total</t>
  </si>
  <si>
    <t>A11 Total</t>
  </si>
  <si>
    <t>A19 Total</t>
  </si>
  <si>
    <t>C_CODE</t>
  </si>
  <si>
    <t>DS_IC_CAT</t>
  </si>
  <si>
    <t xml:space="preserve">AMEX AIRLINES                   </t>
  </si>
  <si>
    <t xml:space="preserve">AMEX LODGING                    </t>
  </si>
  <si>
    <t xml:space="preserve">AMEX CAR RENTALS                </t>
  </si>
  <si>
    <t xml:space="preserve">AMEX RESTAURANTS                </t>
  </si>
  <si>
    <t xml:space="preserve">AMEX TRAVEL RELATED             </t>
  </si>
  <si>
    <t xml:space="preserve">AMEX RETAIL                     </t>
  </si>
  <si>
    <t xml:space="preserve">AMEX DEPARTMENT STORES          </t>
  </si>
  <si>
    <t xml:space="preserve">AMEX MAIL ORDER                 </t>
  </si>
  <si>
    <t xml:space="preserve">AMEX AUTO RELATED               </t>
  </si>
  <si>
    <t xml:space="preserve">AMEX OIL COMPANIES              </t>
  </si>
  <si>
    <t xml:space="preserve">AMEX OTHERS                     </t>
  </si>
  <si>
    <t>A99</t>
  </si>
  <si>
    <t xml:space="preserve">AMEX MCC NOT DEFINED            </t>
  </si>
  <si>
    <t>Platinum Reserve credit card</t>
  </si>
  <si>
    <t>comments</t>
  </si>
  <si>
    <t>weighted</t>
  </si>
  <si>
    <t>domestic</t>
  </si>
  <si>
    <t>international</t>
  </si>
  <si>
    <t>points earnt</t>
  </si>
  <si>
    <t>points weight</t>
  </si>
  <si>
    <t>GENERAL CONTRACTORS RESIDENT</t>
  </si>
  <si>
    <t>PLUMBERS, DRAINERS &amp; AIRCOND</t>
  </si>
  <si>
    <t>ELECTRICAL TRADE CONTRACTORS</t>
  </si>
  <si>
    <t>SPECIAL CONTRACTORS</t>
  </si>
  <si>
    <t>MISCELLANEOUS PUBLISHING &amp; P</t>
  </si>
  <si>
    <t>RAILROADS</t>
  </si>
  <si>
    <t>TRANSPORTATION-SUBURBAN COMM</t>
  </si>
  <si>
    <t>PASSENGER RAILWAYS</t>
  </si>
  <si>
    <t>AMBULANCE SERVICES</t>
  </si>
  <si>
    <t>ROAD PASSENGER TRANSPORT, IE</t>
  </si>
  <si>
    <t>BUS &amp; TRAMWAY T/PORT IE. COA</t>
  </si>
  <si>
    <t>MOTOR FREIGHT,STORAGE,LOCAL</t>
  </si>
  <si>
    <t>COURIER SERVICES AIR/GROUND</t>
  </si>
  <si>
    <t>PUBLIC WAREHOUSING</t>
  </si>
  <si>
    <t>OCEAN,COASTL, CRUISES, INLND</t>
  </si>
  <si>
    <t>BOAT RENTALS &amp; LEASES</t>
  </si>
  <si>
    <t>MARINAS, MARINE SERVICE &amp; SU</t>
  </si>
  <si>
    <t>AIR PASSENGER &amp; FREIGHT TRAN</t>
  </si>
  <si>
    <t>AIRPORTS, FLYING FIELDS, AIR</t>
  </si>
  <si>
    <t>SERVICES TO T/PORT IE. TRAVE</t>
  </si>
  <si>
    <t>TOLL AND BRIDGE FEES</t>
  </si>
  <si>
    <t>TRANSPORTATION SERVICES (NEC</t>
  </si>
  <si>
    <t>TELECOMMUNICATION EQUIP(INC</t>
  </si>
  <si>
    <t>CREDITPHONES</t>
  </si>
  <si>
    <t>INTERNET SERVICE PROVIDERS</t>
  </si>
  <si>
    <t>WIRE TRANSFER MONEY ORDERS</t>
  </si>
  <si>
    <t>CABLE SAT &amp; OTH PAY TV/RADIO</t>
  </si>
  <si>
    <t>UTILITIES: ELEC, GAS, ETC</t>
  </si>
  <si>
    <t>MOTOR VEHICLE SUPPLIES &amp; NEW</t>
  </si>
  <si>
    <t>COMMERCIAL FURNITURE</t>
  </si>
  <si>
    <t>CONSTRUCTION MATERIALS - NEC</t>
  </si>
  <si>
    <t>OFFICE PHOTGRAPHIC PHOTOCOPY</t>
  </si>
  <si>
    <t>COMPUTERS EQUIP,SOFTWARE</t>
  </si>
  <si>
    <t>COMERCIAL EQUIPMENT (NEC)</t>
  </si>
  <si>
    <t>LABORATORY HOSPITAL EQUIP &amp;</t>
  </si>
  <si>
    <t>ELECTRICAL PARTS &amp; EQUIPMENT</t>
  </si>
  <si>
    <t>HARDWARE EQUIPMENT &amp; SUPPLIE</t>
  </si>
  <si>
    <t>PLUMBING DRAINERS &amp; AIRCONDI</t>
  </si>
  <si>
    <t>INDUSTRIAL SUPPLIES - NEC</t>
  </si>
  <si>
    <t>PRECIOUS STONES METALS WATCH</t>
  </si>
  <si>
    <t>DURABLE GOODS - NEC</t>
  </si>
  <si>
    <t>STATIONERY OFFICE SUPPLIES &amp;</t>
  </si>
  <si>
    <t>DRUG PROPRIETARIES</t>
  </si>
  <si>
    <t>PIECE GOODS NOTIONS &amp; OTHER</t>
  </si>
  <si>
    <t>UNIFORMS &amp; COMMERCIAL CLOTHI</t>
  </si>
  <si>
    <t>COMMERCIAL FOOTWARE</t>
  </si>
  <si>
    <t>CHEMICALS &amp; ALLIED PRODUCTS</t>
  </si>
  <si>
    <t>PETROLEUM &amp; PETROLEUM PRODUC</t>
  </si>
  <si>
    <t>BOOKS PERIODICALS NEWSPAPERS</t>
  </si>
  <si>
    <t>FLORISTS &amp; NURSERY SUPPLIES</t>
  </si>
  <si>
    <t>NON DURABLE GOODS - NEC</t>
  </si>
  <si>
    <t>HOME SUPPLY HARDWARE STORES</t>
  </si>
  <si>
    <t>TIMBER YARDS/BUILDERS HARDWA</t>
  </si>
  <si>
    <t>HARDWARE STORES</t>
  </si>
  <si>
    <t>WHOLESALE CLUBS</t>
  </si>
  <si>
    <t>DUTY FREE STORES</t>
  </si>
  <si>
    <t>DISCOUNT STORES</t>
  </si>
  <si>
    <t>DEPARTMENT STORES</t>
  </si>
  <si>
    <t>VARIETY STORES</t>
  </si>
  <si>
    <t>GENERAL STORES/VARIETY</t>
  </si>
  <si>
    <t>GROCERS,DELI&amp;TOBACCONISTS,SU</t>
  </si>
  <si>
    <t>MEAT/BUTCHERS</t>
  </si>
  <si>
    <t>FISH SHOPS,TAKEAWAY FOOD, MI</t>
  </si>
  <si>
    <t>MILK VENDORS &amp; DAIRY PRODUCT</t>
  </si>
  <si>
    <t>BREAD, CAKES &amp; PASTRIES</t>
  </si>
  <si>
    <t>MARKET, FOOD STORES - SPECIA</t>
  </si>
  <si>
    <t>NEW MOTOR VEHICLE DEALER PAR</t>
  </si>
  <si>
    <t>AUTO &amp; HOME SUPPLY STORES</t>
  </si>
  <si>
    <t>TYRES &amp; MOTOR VEHICLE PARTS</t>
  </si>
  <si>
    <t>TYRES&amp;MOTOR VEHICLE PART&amp;ACC</t>
  </si>
  <si>
    <t>SERVICE STATIONS</t>
  </si>
  <si>
    <t>AUTOMATED FUEL DISPENSER</t>
  </si>
  <si>
    <t>BOATS,MOTORS,CARAVANS,HIRE&amp;D</t>
  </si>
  <si>
    <t>REC&amp;UTILITY TRAILERS,CAMPERS</t>
  </si>
  <si>
    <t>MOTOR CYCLES PARTS &amp; ACCESSO</t>
  </si>
  <si>
    <t>FARM EQUIPMENT, MISC AUTO/AI</t>
  </si>
  <si>
    <t>MENS AND BOYS CLOTHING</t>
  </si>
  <si>
    <t>WOMENS GIRLS &amp; INFANTS CLOTH</t>
  </si>
  <si>
    <t>WOMENS ACCESSORY &amp; SPECIALIT</t>
  </si>
  <si>
    <t>CHILDRENS AND INFANTS WEAR S</t>
  </si>
  <si>
    <t>FAMILY CLOTHING STORES</t>
  </si>
  <si>
    <t>SPORTS APPAREL, RIDING APPAR</t>
  </si>
  <si>
    <t>FOOTWEAR</t>
  </si>
  <si>
    <t>FURRIERS &amp; FUR SHOPS</t>
  </si>
  <si>
    <t>MENS WOMENS CLOTHING STORES</t>
  </si>
  <si>
    <t>TAILORS,SEAMSTRESSES,MENDING</t>
  </si>
  <si>
    <t>WIG AND TOUPEE STORES</t>
  </si>
  <si>
    <t>MISC APPAREL AND ACCESSORY S</t>
  </si>
  <si>
    <t>FURNITURE STORES BLINDS AND</t>
  </si>
  <si>
    <t>FLOOR COVERINGS</t>
  </si>
  <si>
    <t>DRAPERY,WINDOWCOVERING,UPHOL</t>
  </si>
  <si>
    <t>FIREPLACE,FIREPLACE SCREENS</t>
  </si>
  <si>
    <t>MISC HOME FURNISHING SPECIAL</t>
  </si>
  <si>
    <t>HOUSEHOLD APPLIANCE,SPECIALT</t>
  </si>
  <si>
    <t>RADIO, TV &amp; STEREO SALES</t>
  </si>
  <si>
    <t>MUSICAL INSTRUMENTS&amp;RECORDS</t>
  </si>
  <si>
    <t>COMPUTER SOFTWARE</t>
  </si>
  <si>
    <t>RECORD STORES</t>
  </si>
  <si>
    <t>CATERERS</t>
  </si>
  <si>
    <t>CAFES &amp; RESTAURANTS</t>
  </si>
  <si>
    <t>WINE SALOONS, BOTTLE SHOPS,</t>
  </si>
  <si>
    <t>EXPRESS PAYMNT SERV- FAST FO</t>
  </si>
  <si>
    <t>PHARMACIES</t>
  </si>
  <si>
    <t>WINERIES</t>
  </si>
  <si>
    <t>USED MERCHANDISE STORES,SECO</t>
  </si>
  <si>
    <t>ANTIQUE SHOPS</t>
  </si>
  <si>
    <t>PAWN SHOPS</t>
  </si>
  <si>
    <t>WRECKING AND SALVAGE YARDS</t>
  </si>
  <si>
    <t>ANTIQUE RESTORATION</t>
  </si>
  <si>
    <t>BICYCLE SHOPS - SALES &amp; SERV</t>
  </si>
  <si>
    <t>CAMPING,SPORTS GOODS,BICYCLE</t>
  </si>
  <si>
    <t>BOOKS, STATIONERY &amp; NEWSPAPE</t>
  </si>
  <si>
    <t>STATIONERY &amp; PAPER</t>
  </si>
  <si>
    <t>WATCHES CLOCKS &amp; JEWELLERS</t>
  </si>
  <si>
    <t>HOBBY, TOY &amp; GAMES SHOPS</t>
  </si>
  <si>
    <t>PHOTOGRAPHIC EQUIPMENT &amp; SUP</t>
  </si>
  <si>
    <t>GIFT,CARD,NOVELTY &amp; SOUVENIR</t>
  </si>
  <si>
    <t>LUGGAGE &amp; LEATHER GOODS STOR</t>
  </si>
  <si>
    <t>FABRICS &amp; HOUSEHOLD TEXTILES</t>
  </si>
  <si>
    <t>CHINA GLASSWARE &amp; DOMESTIC H</t>
  </si>
  <si>
    <t>DIRECT MARKETING INSURANCE S</t>
  </si>
  <si>
    <t>TELEMARKETING TRAVEL RELATE</t>
  </si>
  <si>
    <t>CATALOG MERCHANT</t>
  </si>
  <si>
    <t>COMBINATION M/T &amp; RETAIL MER</t>
  </si>
  <si>
    <t>OUTBOUND TELEMARKETING MERCH</t>
  </si>
  <si>
    <t>DIRECT MARKETING - INBOUND T</t>
  </si>
  <si>
    <t>CONTINUITY SUBCRIPTION MERCH</t>
  </si>
  <si>
    <t>OTHER DIRECT MARKETEERS NEC</t>
  </si>
  <si>
    <t>ARTISTS SUPPLY &amp; CRAFT SHOPS</t>
  </si>
  <si>
    <t>ART GALLERIES/MUSEUMS</t>
  </si>
  <si>
    <t>STAMP &amp; COIN STORES</t>
  </si>
  <si>
    <t>RELIGIOUS GOODS STORES</t>
  </si>
  <si>
    <t>COSMETIC STORES</t>
  </si>
  <si>
    <t>FUEL OIL&amp;PETROLEUM PROD,WSAL</t>
  </si>
  <si>
    <t>FLORISTS</t>
  </si>
  <si>
    <t>CIGAR STORES AND STANDS</t>
  </si>
  <si>
    <t>NEWS DEALERS &amp; NEWSTANDS</t>
  </si>
  <si>
    <t>PET SHOPS,PET FOODS &amp; SUPPLI</t>
  </si>
  <si>
    <t>SWIMMING POOLS,SALES &amp; SERVI</t>
  </si>
  <si>
    <t>TENT AND AWNING SHOPS</t>
  </si>
  <si>
    <t>RETAILING (NEC)</t>
  </si>
  <si>
    <t>ATMS</t>
  </si>
  <si>
    <t>FINANCIAL INSTITUATIONS-MERC</t>
  </si>
  <si>
    <t>INSURANCE AGENTS, BROKERS ET</t>
  </si>
  <si>
    <t>INSURANCE SALES AND UNDERWRI</t>
  </si>
  <si>
    <t>LICENSED HOTELS</t>
  </si>
  <si>
    <t>TIMESHARES</t>
  </si>
  <si>
    <t>SPORTING &amp; RECREATIONAL CAMP</t>
  </si>
  <si>
    <t>TRAILERS PARKS &amp; CAMP SITES</t>
  </si>
  <si>
    <t>LAUNDRY &amp; DRY CLEANING SERVI</t>
  </si>
  <si>
    <t>LAUNDRIES, FAMILY &amp; COMMERCI</t>
  </si>
  <si>
    <t>DRY CLEANERS</t>
  </si>
  <si>
    <t>CARPET AND UPHOLSTERY CLEANI</t>
  </si>
  <si>
    <t>PHOTOGRAPHIC STUDIO &amp; PHOTOG</t>
  </si>
  <si>
    <t>HAIRDRESSING (MEN &amp; WOMEN)</t>
  </si>
  <si>
    <t>UNDERTAKING/CREMATORIUM /CEM</t>
  </si>
  <si>
    <t>DATING AND ESCORT SERVICES</t>
  </si>
  <si>
    <t>TAX PREPARATION SERVICES</t>
  </si>
  <si>
    <t>COUNSELING SERVICE, MARRIAGE</t>
  </si>
  <si>
    <t>BUYING/SHOPPING SERVICES, CL</t>
  </si>
  <si>
    <t>CLOTHING RENTAL, COSTUME, UN</t>
  </si>
  <si>
    <t>MASSAGE PARLOURS</t>
  </si>
  <si>
    <t>HEALTH &amp; BEAUTY SPAS</t>
  </si>
  <si>
    <t>REAL EST AGENTS,NOT STOCK AN</t>
  </si>
  <si>
    <t>ADVERTISING SERVICES</t>
  </si>
  <si>
    <t>CONSUMER CREDIT REPORTING AG</t>
  </si>
  <si>
    <t>COMMERCIAL PHOTO,ART&amp;GRAPHIC</t>
  </si>
  <si>
    <t>QUICK COPY AND REPRODUCTION</t>
  </si>
  <si>
    <t>STENOGRAPHICS SERVICES</t>
  </si>
  <si>
    <t>PEST CONTROL SERVICES</t>
  </si>
  <si>
    <t>CLEANING SERVICES</t>
  </si>
  <si>
    <t>EMPLOYMENT AGENCIES, TEMPORA</t>
  </si>
  <si>
    <t>COMPUTER &amp; DATA PROCESSING S</t>
  </si>
  <si>
    <t>INFORMATION RETRIEVAL SERVIC</t>
  </si>
  <si>
    <t>COMPUTER MAINTENANCE &amp; REPAI</t>
  </si>
  <si>
    <t>MANAGEMENT CONSULTING AND PU</t>
  </si>
  <si>
    <t>SALES, VAULTS &amp; SIMILAR EQUI</t>
  </si>
  <si>
    <t>PLANT &amp; EQUIP HIRE &amp; LEASING</t>
  </si>
  <si>
    <t>PHOTOFINISHING LABS,PHOTO DE</t>
  </si>
  <si>
    <t>BUSINESS SERVICES (NEC)</t>
  </si>
  <si>
    <t>SERV TO ROAD TPORT INC. CAR</t>
  </si>
  <si>
    <t>TRUCK &amp; UTILITY TRAILER RENT</t>
  </si>
  <si>
    <t>MOTOR HOME AND REC VEHICLE R</t>
  </si>
  <si>
    <t>AUTOMOBILE PARKING LOTS AND</t>
  </si>
  <si>
    <t>AUTO TOP AND BODY REPAIR SHO</t>
  </si>
  <si>
    <t>PAINT SHOPS - AUTOMOTIVE</t>
  </si>
  <si>
    <t>MOTOR VEHICLES SMASH REPAIRS</t>
  </si>
  <si>
    <t>CAR WASHES</t>
  </si>
  <si>
    <t>TOWING SERVICES</t>
  </si>
  <si>
    <t>RADIO,TV AND STEREO REPAIR S</t>
  </si>
  <si>
    <t>HOUSEHOLD ELECTRIC APPLICANC</t>
  </si>
  <si>
    <t>WATCH,CLOCK&amp;JEWELLERY REPAIR</t>
  </si>
  <si>
    <t>MISC REPAIR SHOPS &amp; RELATED</t>
  </si>
  <si>
    <t>MOTION PICTURES &amp; VIDEO PROD</t>
  </si>
  <si>
    <t>MOTION PICTURE CINEMAS</t>
  </si>
  <si>
    <t>DVD/VIDEO TAPE RENTAL STORE</t>
  </si>
  <si>
    <t>DANCE HALLS, STUDIO &amp; SCHOOL</t>
  </si>
  <si>
    <t>LIVE THEATRE &amp; TICKET AGENCI</t>
  </si>
  <si>
    <t>BANDS, ORCHESTRAS &amp; ENTERTAI</t>
  </si>
  <si>
    <t>BOWLING ALLEYS</t>
  </si>
  <si>
    <t>COMMERCIAL SPORTS,PROFESSION</t>
  </si>
  <si>
    <t>TOURIST ATTRACTION &amp; EXHIBIT</t>
  </si>
  <si>
    <t>GOLF COURSES - PUBLIC</t>
  </si>
  <si>
    <t>VIDEO AMUSEMENT GAME SUPPLIE</t>
  </si>
  <si>
    <t>VIDEO GAME ARCADES</t>
  </si>
  <si>
    <t>AMUSEMENT PARKS CIRCUSES &amp; C</t>
  </si>
  <si>
    <t>LICENSED CLUBS</t>
  </si>
  <si>
    <t>AQUARIUMS,SEAQUARIUMS,DOLPHI</t>
  </si>
  <si>
    <t>ENTERTAINMENT (NEC)</t>
  </si>
  <si>
    <t>MEDICINE PRIVATE PRACTICE</t>
  </si>
  <si>
    <t>DENTISTRY</t>
  </si>
  <si>
    <t>CHIROPRACTORS</t>
  </si>
  <si>
    <t>OPTOMETRISTS,OPHTHALMOLOGIST</t>
  </si>
  <si>
    <t>OPTICIANS OPTICAL GOODS EYEG</t>
  </si>
  <si>
    <t>CHIROPODISTS, PODIATRISTS</t>
  </si>
  <si>
    <t>NURSING HOMES &amp; PERSONAL CAR</t>
  </si>
  <si>
    <t>HOSPITALS</t>
  </si>
  <si>
    <t>DENTAL &amp; MEDICALS LABORATORI</t>
  </si>
  <si>
    <t>COMMUNITY &amp; CHILD HEALTH SER</t>
  </si>
  <si>
    <t>LEGAL SERVICES, ATTORNEYS</t>
  </si>
  <si>
    <t>SCHOOLS (PRIMARY &amp; SECONDARY</t>
  </si>
  <si>
    <t>UNIVERSITIES/COLLEGES</t>
  </si>
  <si>
    <t>BUSINESS &amp; SECRETARIAL SCHOO</t>
  </si>
  <si>
    <t>TECH &amp; OTHER TERTIARY COLLEG</t>
  </si>
  <si>
    <t>EDUCATION (NEC)</t>
  </si>
  <si>
    <t>CHILD CARE/PRE-SCHOOL</t>
  </si>
  <si>
    <t>WELFARE &amp; CHARITABLE SERVICE</t>
  </si>
  <si>
    <t>TRADE UNIONS &amp; ASSOCIATIONS</t>
  </si>
  <si>
    <t>RELIGIOUS INSTITUTIONS</t>
  </si>
  <si>
    <t>AUTOMOBILE ASSOCIATIONS</t>
  </si>
  <si>
    <t>MEMBERSHIP ORGANISATION</t>
  </si>
  <si>
    <t>ARCHITECT,ENGINEERING&amp;SURVEY</t>
  </si>
  <si>
    <t>ACCOUNTING,AUDITING&amp;BOOKEEPI</t>
  </si>
  <si>
    <t>PROFESSIONAL SERVICES (NEC)</t>
  </si>
  <si>
    <t>FINES</t>
  </si>
  <si>
    <t>TAX PAYMENTS</t>
  </si>
  <si>
    <t>STATE/LOCAL GOVT ADMINISTRAT</t>
  </si>
  <si>
    <t>POSTAGE STAMPS</t>
  </si>
  <si>
    <t>REC_SNAPSHOT_DATE</t>
  </si>
  <si>
    <t>MERCHANT_CATEGORY_DESC</t>
  </si>
  <si>
    <t>MOBILE HOME DEALERS</t>
  </si>
  <si>
    <t>HEARING AIDS, SALES SERVICE</t>
  </si>
  <si>
    <t>ORTHOPEDIC GOODS,ARTIFICIAL</t>
  </si>
  <si>
    <t>ELECTRIC RAZOR SALES AND SER</t>
  </si>
  <si>
    <t>NON-FINANCIAL INSTITUTIONS</t>
  </si>
  <si>
    <t>FOOTWEAR REPAIR</t>
  </si>
  <si>
    <t>BETTING,CASINO GAMING CHIPS</t>
  </si>
  <si>
    <t>CORRESPONDENCE SCHOOLS</t>
  </si>
  <si>
    <t>POLITICAL PARTIES</t>
  </si>
  <si>
    <t>TESTING LABORATORIES (NON ME</t>
  </si>
  <si>
    <t>CARPENTERS</t>
  </si>
  <si>
    <t>PAINTS VARNISHES &amp; SUPPLIES</t>
  </si>
  <si>
    <t>GLASS PAINT &amp; WALLPAPER STOR</t>
  </si>
  <si>
    <t>CONCRETERS</t>
  </si>
  <si>
    <t>TYPESETTING PLATE MAKING &amp; R</t>
  </si>
  <si>
    <t>METAL SERVICE CENTRES &amp; OFFI</t>
  </si>
  <si>
    <t>USED MOTOR VEHICLE DEALER PA</t>
  </si>
  <si>
    <t>MOTOR HOMES DEALERS</t>
  </si>
  <si>
    <t>SPECIALITY CLEANING POLISHIN</t>
  </si>
  <si>
    <t>REUPHOLSTERY &amp; FURNITURE REP</t>
  </si>
  <si>
    <t>DIRECT SELLING ESTABLISHMENT</t>
  </si>
  <si>
    <t>SNOWMOBILE DEALERS</t>
  </si>
  <si>
    <t>TYRE RETREADING &amp; REPAIR</t>
  </si>
  <si>
    <t xml:space="preserve">select rec_snapshot_date, count(n_acct), sum(a_txn_adj), sum(a_txn_source),sum(a_txn), </t>
  </si>
  <si>
    <t>c_catgy_mrchnt,merchant_category_desc, ich_type, c_catgy, n_rate_1,n_rate_2 from CEP.ODS_CONSUMER_INTERCHANGE  a</t>
  </si>
  <si>
    <t>inner join l_mcc b on a.c_catgy_mrchnt = merchant_category_code</t>
  </si>
  <si>
    <t xml:space="preserve">where scheme = 'A' </t>
  </si>
  <si>
    <t>and rec_snapshot_date = '01mar2013'</t>
  </si>
  <si>
    <t xml:space="preserve">group by  rec_snapshot_date, </t>
  </si>
  <si>
    <t>c_catgy_mrchnt, ich_type, c_catgy, n_rate_1,n_rate_2,merchant_category_desc ;</t>
  </si>
  <si>
    <t>select * from cfcards.CCS_TRAMS_IC_RATE where c_scheme = 'A' ;</t>
  </si>
  <si>
    <t>select * from ECP.VP_WEEKLY_TRANSACTION</t>
  </si>
  <si>
    <t xml:space="preserve"> ;</t>
  </si>
  <si>
    <t xml:space="preserve"> </t>
  </si>
  <si>
    <t xml:space="preserve"> create table l_mcc as</t>
  </si>
  <si>
    <t xml:space="preserve"> select distinct merchant_category_code, merchant_category_desc</t>
  </si>
  <si>
    <t xml:space="preserve">  from cfmps.dim_merchant         </t>
  </si>
  <si>
    <t>WHERE merchant_status_code = '1'    ;</t>
  </si>
  <si>
    <t>select * from l_mcc order by 1;</t>
  </si>
  <si>
    <t>- Where there is no tiering, this field can also be used. 
- For Amex only
- For blended rates (e.g. Amex), a blended figure will be used (refer Amex worksheet)</t>
  </si>
  <si>
    <t>As above, but only filled where Tier 1 exists</t>
  </si>
  <si>
    <t>- Apply QANTAS pricing on QANTAS rewards program and propietary pricing otherwise</t>
  </si>
  <si>
    <t>Standard purchase rate</t>
  </si>
  <si>
    <t>- Not applicable on charge cards</t>
  </si>
  <si>
    <t>Type of card</t>
  </si>
  <si>
    <t>Categorise card into Rewards, Balance Transfer (??), Charge Card</t>
  </si>
  <si>
    <t>Rewards</t>
  </si>
  <si>
    <t>Rewards Category</t>
  </si>
  <si>
    <t>ANZ QFF Platinum</t>
  </si>
  <si>
    <t>Type of rewards program</t>
  </si>
  <si>
    <t>Standard cash rate</t>
  </si>
  <si>
    <t>Not all cards have a cash rate</t>
  </si>
  <si>
    <t>Not alll cards have a BT rate (this field is NOT for promos)</t>
  </si>
  <si>
    <t>Standard BT rate (non-promo)</t>
  </si>
  <si>
    <t>max credit limit</t>
  </si>
  <si>
    <t>Foreign exchange charges</t>
  </si>
  <si>
    <t>ATM withdrawal charges</t>
  </si>
  <si>
    <t>Maybe / Data for the future?</t>
  </si>
  <si>
    <t>Allow gambling</t>
  </si>
  <si>
    <t>minimum credit limit offered</t>
  </si>
  <si>
    <t>minimum income</t>
  </si>
  <si>
    <t>this is an eligibility question; may leave in for info purposes only</t>
  </si>
  <si>
    <t>"Qualifying questions"</t>
  </si>
  <si>
    <t>e.g. over 18, permanent resident</t>
  </si>
  <si>
    <t>Application questions</t>
  </si>
  <si>
    <t>for storing data for making application on customer's behalf</t>
  </si>
  <si>
    <t>User would input average monthly spend on card</t>
  </si>
  <si>
    <t>Current Card</t>
  </si>
  <si>
    <t>User would select a current card they have for comparison purposes</t>
  </si>
  <si>
    <t>% paid back each month</t>
  </si>
  <si>
    <t>values from 0% to 100%</t>
  </si>
  <si>
    <t>values from $0 to $10,000 + (would need to determine a max monthly value that is reasonable)</t>
  </si>
  <si>
    <t>Split between Amex and non-Amex card</t>
  </si>
  <si>
    <t>This is current companion card use. Would be a % split defaulting on non-Amex card</t>
  </si>
  <si>
    <t>Purchase rate</t>
  </si>
  <si>
    <t>current purchase rate of card (for comparison)</t>
  </si>
  <si>
    <t>interest free days</t>
  </si>
  <si>
    <t>current interest free days</t>
  </si>
  <si>
    <t>Order of recommended cards</t>
  </si>
  <si>
    <t>TBD</t>
  </si>
  <si>
    <t>Minimum spend</t>
  </si>
  <si>
    <t>Underlying calculations</t>
  </si>
  <si>
    <t>Points currently earnt</t>
  </si>
  <si>
    <t>average spend times points per $ rate for current card</t>
  </si>
  <si>
    <t>Points potentially earnt</t>
  </si>
  <si>
    <t>average spend times points per $ rate for all potential cards</t>
  </si>
  <si>
    <t>Balance earning interest</t>
  </si>
  <si>
    <t>based on average spend times % paid back</t>
  </si>
  <si>
    <t>based on interest free days, balance earning interest and the purchase rate</t>
  </si>
  <si>
    <t>interest charged (purchases)</t>
  </si>
  <si>
    <t>interest charged (BT)</t>
  </si>
  <si>
    <t>interest charged were the balance transferred to BT????</t>
  </si>
  <si>
    <t>% and/or dollar amount for min. monthly repayments</t>
  </si>
  <si>
    <t>need to cater for min. dollar figures?</t>
  </si>
  <si>
    <t>BT  - rate (promo)</t>
  </si>
  <si>
    <t>BT load fee (promo)</t>
  </si>
  <si>
    <t>BT period (months) (promo)</t>
  </si>
  <si>
    <t>bonus points (promo)</t>
  </si>
  <si>
    <t>first year fee (promo)</t>
  </si>
  <si>
    <t>calculated conversion rate. Required for those programs that have an opt-in whereby you earn on the rewards program and then points are "converted".</t>
  </si>
  <si>
    <t>Types of rewards available</t>
  </si>
  <si>
    <t>idea taken from Canstar</t>
  </si>
  <si>
    <t>Travel</t>
  </si>
  <si>
    <t>Merchandise</t>
  </si>
  <si>
    <t>Vouchers/Gift Cards</t>
  </si>
  <si>
    <t>Cash back</t>
  </si>
  <si>
    <t>Points expire</t>
  </si>
  <si>
    <t>Proprietary - QFF</t>
  </si>
  <si>
    <t>https://www.americanexpress.com/australia/campaigns/david-jones/gold-30k/?PID=30&amp;AFFID=MDS_CCF&amp;sourcecode=35D066I004&amp;CPID=100068770</t>
  </si>
  <si>
    <t>https://www.americanexpress.com/australia/campaigns/david-jones/gold-30k</t>
  </si>
  <si>
    <t>https://www.americanexpress.com/australia/campaigns/david-jones/platinum-40k</t>
  </si>
  <si>
    <t>Aussie</t>
  </si>
  <si>
    <t>Classic Low Rate MasterCard</t>
  </si>
  <si>
    <t>Platinum Low Rate Credit Card</t>
  </si>
  <si>
    <t>bankmecu</t>
  </si>
  <si>
    <t>Visa credit card</t>
  </si>
  <si>
    <t>Low Rate Visa credit card</t>
  </si>
  <si>
    <t>Breeze MasterCard</t>
  </si>
  <si>
    <t>Zero Platinum MasterCard</t>
  </si>
  <si>
    <t>Breeze Platinum MasterCard</t>
  </si>
  <si>
    <t>Zero Gold MasterCard</t>
  </si>
  <si>
    <t>Breeze Gold MasterCard</t>
  </si>
  <si>
    <t>Zero MasterCard</t>
  </si>
  <si>
    <t>Qantas MasterCard</t>
  </si>
  <si>
    <t>Qantas Gold MasterCard</t>
  </si>
  <si>
    <t>Qantas Platinum MasterCard</t>
  </si>
  <si>
    <t>Dishonour fee</t>
  </si>
  <si>
    <t>http://www.bankwest.com.au/personal/credit-cards/compare-credit-cards/more-mastercard-rewards-qantas-credit-cards</t>
  </si>
  <si>
    <t>low rate</t>
  </si>
  <si>
    <t>no fee</t>
  </si>
  <si>
    <t>Vertigo Credit Card</t>
  </si>
  <si>
    <t>Platinum Visa Card</t>
  </si>
  <si>
    <t>Gold Low Rate Card</t>
  </si>
  <si>
    <t>Priority</t>
  </si>
  <si>
    <t>Website referral</t>
  </si>
  <si>
    <t>https://www.americanexpress.com/au/content/all-cards/?linknav=au-homepage-pr-SeeAllCard</t>
  </si>
  <si>
    <t>https://www.commbank.com.au/personal/credit-cards/points-calculator.html</t>
  </si>
  <si>
    <t>Inputs</t>
  </si>
  <si>
    <t>% scheme spend:</t>
  </si>
  <si>
    <t>yes</t>
  </si>
  <si>
    <t>no</t>
  </si>
  <si>
    <t>3 years</t>
  </si>
  <si>
    <t>www.com</t>
  </si>
  <si>
    <t>if customer is looking for a new card without comparing, option would be "I don't need to compare" or something similar</t>
  </si>
  <si>
    <t>only when comparing rewards cards</t>
  </si>
  <si>
    <t>this is calculated by the number of points potentially earnt divided by the number of points for a $100 gift voucher</t>
  </si>
  <si>
    <t>this will drive the order of rewards cards for the moment. Other factors will come into play at a later stage.</t>
  </si>
  <si>
    <t>based on a calculated "value" (currently it will be just gift voucher pay back), order the cards.</t>
  </si>
  <si>
    <t>N/A</t>
  </si>
  <si>
    <t>points for MEL_SYD</t>
  </si>
  <si>
    <t>points for $100 gift voucher</t>
  </si>
  <si>
    <t>number of points for the card to get a flight MEL_SYD (one-way)</t>
  </si>
  <si>
    <t>number of points to get a $100 gift voucher (default would be Myer)</t>
  </si>
  <si>
    <t>for QFF this is always 8000; otherwise assume Velocity (6900)</t>
  </si>
  <si>
    <t>for QFF assume that customer will go through QFF store (15,100 standard regardless of card)</t>
  </si>
  <si>
    <t>time to pay $100 gift voucher (months)</t>
  </si>
  <si>
    <t>this is calculated by the number of points potentially earnt divided by the number of points for a MEL-SYD flight</t>
  </si>
  <si>
    <t>not included here because may not be able to do for all cards.</t>
  </si>
  <si>
    <t>points to cover fees</t>
  </si>
  <si>
    <t>TBD - there is no realy $ to points comparison because it depends on the product being bought. May just use gift vouchers as defacto cash here.</t>
  </si>
  <si>
    <t>www.thepointsguy.com</t>
  </si>
  <si>
    <t>Supermarket</t>
  </si>
  <si>
    <t>Petrol</t>
  </si>
  <si>
    <t>David Jones (Major Store)</t>
  </si>
  <si>
    <t>Entertainment</t>
  </si>
  <si>
    <t>Utilities</t>
  </si>
  <si>
    <t>Other</t>
  </si>
  <si>
    <t>Restaurants</t>
  </si>
  <si>
    <t>Restaurants*</t>
  </si>
  <si>
    <t>Airlines</t>
  </si>
  <si>
    <t>accomodation</t>
  </si>
  <si>
    <t>cruises/tours</t>
  </si>
  <si>
    <t>use a travel agent</t>
  </si>
  <si>
    <t>Online</t>
  </si>
  <si>
    <t>Foreign txns</t>
  </si>
  <si>
    <t>Insurance</t>
  </si>
  <si>
    <t>Government</t>
  </si>
  <si>
    <t>Telcos</t>
  </si>
  <si>
    <t>Low Rate</t>
  </si>
  <si>
    <t>What would you like to redeem your rewards for? (type of rewards program)</t>
  </si>
  <si>
    <t>Air Travel</t>
  </si>
  <si>
    <t>Hotels</t>
  </si>
  <si>
    <t>How much do you plan to travel in the coming year?</t>
  </si>
  <si>
    <t>Two or fewer trips</t>
  </si>
  <si>
    <t>Between three and five trips</t>
  </si>
  <si>
    <t>More than five trips</t>
  </si>
  <si>
    <t>Do you use your debit card frequently?</t>
  </si>
  <si>
    <t>What is your favorite way to shop?</t>
  </si>
  <si>
    <t>Independent Retailers</t>
  </si>
  <si>
    <t>How much of your shopping is online?</t>
  </si>
  <si>
    <t>Less than 25%</t>
  </si>
  <si>
    <t>Between 25 and 50%</t>
  </si>
  <si>
    <t>Between 50 and 75%</t>
  </si>
  <si>
    <t>More than 75%</t>
  </si>
  <si>
    <t>What's your annual household income?</t>
  </si>
  <si>
    <t>** used to set a baseline of averages across categories</t>
  </si>
  <si>
    <t>Estimate what you spend each month on your credit cards</t>
  </si>
  <si>
    <t>Features?</t>
  </si>
  <si>
    <t>Interest Free Days</t>
  </si>
  <si>
    <t>Annual Fee under $40</t>
  </si>
  <si>
    <t>Travel Insurance</t>
  </si>
  <si>
    <t>Purchase Insurance</t>
  </si>
  <si>
    <t>Concierge Service</t>
  </si>
  <si>
    <t>Gold or Platinum</t>
  </si>
  <si>
    <t>Interest Rate Offers</t>
  </si>
  <si>
    <t>Balance Transfer Only</t>
  </si>
  <si>
    <t>Introductory Rate Offer</t>
  </si>
  <si>
    <t>Any Program; QANTAS; Virgin Velocity; Emirates</t>
  </si>
  <si>
    <t>Question</t>
  </si>
  <si>
    <t>Option 1</t>
  </si>
  <si>
    <t>Option 2</t>
  </si>
  <si>
    <t>Travel Rewards</t>
  </si>
  <si>
    <t>Cash Back</t>
  </si>
  <si>
    <t>Merchandise/Gift Cards</t>
  </si>
  <si>
    <t>#</t>
  </si>
  <si>
    <t>Major Stores (e.g. Myer, David Jones)</t>
  </si>
  <si>
    <t>Black or Signature</t>
  </si>
  <si>
    <t>Points Offer</t>
  </si>
  <si>
    <t>How many in your household</t>
  </si>
  <si>
    <t>Single; Couple - no kids; Couple - kids</t>
  </si>
  <si>
    <t>%</t>
  </si>
  <si>
    <t>Filters</t>
  </si>
  <si>
    <t>*** could possibly drop this as would be better to capture in "wallet"</t>
  </si>
  <si>
    <t>Card</t>
  </si>
  <si>
    <t>Bank</t>
  </si>
  <si>
    <t>Average monthly spend</t>
  </si>
  <si>
    <t>** if card has a companion card, option to identify split between the two</t>
  </si>
  <si>
    <t>annual fees</t>
  </si>
  <si>
    <t>Income</t>
  </si>
  <si>
    <t>Family</t>
  </si>
  <si>
    <t>All households</t>
  </si>
  <si>
    <t>ESTIMATES</t>
  </si>
  <si>
    <t>AVERAGE WEEKLY EXPENDITURE</t>
  </si>
  <si>
    <t>Broad expenditure group</t>
  </si>
  <si>
    <t>Goods and services</t>
  </si>
  <si>
    <t>$</t>
  </si>
  <si>
    <t>Food and non-alcoholic beverages</t>
  </si>
  <si>
    <t>Alcoholic beverages</t>
  </si>
  <si>
    <t>Tobacco products</t>
  </si>
  <si>
    <t>Clothing and footwear</t>
  </si>
  <si>
    <t>Household furnishings and equipment</t>
  </si>
  <si>
    <t>Household services and operation</t>
  </si>
  <si>
    <t>Medical care and health expenses</t>
  </si>
  <si>
    <t>Recreation</t>
  </si>
  <si>
    <t>Personal care</t>
  </si>
  <si>
    <t>Miscellaneous goods and services</t>
  </si>
  <si>
    <t>Total goods and services expenditure</t>
  </si>
  <si>
    <t>Selected other payments</t>
  </si>
  <si>
    <t>Income tax</t>
  </si>
  <si>
    <t>Superannuation and life insurance</t>
  </si>
  <si>
    <t>PROPORTION OF TOTAL GOODS AND SERVICES EXPENDITURE</t>
  </si>
  <si>
    <t>Mortgage repayments – principal (selected dwelling)</t>
  </si>
  <si>
    <t>Mean gross household income per week</t>
  </si>
  <si>
    <t>GROSS HOUSEHOLD INCOME QUINTILE</t>
  </si>
  <si>
    <t>Lowest</t>
  </si>
  <si>
    <t>Second</t>
  </si>
  <si>
    <t>Third</t>
  </si>
  <si>
    <t>Fourth</t>
  </si>
  <si>
    <t>Highest</t>
  </si>
  <si>
    <t>Clothing and Footwear</t>
  </si>
  <si>
    <t>Groceries (includes restaurants)</t>
  </si>
  <si>
    <t>*** added in</t>
  </si>
  <si>
    <t>Household furnishings and appliances</t>
  </si>
  <si>
    <t>Household services and equipment</t>
  </si>
  <si>
    <t>Health expenses</t>
  </si>
  <si>
    <t>Transport (excl. petrol)</t>
  </si>
  <si>
    <t xml:space="preserve">** includes petrol </t>
  </si>
  <si>
    <t>Groceries (including personal care)</t>
  </si>
  <si>
    <t>&gt; Restaurants (meals out)</t>
  </si>
  <si>
    <t>Entertainment (including computers)</t>
  </si>
  <si>
    <t>&gt; Airlines</t>
  </si>
  <si>
    <t>&gt; Hotels</t>
  </si>
  <si>
    <t>Annual</t>
  </si>
  <si>
    <t>quintile</t>
  </si>
  <si>
    <t>default</t>
  </si>
  <si>
    <t>Filter or Algorithm</t>
  </si>
  <si>
    <t>F</t>
  </si>
  <si>
    <t>A</t>
  </si>
  <si>
    <t>Utilities (exluding telecommunications)</t>
  </si>
  <si>
    <t>Groceries</t>
  </si>
  <si>
    <t>Telecommunications</t>
  </si>
  <si>
    <t>&gt; Telecommunications</t>
  </si>
  <si>
    <t>&gt; exlude Motor vehicle purchase</t>
  </si>
  <si>
    <t>&gt; exclude other purchase</t>
  </si>
  <si>
    <t>&gt; Petrol station</t>
  </si>
  <si>
    <t>Transport (public and private)</t>
  </si>
  <si>
    <t>Petrol station</t>
  </si>
  <si>
    <t>Recreation/Entertainment</t>
  </si>
  <si>
    <t>&gt; exclude gambling</t>
  </si>
  <si>
    <t>&gt;&gt; pay Tv and internet</t>
  </si>
  <si>
    <t>&gt; exclude pay tv and internet (included in telco)</t>
  </si>
  <si>
    <t>-</t>
  </si>
  <si>
    <t>Hotel sections</t>
  </si>
  <si>
    <t>1102999901      Pay TV fees</t>
  </si>
  <si>
    <t>1102999902      Internet charges (account)</t>
  </si>
  <si>
    <t>1102999903      Internet charges (not account)</t>
  </si>
  <si>
    <t>1102999904      Online downloads</t>
  </si>
  <si>
    <t>Accomodation</t>
  </si>
  <si>
    <t>NEW GROUPS</t>
  </si>
  <si>
    <t>Groceries (includes take-out)</t>
  </si>
  <si>
    <t>TOTAL</t>
  </si>
  <si>
    <t>average spend (per month):</t>
  </si>
  <si>
    <t>Spend calculations</t>
  </si>
  <si>
    <t>Years 2-3 "earnings"</t>
  </si>
  <si>
    <t>Year 1 savings/earnings</t>
  </si>
  <si>
    <t>years 1-3</t>
  </si>
  <si>
    <t>Recommentdation</t>
  </si>
  <si>
    <t>annual spend bonus</t>
  </si>
  <si>
    <t>total (in a year)- includes spend bonus</t>
  </si>
  <si>
    <t>image</t>
  </si>
  <si>
    <t>https://www.commbank.com.au/content/dam/commbank/assets/personal/credit-cards/personal-credit-cards-diamond-awards-stacked-800.png</t>
  </si>
  <si>
    <t>http://www.nab.com.au/content/nab/personal/credit-cards/qantas-credit-cards/nab-qantas-rewards-premium-card/_jcr_content/contents-before-nola/image_column/image.img.jpg/1401337383349.jpg</t>
  </si>
  <si>
    <t>http://www.nab.com.au/content/nab/personal/credit-cards/qantas-credit-cards/nab-qantas-rewards-card/_jcr_content/contents-before-nola/image_column/image.img.jpg/1401242211717.jpg</t>
  </si>
  <si>
    <t>http://www.nab.com.au/content/nab/personal/credit-cards/velocity-credit-cards/nab-velocity-rewards-card/_jcr_content/contents-before-nola/image_column/image.img.jpg/1401252485858.jpg</t>
  </si>
  <si>
    <t>http://www.nab.com.au/content/nab/personal/credit-cards/velocity-credit-cards/nab-velocity-rewards-premium-card/_jcr_content/contents-before-nola/image_column/image.img.jpg/1401337787583.jpg</t>
  </si>
  <si>
    <t>http://www.nab.com.au/content/nab/personal/credit-cards/nab-flybuys-rewards-card/_jcr_content/contents-before-nola/image_column/image.img.jpg/1401240499972.jpg</t>
  </si>
  <si>
    <t>http://www.colescreditcards.com.au/~/media/images/coles-fs/pages/creditcards/cc-nofee-209x133.png?h=100&amp;la=en&amp;mh=100&amp;mw=160&amp;w=157</t>
  </si>
  <si>
    <t>http://www.colescreditcards.com.au/~/media/images/coles-fs/pages/creditcards/cc-rewards-209x133.png?h=89&amp;la=en&amp;w=141</t>
  </si>
  <si>
    <t>end date of offer</t>
  </si>
  <si>
    <t>visa/mc points per dollar</t>
  </si>
  <si>
    <t>amex points per dollar</t>
  </si>
  <si>
    <t>points cap</t>
  </si>
  <si>
    <t>POINTS PER DOLLAR SPENT</t>
  </si>
  <si>
    <t>Qantas conversion rate</t>
  </si>
  <si>
    <t>Velocity conversion rate</t>
  </si>
  <si>
    <t>http://www.anz.com.au/resources/9/a/9aff585d-911b-46b3-af7b-a1a67f6c45fd/1/Classic_dual.jpg?MOD=AJPERES&amp;CACHEID=9aff585d-911b-46b3-af7b-a1a67f6c45fd/1</t>
  </si>
  <si>
    <t>http://www.anz.com.au/resources/5/2/52b3a8004e47388dac63bc6672659df2/1/img_BalanceLarge.jpg?MOD=AJPERES&amp;CACHEID=52b3a8004e47388dac63bc6672659df2/1</t>
  </si>
  <si>
    <t>http://www.anz.com.au/resources/5/d/5d2ca3fe-7ef5-4dba-ac38-fe053d6e6d7a/1/ANZRewardsClassicSmall.jpg?MOD=AJPERES&amp;CACHEID=5d2ca3fe-7ef5-4dba-ac38-fe053d6e6d7a/1</t>
  </si>
  <si>
    <t>http://www.anz.com.au/resources/5/e/5e2fcc3d-33ce-4540-87c1-67f7084dad6a/2/ANZRewardsPlat%28small%29.jpg?MOD=AJPERES&amp;CACHEID=5e2fcc3d-33ce-4540-87c1-67f7084dad6a/2</t>
  </si>
  <si>
    <t>http://www.anz.com.au/resources/a/d/ad827e80444e0fb5a18beffb15aad448/1/Platinum_main.jpg?MOD=AJPERES&amp;CACHEID=ad827e80444e0fb5a18beffb15aad448/1</t>
  </si>
  <si>
    <t>http://www.anz.com.au/personal/credit-cards/platinum/anz-frequent-flyer/</t>
  </si>
  <si>
    <t>http://www.anz.com.au/personal/credit-cards/rewards-frequent-flyer/balance-visa/</t>
  </si>
  <si>
    <t>http://www.anz.com.au/personal/credit-cards/rewards-frequent-flyer/frequent-flyer/</t>
  </si>
  <si>
    <t>http://www.anz.com.au/personal/credit-cards/rewards-frequent-flyer/anz-rewards/</t>
  </si>
  <si>
    <t>http://www.anz.com.au/personal/credit-cards/platinum/anz-rewards/</t>
  </si>
  <si>
    <t>http://www.anz.com.au/resources/3/1/313c728a-90ef-4ab0-81b9-687013997f68/ANZ-Rewards-Black.jpg?MOD=AJPERES&amp;CACHEID=313c728a-90ef-4ab0-81b9-687013997f68</t>
  </si>
  <si>
    <t>http://www.anz.com.au/personal/credit-cards/black/anz-rewards/</t>
  </si>
  <si>
    <t>http://www.anz.com.au/resources/7/0/70c4ed25-1eb7-486f-af48-76c9c1da8b76/1/Frequest-flyer-black.JPG?MOD=AJPERES&amp;CACHEID=70c4ed25-1eb7-486f-af48-76c9c1da8b76/1</t>
  </si>
  <si>
    <t>http://www.anz.com.au/personal/credit-cards/black/anz-frequentflyer/</t>
  </si>
  <si>
    <t>https://www.commbank.com.au/personal/credit-cards/awards/diamond.html</t>
  </si>
  <si>
    <t>Altitude Black</t>
  </si>
  <si>
    <t>Earth Black</t>
  </si>
  <si>
    <t>https://www.commbank.com.au/content/dam/commbank/assets/personal/credit-cards/personal-credit-cards-award.png</t>
  </si>
  <si>
    <t>https://www.commbank.com.au/personal/credit-cards/awards/awards.html</t>
  </si>
  <si>
    <t>https://www.commbank.com.au/personal/credit-cards/awards/gold.html</t>
  </si>
  <si>
    <t>https://www.commbank.com.au/content/dam/commbank/assets/personal/credit-cards/personal-credit-cards-gold-awards-stacked-no-padding-010714.png</t>
  </si>
  <si>
    <t>https://www.commbank.com.au/content/dam/commbank/assets/personal/credit-cards/personal-credit-cards-platinum-awards-stack.png</t>
  </si>
  <si>
    <t>https://www.commbank.com.au/personal/credit-cards/awards/platinum.html</t>
  </si>
  <si>
    <t>http://www.westpac.com.au/personal-banking/credit-cards/reward/altitude-black/</t>
  </si>
  <si>
    <t>http://www.westpac.com.au/personal-banking/credit-cards/reward/altitude/?from=leftnav</t>
  </si>
  <si>
    <t>http://www.westpac.com.au/personal-banking/credit-cards/reward/altitude-platinum/?from=leftnav</t>
  </si>
  <si>
    <t>http://www.westpac.com.au/personal-banking/credit-cards/reward/earth-black/?from=leftnav</t>
  </si>
  <si>
    <t>Singapore Airlines Westpac Platinum</t>
  </si>
  <si>
    <t>other</t>
  </si>
  <si>
    <t>http://www.westpac.com.au/personal-banking/credit-cards/reward/singapore-airlines-platinum/</t>
  </si>
  <si>
    <t>http://info.westpac.com.au/creditcards/black/assets/img/card-AltitudeBlack-mastercard.png</t>
  </si>
  <si>
    <t>http://info.westpac.com.au/creditcards/black/assets/img/card-EarthBlack-american-express.png</t>
  </si>
  <si>
    <t>http://images.creditcardcompare.com.au/media/uploads/offers/Westpac_Altitude_Credit_Card.png</t>
  </si>
  <si>
    <t>http://images.creditcardcompare.com.au/media/uploads/offers/westpac-singapore-platinum-credit-card.png</t>
  </si>
  <si>
    <t>http://www.westpac.com.au/images-westpac-main-site/aspirational/personal/credit-cards/apn_AltitudePlatinum_10000pts.png</t>
  </si>
  <si>
    <t>http://www.nab.com.au/personal/credit-cards/qantas-credit-cards/nab-qantas-rewards-card</t>
  </si>
  <si>
    <t>http://www.nab.com.au/personal/credit-cards/qantas-credit-cards/nab-qantas-rewards-premium-card</t>
  </si>
  <si>
    <t>http://www.nab.com.au/personal/credit-cards/velocity-credit-cards/nab-velocity-rewards-premium-card</t>
  </si>
  <si>
    <t>http://www.nab.com.au/personal/credit-cards/velocity-credit-cards/nab-velocity-rewards-card</t>
  </si>
  <si>
    <t>http://www.nab.com.au/personal/credit-cards/nab-flybuys-rewards-card</t>
  </si>
  <si>
    <t>https://www.americanexpress.com/australia/campaigns/theplatinumseries/images/card_reserve.jpg</t>
  </si>
  <si>
    <t>http://www.creditcardfinder.com.au/images/american-express-platinum-edge-credit-card.jpg</t>
  </si>
  <si>
    <t>https://web.aexp-static.com/au/content/text/ProspectJourney/Card%20Details/the-american-express-card/mobile-images/ipj_card-art-large-sprite-green.jpg</t>
  </si>
  <si>
    <t>https://web.aexp-static.com/au/content/text/ProspectJourney/Card%20Details/the-platinum-card/images/ipj_card_art-large-sprite-platinum.jpg</t>
  </si>
  <si>
    <t>https://web.aexp-static.com/au/content/text/ProspectJourney/Card%20Details/qantas-discovery-card/ipj_card_art-large-sprite-qantasdiscovery.jpg</t>
  </si>
  <si>
    <t>https://web.aexp-static.com/au/content/text/ProspectJourney/Card%20Details/qantas-ultimate/ipj_card_art-large-sprite-qantasultimate.jpg</t>
  </si>
  <si>
    <t>https://web.aexp-static.com/au/content/text/ProspectJourney/Card%20Details/qantas-premium-card/ipj_card_art-large-sprite-qantaspremium.jpg</t>
  </si>
  <si>
    <t>https://web.aexp-static.com/au/content/text/ProspectJourney/Card%20Details/velocity-escape/mobile-images/ipj_card_art-large-sprite-velocityesc.jpg</t>
  </si>
  <si>
    <t>https://web.aexp-static.com/au/content/text/ProspectJourney/Card%20Details/velocity-platinum/mobile-images/ipj_card_art-large-sprite-velocityplat.jpg</t>
  </si>
  <si>
    <t>https://web.aexp-static.com/au/content/text/ProspectJourney/Card%20Details/velocity-gold/mobile-images/ipj_card_art-large-sprite-velocitygold.jpg</t>
  </si>
  <si>
    <t>https://web.aexp-static.com/au/content/text/ProspectJourney/Card%20Details/david-jones-card/mobile-images/ipj_card_art-large-sprite-dj.jpg</t>
  </si>
  <si>
    <t>https://web.aexp-static.com/au/content/text/ProspectJourney/Card%20Details/david-jones-platinum-card/mobile-images/ipj_card_art-large-sprite-djplat.jpg</t>
  </si>
  <si>
    <t>balance paid off each month</t>
  </si>
  <si>
    <t>All</t>
  </si>
  <si>
    <t>Advanced Questions</t>
  </si>
  <si>
    <t>WALLET</t>
  </si>
  <si>
    <t>Basic Questions</t>
  </si>
  <si>
    <t>&lt; only available if Amex available on card</t>
  </si>
  <si>
    <t>&lt; use the information from 'data' worksheet</t>
  </si>
  <si>
    <t>&lt; lookup list based on Bank selected</t>
  </si>
  <si>
    <t>&lt; lookup list</t>
  </si>
  <si>
    <t>&lt; list of fixed options</t>
  </si>
  <si>
    <t>&lt; free text</t>
  </si>
  <si>
    <t>Wallet Calculation</t>
  </si>
  <si>
    <t>compare to wallet</t>
  </si>
  <si>
    <t>average spend per year:</t>
  </si>
  <si>
    <t>Travel insurance</t>
  </si>
  <si>
    <t>Purchase insurance</t>
  </si>
  <si>
    <t>Concierge</t>
  </si>
  <si>
    <t>Amex card</t>
  </si>
  <si>
    <t>Test Case Number</t>
  </si>
  <si>
    <t>Card 1</t>
  </si>
  <si>
    <t>Card 2</t>
  </si>
  <si>
    <t>Card 3</t>
  </si>
  <si>
    <t>Monthly Visa Spend</t>
  </si>
  <si>
    <t>Monthly Amex Spend</t>
  </si>
  <si>
    <t>scheme spend (Visa/MC)</t>
  </si>
  <si>
    <t>parameters (Card details: Bank || Card || Monthly Spend || % companion card) &gt; enter details in "Model1" work book</t>
  </si>
  <si>
    <t>Card 1: ANZ || ARW Classic || 4,000, 20%</t>
  </si>
  <si>
    <t>wallet earnings</t>
  </si>
  <si>
    <t>card 1</t>
  </si>
  <si>
    <t>card 2</t>
  </si>
  <si>
    <t>total wallet earnings (cell ref K5)</t>
  </si>
  <si>
    <t>Points earnt</t>
  </si>
  <si>
    <t>total points (column BA for card)</t>
  </si>
  <si>
    <t># gift vouchers in a year</t>
  </si>
  <si>
    <t>"answer"</t>
  </si>
  <si>
    <t>recommended card (sort on column BN and find highest number)</t>
  </si>
  <si>
    <t>American Express Platinum Rewards</t>
  </si>
  <si>
    <t>ANZ ARW Black</t>
  </si>
  <si>
    <t>Card 1: Westpac || Earth Black || 8,000, 50%</t>
  </si>
  <si>
    <t>Card 1: CBA || Platinum Awards || 8,000, 50%</t>
  </si>
  <si>
    <t>Monthly Amex spend (ref G3)</t>
  </si>
  <si>
    <t>Monthly Visa spend (ref G4)</t>
  </si>
  <si>
    <t>tier 1 points (total - column BA)</t>
  </si>
  <si>
    <t>tier 1 points (with tier applied - column BB)</t>
  </si>
  <si>
    <t>*** this should be the total tier 1 capping (column E)</t>
  </si>
  <si>
    <t>total points (column BG)</t>
  </si>
  <si>
    <t>** change in result from test case 1 should be due to change in % to Amex</t>
  </si>
  <si>
    <t>ANZ - ARW Black</t>
  </si>
  <si>
    <t>Westpac - Altitude Black</t>
  </si>
  <si>
    <t>ANZ - ARW Platinum</t>
  </si>
  <si>
    <t>CBA - Diamond Awards</t>
  </si>
  <si>
    <t>ANZ - ARW Classic</t>
  </si>
  <si>
    <t>CBA - Platinum Awards</t>
  </si>
  <si>
    <t>American Express - Platinum Rewards</t>
  </si>
  <si>
    <t>NAB - Qantas Rewards Premium</t>
  </si>
  <si>
    <t>ANZ - AFF Black</t>
  </si>
  <si>
    <t>ANZ - AFF Classic</t>
  </si>
  <si>
    <t>Westpac - Singapore Airlines Westpac Platinum</t>
  </si>
  <si>
    <t>NAB - Qantas Rewards</t>
  </si>
  <si>
    <t>Westpac - Earth Black</t>
  </si>
  <si>
    <t>Westpac - Altitude Platinum</t>
  </si>
  <si>
    <t>ANZ - AFF Platinum</t>
  </si>
  <si>
    <t>CBA - Diamond Awards QFF</t>
  </si>
  <si>
    <t>American Express - American Express (with Rewards)</t>
  </si>
  <si>
    <t>CBA - Gold Awards</t>
  </si>
  <si>
    <t>Westpac - Altitude</t>
  </si>
  <si>
    <t>CBA - Awards</t>
  </si>
  <si>
    <t>American Express - Platinum Edge Credit Card</t>
  </si>
  <si>
    <t>CBA - Platinum Awards QFF</t>
  </si>
  <si>
    <t>American Express - Velocity Escape Card</t>
  </si>
  <si>
    <t>American Express - Qantas American Express Discovery Card</t>
  </si>
  <si>
    <t>American Express - Velocity Gold</t>
  </si>
  <si>
    <t>American Express - Qantas American Express Premium Card</t>
  </si>
  <si>
    <t>CBA - Gold Awards QFF</t>
  </si>
  <si>
    <t>CBA - Awards QFF</t>
  </si>
  <si>
    <t>NAB - flyBuys Rewards</t>
  </si>
  <si>
    <t>American Express - Velocity Platinum</t>
  </si>
  <si>
    <t>American Express - Qantas American Express Ultimate Card</t>
  </si>
  <si>
    <t>American Express - Platinum Reserve Credit Card</t>
  </si>
  <si>
    <t>American Express - Platinum</t>
  </si>
  <si>
    <t>ANZ - Balance Visa</t>
  </si>
  <si>
    <t>NAB - Velocity Rewards Premium</t>
  </si>
  <si>
    <t>NAB - Velocity Rewards</t>
  </si>
  <si>
    <t>Coles - No Annual Fee Mastercard</t>
  </si>
  <si>
    <t>Coles - Rewards Mastercard</t>
  </si>
  <si>
    <t>American Express - American Express</t>
  </si>
  <si>
    <t>American Express - David Jones Membership Rewards</t>
  </si>
  <si>
    <t>American Express - David Jones Platinum Card</t>
  </si>
  <si>
    <t>American Express - Low Rate</t>
  </si>
  <si>
    <t>Card 2: ANZ || ARW Classic || 2,000, 20%</t>
  </si>
  <si>
    <t>Worksheet</t>
  </si>
  <si>
    <t>Cells/Column</t>
  </si>
  <si>
    <t>TotalWallet</t>
  </si>
  <si>
    <t>compare to wallet total (best card)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</si>
</sst>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-&quot;$&quot;* #,##0.00_-;\-&quot;$&quot;* #,##0.00_-;_-&quot;$&quot;* &quot;-&quot;??_-;_-@_-"/>
    <numFmt numFmtId="43" formatCode="_-* #,##0.00_-;\-* #,##0.00_-;_-* &quot;-&quot;??_-;_-@_-"/>
    <numFmt numFmtId="165" formatCode="_-* #,##0_-;\-* #,##0_-;_-* &quot;-&quot;??_-;_-@_-"/>
    <numFmt numFmtId="166" formatCode="0.0%"/>
    <numFmt numFmtId="168" formatCode="_-&quot;$&quot;* #,##0_-;\-&quot;$&quot;* #,##0_-;_-&quot;$&quot;* &quot;-&quot;??_-;_-@_-"/>
    <numFmt numFmtId="185" formatCode="#,##0.0"/>
    <numFmt numFmtId="186" formatCode="&quot;&quot;#,##0.00&quot;&quot;"/>
    <numFmt numFmtId="188" formatCode="&quot;**&quot;#,##0.00&quot;&quot;"/>
    <numFmt numFmtId="189" formatCode="&quot;*&quot;#,##0.00&quot;&quot;"/>
  </numFmts>
  <fonts count="33">
    <font>
      <sz val="10"/>
      <name val="Verdana"/>
    </font>
    <font>
      <sz val="10"/>
      <name val="Verdan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Verdana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  <family val="2"/>
    </font>
    <font>
      <b/>
      <u/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b/>
      <sz val="14"/>
      <name val="Verdana"/>
      <family val="2"/>
    </font>
    <font>
      <b/>
      <sz val="12"/>
      <color rgb="FF111111"/>
      <name val="Georgia"/>
      <family val="1"/>
    </font>
    <font>
      <sz val="12"/>
      <color theme="1"/>
      <name val="Georgia"/>
      <family val="1"/>
    </font>
    <font>
      <b/>
      <sz val="12"/>
      <color rgb="FF000000"/>
      <name val="Georgia"/>
      <family val="1"/>
    </font>
    <font>
      <b/>
      <sz val="12"/>
      <color theme="1"/>
      <name val="Georgia"/>
      <family val="1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6" fillId="0" borderId="0"/>
    <xf numFmtId="0" fontId="26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55">
    <xf numFmtId="0" fontId="0" fillId="0" borderId="0" xfId="0"/>
    <xf numFmtId="0" fontId="0" fillId="24" borderId="0" xfId="0" applyFill="1"/>
    <xf numFmtId="0" fontId="0" fillId="0" borderId="0" xfId="0" applyAlignment="1">
      <alignment vertical="center" wrapText="1"/>
    </xf>
    <xf numFmtId="0" fontId="21" fillId="0" borderId="0" xfId="0" applyFont="1"/>
    <xf numFmtId="0" fontId="22" fillId="0" borderId="0" xfId="0" applyFont="1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23" fillId="0" borderId="0" xfId="0" applyFont="1" applyFill="1"/>
    <xf numFmtId="9" fontId="0" fillId="24" borderId="0" xfId="0" applyNumberFormat="1" applyFill="1"/>
    <xf numFmtId="0" fontId="22" fillId="25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4" borderId="0" xfId="0" applyFill="1" applyAlignment="1">
      <alignment horizontal="center"/>
    </xf>
    <xf numFmtId="168" fontId="1" fillId="0" borderId="0" xfId="29" applyNumberFormat="1" applyFill="1" applyAlignment="1">
      <alignment vertical="center" wrapText="1"/>
    </xf>
    <xf numFmtId="0" fontId="22" fillId="26" borderId="0" xfId="0" applyFont="1" applyFill="1"/>
    <xf numFmtId="0" fontId="0" fillId="26" borderId="0" xfId="0" applyFill="1"/>
    <xf numFmtId="0" fontId="0" fillId="26" borderId="0" xfId="0" applyFill="1" applyAlignment="1">
      <alignment vertical="center" wrapText="1"/>
    </xf>
    <xf numFmtId="43" fontId="1" fillId="0" borderId="0" xfId="28" applyFill="1"/>
    <xf numFmtId="166" fontId="1" fillId="0" borderId="0" xfId="44" applyNumberFormat="1" applyFill="1" applyAlignment="1">
      <alignment vertical="center" wrapText="1"/>
    </xf>
    <xf numFmtId="0" fontId="22" fillId="26" borderId="10" xfId="0" applyFont="1" applyFill="1" applyBorder="1"/>
    <xf numFmtId="166" fontId="1" fillId="0" borderId="0" xfId="44" applyNumberFormat="1" applyFill="1"/>
    <xf numFmtId="0" fontId="23" fillId="0" borderId="10" xfId="0" applyFont="1" applyFill="1" applyBorder="1" applyAlignment="1">
      <alignment vertical="center" wrapText="1"/>
    </xf>
    <xf numFmtId="0" fontId="0" fillId="24" borderId="10" xfId="0" applyFill="1" applyBorder="1" applyAlignment="1">
      <alignment wrapText="1"/>
    </xf>
    <xf numFmtId="0" fontId="0" fillId="0" borderId="0" xfId="0" applyFill="1" applyAlignment="1">
      <alignment wrapText="1"/>
    </xf>
    <xf numFmtId="43" fontId="0" fillId="0" borderId="0" xfId="0" applyNumberFormat="1" applyFill="1" applyAlignment="1">
      <alignment vertical="center" wrapText="1"/>
    </xf>
    <xf numFmtId="165" fontId="1" fillId="26" borderId="10" xfId="28" applyNumberFormat="1" applyFill="1" applyBorder="1" applyAlignment="1">
      <alignment vertical="center" wrapText="1"/>
    </xf>
    <xf numFmtId="165" fontId="1" fillId="0" borderId="0" xfId="28" applyNumberFormat="1" applyFill="1" applyAlignment="1">
      <alignment wrapText="1"/>
    </xf>
    <xf numFmtId="0" fontId="0" fillId="24" borderId="10" xfId="0" applyFill="1" applyBorder="1" applyAlignment="1">
      <alignment vertical="center" wrapText="1"/>
    </xf>
    <xf numFmtId="0" fontId="23" fillId="0" borderId="10" xfId="0" applyFont="1" applyFill="1" applyBorder="1" applyAlignment="1">
      <alignment wrapText="1"/>
    </xf>
    <xf numFmtId="0" fontId="23" fillId="0" borderId="10" xfId="0" applyFont="1" applyFill="1" applyBorder="1"/>
    <xf numFmtId="0" fontId="0" fillId="24" borderId="10" xfId="0" applyFill="1" applyBorder="1"/>
    <xf numFmtId="0" fontId="22" fillId="0" borderId="0" xfId="0" applyFont="1" applyFill="1" applyAlignment="1">
      <alignment horizontal="center" vertical="center" wrapText="1"/>
    </xf>
    <xf numFmtId="2" fontId="0" fillId="0" borderId="0" xfId="0" applyNumberFormat="1" applyFill="1" applyAlignment="1">
      <alignment vertical="center" wrapText="1"/>
    </xf>
    <xf numFmtId="0" fontId="12" fillId="0" borderId="0" xfId="36" applyAlignment="1" applyProtection="1"/>
    <xf numFmtId="0" fontId="0" fillId="0" borderId="0" xfId="0" applyAlignment="1">
      <alignment wrapText="1"/>
    </xf>
    <xf numFmtId="0" fontId="0" fillId="24" borderId="11" xfId="0" applyFill="1" applyBorder="1" applyAlignment="1">
      <alignment horizontal="center"/>
    </xf>
    <xf numFmtId="0" fontId="0" fillId="24" borderId="0" xfId="0" applyFill="1" applyBorder="1" applyAlignment="1">
      <alignment horizontal="center"/>
    </xf>
    <xf numFmtId="0" fontId="0" fillId="0" borderId="11" xfId="0" applyBorder="1"/>
    <xf numFmtId="0" fontId="0" fillId="0" borderId="0" xfId="0" applyBorder="1"/>
    <xf numFmtId="0" fontId="0" fillId="0" borderId="12" xfId="0" applyBorder="1"/>
    <xf numFmtId="3" fontId="0" fillId="0" borderId="0" xfId="0" applyNumberFormat="1"/>
    <xf numFmtId="0" fontId="0" fillId="0" borderId="0" xfId="0" quotePrefix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27" borderId="0" xfId="0" applyFill="1"/>
    <xf numFmtId="0" fontId="0" fillId="27" borderId="11" xfId="0" applyFill="1" applyBorder="1"/>
    <xf numFmtId="0" fontId="0" fillId="27" borderId="0" xfId="0" applyFill="1" applyBorder="1"/>
    <xf numFmtId="9" fontId="0" fillId="27" borderId="0" xfId="0" applyNumberFormat="1" applyFill="1"/>
    <xf numFmtId="10" fontId="0" fillId="27" borderId="0" xfId="0" applyNumberFormat="1" applyFill="1"/>
    <xf numFmtId="16" fontId="0" fillId="27" borderId="0" xfId="0" quotePrefix="1" applyNumberFormat="1" applyFill="1" applyBorder="1"/>
    <xf numFmtId="0" fontId="0" fillId="27" borderId="0" xfId="0" quotePrefix="1" applyFill="1" applyBorder="1"/>
    <xf numFmtId="0" fontId="23" fillId="0" borderId="0" xfId="0" applyFont="1" applyFill="1" applyAlignment="1">
      <alignment wrapText="1"/>
    </xf>
    <xf numFmtId="0" fontId="23" fillId="27" borderId="0" xfId="0" applyFont="1" applyFill="1" applyAlignment="1">
      <alignment wrapText="1"/>
    </xf>
    <xf numFmtId="0" fontId="23" fillId="0" borderId="0" xfId="0" applyFont="1" applyFill="1" applyBorder="1" applyAlignment="1">
      <alignment wrapText="1"/>
    </xf>
    <xf numFmtId="0" fontId="22" fillId="0" borderId="0" xfId="0" applyFont="1"/>
    <xf numFmtId="0" fontId="22" fillId="0" borderId="0" xfId="0" applyFont="1" applyAlignment="1">
      <alignment wrapText="1"/>
    </xf>
    <xf numFmtId="0" fontId="0" fillId="0" borderId="0" xfId="0" quotePrefix="1" applyAlignment="1">
      <alignment wrapText="1"/>
    </xf>
    <xf numFmtId="15" fontId="0" fillId="0" borderId="0" xfId="0" applyNumberFormat="1"/>
    <xf numFmtId="14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5" xfId="0" pivotButton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NumberFormat="1" applyBorder="1"/>
    <xf numFmtId="0" fontId="0" fillId="0" borderId="22" xfId="0" applyNumberFormat="1" applyBorder="1"/>
    <xf numFmtId="0" fontId="0" fillId="0" borderId="19" xfId="0" applyNumberFormat="1" applyBorder="1"/>
    <xf numFmtId="0" fontId="0" fillId="0" borderId="23" xfId="0" applyNumberFormat="1" applyBorder="1"/>
    <xf numFmtId="0" fontId="0" fillId="0" borderId="20" xfId="0" applyNumberFormat="1" applyBorder="1"/>
    <xf numFmtId="0" fontId="0" fillId="0" borderId="24" xfId="0" applyNumberFormat="1" applyBorder="1"/>
    <xf numFmtId="22" fontId="0" fillId="0" borderId="0" xfId="0" applyNumberFormat="1"/>
    <xf numFmtId="9" fontId="0" fillId="0" borderId="0" xfId="44" applyFont="1"/>
    <xf numFmtId="10" fontId="0" fillId="0" borderId="0" xfId="0" applyNumberFormat="1"/>
    <xf numFmtId="0" fontId="23" fillId="27" borderId="0" xfId="0" applyFont="1" applyFill="1" applyBorder="1" applyAlignment="1">
      <alignment wrapText="1"/>
    </xf>
    <xf numFmtId="0" fontId="0" fillId="24" borderId="0" xfId="0" applyFill="1" applyBorder="1"/>
    <xf numFmtId="2" fontId="0" fillId="0" borderId="0" xfId="0" applyNumberFormat="1"/>
    <xf numFmtId="2" fontId="0" fillId="0" borderId="0" xfId="0" applyNumberFormat="1" applyBorder="1" applyAlignment="1">
      <alignment wrapText="1"/>
    </xf>
    <xf numFmtId="2" fontId="0" fillId="27" borderId="0" xfId="0" applyNumberFormat="1" applyFill="1"/>
    <xf numFmtId="165" fontId="0" fillId="0" borderId="0" xfId="28" applyNumberFormat="1" applyFont="1"/>
    <xf numFmtId="44" fontId="0" fillId="0" borderId="0" xfId="29" applyFont="1"/>
    <xf numFmtId="9" fontId="0" fillId="0" borderId="0" xfId="0" applyNumberFormat="1"/>
    <xf numFmtId="0" fontId="29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30" fillId="0" borderId="0" xfId="0" applyFont="1"/>
    <xf numFmtId="0" fontId="31" fillId="0" borderId="0" xfId="0" applyFont="1" applyAlignment="1">
      <alignment vertical="center" wrapText="1"/>
    </xf>
    <xf numFmtId="0" fontId="32" fillId="0" borderId="0" xfId="0" applyFont="1" applyAlignment="1">
      <alignment wrapText="1"/>
    </xf>
    <xf numFmtId="0" fontId="23" fillId="0" borderId="0" xfId="0" applyFont="1"/>
    <xf numFmtId="0" fontId="24" fillId="0" borderId="0" xfId="0" applyFont="1" applyAlignment="1">
      <alignment horizontal="left" wrapText="1"/>
    </xf>
    <xf numFmtId="0" fontId="25" fillId="0" borderId="0" xfId="0" applyFont="1" applyBorder="1" applyAlignment="1">
      <alignment horizontal="center" wrapText="1"/>
    </xf>
    <xf numFmtId="0" fontId="25" fillId="0" borderId="0" xfId="0" applyFont="1" applyAlignment="1">
      <alignment horizontal="right" wrapText="1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left" indent="1"/>
    </xf>
    <xf numFmtId="0" fontId="24" fillId="0" borderId="0" xfId="0" applyFont="1" applyAlignment="1">
      <alignment horizontal="left" indent="2"/>
    </xf>
    <xf numFmtId="0" fontId="24" fillId="0" borderId="0" xfId="0" applyFont="1" applyAlignment="1">
      <alignment horizontal="left" indent="3"/>
    </xf>
    <xf numFmtId="4" fontId="24" fillId="0" borderId="0" xfId="0" applyNumberFormat="1" applyFont="1" applyAlignment="1">
      <alignment horizontal="right"/>
    </xf>
    <xf numFmtId="185" fontId="24" fillId="0" borderId="0" xfId="0" applyNumberFormat="1" applyFont="1" applyAlignment="1">
      <alignment horizontal="right"/>
    </xf>
    <xf numFmtId="3" fontId="24" fillId="0" borderId="0" xfId="0" applyNumberFormat="1" applyFont="1" applyAlignment="1">
      <alignment horizontal="right"/>
    </xf>
    <xf numFmtId="10" fontId="0" fillId="0" borderId="0" xfId="44" applyNumberFormat="1" applyFont="1"/>
    <xf numFmtId="0" fontId="24" fillId="0" borderId="0" xfId="0" applyFont="1" applyAlignment="1">
      <alignment horizontal="left" wrapText="1" indent="1"/>
    </xf>
    <xf numFmtId="0" fontId="24" fillId="0" borderId="0" xfId="0" applyFont="1" applyAlignment="1">
      <alignment horizontal="left" wrapText="1" indent="2"/>
    </xf>
    <xf numFmtId="0" fontId="24" fillId="0" borderId="0" xfId="0" applyFont="1" applyAlignment="1">
      <alignment horizontal="left" wrapText="1" indent="3"/>
    </xf>
    <xf numFmtId="0" fontId="24" fillId="29" borderId="0" xfId="0" applyFont="1" applyFill="1" applyAlignment="1">
      <alignment horizontal="left" indent="3"/>
    </xf>
    <xf numFmtId="0" fontId="24" fillId="29" borderId="0" xfId="0" applyFont="1" applyFill="1" applyAlignment="1">
      <alignment horizontal="left"/>
    </xf>
    <xf numFmtId="4" fontId="24" fillId="29" borderId="0" xfId="0" applyNumberFormat="1" applyFont="1" applyFill="1" applyAlignment="1">
      <alignment horizontal="right"/>
    </xf>
    <xf numFmtId="0" fontId="23" fillId="29" borderId="0" xfId="0" applyFont="1" applyFill="1"/>
    <xf numFmtId="10" fontId="24" fillId="0" borderId="0" xfId="44" applyNumberFormat="1" applyFont="1" applyAlignment="1">
      <alignment horizontal="right"/>
    </xf>
    <xf numFmtId="0" fontId="24" fillId="30" borderId="0" xfId="0" applyFont="1" applyFill="1" applyAlignment="1">
      <alignment horizontal="left" indent="3"/>
    </xf>
    <xf numFmtId="0" fontId="24" fillId="30" borderId="0" xfId="0" applyFont="1" applyFill="1" applyAlignment="1">
      <alignment horizontal="left"/>
    </xf>
    <xf numFmtId="4" fontId="24" fillId="30" borderId="0" xfId="0" applyNumberFormat="1" applyFont="1" applyFill="1" applyAlignment="1">
      <alignment horizontal="right"/>
    </xf>
    <xf numFmtId="4" fontId="0" fillId="0" borderId="0" xfId="0" applyNumberFormat="1"/>
    <xf numFmtId="10" fontId="27" fillId="30" borderId="0" xfId="44" applyNumberFormat="1" applyFont="1" applyFill="1"/>
    <xf numFmtId="44" fontId="30" fillId="0" borderId="0" xfId="29" applyFont="1"/>
    <xf numFmtId="186" fontId="26" fillId="0" borderId="0" xfId="41" applyNumberFormat="1" applyFill="1" applyAlignment="1">
      <alignment horizontal="right"/>
    </xf>
    <xf numFmtId="186" fontId="26" fillId="29" borderId="0" xfId="41" applyNumberFormat="1" applyFont="1" applyFill="1" applyAlignment="1">
      <alignment horizontal="right"/>
    </xf>
    <xf numFmtId="188" fontId="26" fillId="0" borderId="0" xfId="41" applyNumberFormat="1" applyFill="1" applyAlignment="1">
      <alignment horizontal="right"/>
    </xf>
    <xf numFmtId="189" fontId="26" fillId="0" borderId="0" xfId="41" applyNumberFormat="1" applyFill="1" applyAlignment="1">
      <alignment horizontal="right"/>
    </xf>
    <xf numFmtId="0" fontId="26" fillId="0" borderId="0" xfId="40" applyFont="1" applyFill="1"/>
    <xf numFmtId="166" fontId="0" fillId="0" borderId="0" xfId="44" applyNumberFormat="1" applyFont="1"/>
    <xf numFmtId="166" fontId="0" fillId="0" borderId="0" xfId="0" applyNumberFormat="1"/>
    <xf numFmtId="0" fontId="23" fillId="0" borderId="0" xfId="0" applyFont="1" applyAlignment="1">
      <alignment wrapText="1"/>
    </xf>
    <xf numFmtId="44" fontId="0" fillId="0" borderId="0" xfId="0" applyNumberFormat="1"/>
    <xf numFmtId="43" fontId="0" fillId="0" borderId="0" xfId="28" applyFont="1"/>
    <xf numFmtId="43" fontId="0" fillId="0" borderId="0" xfId="0" applyNumberFormat="1"/>
    <xf numFmtId="2" fontId="23" fillId="0" borderId="0" xfId="0" applyNumberFormat="1" applyFont="1" applyBorder="1" applyAlignment="1">
      <alignment wrapText="1"/>
    </xf>
    <xf numFmtId="0" fontId="0" fillId="29" borderId="0" xfId="0" applyFill="1"/>
    <xf numFmtId="0" fontId="23" fillId="31" borderId="0" xfId="0" applyFont="1" applyFill="1"/>
    <xf numFmtId="0" fontId="0" fillId="31" borderId="0" xfId="0" applyFill="1"/>
    <xf numFmtId="2" fontId="23" fillId="29" borderId="0" xfId="0" applyNumberFormat="1" applyFont="1" applyFill="1"/>
    <xf numFmtId="2" fontId="0" fillId="29" borderId="0" xfId="0" applyNumberFormat="1" applyFill="1"/>
    <xf numFmtId="0" fontId="23" fillId="0" borderId="13" xfId="0" applyFont="1" applyBorder="1" applyAlignment="1">
      <alignment wrapText="1"/>
    </xf>
    <xf numFmtId="0" fontId="23" fillId="0" borderId="14" xfId="0" applyFont="1" applyBorder="1" applyAlignment="1">
      <alignment wrapText="1"/>
    </xf>
    <xf numFmtId="0" fontId="0" fillId="30" borderId="13" xfId="0" applyFill="1" applyBorder="1" applyAlignment="1">
      <alignment wrapText="1"/>
    </xf>
    <xf numFmtId="0" fontId="23" fillId="30" borderId="13" xfId="0" applyFont="1" applyFill="1" applyBorder="1" applyAlignment="1">
      <alignment wrapText="1"/>
    </xf>
    <xf numFmtId="0" fontId="0" fillId="29" borderId="0" xfId="0" applyFill="1" applyAlignment="1">
      <alignment horizontal="center"/>
    </xf>
    <xf numFmtId="0" fontId="0" fillId="29" borderId="14" xfId="0" applyFill="1" applyBorder="1" applyAlignment="1">
      <alignment wrapText="1"/>
    </xf>
    <xf numFmtId="0" fontId="0" fillId="29" borderId="13" xfId="0" applyFill="1" applyBorder="1" applyAlignment="1">
      <alignment wrapText="1"/>
    </xf>
    <xf numFmtId="0" fontId="30" fillId="0" borderId="10" xfId="0" applyFont="1" applyBorder="1" applyAlignment="1">
      <alignment wrapText="1"/>
    </xf>
    <xf numFmtId="9" fontId="30" fillId="0" borderId="10" xfId="0" applyNumberFormat="1" applyFont="1" applyBorder="1"/>
    <xf numFmtId="44" fontId="30" fillId="0" borderId="10" xfId="29" applyFont="1" applyBorder="1" applyAlignment="1">
      <alignment wrapText="1"/>
    </xf>
    <xf numFmtId="43" fontId="30" fillId="0" borderId="10" xfId="28" applyFont="1" applyBorder="1" applyAlignment="1">
      <alignment wrapText="1"/>
    </xf>
    <xf numFmtId="0" fontId="28" fillId="0" borderId="0" xfId="0" applyFont="1"/>
    <xf numFmtId="0" fontId="0" fillId="2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9" borderId="0" xfId="0" applyFill="1" applyAlignment="1">
      <alignment horizontal="center"/>
    </xf>
    <xf numFmtId="0" fontId="23" fillId="0" borderId="0" xfId="0" applyFont="1" applyAlignment="1">
      <alignment horizontal="center"/>
    </xf>
    <xf numFmtId="0" fontId="0" fillId="30" borderId="0" xfId="0" applyFill="1" applyAlignment="1">
      <alignment horizontal="center"/>
    </xf>
    <xf numFmtId="0" fontId="25" fillId="0" borderId="0" xfId="0" applyFont="1" applyBorder="1" applyAlignment="1">
      <alignment horizontal="center" wrapText="1"/>
    </xf>
    <xf numFmtId="0" fontId="25" fillId="0" borderId="25" xfId="0" applyFont="1" applyBorder="1" applyAlignment="1">
      <alignment horizontal="center" wrapText="1"/>
    </xf>
    <xf numFmtId="0" fontId="0" fillId="25" borderId="0" xfId="0" applyFill="1" applyAlignment="1">
      <alignment horizontal="center"/>
    </xf>
    <xf numFmtId="0" fontId="0" fillId="28" borderId="0" xfId="0" applyFill="1" applyAlignment="1">
      <alignment horizontal="center" vertical="center" wrapText="1"/>
    </xf>
    <xf numFmtId="0" fontId="0" fillId="27" borderId="10" xfId="0" applyFill="1" applyBorder="1"/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urrency" xfId="29" builtinId="4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Hyperlink" xfId="36" builtinId="8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3" xfId="40"/>
    <cellStyle name="Normal 8 2" xfId="41"/>
    <cellStyle name="Note" xfId="42" builtinId="10" customBuiltin="1"/>
    <cellStyle name="Output" xfId="43" builtinId="21" customBuiltin="1"/>
    <cellStyle name="Percent" xfId="44" builtinId="5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arda8" refreshedDate="41717.621450347222" createdVersion="1" refreshedVersion="2" recordCount="5436" upgradeOnRefresh="1">
  <cacheSource type="worksheet">
    <worksheetSource ref="A1:K5437" sheet="Amex"/>
  </cacheSource>
  <cacheFields count="11">
    <cacheField name="REC_SNAPSHOT_DATE" numFmtId="0">
      <sharedItems containsSemiMixedTypes="0" containsNonDate="0" containsDate="1" containsString="0" minDate="2013-03-01T00:00:00" maxDate="2014-02-02T00:00:00" count="12">
        <d v="2014-02-01T00:00:00"/>
        <d v="2014-01-01T00:00:00"/>
        <d v="2013-12-01T00:00:00"/>
        <d v="2013-11-01T00:00:00"/>
        <d v="2013-10-01T00:00:00"/>
        <d v="2013-09-01T00:00:00"/>
        <d v="2013-08-01T00:00:00"/>
        <d v="2013-07-01T00:00:00"/>
        <d v="2013-06-01T00:00:00"/>
        <d v="2013-05-01T00:00:00"/>
        <d v="2013-04-01T00:00:00"/>
        <d v="2013-03-01T00:00:00"/>
      </sharedItems>
    </cacheField>
    <cacheField name="COUNT(N_ACCT)" numFmtId="0">
      <sharedItems containsSemiMixedTypes="0" containsString="0" containsNumber="1" containsInteger="1" minValue="1" maxValue="953454"/>
    </cacheField>
    <cacheField name="SUM(A_TXN_ADJ)" numFmtId="0">
      <sharedItems containsSemiMixedTypes="0" containsString="0" containsNumber="1" minValue="-81356.039999999994" maxValue="59461044.210000001"/>
    </cacheField>
    <cacheField name="SUM(A_TXN_SOURCE)" numFmtId="0">
      <sharedItems containsSemiMixedTypes="0" containsString="0" containsNumber="1" minValue="-81231.179999999993" maxValue="59461044.210000001"/>
    </cacheField>
    <cacheField name="SUM(A_TXN)" numFmtId="0">
      <sharedItems containsSemiMixedTypes="0" containsString="0" containsNumber="1" minValue="-81231.179999999993" maxValue="59461044.210000001"/>
    </cacheField>
    <cacheField name="C_CATGY_MRCHNT" numFmtId="0">
      <sharedItems containsSemiMixedTypes="0" containsString="0" containsNumber="1" containsInteger="1" minValue="1520" maxValue="9402"/>
    </cacheField>
    <cacheField name="MERCHANT_CATEGORY_DESC" numFmtId="0">
      <sharedItems containsBlank="1" count="262">
        <s v="GENERAL CONTRACTORS RESIDENT"/>
        <s v="PLUMBERS, DRAINERS &amp; AIRCOND"/>
        <s v="ELECTRICAL TRADE CONTRACTORS"/>
        <s v="SPECIAL CONTRACTORS"/>
        <s v="MISCELLANEOUS PUBLISHING &amp; P"/>
        <s v="RAILROADS"/>
        <s v="TRANSPORTATION-SUBURBAN COMM"/>
        <s v="PASSENGER RAILWAYS"/>
        <s v="AMBULANCE SERVICES"/>
        <s v="ROAD PASSENGER TRANSPORT, IE"/>
        <s v="BUS &amp; TRAMWAY T/PORT IE. COA"/>
        <s v="MOTOR FREIGHT,STORAGE,LOCAL"/>
        <s v="COURIER SERVICES AIR/GROUND"/>
        <s v="PUBLIC WAREHOUSING"/>
        <s v="OCEAN,COASTL, CRUISES, INLND"/>
        <s v="BOAT RENTALS &amp; LEASES"/>
        <s v="MARINAS, MARINE SERVICE &amp; SU"/>
        <s v="AIR PASSENGER &amp; FREIGHT TRAN"/>
        <s v="AIRPORTS, FLYING FIELDS, AIR"/>
        <s v="SERVICES TO T/PORT IE. TRAVE"/>
        <s v="TOLL AND BRIDGE FEES"/>
        <s v="TRANSPORTATION SERVICES (NEC"/>
        <s v="TELECOMMUNICATION EQUIP(INC"/>
        <s v="CREDITPHONES"/>
        <s v="INTERNET SERVICE PROVIDERS"/>
        <s v="WIRE TRANSFER MONEY ORDERS"/>
        <s v="CABLE SAT &amp; OTH PAY TV/RADIO"/>
        <s v="UTILITIES: ELEC, GAS, ETC"/>
        <s v="MOTOR VEHICLE SUPPLIES &amp; NEW"/>
        <s v="COMMERCIAL FURNITURE"/>
        <s v="CONSTRUCTION MATERIALS - NEC"/>
        <s v="OFFICE PHOTGRAPHIC PHOTOCOPY"/>
        <s v="COMPUTERS EQUIP,SOFTWARE"/>
        <s v="COMERCIAL EQUIPMENT (NEC)"/>
        <s v="LABORATORY HOSPITAL EQUIP &amp;"/>
        <s v="ELECTRICAL PARTS &amp; EQUIPMENT"/>
        <s v="HARDWARE EQUIPMENT &amp; SUPPLIE"/>
        <s v="PLUMBING DRAINERS &amp; AIRCONDI"/>
        <s v="INDUSTRIAL SUPPLIES - NEC"/>
        <s v="PRECIOUS STONES METALS WATCH"/>
        <s v="DURABLE GOODS - NEC"/>
        <s v="STATIONERY OFFICE SUPPLIES &amp;"/>
        <s v="DRUG PROPRIETARIES"/>
        <s v="PIECE GOODS NOTIONS &amp; OTHER"/>
        <s v="UNIFORMS &amp; COMMERCIAL CLOTHI"/>
        <s v="COMMERCIAL FOOTWARE"/>
        <s v="CHEMICALS &amp; ALLIED PRODUCTS"/>
        <s v="PETROLEUM &amp; PETROLEUM PRODUC"/>
        <s v="BOOKS PERIODICALS NEWSPAPERS"/>
        <s v="FLORISTS &amp; NURSERY SUPPLIES"/>
        <s v="NON DURABLE GOODS - NEC"/>
        <s v="HOME SUPPLY HARDWARE STORES"/>
        <s v="TIMBER YARDS/BUILDERS HARDWA"/>
        <s v="HARDWARE STORES"/>
        <s v="WHOLESALE CLUBS"/>
        <s v="DUTY FREE STORES"/>
        <s v="DISCOUNT STORES"/>
        <s v="DEPARTMENT STORES"/>
        <s v="VARIETY STORES"/>
        <s v="GENERAL STORES/VARIETY"/>
        <s v="GROCERS,DELI&amp;TOBACCONISTS,SU"/>
        <s v="MEAT/BUTCHERS"/>
        <s v="FISH SHOPS,TAKEAWAY FOOD, MI"/>
        <s v="MILK VENDORS &amp; DAIRY PRODUCT"/>
        <s v="BREAD, CAKES &amp; PASTRIES"/>
        <s v="MARKET, FOOD STORES - SPECIA"/>
        <s v="NEW MOTOR VEHICLE DEALER PAR"/>
        <s v="AUTO &amp; HOME SUPPLY STORES"/>
        <s v="TYRES &amp; MOTOR VEHICLE PARTS"/>
        <s v="TYRES&amp;MOTOR VEHICLE PART&amp;ACC"/>
        <s v="SERVICE STATIONS"/>
        <s v="AUTOMATED FUEL DISPENSER"/>
        <s v="BOATS,MOTORS,CARAVANS,HIRE&amp;D"/>
        <s v="REC&amp;UTILITY TRAILERS,CAMPERS"/>
        <s v="MOTOR CYCLES PARTS &amp; ACCESSO"/>
        <s v="FARM EQUIPMENT, MISC AUTO/AI"/>
        <s v="MENS AND BOYS CLOTHING"/>
        <s v="WOMENS GIRLS &amp; INFANTS CLOTH"/>
        <s v="WOMENS ACCESSORY &amp; SPECIALIT"/>
        <s v="CHILDRENS AND INFANTS WEAR S"/>
        <s v="FAMILY CLOTHING STORES"/>
        <s v="SPORTS APPAREL, RIDING APPAR"/>
        <s v="FOOTWEAR"/>
        <s v="FURRIERS &amp; FUR SHOPS"/>
        <s v="MENS WOMENS CLOTHING STORES"/>
        <s v="TAILORS,SEAMSTRESSES,MENDING"/>
        <s v="WIG AND TOUPEE STORES"/>
        <s v="MISC APPAREL AND ACCESSORY S"/>
        <s v="FURNITURE STORES BLINDS AND"/>
        <s v="FLOOR COVERINGS"/>
        <s v="DRAPERY,WINDOWCOVERING,UPHOL"/>
        <s v="FIREPLACE,FIREPLACE SCREENS"/>
        <s v="MISC HOME FURNISHING SPECIAL"/>
        <s v="HOUSEHOLD APPLIANCE,SPECIALT"/>
        <s v="RADIO, TV &amp; STEREO SALES"/>
        <s v="MUSICAL INSTRUMENTS&amp;RECORDS"/>
        <s v="COMPUTER SOFTWARE"/>
        <s v="RECORD STORES"/>
        <s v="CATERERS"/>
        <s v="CAFES &amp; RESTAURANTS"/>
        <s v="WINE SALOONS, BOTTLE SHOPS,"/>
        <s v="EXPRESS PAYMNT SERV- FAST FO"/>
        <s v="PHARMACIES"/>
        <s v="WINERIES"/>
        <s v="USED MERCHANDISE STORES,SECO"/>
        <s v="ANTIQUE SHOPS"/>
        <s v="PAWN SHOPS"/>
        <s v="WRECKING AND SALVAGE YARDS"/>
        <s v="ANTIQUE RESTORATION"/>
        <s v="BICYCLE SHOPS - SALES &amp; SERV"/>
        <s v="CAMPING,SPORTS GOODS,BICYCLE"/>
        <s v="BOOKS, STATIONERY &amp; NEWSPAPE"/>
        <s v="STATIONERY &amp; PAPER"/>
        <s v="WATCHES CLOCKS &amp; JEWELLERS"/>
        <s v="HOBBY, TOY &amp; GAMES SHOPS"/>
        <s v="PHOTOGRAPHIC EQUIPMENT &amp; SUP"/>
        <s v="GIFT,CARD,NOVELTY &amp; SOUVENIR"/>
        <s v="LUGGAGE &amp; LEATHER GOODS STOR"/>
        <s v="FABRICS &amp; HOUSEHOLD TEXTILES"/>
        <s v="CHINA GLASSWARE &amp; DOMESTIC H"/>
        <s v="DIRECT MARKETING INSURANCE S"/>
        <s v="TELEMARKETING TRAVEL RELATE"/>
        <s v="CATALOG MERCHANT"/>
        <s v="COMBINATION M/T &amp; RETAIL MER"/>
        <s v="OUTBOUND TELEMARKETING MERCH"/>
        <s v="DIRECT MARKETING - INBOUND T"/>
        <s v="CONTINUITY SUBCRIPTION MERCH"/>
        <s v="OTHER DIRECT MARKETEERS NEC"/>
        <s v="ARTISTS SUPPLY &amp; CRAFT SHOPS"/>
        <s v="ART GALLERIES/MUSEUMS"/>
        <s v="STAMP &amp; COIN STORES"/>
        <s v="RELIGIOUS GOODS STORES"/>
        <s v="COSMETIC STORES"/>
        <s v="FUEL OIL&amp;PETROLEUM PROD,WSAL"/>
        <s v="FLORISTS"/>
        <s v="CIGAR STORES AND STANDS"/>
        <s v="NEWS DEALERS &amp; NEWSTANDS"/>
        <s v="PET SHOPS,PET FOODS &amp; SUPPLI"/>
        <s v="SWIMMING POOLS,SALES &amp; SERVI"/>
        <s v="TENT AND AWNING SHOPS"/>
        <s v="RETAILING (NEC)"/>
        <s v="ATMS"/>
        <s v="FINANCIAL INSTITUATIONS-MERC"/>
        <s v="INSURANCE AGENTS, BROKERS ET"/>
        <s v="INSURANCE SALES AND UNDERWRI"/>
        <s v="LICENSED HOTELS"/>
        <s v="TIMESHARES"/>
        <s v="SPORTING &amp; RECREATIONAL CAMP"/>
        <s v="TRAILERS PARKS &amp; CAMP SITES"/>
        <s v="LAUNDRY &amp; DRY CLEANING SERVI"/>
        <s v="LAUNDRIES, FAMILY &amp; COMMERCI"/>
        <s v="DRY CLEANERS"/>
        <s v="CARPET AND UPHOLSTERY CLEANI"/>
        <s v="PHOTOGRAPHIC STUDIO &amp; PHOTOG"/>
        <s v="HAIRDRESSING (MEN &amp; WOMEN)"/>
        <s v="UNDERTAKING/CREMATORIUM /CEM"/>
        <s v="DATING AND ESCORT SERVICES"/>
        <s v="TAX PREPARATION SERVICES"/>
        <s v="COUNSELING SERVICE, MARRIAGE"/>
        <s v="BUYING/SHOPPING SERVICES, CL"/>
        <s v="CLOTHING RENTAL, COSTUME, UN"/>
        <s v="MASSAGE PARLOURS"/>
        <s v="HEALTH &amp; BEAUTY SPAS"/>
        <s v="REAL EST AGENTS,NOT STOCK AN"/>
        <s v="ADVERTISING SERVICES"/>
        <s v="CONSUMER CREDIT REPORTING AG"/>
        <s v="COMMERCIAL PHOTO,ART&amp;GRAPHIC"/>
        <s v="QUICK COPY AND REPRODUCTION"/>
        <s v="STENOGRAPHICS SERVICES"/>
        <s v="PEST CONTROL SERVICES"/>
        <s v="CLEANING SERVICES"/>
        <s v="EMPLOYMENT AGENCIES, TEMPORA"/>
        <s v="COMPUTER &amp; DATA PROCESSING S"/>
        <s v="INFORMATION RETRIEVAL SERVIC"/>
        <s v="COMPUTER MAINTENANCE &amp; REPAI"/>
        <s v="MANAGEMENT CONSULTING AND PU"/>
        <s v="SALES, VAULTS &amp; SIMILAR EQUI"/>
        <s v="PLANT &amp; EQUIP HIRE &amp; LEASING"/>
        <s v="PHOTOFINISHING LABS,PHOTO DE"/>
        <s v="BUSINESS SERVICES (NEC)"/>
        <s v="SERV TO ROAD TPORT INC. CAR"/>
        <s v="TRUCK &amp; UTILITY TRAILER RENT"/>
        <s v="MOTOR HOME AND REC VEHICLE R"/>
        <s v="AUTOMOBILE PARKING LOTS AND"/>
        <s v="AUTO TOP AND BODY REPAIR SHO"/>
        <s v="PAINT SHOPS - AUTOMOTIVE"/>
        <s v="MOTOR VEHICLES SMASH REPAIRS"/>
        <s v="CAR WASHES"/>
        <s v="TOWING SERVICES"/>
        <s v="RADIO,TV AND STEREO REPAIR S"/>
        <s v="HOUSEHOLD ELECTRIC APPLICANC"/>
        <s v="WATCH,CLOCK&amp;JEWELLERY REPAIR"/>
        <s v="MISC REPAIR SHOPS &amp; RELATED"/>
        <s v="MOTION PICTURES &amp; VIDEO PROD"/>
        <s v="MOTION PICTURE CINEMAS"/>
        <s v="DVD/VIDEO TAPE RENTAL STORE"/>
        <s v="DANCE HALLS, STUDIO &amp; SCHOOL"/>
        <s v="LIVE THEATRE &amp; TICKET AGENCI"/>
        <s v="BANDS, ORCHESTRAS &amp; ENTERTAI"/>
        <s v="BOWLING ALLEYS"/>
        <s v="COMMERCIAL SPORTS,PROFESSION"/>
        <s v="TOURIST ATTRACTION &amp; EXHIBIT"/>
        <s v="GOLF COURSES - PUBLIC"/>
        <s v="VIDEO AMUSEMENT GAME SUPPLIE"/>
        <s v="VIDEO GAME ARCADES"/>
        <s v="AMUSEMENT PARKS CIRCUSES &amp; C"/>
        <s v="LICENSED CLUBS"/>
        <s v="AQUARIUMS,SEAQUARIUMS,DOLPHI"/>
        <s v="ENTERTAINMENT (NEC)"/>
        <s v="MEDICINE PRIVATE PRACTICE"/>
        <s v="DENTISTRY"/>
        <s v="CHIROPRACTORS"/>
        <s v="OPTOMETRISTS,OPHTHALMOLOGIST"/>
        <s v="OPTICIANS OPTICAL GOODS EYEG"/>
        <s v="CHIROPODISTS, PODIATRISTS"/>
        <s v="NURSING HOMES &amp; PERSONAL CAR"/>
        <s v="HOSPITALS"/>
        <s v="DENTAL &amp; MEDICALS LABORATORI"/>
        <s v="COMMUNITY &amp; CHILD HEALTH SER"/>
        <s v="LEGAL SERVICES, ATTORNEYS"/>
        <s v="SCHOOLS (PRIMARY &amp; SECONDARY"/>
        <s v="UNIVERSITIES/COLLEGES"/>
        <s v="BUSINESS &amp; SECRETARIAL SCHOO"/>
        <s v="TECH &amp; OTHER TERTIARY COLLEG"/>
        <s v="EDUCATION (NEC)"/>
        <s v="CHILD CARE/PRE-SCHOOL"/>
        <s v="WELFARE &amp; CHARITABLE SERVICE"/>
        <s v="TRADE UNIONS &amp; ASSOCIATIONS"/>
        <s v="RELIGIOUS INSTITUTIONS"/>
        <s v="AUTOMOBILE ASSOCIATIONS"/>
        <s v="MEMBERSHIP ORGANISATION"/>
        <s v="ARCHITECT,ENGINEERING&amp;SURVEY"/>
        <s v="ACCOUNTING,AUDITING&amp;BOOKEEPI"/>
        <s v="PROFESSIONAL SERVICES (NEC)"/>
        <s v="FINES"/>
        <s v="TAX PAYMENTS"/>
        <s v="STATE/LOCAL GOVT ADMINISTRAT"/>
        <s v="POSTAGE STAMPS"/>
        <s v="MOBILE HOME DEALERS"/>
        <s v="HEARING AIDS, SALES SERVICE"/>
        <s v="ORTHOPEDIC GOODS,ARTIFICIAL"/>
        <s v="ELECTRIC RAZOR SALES AND SER"/>
        <s v="NON-FINANCIAL INSTITUTIONS"/>
        <s v="FOOTWEAR REPAIR"/>
        <s v="BETTING,CASINO GAMING CHIPS"/>
        <s v="CORRESPONDENCE SCHOOLS"/>
        <s v="POLITICAL PARTIES"/>
        <s v="TESTING LABORATORIES (NON ME"/>
        <s v="CARPENTERS"/>
        <s v="PAINTS VARNISHES &amp; SUPPLIES"/>
        <s v="GLASS PAINT &amp; WALLPAPER STOR"/>
        <s v="CONCRETERS"/>
        <s v="TYPESETTING PLATE MAKING &amp; R"/>
        <s v="METAL SERVICE CENTRES &amp; OFFI"/>
        <s v="USED MOTOR VEHICLE DEALER PA"/>
        <s v="MOTOR HOMES DEALERS"/>
        <s v="SPECIALITY CLEANING POLISHIN"/>
        <s v="REUPHOLSTERY &amp; FURNITURE REP"/>
        <s v="DIRECT SELLING ESTABLISHMENT"/>
        <s v="SNOWMOBILE DEALERS"/>
        <s v="TYRE RETREADING &amp; REPAIR"/>
        <m u="1"/>
      </sharedItems>
    </cacheField>
    <cacheField name="ICH_TYPE" numFmtId="0">
      <sharedItems containsBlank="1" count="3">
        <s v="Off_Us Dom"/>
        <s v="Off_Us Intl"/>
        <m u="1"/>
      </sharedItems>
    </cacheField>
    <cacheField name="C_CATGY" numFmtId="0">
      <sharedItems containsMixedTypes="1" containsNumber="1" containsInteger="1" minValue="0" maxValue="0" count="12">
        <s v="A06"/>
        <s v="A19"/>
        <n v="0"/>
        <s v="A05"/>
        <s v="A01"/>
        <s v="A10"/>
        <s v="A07"/>
        <s v="A11"/>
        <s v="A04"/>
        <s v="A08"/>
        <s v="A02"/>
        <s v="A03"/>
      </sharedItems>
    </cacheField>
    <cacheField name="N_RATE_1" numFmtId="0">
      <sharedItems containsSemiMixedTypes="0" containsString="0" containsNumber="1" minValue="0" maxValue="0.55000000000000004" count="6">
        <n v="0.5"/>
        <n v="0"/>
        <n v="0.52"/>
        <n v="0.47"/>
        <n v="0.48"/>
        <n v="0.55000000000000004"/>
      </sharedItems>
    </cacheField>
    <cacheField name="N_RATE_2" numFmtId="0">
      <sharedItems containsSemiMixedTypes="0" containsString="0" containsNumber="1" containsInteger="1" minValue="0" maxValue="0" count="1"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36">
  <r>
    <x v="0"/>
    <n v="351"/>
    <n v="158844.51999999999"/>
    <n v="158844.51999999999"/>
    <n v="158844.51999999999"/>
    <n v="1520"/>
    <x v="0"/>
    <x v="0"/>
    <x v="0"/>
    <x v="0"/>
    <x v="0"/>
  </r>
  <r>
    <x v="0"/>
    <n v="45"/>
    <n v="8476.91"/>
    <n v="8599.75"/>
    <n v="8599.75"/>
    <n v="1520"/>
    <x v="0"/>
    <x v="1"/>
    <x v="0"/>
    <x v="0"/>
    <x v="0"/>
  </r>
  <r>
    <x v="0"/>
    <n v="70"/>
    <n v="120690.11"/>
    <n v="120690.11"/>
    <n v="120690.11"/>
    <n v="1711"/>
    <x v="1"/>
    <x v="0"/>
    <x v="1"/>
    <x v="0"/>
    <x v="0"/>
  </r>
  <r>
    <x v="0"/>
    <n v="13"/>
    <n v="20774.060000000001"/>
    <n v="20774.060000000001"/>
    <n v="20774.060000000001"/>
    <n v="1731"/>
    <x v="2"/>
    <x v="0"/>
    <x v="1"/>
    <x v="0"/>
    <x v="0"/>
  </r>
  <r>
    <x v="0"/>
    <n v="1"/>
    <n v="120.23"/>
    <n v="123.83"/>
    <n v="123.83"/>
    <n v="1731"/>
    <x v="2"/>
    <x v="1"/>
    <x v="1"/>
    <x v="0"/>
    <x v="0"/>
  </r>
  <r>
    <x v="0"/>
    <n v="1"/>
    <n v="35"/>
    <n v="35"/>
    <n v="35"/>
    <n v="1799"/>
    <x v="3"/>
    <x v="0"/>
    <x v="1"/>
    <x v="0"/>
    <x v="0"/>
  </r>
  <r>
    <x v="0"/>
    <n v="3"/>
    <n v="198.25"/>
    <n v="204.21"/>
    <n v="204.21"/>
    <n v="1799"/>
    <x v="3"/>
    <x v="1"/>
    <x v="1"/>
    <x v="0"/>
    <x v="0"/>
  </r>
  <r>
    <x v="0"/>
    <n v="5135"/>
    <n v="836370.29"/>
    <n v="836370.29"/>
    <n v="836370.29"/>
    <n v="2741"/>
    <x v="4"/>
    <x v="0"/>
    <x v="1"/>
    <x v="0"/>
    <x v="0"/>
  </r>
  <r>
    <x v="0"/>
    <n v="38"/>
    <n v="6264.23"/>
    <n v="6366.39"/>
    <n v="6366.39"/>
    <n v="2741"/>
    <x v="4"/>
    <x v="1"/>
    <x v="1"/>
    <x v="0"/>
    <x v="0"/>
  </r>
  <r>
    <x v="0"/>
    <n v="94"/>
    <n v="15024.03"/>
    <n v="15481.33"/>
    <n v="15481.33"/>
    <n v="4011"/>
    <x v="5"/>
    <x v="1"/>
    <x v="1"/>
    <x v="0"/>
    <x v="0"/>
  </r>
  <r>
    <x v="0"/>
    <n v="493"/>
    <n v="151963.14000000001"/>
    <n v="151963.14000000001"/>
    <n v="151963.14000000001"/>
    <n v="4111"/>
    <x v="6"/>
    <x v="0"/>
    <x v="1"/>
    <x v="0"/>
    <x v="0"/>
  </r>
  <r>
    <x v="0"/>
    <n v="237"/>
    <n v="24555.24"/>
    <n v="25347.64"/>
    <n v="25347.64"/>
    <n v="4111"/>
    <x v="6"/>
    <x v="1"/>
    <x v="1"/>
    <x v="0"/>
    <x v="0"/>
  </r>
  <r>
    <x v="0"/>
    <n v="246"/>
    <n v="14852.89"/>
    <n v="14852.89"/>
    <n v="14852.89"/>
    <n v="4112"/>
    <x v="7"/>
    <x v="0"/>
    <x v="1"/>
    <x v="0"/>
    <x v="0"/>
  </r>
  <r>
    <x v="0"/>
    <n v="285"/>
    <n v="47536.160000000003"/>
    <n v="49051.58"/>
    <n v="49051.58"/>
    <n v="4112"/>
    <x v="7"/>
    <x v="1"/>
    <x v="1"/>
    <x v="0"/>
    <x v="0"/>
  </r>
  <r>
    <x v="0"/>
    <n v="88"/>
    <n v="14710.07"/>
    <n v="14710.07"/>
    <n v="14710.07"/>
    <n v="4119"/>
    <x v="8"/>
    <x v="0"/>
    <x v="1"/>
    <x v="0"/>
    <x v="0"/>
  </r>
  <r>
    <x v="0"/>
    <n v="1"/>
    <n v="203.24"/>
    <n v="209.34"/>
    <n v="209.34"/>
    <n v="4119"/>
    <x v="8"/>
    <x v="1"/>
    <x v="1"/>
    <x v="0"/>
    <x v="0"/>
  </r>
  <r>
    <x v="0"/>
    <n v="7"/>
    <n v="168.94"/>
    <n v="0"/>
    <n v="168.94"/>
    <n v="4121"/>
    <x v="9"/>
    <x v="0"/>
    <x v="2"/>
    <x v="1"/>
    <x v="0"/>
  </r>
  <r>
    <x v="0"/>
    <n v="13390"/>
    <n v="605595.38"/>
    <n v="605595.38"/>
    <n v="605595.38"/>
    <n v="4121"/>
    <x v="9"/>
    <x v="0"/>
    <x v="1"/>
    <x v="0"/>
    <x v="0"/>
  </r>
  <r>
    <x v="0"/>
    <n v="1122"/>
    <n v="44911.1"/>
    <n v="46296.74"/>
    <n v="46296.74"/>
    <n v="4121"/>
    <x v="9"/>
    <x v="1"/>
    <x v="1"/>
    <x v="0"/>
    <x v="0"/>
  </r>
  <r>
    <x v="0"/>
    <n v="12"/>
    <n v="742"/>
    <n v="742"/>
    <n v="742"/>
    <n v="4131"/>
    <x v="10"/>
    <x v="0"/>
    <x v="1"/>
    <x v="0"/>
    <x v="0"/>
  </r>
  <r>
    <x v="0"/>
    <n v="74"/>
    <n v="6583.09"/>
    <n v="6780.59"/>
    <n v="6780.59"/>
    <n v="4131"/>
    <x v="10"/>
    <x v="1"/>
    <x v="1"/>
    <x v="0"/>
    <x v="0"/>
  </r>
  <r>
    <x v="0"/>
    <n v="128"/>
    <n v="50167.57"/>
    <n v="50167.57"/>
    <n v="50167.57"/>
    <n v="4214"/>
    <x v="11"/>
    <x v="0"/>
    <x v="1"/>
    <x v="0"/>
    <x v="0"/>
  </r>
  <r>
    <x v="0"/>
    <n v="11"/>
    <n v="4763.47"/>
    <n v="4906.33"/>
    <n v="4906.33"/>
    <n v="4214"/>
    <x v="11"/>
    <x v="1"/>
    <x v="1"/>
    <x v="0"/>
    <x v="0"/>
  </r>
  <r>
    <x v="0"/>
    <n v="405"/>
    <n v="327336.7"/>
    <n v="327336.7"/>
    <n v="327336.7"/>
    <n v="4215"/>
    <x v="12"/>
    <x v="0"/>
    <x v="1"/>
    <x v="0"/>
    <x v="0"/>
  </r>
  <r>
    <x v="0"/>
    <n v="61"/>
    <n v="9443.24"/>
    <n v="9760.76"/>
    <n v="9760.76"/>
    <n v="4215"/>
    <x v="12"/>
    <x v="1"/>
    <x v="1"/>
    <x v="0"/>
    <x v="0"/>
  </r>
  <r>
    <x v="0"/>
    <n v="3"/>
    <n v="1172.68"/>
    <n v="1207.8599999999999"/>
    <n v="1207.8599999999999"/>
    <n v="4225"/>
    <x v="13"/>
    <x v="1"/>
    <x v="1"/>
    <x v="0"/>
    <x v="0"/>
  </r>
  <r>
    <x v="0"/>
    <n v="223"/>
    <n v="392337.47"/>
    <n v="392337.47"/>
    <n v="392337.47"/>
    <n v="4411"/>
    <x v="14"/>
    <x v="0"/>
    <x v="3"/>
    <x v="2"/>
    <x v="0"/>
  </r>
  <r>
    <x v="0"/>
    <n v="1400"/>
    <n v="1879161.43"/>
    <n v="1913610.09"/>
    <n v="1913610.09"/>
    <n v="4411"/>
    <x v="14"/>
    <x v="1"/>
    <x v="3"/>
    <x v="2"/>
    <x v="0"/>
  </r>
  <r>
    <x v="0"/>
    <n v="35"/>
    <n v="24591.55"/>
    <n v="24591.55"/>
    <n v="24591.55"/>
    <n v="4457"/>
    <x v="15"/>
    <x v="0"/>
    <x v="1"/>
    <x v="0"/>
    <x v="0"/>
  </r>
  <r>
    <x v="0"/>
    <n v="11"/>
    <n v="1704.86"/>
    <n v="1756"/>
    <n v="1756"/>
    <n v="4457"/>
    <x v="15"/>
    <x v="1"/>
    <x v="1"/>
    <x v="0"/>
    <x v="0"/>
  </r>
  <r>
    <x v="0"/>
    <n v="13"/>
    <n v="11133.22"/>
    <n v="11133.22"/>
    <n v="11133.22"/>
    <n v="4468"/>
    <x v="16"/>
    <x v="0"/>
    <x v="1"/>
    <x v="0"/>
    <x v="0"/>
  </r>
  <r>
    <x v="0"/>
    <n v="6"/>
    <n v="959.72"/>
    <n v="988.52"/>
    <n v="988.52"/>
    <n v="4468"/>
    <x v="16"/>
    <x v="1"/>
    <x v="1"/>
    <x v="0"/>
    <x v="0"/>
  </r>
  <r>
    <x v="0"/>
    <n v="2"/>
    <n v="294.24"/>
    <n v="0"/>
    <n v="294.24"/>
    <n v="4511"/>
    <x v="17"/>
    <x v="0"/>
    <x v="2"/>
    <x v="1"/>
    <x v="0"/>
  </r>
  <r>
    <x v="0"/>
    <n v="44101"/>
    <n v="19994058.27"/>
    <n v="19994058.27"/>
    <n v="19994058.27"/>
    <n v="4511"/>
    <x v="17"/>
    <x v="0"/>
    <x v="4"/>
    <x v="0"/>
    <x v="0"/>
  </r>
  <r>
    <x v="0"/>
    <n v="6728"/>
    <n v="3218603.3"/>
    <n v="3293916.96"/>
    <n v="3293916.96"/>
    <n v="4511"/>
    <x v="17"/>
    <x v="1"/>
    <x v="4"/>
    <x v="0"/>
    <x v="0"/>
  </r>
  <r>
    <x v="0"/>
    <n v="86"/>
    <n v="11776.06"/>
    <n v="11776.06"/>
    <n v="11776.06"/>
    <n v="4582"/>
    <x v="18"/>
    <x v="0"/>
    <x v="4"/>
    <x v="0"/>
    <x v="0"/>
  </r>
  <r>
    <x v="0"/>
    <n v="9"/>
    <n v="1285.9000000000001"/>
    <n v="1324.5"/>
    <n v="1324.5"/>
    <n v="4582"/>
    <x v="18"/>
    <x v="1"/>
    <x v="4"/>
    <x v="0"/>
    <x v="0"/>
  </r>
  <r>
    <x v="0"/>
    <n v="1"/>
    <n v="-304"/>
    <n v="0"/>
    <n v="-304"/>
    <n v="4722"/>
    <x v="19"/>
    <x v="0"/>
    <x v="2"/>
    <x v="1"/>
    <x v="0"/>
  </r>
  <r>
    <x v="0"/>
    <n v="13985"/>
    <n v="12215612.48"/>
    <n v="12215612.48"/>
    <n v="12215612.48"/>
    <n v="4722"/>
    <x v="19"/>
    <x v="0"/>
    <x v="3"/>
    <x v="2"/>
    <x v="0"/>
  </r>
  <r>
    <x v="0"/>
    <n v="2096"/>
    <n v="1084903.3"/>
    <n v="1113623.04"/>
    <n v="1113623.04"/>
    <n v="4722"/>
    <x v="19"/>
    <x v="1"/>
    <x v="3"/>
    <x v="2"/>
    <x v="0"/>
  </r>
  <r>
    <x v="0"/>
    <n v="1"/>
    <n v="20"/>
    <n v="0"/>
    <n v="20"/>
    <n v="4784"/>
    <x v="20"/>
    <x v="0"/>
    <x v="2"/>
    <x v="1"/>
    <x v="0"/>
  </r>
  <r>
    <x v="0"/>
    <n v="10242"/>
    <n v="511903.11"/>
    <n v="511903.11"/>
    <n v="511903.11"/>
    <n v="4784"/>
    <x v="20"/>
    <x v="0"/>
    <x v="1"/>
    <x v="0"/>
    <x v="0"/>
  </r>
  <r>
    <x v="0"/>
    <n v="49"/>
    <n v="1037.6400000000001"/>
    <n v="1068.8"/>
    <n v="1068.8"/>
    <n v="4784"/>
    <x v="20"/>
    <x v="1"/>
    <x v="1"/>
    <x v="0"/>
    <x v="0"/>
  </r>
  <r>
    <x v="0"/>
    <n v="1072"/>
    <n v="192581.83"/>
    <n v="192581.83"/>
    <n v="192581.83"/>
    <n v="4789"/>
    <x v="21"/>
    <x v="0"/>
    <x v="1"/>
    <x v="0"/>
    <x v="0"/>
  </r>
  <r>
    <x v="0"/>
    <n v="248"/>
    <n v="14966.11"/>
    <n v="15429.27"/>
    <n v="15429.27"/>
    <n v="4789"/>
    <x v="21"/>
    <x v="1"/>
    <x v="1"/>
    <x v="0"/>
    <x v="0"/>
  </r>
  <r>
    <x v="0"/>
    <n v="5345"/>
    <n v="454273.25"/>
    <n v="454273.25"/>
    <n v="454273.25"/>
    <n v="4812"/>
    <x v="22"/>
    <x v="0"/>
    <x v="1"/>
    <x v="0"/>
    <x v="0"/>
  </r>
  <r>
    <x v="0"/>
    <n v="153"/>
    <n v="11776.21"/>
    <n v="12142.07"/>
    <n v="12142.07"/>
    <n v="4812"/>
    <x v="22"/>
    <x v="1"/>
    <x v="1"/>
    <x v="0"/>
    <x v="0"/>
  </r>
  <r>
    <x v="0"/>
    <n v="4"/>
    <n v="461.53"/>
    <n v="0"/>
    <n v="461.53"/>
    <n v="4814"/>
    <x v="23"/>
    <x v="0"/>
    <x v="2"/>
    <x v="1"/>
    <x v="0"/>
  </r>
  <r>
    <x v="0"/>
    <n v="62810"/>
    <n v="7190211.6900000004"/>
    <n v="7190211.6900000004"/>
    <n v="7190211.6900000004"/>
    <n v="4814"/>
    <x v="23"/>
    <x v="0"/>
    <x v="1"/>
    <x v="0"/>
    <x v="0"/>
  </r>
  <r>
    <x v="0"/>
    <n v="902"/>
    <n v="33318.949999999997"/>
    <n v="34040.89"/>
    <n v="34040.89"/>
    <n v="4814"/>
    <x v="23"/>
    <x v="1"/>
    <x v="1"/>
    <x v="0"/>
    <x v="0"/>
  </r>
  <r>
    <x v="0"/>
    <n v="243"/>
    <n v="33978.11"/>
    <n v="33978.11"/>
    <n v="33978.11"/>
    <n v="4816"/>
    <x v="24"/>
    <x v="0"/>
    <x v="1"/>
    <x v="0"/>
    <x v="0"/>
  </r>
  <r>
    <x v="0"/>
    <n v="199"/>
    <n v="16040.43"/>
    <n v="16579.310000000001"/>
    <n v="16579.310000000001"/>
    <n v="4816"/>
    <x v="24"/>
    <x v="1"/>
    <x v="1"/>
    <x v="0"/>
    <x v="0"/>
  </r>
  <r>
    <x v="0"/>
    <n v="22"/>
    <n v="1751.06"/>
    <n v="1812.92"/>
    <n v="1812.92"/>
    <n v="4829"/>
    <x v="25"/>
    <x v="1"/>
    <x v="1"/>
    <x v="0"/>
    <x v="0"/>
  </r>
  <r>
    <x v="0"/>
    <n v="1"/>
    <n v="-75"/>
    <n v="0"/>
    <n v="-75"/>
    <n v="4899"/>
    <x v="26"/>
    <x v="0"/>
    <x v="2"/>
    <x v="1"/>
    <x v="0"/>
  </r>
  <r>
    <x v="0"/>
    <n v="9005"/>
    <n v="1058026.75"/>
    <n v="1058026.75"/>
    <n v="1058026.75"/>
    <n v="4899"/>
    <x v="26"/>
    <x v="0"/>
    <x v="1"/>
    <x v="0"/>
    <x v="0"/>
  </r>
  <r>
    <x v="0"/>
    <n v="24"/>
    <n v="2172.9699999999998"/>
    <n v="2247.71"/>
    <n v="2247.71"/>
    <n v="4899"/>
    <x v="26"/>
    <x v="1"/>
    <x v="1"/>
    <x v="0"/>
    <x v="0"/>
  </r>
  <r>
    <x v="0"/>
    <n v="15785"/>
    <n v="4392750.12"/>
    <n v="4392750.12"/>
    <n v="4392750.12"/>
    <n v="4900"/>
    <x v="27"/>
    <x v="0"/>
    <x v="1"/>
    <x v="0"/>
    <x v="0"/>
  </r>
  <r>
    <x v="0"/>
    <n v="42"/>
    <n v="5295.78"/>
    <n v="5463.4"/>
    <n v="5463.4"/>
    <n v="4900"/>
    <x v="27"/>
    <x v="1"/>
    <x v="1"/>
    <x v="0"/>
    <x v="0"/>
  </r>
  <r>
    <x v="0"/>
    <n v="1470"/>
    <n v="230455.72"/>
    <n v="230455.72"/>
    <n v="230455.72"/>
    <n v="5013"/>
    <x v="28"/>
    <x v="0"/>
    <x v="5"/>
    <x v="2"/>
    <x v="0"/>
  </r>
  <r>
    <x v="0"/>
    <n v="11"/>
    <n v="7689.55"/>
    <n v="7920.25"/>
    <n v="7920.25"/>
    <n v="5013"/>
    <x v="28"/>
    <x v="1"/>
    <x v="5"/>
    <x v="2"/>
    <x v="0"/>
  </r>
  <r>
    <x v="0"/>
    <n v="1"/>
    <n v="175.27"/>
    <n v="180.53"/>
    <n v="180.53"/>
    <n v="5021"/>
    <x v="29"/>
    <x v="1"/>
    <x v="0"/>
    <x v="0"/>
    <x v="0"/>
  </r>
  <r>
    <x v="0"/>
    <n v="7"/>
    <n v="7708.68"/>
    <n v="7708.68"/>
    <n v="7708.68"/>
    <n v="5039"/>
    <x v="30"/>
    <x v="0"/>
    <x v="0"/>
    <x v="0"/>
    <x v="0"/>
  </r>
  <r>
    <x v="0"/>
    <n v="6"/>
    <n v="2639.96"/>
    <n v="2719.18"/>
    <n v="2719.18"/>
    <n v="5039"/>
    <x v="30"/>
    <x v="1"/>
    <x v="0"/>
    <x v="0"/>
    <x v="0"/>
  </r>
  <r>
    <x v="0"/>
    <n v="1"/>
    <n v="297.33"/>
    <n v="297.33"/>
    <n v="297.33"/>
    <n v="5044"/>
    <x v="31"/>
    <x v="0"/>
    <x v="0"/>
    <x v="0"/>
    <x v="0"/>
  </r>
  <r>
    <x v="0"/>
    <n v="5"/>
    <n v="6302.19"/>
    <n v="6491.27"/>
    <n v="6491.27"/>
    <n v="5044"/>
    <x v="31"/>
    <x v="1"/>
    <x v="0"/>
    <x v="0"/>
    <x v="0"/>
  </r>
  <r>
    <x v="0"/>
    <n v="42921"/>
    <n v="1789527.5"/>
    <n v="1789527.5"/>
    <n v="1789527.5"/>
    <n v="5045"/>
    <x v="32"/>
    <x v="0"/>
    <x v="0"/>
    <x v="0"/>
    <x v="0"/>
  </r>
  <r>
    <x v="0"/>
    <n v="945"/>
    <n v="162690.16"/>
    <n v="166944.57999999999"/>
    <n v="166944.57999999999"/>
    <n v="5045"/>
    <x v="32"/>
    <x v="1"/>
    <x v="0"/>
    <x v="0"/>
    <x v="0"/>
  </r>
  <r>
    <x v="0"/>
    <n v="3"/>
    <n v="195.98"/>
    <n v="209.6"/>
    <n v="209.6"/>
    <n v="5046"/>
    <x v="33"/>
    <x v="1"/>
    <x v="1"/>
    <x v="0"/>
    <x v="0"/>
  </r>
  <r>
    <x v="0"/>
    <n v="688"/>
    <n v="1236850.17"/>
    <n v="1236850.17"/>
    <n v="1236850.17"/>
    <n v="5047"/>
    <x v="34"/>
    <x v="0"/>
    <x v="1"/>
    <x v="0"/>
    <x v="0"/>
  </r>
  <r>
    <x v="0"/>
    <n v="65"/>
    <n v="57131.1"/>
    <n v="58860.42"/>
    <n v="58860.42"/>
    <n v="5047"/>
    <x v="34"/>
    <x v="1"/>
    <x v="1"/>
    <x v="0"/>
    <x v="0"/>
  </r>
  <r>
    <x v="0"/>
    <n v="447"/>
    <n v="773879.7"/>
    <n v="773879.7"/>
    <n v="773879.7"/>
    <n v="5065"/>
    <x v="35"/>
    <x v="0"/>
    <x v="0"/>
    <x v="0"/>
    <x v="0"/>
  </r>
  <r>
    <x v="0"/>
    <n v="29"/>
    <n v="7612.01"/>
    <n v="7828.63"/>
    <n v="7828.63"/>
    <n v="5065"/>
    <x v="35"/>
    <x v="1"/>
    <x v="0"/>
    <x v="0"/>
    <x v="0"/>
  </r>
  <r>
    <x v="0"/>
    <n v="877"/>
    <n v="237474.2"/>
    <n v="237474.2"/>
    <n v="237474.2"/>
    <n v="5072"/>
    <x v="36"/>
    <x v="0"/>
    <x v="0"/>
    <x v="0"/>
    <x v="0"/>
  </r>
  <r>
    <x v="0"/>
    <n v="12"/>
    <n v="1928.53"/>
    <n v="1986.37"/>
    <n v="1986.37"/>
    <n v="5072"/>
    <x v="36"/>
    <x v="1"/>
    <x v="0"/>
    <x v="0"/>
    <x v="0"/>
  </r>
  <r>
    <x v="0"/>
    <n v="1"/>
    <n v="159.5"/>
    <n v="159.5"/>
    <n v="159.5"/>
    <n v="5074"/>
    <x v="37"/>
    <x v="0"/>
    <x v="0"/>
    <x v="0"/>
    <x v="0"/>
  </r>
  <r>
    <x v="0"/>
    <n v="2"/>
    <n v="1565.02"/>
    <n v="1611.98"/>
    <n v="1611.98"/>
    <n v="5074"/>
    <x v="37"/>
    <x v="1"/>
    <x v="0"/>
    <x v="0"/>
    <x v="0"/>
  </r>
  <r>
    <x v="0"/>
    <n v="87"/>
    <n v="11545.32"/>
    <n v="11545.32"/>
    <n v="11545.32"/>
    <n v="5085"/>
    <x v="38"/>
    <x v="0"/>
    <x v="1"/>
    <x v="0"/>
    <x v="0"/>
  </r>
  <r>
    <x v="0"/>
    <n v="11"/>
    <n v="28391.25"/>
    <n v="29243.01"/>
    <n v="29243.01"/>
    <n v="5085"/>
    <x v="38"/>
    <x v="1"/>
    <x v="1"/>
    <x v="0"/>
    <x v="0"/>
  </r>
  <r>
    <x v="0"/>
    <n v="8"/>
    <n v="2207.89"/>
    <n v="2274.11"/>
    <n v="2274.11"/>
    <n v="5094"/>
    <x v="39"/>
    <x v="1"/>
    <x v="0"/>
    <x v="0"/>
    <x v="0"/>
  </r>
  <r>
    <x v="0"/>
    <n v="1039"/>
    <n v="515718.13"/>
    <n v="515718.13"/>
    <n v="515718.13"/>
    <n v="5099"/>
    <x v="40"/>
    <x v="0"/>
    <x v="0"/>
    <x v="0"/>
    <x v="0"/>
  </r>
  <r>
    <x v="0"/>
    <n v="86"/>
    <n v="32944.67"/>
    <n v="34085.550000000003"/>
    <n v="34085.550000000003"/>
    <n v="5099"/>
    <x v="40"/>
    <x v="1"/>
    <x v="0"/>
    <x v="0"/>
    <x v="0"/>
  </r>
  <r>
    <x v="0"/>
    <n v="181"/>
    <n v="186861.52"/>
    <n v="186861.52"/>
    <n v="186861.52"/>
    <n v="5111"/>
    <x v="41"/>
    <x v="0"/>
    <x v="0"/>
    <x v="0"/>
    <x v="0"/>
  </r>
  <r>
    <x v="0"/>
    <n v="14"/>
    <n v="2736.22"/>
    <n v="2818.32"/>
    <n v="2818.32"/>
    <n v="5111"/>
    <x v="41"/>
    <x v="1"/>
    <x v="0"/>
    <x v="0"/>
    <x v="0"/>
  </r>
  <r>
    <x v="0"/>
    <n v="30"/>
    <n v="11004.73"/>
    <n v="11352.97"/>
    <n v="11352.97"/>
    <n v="5122"/>
    <x v="42"/>
    <x v="1"/>
    <x v="1"/>
    <x v="0"/>
    <x v="0"/>
  </r>
  <r>
    <x v="0"/>
    <n v="10"/>
    <n v="4187.07"/>
    <n v="4313.63"/>
    <n v="4313.63"/>
    <n v="5131"/>
    <x v="43"/>
    <x v="1"/>
    <x v="0"/>
    <x v="0"/>
    <x v="0"/>
  </r>
  <r>
    <x v="0"/>
    <n v="30"/>
    <n v="4035.96"/>
    <n v="4159.16"/>
    <n v="4159.16"/>
    <n v="5137"/>
    <x v="44"/>
    <x v="1"/>
    <x v="0"/>
    <x v="0"/>
    <x v="0"/>
  </r>
  <r>
    <x v="0"/>
    <n v="2"/>
    <n v="767.24"/>
    <n v="790.26"/>
    <n v="790.26"/>
    <n v="5139"/>
    <x v="45"/>
    <x v="1"/>
    <x v="0"/>
    <x v="0"/>
    <x v="0"/>
  </r>
  <r>
    <x v="0"/>
    <n v="2"/>
    <n v="-5.89"/>
    <n v="0.15"/>
    <n v="0.15"/>
    <n v="5169"/>
    <x v="46"/>
    <x v="1"/>
    <x v="1"/>
    <x v="0"/>
    <x v="0"/>
  </r>
  <r>
    <x v="0"/>
    <n v="369"/>
    <n v="28610.76"/>
    <n v="28610.76"/>
    <n v="28610.76"/>
    <n v="5172"/>
    <x v="47"/>
    <x v="0"/>
    <x v="0"/>
    <x v="0"/>
    <x v="0"/>
  </r>
  <r>
    <x v="0"/>
    <n v="35"/>
    <n v="8607.89"/>
    <n v="8866.07"/>
    <n v="8866.07"/>
    <n v="5192"/>
    <x v="48"/>
    <x v="1"/>
    <x v="0"/>
    <x v="0"/>
    <x v="0"/>
  </r>
  <r>
    <x v="0"/>
    <n v="4"/>
    <n v="1366.27"/>
    <n v="1407.25"/>
    <n v="1407.25"/>
    <n v="5193"/>
    <x v="49"/>
    <x v="1"/>
    <x v="1"/>
    <x v="0"/>
    <x v="0"/>
  </r>
  <r>
    <x v="0"/>
    <n v="2026"/>
    <n v="2117287.9300000002"/>
    <n v="2117287.9300000002"/>
    <n v="2117287.9300000002"/>
    <n v="5199"/>
    <x v="50"/>
    <x v="0"/>
    <x v="0"/>
    <x v="0"/>
    <x v="0"/>
  </r>
  <r>
    <x v="0"/>
    <n v="87"/>
    <n v="65661.02"/>
    <n v="67532.52"/>
    <n v="67532.52"/>
    <n v="5199"/>
    <x v="50"/>
    <x v="1"/>
    <x v="0"/>
    <x v="0"/>
    <x v="0"/>
  </r>
  <r>
    <x v="0"/>
    <n v="9690"/>
    <n v="1562817.14"/>
    <n v="1562817.14"/>
    <n v="1562817.14"/>
    <n v="5200"/>
    <x v="51"/>
    <x v="0"/>
    <x v="6"/>
    <x v="3"/>
    <x v="0"/>
  </r>
  <r>
    <x v="0"/>
    <n v="92"/>
    <n v="45701.82"/>
    <n v="47074.2"/>
    <n v="47074.2"/>
    <n v="5200"/>
    <x v="51"/>
    <x v="1"/>
    <x v="6"/>
    <x v="3"/>
    <x v="0"/>
  </r>
  <r>
    <x v="0"/>
    <n v="1678"/>
    <n v="555355.05000000005"/>
    <n v="555355.05000000005"/>
    <n v="555355.05000000005"/>
    <n v="5211"/>
    <x v="52"/>
    <x v="0"/>
    <x v="0"/>
    <x v="0"/>
    <x v="0"/>
  </r>
  <r>
    <x v="0"/>
    <n v="6"/>
    <n v="474"/>
    <n v="488.22"/>
    <n v="488.22"/>
    <n v="5211"/>
    <x v="52"/>
    <x v="1"/>
    <x v="0"/>
    <x v="0"/>
    <x v="0"/>
  </r>
  <r>
    <x v="0"/>
    <n v="1"/>
    <n v="-341.97"/>
    <n v="0"/>
    <n v="-341.97"/>
    <n v="5251"/>
    <x v="53"/>
    <x v="0"/>
    <x v="2"/>
    <x v="1"/>
    <x v="0"/>
  </r>
  <r>
    <x v="0"/>
    <n v="78759"/>
    <n v="6413264.3899999997"/>
    <n v="6413264.3899999997"/>
    <n v="6413264.3899999997"/>
    <n v="5251"/>
    <x v="53"/>
    <x v="0"/>
    <x v="0"/>
    <x v="0"/>
    <x v="0"/>
  </r>
  <r>
    <x v="0"/>
    <n v="87"/>
    <n v="33586.11"/>
    <n v="34593.769999999997"/>
    <n v="34593.769999999997"/>
    <n v="5251"/>
    <x v="53"/>
    <x v="1"/>
    <x v="0"/>
    <x v="0"/>
    <x v="0"/>
  </r>
  <r>
    <x v="0"/>
    <n v="1245"/>
    <n v="161908.28"/>
    <n v="161908.28"/>
    <n v="161908.28"/>
    <n v="5261"/>
    <x v="49"/>
    <x v="0"/>
    <x v="0"/>
    <x v="0"/>
    <x v="0"/>
  </r>
  <r>
    <x v="0"/>
    <n v="7"/>
    <n v="418.77"/>
    <n v="431.33"/>
    <n v="431.33"/>
    <n v="5261"/>
    <x v="49"/>
    <x v="1"/>
    <x v="0"/>
    <x v="0"/>
    <x v="0"/>
  </r>
  <r>
    <x v="0"/>
    <n v="6492"/>
    <n v="1418059.14"/>
    <n v="1418059.14"/>
    <n v="1418059.14"/>
    <n v="5300"/>
    <x v="54"/>
    <x v="0"/>
    <x v="1"/>
    <x v="0"/>
    <x v="0"/>
  </r>
  <r>
    <x v="0"/>
    <n v="82"/>
    <n v="18541.64"/>
    <n v="19112.98"/>
    <n v="19112.98"/>
    <n v="5300"/>
    <x v="54"/>
    <x v="1"/>
    <x v="1"/>
    <x v="0"/>
    <x v="0"/>
  </r>
  <r>
    <x v="0"/>
    <n v="2533"/>
    <n v="284560.02"/>
    <n v="284560.02"/>
    <n v="284560.02"/>
    <n v="5309"/>
    <x v="55"/>
    <x v="0"/>
    <x v="0"/>
    <x v="0"/>
    <x v="0"/>
  </r>
  <r>
    <x v="0"/>
    <n v="1429"/>
    <n v="181614.92"/>
    <n v="187065.66"/>
    <n v="187065.66"/>
    <n v="5309"/>
    <x v="55"/>
    <x v="1"/>
    <x v="0"/>
    <x v="0"/>
    <x v="0"/>
  </r>
  <r>
    <x v="0"/>
    <n v="211"/>
    <n v="74407.839999999997"/>
    <n v="74407.839999999997"/>
    <n v="74407.839999999997"/>
    <n v="5310"/>
    <x v="56"/>
    <x v="0"/>
    <x v="1"/>
    <x v="0"/>
    <x v="0"/>
  </r>
  <r>
    <x v="0"/>
    <n v="4"/>
    <n v="840.66"/>
    <n v="0"/>
    <n v="865.88"/>
    <n v="5310"/>
    <x v="56"/>
    <x v="1"/>
    <x v="2"/>
    <x v="1"/>
    <x v="0"/>
  </r>
  <r>
    <x v="0"/>
    <n v="499"/>
    <n v="81727.7"/>
    <n v="84201.72"/>
    <n v="84201.72"/>
    <n v="5310"/>
    <x v="56"/>
    <x v="1"/>
    <x v="1"/>
    <x v="0"/>
    <x v="0"/>
  </r>
  <r>
    <x v="0"/>
    <n v="6"/>
    <n v="359.2"/>
    <n v="0"/>
    <n v="359.2"/>
    <n v="5311"/>
    <x v="57"/>
    <x v="0"/>
    <x v="2"/>
    <x v="1"/>
    <x v="0"/>
  </r>
  <r>
    <x v="0"/>
    <n v="159765"/>
    <n v="11418795.189999999"/>
    <n v="11418795.189999999"/>
    <n v="11418795.189999999"/>
    <n v="5311"/>
    <x v="57"/>
    <x v="0"/>
    <x v="6"/>
    <x v="3"/>
    <x v="0"/>
  </r>
  <r>
    <x v="0"/>
    <n v="2477"/>
    <n v="405540.16"/>
    <n v="418398.76"/>
    <n v="418398.76"/>
    <n v="5311"/>
    <x v="57"/>
    <x v="1"/>
    <x v="6"/>
    <x v="3"/>
    <x v="0"/>
  </r>
  <r>
    <x v="0"/>
    <n v="16"/>
    <n v="669.96"/>
    <n v="694.2"/>
    <n v="694.2"/>
    <n v="5331"/>
    <x v="58"/>
    <x v="1"/>
    <x v="0"/>
    <x v="0"/>
    <x v="0"/>
  </r>
  <r>
    <x v="0"/>
    <n v="115"/>
    <n v="15104.67"/>
    <n v="15104.67"/>
    <n v="15104.67"/>
    <n v="5399"/>
    <x v="59"/>
    <x v="0"/>
    <x v="1"/>
    <x v="0"/>
    <x v="0"/>
  </r>
  <r>
    <x v="0"/>
    <n v="223"/>
    <n v="36804.33"/>
    <n v="38142.65"/>
    <n v="38142.65"/>
    <n v="5399"/>
    <x v="59"/>
    <x v="1"/>
    <x v="1"/>
    <x v="0"/>
    <x v="0"/>
  </r>
  <r>
    <x v="0"/>
    <n v="18"/>
    <n v="761.31"/>
    <n v="0"/>
    <n v="761.31"/>
    <n v="5411"/>
    <x v="60"/>
    <x v="0"/>
    <x v="2"/>
    <x v="1"/>
    <x v="0"/>
  </r>
  <r>
    <x v="0"/>
    <n v="816911"/>
    <n v="47027870.950000003"/>
    <n v="47027870.950000003"/>
    <n v="47027870.950000003"/>
    <n v="5411"/>
    <x v="60"/>
    <x v="0"/>
    <x v="1"/>
    <x v="0"/>
    <x v="0"/>
  </r>
  <r>
    <x v="0"/>
    <n v="2179"/>
    <n v="152927.45000000001"/>
    <n v="157532.49"/>
    <n v="157532.49"/>
    <n v="5411"/>
    <x v="60"/>
    <x v="1"/>
    <x v="1"/>
    <x v="0"/>
    <x v="0"/>
  </r>
  <r>
    <x v="0"/>
    <n v="11"/>
    <n v="231.96"/>
    <n v="238.9"/>
    <n v="238.9"/>
    <n v="5422"/>
    <x v="61"/>
    <x v="1"/>
    <x v="0"/>
    <x v="0"/>
    <x v="0"/>
  </r>
  <r>
    <x v="0"/>
    <n v="1079"/>
    <n v="40281.14"/>
    <n v="40281.14"/>
    <n v="40281.14"/>
    <n v="5441"/>
    <x v="62"/>
    <x v="0"/>
    <x v="0"/>
    <x v="0"/>
    <x v="0"/>
  </r>
  <r>
    <x v="0"/>
    <n v="84"/>
    <n v="4855.75"/>
    <n v="5001.37"/>
    <n v="5001.37"/>
    <n v="5441"/>
    <x v="62"/>
    <x v="1"/>
    <x v="0"/>
    <x v="0"/>
    <x v="0"/>
  </r>
  <r>
    <x v="0"/>
    <n v="14"/>
    <n v="337.62"/>
    <n v="347.74"/>
    <n v="347.74"/>
    <n v="5451"/>
    <x v="63"/>
    <x v="1"/>
    <x v="1"/>
    <x v="0"/>
    <x v="0"/>
  </r>
  <r>
    <x v="0"/>
    <n v="508"/>
    <n v="34981.089999999997"/>
    <n v="34981.089999999997"/>
    <n v="34981.089999999997"/>
    <n v="5462"/>
    <x v="64"/>
    <x v="0"/>
    <x v="1"/>
    <x v="0"/>
    <x v="0"/>
  </r>
  <r>
    <x v="0"/>
    <n v="24"/>
    <n v="540.83000000000004"/>
    <n v="557.03"/>
    <n v="557.03"/>
    <n v="5462"/>
    <x v="64"/>
    <x v="1"/>
    <x v="1"/>
    <x v="0"/>
    <x v="0"/>
  </r>
  <r>
    <x v="0"/>
    <n v="29798"/>
    <n v="1592853.57"/>
    <n v="1592853.57"/>
    <n v="1592853.57"/>
    <n v="5499"/>
    <x v="65"/>
    <x v="0"/>
    <x v="1"/>
    <x v="0"/>
    <x v="0"/>
  </r>
  <r>
    <x v="0"/>
    <n v="651"/>
    <n v="61049.16"/>
    <n v="62803.86"/>
    <n v="62803.86"/>
    <n v="5499"/>
    <x v="65"/>
    <x v="1"/>
    <x v="1"/>
    <x v="0"/>
    <x v="0"/>
  </r>
  <r>
    <x v="0"/>
    <n v="3973"/>
    <n v="3130122"/>
    <n v="3130122"/>
    <n v="3130122"/>
    <n v="5511"/>
    <x v="66"/>
    <x v="0"/>
    <x v="5"/>
    <x v="2"/>
    <x v="0"/>
  </r>
  <r>
    <x v="0"/>
    <n v="40"/>
    <n v="25325.5"/>
    <n v="26117.48"/>
    <n v="26117.48"/>
    <n v="5511"/>
    <x v="66"/>
    <x v="1"/>
    <x v="5"/>
    <x v="2"/>
    <x v="0"/>
  </r>
  <r>
    <x v="0"/>
    <n v="1"/>
    <n v="9.34"/>
    <n v="9.6199999999999992"/>
    <n v="9.6199999999999992"/>
    <n v="5531"/>
    <x v="67"/>
    <x v="1"/>
    <x v="0"/>
    <x v="0"/>
    <x v="0"/>
  </r>
  <r>
    <x v="0"/>
    <n v="1245"/>
    <n v="602773.32999999996"/>
    <n v="602773.32999999996"/>
    <n v="602773.32999999996"/>
    <n v="5532"/>
    <x v="68"/>
    <x v="0"/>
    <x v="5"/>
    <x v="2"/>
    <x v="0"/>
  </r>
  <r>
    <x v="0"/>
    <n v="1"/>
    <n v="534.75"/>
    <n v="550.79"/>
    <n v="550.79"/>
    <n v="5532"/>
    <x v="68"/>
    <x v="1"/>
    <x v="5"/>
    <x v="2"/>
    <x v="0"/>
  </r>
  <r>
    <x v="0"/>
    <n v="5515"/>
    <n v="749997.59"/>
    <n v="749997.59"/>
    <n v="749997.59"/>
    <n v="5533"/>
    <x v="69"/>
    <x v="0"/>
    <x v="5"/>
    <x v="2"/>
    <x v="0"/>
  </r>
  <r>
    <x v="0"/>
    <n v="46"/>
    <n v="20905.22"/>
    <n v="21535.26"/>
    <n v="21535.26"/>
    <n v="5533"/>
    <x v="69"/>
    <x v="1"/>
    <x v="5"/>
    <x v="2"/>
    <x v="0"/>
  </r>
  <r>
    <x v="0"/>
    <n v="5"/>
    <n v="276.91000000000003"/>
    <n v="0"/>
    <n v="276.91000000000003"/>
    <n v="5541"/>
    <x v="70"/>
    <x v="0"/>
    <x v="2"/>
    <x v="1"/>
    <x v="0"/>
  </r>
  <r>
    <x v="0"/>
    <n v="253426"/>
    <n v="17372693.140000001"/>
    <n v="17372693.140000001"/>
    <n v="17372693.140000001"/>
    <n v="5541"/>
    <x v="70"/>
    <x v="0"/>
    <x v="7"/>
    <x v="4"/>
    <x v="0"/>
  </r>
  <r>
    <x v="0"/>
    <n v="829"/>
    <n v="49994.97"/>
    <n v="51522.51"/>
    <n v="51522.51"/>
    <n v="5541"/>
    <x v="70"/>
    <x v="1"/>
    <x v="7"/>
    <x v="4"/>
    <x v="0"/>
  </r>
  <r>
    <x v="0"/>
    <n v="67"/>
    <n v="3027.3"/>
    <n v="3118.14"/>
    <n v="3118.14"/>
    <n v="5542"/>
    <x v="71"/>
    <x v="1"/>
    <x v="7"/>
    <x v="4"/>
    <x v="0"/>
  </r>
  <r>
    <x v="0"/>
    <n v="447"/>
    <n v="90471.9"/>
    <n v="90471.9"/>
    <n v="90471.9"/>
    <n v="5551"/>
    <x v="72"/>
    <x v="0"/>
    <x v="0"/>
    <x v="0"/>
    <x v="0"/>
  </r>
  <r>
    <x v="0"/>
    <n v="10"/>
    <n v="7344.83"/>
    <n v="7565.15"/>
    <n v="7565.15"/>
    <n v="5551"/>
    <x v="72"/>
    <x v="1"/>
    <x v="0"/>
    <x v="0"/>
    <x v="0"/>
  </r>
  <r>
    <x v="0"/>
    <n v="19"/>
    <n v="9162.85"/>
    <n v="9162.85"/>
    <n v="9162.85"/>
    <n v="5561"/>
    <x v="73"/>
    <x v="0"/>
    <x v="0"/>
    <x v="0"/>
    <x v="0"/>
  </r>
  <r>
    <x v="0"/>
    <n v="3"/>
    <n v="123.03"/>
    <n v="162.15"/>
    <n v="162.15"/>
    <n v="5561"/>
    <x v="73"/>
    <x v="1"/>
    <x v="0"/>
    <x v="0"/>
    <x v="0"/>
  </r>
  <r>
    <x v="0"/>
    <n v="201"/>
    <n v="86491.06"/>
    <n v="86491.06"/>
    <n v="86491.06"/>
    <n v="5571"/>
    <x v="74"/>
    <x v="0"/>
    <x v="0"/>
    <x v="0"/>
    <x v="0"/>
  </r>
  <r>
    <x v="0"/>
    <n v="38"/>
    <n v="13375.91"/>
    <n v="13991.21"/>
    <n v="13991.21"/>
    <n v="5571"/>
    <x v="74"/>
    <x v="1"/>
    <x v="0"/>
    <x v="0"/>
    <x v="0"/>
  </r>
  <r>
    <x v="0"/>
    <n v="368"/>
    <n v="190624.08"/>
    <n v="190624.08"/>
    <n v="190624.08"/>
    <n v="5599"/>
    <x v="75"/>
    <x v="0"/>
    <x v="0"/>
    <x v="0"/>
    <x v="0"/>
  </r>
  <r>
    <x v="0"/>
    <n v="8"/>
    <n v="4239.32"/>
    <n v="4366.5200000000004"/>
    <n v="4366.5200000000004"/>
    <n v="5599"/>
    <x v="75"/>
    <x v="1"/>
    <x v="0"/>
    <x v="0"/>
    <x v="0"/>
  </r>
  <r>
    <x v="0"/>
    <n v="3603"/>
    <n v="560328.24"/>
    <n v="560328.24"/>
    <n v="560328.24"/>
    <n v="5611"/>
    <x v="76"/>
    <x v="0"/>
    <x v="0"/>
    <x v="0"/>
    <x v="0"/>
  </r>
  <r>
    <x v="0"/>
    <n v="214"/>
    <n v="69747.009999999995"/>
    <n v="71687.13"/>
    <n v="71687.13"/>
    <n v="5611"/>
    <x v="76"/>
    <x v="1"/>
    <x v="0"/>
    <x v="0"/>
    <x v="0"/>
  </r>
  <r>
    <x v="0"/>
    <n v="18867"/>
    <n v="1814448.52"/>
    <n v="1814448.52"/>
    <n v="1814448.52"/>
    <n v="5621"/>
    <x v="77"/>
    <x v="0"/>
    <x v="0"/>
    <x v="0"/>
    <x v="0"/>
  </r>
  <r>
    <x v="0"/>
    <n v="607"/>
    <n v="204785.68"/>
    <n v="210971.51999999999"/>
    <n v="210971.51999999999"/>
    <n v="5621"/>
    <x v="77"/>
    <x v="1"/>
    <x v="0"/>
    <x v="0"/>
    <x v="0"/>
  </r>
  <r>
    <x v="0"/>
    <n v="3605"/>
    <n v="333372.08"/>
    <n v="333372.08"/>
    <n v="333372.08"/>
    <n v="5631"/>
    <x v="78"/>
    <x v="0"/>
    <x v="0"/>
    <x v="0"/>
    <x v="0"/>
  </r>
  <r>
    <x v="0"/>
    <n v="137"/>
    <n v="56554.73"/>
    <n v="58274.85"/>
    <n v="58274.85"/>
    <n v="5631"/>
    <x v="78"/>
    <x v="1"/>
    <x v="0"/>
    <x v="0"/>
    <x v="0"/>
  </r>
  <r>
    <x v="0"/>
    <n v="2371"/>
    <n v="234664.99"/>
    <n v="234664.99"/>
    <n v="234664.99"/>
    <n v="5641"/>
    <x v="79"/>
    <x v="0"/>
    <x v="0"/>
    <x v="0"/>
    <x v="0"/>
  </r>
  <r>
    <x v="0"/>
    <n v="91"/>
    <n v="10661.58"/>
    <n v="10981.34"/>
    <n v="10981.34"/>
    <n v="5641"/>
    <x v="79"/>
    <x v="1"/>
    <x v="0"/>
    <x v="0"/>
    <x v="0"/>
  </r>
  <r>
    <x v="0"/>
    <n v="4273"/>
    <n v="299650.89"/>
    <n v="299650.89"/>
    <n v="299650.89"/>
    <n v="5651"/>
    <x v="80"/>
    <x v="0"/>
    <x v="0"/>
    <x v="0"/>
    <x v="0"/>
  </r>
  <r>
    <x v="0"/>
    <n v="1304"/>
    <n v="226316.82"/>
    <n v="233202.64"/>
    <n v="233202.64"/>
    <n v="5651"/>
    <x v="80"/>
    <x v="1"/>
    <x v="0"/>
    <x v="0"/>
    <x v="0"/>
  </r>
  <r>
    <x v="0"/>
    <n v="2"/>
    <n v="149.97999999999999"/>
    <n v="149.97999999999999"/>
    <n v="149.97999999999999"/>
    <n v="5655"/>
    <x v="81"/>
    <x v="0"/>
    <x v="0"/>
    <x v="0"/>
    <x v="0"/>
  </r>
  <r>
    <x v="0"/>
    <n v="68"/>
    <n v="9569"/>
    <n v="9858.2999999999993"/>
    <n v="9858.2999999999993"/>
    <n v="5655"/>
    <x v="81"/>
    <x v="1"/>
    <x v="0"/>
    <x v="0"/>
    <x v="0"/>
  </r>
  <r>
    <x v="0"/>
    <n v="6011"/>
    <n v="784289.63"/>
    <n v="784289.63"/>
    <n v="784289.63"/>
    <n v="5661"/>
    <x v="82"/>
    <x v="0"/>
    <x v="0"/>
    <x v="0"/>
    <x v="0"/>
  </r>
  <r>
    <x v="0"/>
    <n v="641"/>
    <n v="94730.2"/>
    <n v="97558.98"/>
    <n v="97558.98"/>
    <n v="5661"/>
    <x v="82"/>
    <x v="1"/>
    <x v="0"/>
    <x v="0"/>
    <x v="0"/>
  </r>
  <r>
    <x v="0"/>
    <n v="13"/>
    <n v="3100"/>
    <n v="3100"/>
    <n v="3100"/>
    <n v="5681"/>
    <x v="83"/>
    <x v="0"/>
    <x v="0"/>
    <x v="0"/>
    <x v="0"/>
  </r>
  <r>
    <x v="0"/>
    <n v="6"/>
    <n v="1298.8900000000001"/>
    <n v="1346.87"/>
    <n v="1346.87"/>
    <n v="5681"/>
    <x v="83"/>
    <x v="1"/>
    <x v="0"/>
    <x v="0"/>
    <x v="0"/>
  </r>
  <r>
    <x v="0"/>
    <n v="15475"/>
    <n v="1799776.25"/>
    <n v="1799776.25"/>
    <n v="1799776.25"/>
    <n v="5691"/>
    <x v="84"/>
    <x v="0"/>
    <x v="0"/>
    <x v="0"/>
    <x v="0"/>
  </r>
  <r>
    <x v="0"/>
    <n v="1607"/>
    <n v="249516.34"/>
    <n v="255585.7"/>
    <n v="255585.7"/>
    <n v="5691"/>
    <x v="84"/>
    <x v="1"/>
    <x v="0"/>
    <x v="0"/>
    <x v="0"/>
  </r>
  <r>
    <x v="0"/>
    <n v="47"/>
    <n v="5136.91"/>
    <n v="5136.91"/>
    <n v="5136.91"/>
    <n v="5697"/>
    <x v="85"/>
    <x v="0"/>
    <x v="1"/>
    <x v="0"/>
    <x v="0"/>
  </r>
  <r>
    <x v="0"/>
    <n v="15"/>
    <n v="4665.4799999999996"/>
    <n v="4800.82"/>
    <n v="4800.82"/>
    <n v="5697"/>
    <x v="85"/>
    <x v="1"/>
    <x v="1"/>
    <x v="0"/>
    <x v="0"/>
  </r>
  <r>
    <x v="0"/>
    <n v="1"/>
    <n v="187.76"/>
    <n v="193.4"/>
    <n v="193.4"/>
    <n v="5698"/>
    <x v="86"/>
    <x v="1"/>
    <x v="0"/>
    <x v="0"/>
    <x v="0"/>
  </r>
  <r>
    <x v="0"/>
    <n v="8159"/>
    <n v="966783.86"/>
    <n v="966783.86"/>
    <n v="966783.86"/>
    <n v="5699"/>
    <x v="87"/>
    <x v="0"/>
    <x v="0"/>
    <x v="0"/>
    <x v="0"/>
  </r>
  <r>
    <x v="0"/>
    <n v="1"/>
    <n v="186.28"/>
    <n v="0"/>
    <n v="191.86"/>
    <n v="5699"/>
    <x v="87"/>
    <x v="1"/>
    <x v="2"/>
    <x v="1"/>
    <x v="0"/>
  </r>
  <r>
    <x v="0"/>
    <n v="570"/>
    <n v="114562.15"/>
    <n v="118099.81"/>
    <n v="118099.81"/>
    <n v="5699"/>
    <x v="87"/>
    <x v="1"/>
    <x v="0"/>
    <x v="0"/>
    <x v="0"/>
  </r>
  <r>
    <x v="0"/>
    <n v="2002"/>
    <n v="1151322.8600000001"/>
    <n v="1151322.8600000001"/>
    <n v="1151322.8600000001"/>
    <n v="5712"/>
    <x v="88"/>
    <x v="0"/>
    <x v="0"/>
    <x v="0"/>
    <x v="0"/>
  </r>
  <r>
    <x v="0"/>
    <n v="50"/>
    <n v="15698.49"/>
    <n v="16169.43"/>
    <n v="16169.43"/>
    <n v="5712"/>
    <x v="88"/>
    <x v="1"/>
    <x v="0"/>
    <x v="0"/>
    <x v="0"/>
  </r>
  <r>
    <x v="0"/>
    <n v="212"/>
    <n v="262329.53999999998"/>
    <n v="262329.53999999998"/>
    <n v="262329.53999999998"/>
    <n v="5713"/>
    <x v="89"/>
    <x v="0"/>
    <x v="0"/>
    <x v="0"/>
    <x v="0"/>
  </r>
  <r>
    <x v="0"/>
    <n v="10"/>
    <n v="4790.3599999999997"/>
    <n v="4937.6000000000004"/>
    <n v="4937.6000000000004"/>
    <n v="5713"/>
    <x v="89"/>
    <x v="1"/>
    <x v="0"/>
    <x v="0"/>
    <x v="0"/>
  </r>
  <r>
    <x v="0"/>
    <n v="346"/>
    <n v="60779.82"/>
    <n v="60779.82"/>
    <n v="60779.82"/>
    <n v="5714"/>
    <x v="90"/>
    <x v="0"/>
    <x v="0"/>
    <x v="0"/>
    <x v="0"/>
  </r>
  <r>
    <x v="0"/>
    <n v="5"/>
    <n v="1096.3399999999999"/>
    <n v="1129.24"/>
    <n v="1129.24"/>
    <n v="5714"/>
    <x v="90"/>
    <x v="1"/>
    <x v="0"/>
    <x v="0"/>
    <x v="0"/>
  </r>
  <r>
    <x v="0"/>
    <n v="20"/>
    <n v="7981.89"/>
    <n v="7981.89"/>
    <n v="7981.89"/>
    <n v="5718"/>
    <x v="91"/>
    <x v="0"/>
    <x v="0"/>
    <x v="0"/>
    <x v="0"/>
  </r>
  <r>
    <x v="0"/>
    <n v="8884"/>
    <n v="1471018.21"/>
    <n v="1471018.21"/>
    <n v="1471018.21"/>
    <n v="5719"/>
    <x v="92"/>
    <x v="0"/>
    <x v="0"/>
    <x v="0"/>
    <x v="0"/>
  </r>
  <r>
    <x v="0"/>
    <n v="142"/>
    <n v="32345.8"/>
    <n v="33248.980000000003"/>
    <n v="33248.980000000003"/>
    <n v="5719"/>
    <x v="92"/>
    <x v="1"/>
    <x v="0"/>
    <x v="0"/>
    <x v="0"/>
  </r>
  <r>
    <x v="0"/>
    <n v="1822"/>
    <n v="1605458.8"/>
    <n v="1605458.8"/>
    <n v="1605458.8"/>
    <n v="5722"/>
    <x v="93"/>
    <x v="0"/>
    <x v="0"/>
    <x v="0"/>
    <x v="0"/>
  </r>
  <r>
    <x v="0"/>
    <n v="36"/>
    <n v="7773.82"/>
    <n v="8007.6"/>
    <n v="8007.6"/>
    <n v="5722"/>
    <x v="93"/>
    <x v="1"/>
    <x v="0"/>
    <x v="0"/>
    <x v="0"/>
  </r>
  <r>
    <x v="0"/>
    <n v="4"/>
    <n v="2863.18"/>
    <n v="0"/>
    <n v="2863.18"/>
    <n v="5732"/>
    <x v="94"/>
    <x v="0"/>
    <x v="2"/>
    <x v="1"/>
    <x v="0"/>
  </r>
  <r>
    <x v="0"/>
    <n v="12115"/>
    <n v="4499662.99"/>
    <n v="4499662.99"/>
    <n v="4499662.99"/>
    <n v="5732"/>
    <x v="94"/>
    <x v="0"/>
    <x v="0"/>
    <x v="0"/>
    <x v="0"/>
  </r>
  <r>
    <x v="0"/>
    <n v="1"/>
    <n v="29.95"/>
    <n v="0"/>
    <n v="29.95"/>
    <n v="5732"/>
    <x v="94"/>
    <x v="1"/>
    <x v="2"/>
    <x v="1"/>
    <x v="0"/>
  </r>
  <r>
    <x v="0"/>
    <n v="452"/>
    <n v="64997.63"/>
    <n v="66825.289999999994"/>
    <n v="66825.289999999994"/>
    <n v="5732"/>
    <x v="94"/>
    <x v="1"/>
    <x v="0"/>
    <x v="0"/>
    <x v="0"/>
  </r>
  <r>
    <x v="0"/>
    <n v="430"/>
    <n v="126812.02"/>
    <n v="126812.02"/>
    <n v="126812.02"/>
    <n v="5733"/>
    <x v="95"/>
    <x v="0"/>
    <x v="0"/>
    <x v="0"/>
    <x v="0"/>
  </r>
  <r>
    <x v="0"/>
    <n v="28"/>
    <n v="6225.19"/>
    <n v="6482.99"/>
    <n v="6482.99"/>
    <n v="5733"/>
    <x v="95"/>
    <x v="1"/>
    <x v="0"/>
    <x v="0"/>
    <x v="0"/>
  </r>
  <r>
    <x v="0"/>
    <n v="6"/>
    <n v="2339"/>
    <n v="2339"/>
    <n v="2339"/>
    <n v="5734"/>
    <x v="96"/>
    <x v="0"/>
    <x v="0"/>
    <x v="0"/>
    <x v="0"/>
  </r>
  <r>
    <x v="0"/>
    <n v="214"/>
    <n v="41526.239999999998"/>
    <n v="42667.28"/>
    <n v="42667.28"/>
    <n v="5734"/>
    <x v="96"/>
    <x v="1"/>
    <x v="0"/>
    <x v="0"/>
    <x v="0"/>
  </r>
  <r>
    <x v="0"/>
    <n v="1746"/>
    <n v="62368.36"/>
    <n v="62368.36"/>
    <n v="62368.36"/>
    <n v="5735"/>
    <x v="97"/>
    <x v="0"/>
    <x v="0"/>
    <x v="0"/>
    <x v="0"/>
  </r>
  <r>
    <x v="0"/>
    <n v="12"/>
    <n v="1035.3"/>
    <n v="1066.3399999999999"/>
    <n v="1066.3399999999999"/>
    <n v="5735"/>
    <x v="97"/>
    <x v="1"/>
    <x v="0"/>
    <x v="0"/>
    <x v="0"/>
  </r>
  <r>
    <x v="0"/>
    <n v="6810"/>
    <n v="724503.71"/>
    <n v="724503.71"/>
    <n v="724503.71"/>
    <n v="5811"/>
    <x v="98"/>
    <x v="0"/>
    <x v="8"/>
    <x v="2"/>
    <x v="0"/>
  </r>
  <r>
    <x v="0"/>
    <n v="131"/>
    <n v="8783.09"/>
    <n v="9046.59"/>
    <n v="9046.59"/>
    <n v="5811"/>
    <x v="98"/>
    <x v="1"/>
    <x v="8"/>
    <x v="2"/>
    <x v="0"/>
  </r>
  <r>
    <x v="0"/>
    <n v="1"/>
    <n v="81.8"/>
    <n v="0"/>
    <n v="81.8"/>
    <n v="5812"/>
    <x v="99"/>
    <x v="0"/>
    <x v="2"/>
    <x v="1"/>
    <x v="0"/>
  </r>
  <r>
    <x v="0"/>
    <n v="75876"/>
    <n v="6358440.8899999997"/>
    <n v="6358440.8899999997"/>
    <n v="6358440.8899999997"/>
    <n v="5812"/>
    <x v="99"/>
    <x v="0"/>
    <x v="8"/>
    <x v="2"/>
    <x v="0"/>
  </r>
  <r>
    <x v="0"/>
    <n v="5149"/>
    <n v="547882.71"/>
    <n v="564393.25"/>
    <n v="564393.25"/>
    <n v="5812"/>
    <x v="99"/>
    <x v="1"/>
    <x v="8"/>
    <x v="2"/>
    <x v="0"/>
  </r>
  <r>
    <x v="0"/>
    <n v="18386"/>
    <n v="1689407.42"/>
    <n v="1689407.42"/>
    <n v="1689407.42"/>
    <n v="5813"/>
    <x v="100"/>
    <x v="0"/>
    <x v="8"/>
    <x v="2"/>
    <x v="0"/>
  </r>
  <r>
    <x v="0"/>
    <n v="859"/>
    <n v="107639.41"/>
    <n v="110868.91"/>
    <n v="110868.91"/>
    <n v="5813"/>
    <x v="100"/>
    <x v="1"/>
    <x v="8"/>
    <x v="2"/>
    <x v="0"/>
  </r>
  <r>
    <x v="0"/>
    <n v="1"/>
    <n v="44.4"/>
    <n v="0"/>
    <n v="44.4"/>
    <n v="5814"/>
    <x v="101"/>
    <x v="0"/>
    <x v="2"/>
    <x v="1"/>
    <x v="0"/>
  </r>
  <r>
    <x v="0"/>
    <n v="32598"/>
    <n v="541690.98"/>
    <n v="541690.98"/>
    <n v="541690.98"/>
    <n v="5814"/>
    <x v="101"/>
    <x v="0"/>
    <x v="8"/>
    <x v="2"/>
    <x v="0"/>
  </r>
  <r>
    <x v="0"/>
    <n v="842"/>
    <n v="17947.62"/>
    <n v="18486"/>
    <n v="18486"/>
    <n v="5814"/>
    <x v="101"/>
    <x v="1"/>
    <x v="8"/>
    <x v="2"/>
    <x v="0"/>
  </r>
  <r>
    <x v="0"/>
    <n v="2"/>
    <n v="94.74"/>
    <n v="0"/>
    <n v="94.74"/>
    <n v="5912"/>
    <x v="102"/>
    <x v="0"/>
    <x v="2"/>
    <x v="1"/>
    <x v="0"/>
  </r>
  <r>
    <x v="0"/>
    <n v="47334"/>
    <n v="2170348.54"/>
    <n v="2170348.54"/>
    <n v="2170348.54"/>
    <n v="5912"/>
    <x v="102"/>
    <x v="0"/>
    <x v="1"/>
    <x v="0"/>
    <x v="0"/>
  </r>
  <r>
    <x v="0"/>
    <n v="550"/>
    <n v="27480.37"/>
    <n v="28304.79"/>
    <n v="28304.79"/>
    <n v="5912"/>
    <x v="102"/>
    <x v="1"/>
    <x v="1"/>
    <x v="0"/>
    <x v="0"/>
  </r>
  <r>
    <x v="0"/>
    <n v="6"/>
    <n v="734.25"/>
    <n v="0"/>
    <n v="734.25"/>
    <n v="5921"/>
    <x v="103"/>
    <x v="0"/>
    <x v="2"/>
    <x v="1"/>
    <x v="0"/>
  </r>
  <r>
    <x v="0"/>
    <n v="90695"/>
    <n v="7432940.29"/>
    <n v="7432940.29"/>
    <n v="7432940.29"/>
    <n v="5921"/>
    <x v="103"/>
    <x v="0"/>
    <x v="0"/>
    <x v="0"/>
    <x v="0"/>
  </r>
  <r>
    <x v="0"/>
    <n v="346"/>
    <n v="30764.38"/>
    <n v="31688.959999999999"/>
    <n v="31688.959999999999"/>
    <n v="5921"/>
    <x v="103"/>
    <x v="1"/>
    <x v="0"/>
    <x v="0"/>
    <x v="0"/>
  </r>
  <r>
    <x v="0"/>
    <n v="5"/>
    <n v="606.14"/>
    <n v="624.32000000000005"/>
    <n v="624.32000000000005"/>
    <n v="5931"/>
    <x v="104"/>
    <x v="1"/>
    <x v="0"/>
    <x v="0"/>
    <x v="0"/>
  </r>
  <r>
    <x v="0"/>
    <n v="157"/>
    <n v="58525.37"/>
    <n v="58525.37"/>
    <n v="58525.37"/>
    <n v="5932"/>
    <x v="105"/>
    <x v="0"/>
    <x v="0"/>
    <x v="0"/>
    <x v="0"/>
  </r>
  <r>
    <x v="0"/>
    <n v="16"/>
    <n v="2753.81"/>
    <n v="2837.85"/>
    <n v="2837.85"/>
    <n v="5932"/>
    <x v="105"/>
    <x v="1"/>
    <x v="0"/>
    <x v="0"/>
    <x v="0"/>
  </r>
  <r>
    <x v="0"/>
    <n v="20"/>
    <n v="2673.85"/>
    <n v="2673.85"/>
    <n v="2673.85"/>
    <n v="5933"/>
    <x v="106"/>
    <x v="0"/>
    <x v="0"/>
    <x v="0"/>
    <x v="0"/>
  </r>
  <r>
    <x v="0"/>
    <n v="7"/>
    <n v="2920"/>
    <n v="2920"/>
    <n v="2920"/>
    <n v="5935"/>
    <x v="107"/>
    <x v="0"/>
    <x v="5"/>
    <x v="2"/>
    <x v="0"/>
  </r>
  <r>
    <x v="0"/>
    <n v="1"/>
    <n v="163.68"/>
    <n v="168.6"/>
    <n v="168.6"/>
    <n v="5937"/>
    <x v="108"/>
    <x v="1"/>
    <x v="0"/>
    <x v="0"/>
    <x v="0"/>
  </r>
  <r>
    <x v="0"/>
    <n v="384"/>
    <n v="92691.19"/>
    <n v="92691.19"/>
    <n v="92691.19"/>
    <n v="5940"/>
    <x v="109"/>
    <x v="0"/>
    <x v="0"/>
    <x v="0"/>
    <x v="0"/>
  </r>
  <r>
    <x v="0"/>
    <n v="371"/>
    <n v="61949.5"/>
    <n v="62163.199999999997"/>
    <n v="62163.199999999997"/>
    <n v="5940"/>
    <x v="109"/>
    <x v="1"/>
    <x v="0"/>
    <x v="0"/>
    <x v="0"/>
  </r>
  <r>
    <x v="0"/>
    <n v="2"/>
    <n v="-264.14999999999998"/>
    <n v="0"/>
    <n v="-264.14999999999998"/>
    <n v="5941"/>
    <x v="110"/>
    <x v="0"/>
    <x v="2"/>
    <x v="1"/>
    <x v="0"/>
  </r>
  <r>
    <x v="0"/>
    <n v="12162"/>
    <n v="1295427.46"/>
    <n v="1295427.46"/>
    <n v="1295427.46"/>
    <n v="5941"/>
    <x v="110"/>
    <x v="0"/>
    <x v="0"/>
    <x v="0"/>
    <x v="0"/>
  </r>
  <r>
    <x v="0"/>
    <n v="1017"/>
    <n v="200276.94"/>
    <n v="206079.72"/>
    <n v="206079.72"/>
    <n v="5941"/>
    <x v="110"/>
    <x v="1"/>
    <x v="0"/>
    <x v="0"/>
    <x v="0"/>
  </r>
  <r>
    <x v="0"/>
    <n v="6641"/>
    <n v="481908.9"/>
    <n v="481908.9"/>
    <n v="481908.9"/>
    <n v="5942"/>
    <x v="111"/>
    <x v="0"/>
    <x v="0"/>
    <x v="0"/>
    <x v="0"/>
  </r>
  <r>
    <x v="0"/>
    <n v="1305"/>
    <n v="64617.32"/>
    <n v="65198.06"/>
    <n v="65198.06"/>
    <n v="5942"/>
    <x v="111"/>
    <x v="1"/>
    <x v="0"/>
    <x v="0"/>
    <x v="0"/>
  </r>
  <r>
    <x v="0"/>
    <n v="19103"/>
    <n v="1622121.41"/>
    <n v="1622121.41"/>
    <n v="1622121.41"/>
    <n v="5943"/>
    <x v="112"/>
    <x v="0"/>
    <x v="0"/>
    <x v="0"/>
    <x v="0"/>
  </r>
  <r>
    <x v="0"/>
    <n v="114"/>
    <n v="12481.89"/>
    <n v="12947.71"/>
    <n v="12947.71"/>
    <n v="5943"/>
    <x v="112"/>
    <x v="1"/>
    <x v="0"/>
    <x v="0"/>
    <x v="0"/>
  </r>
  <r>
    <x v="0"/>
    <n v="5302"/>
    <n v="2037055.03"/>
    <n v="2037055.03"/>
    <n v="2037055.03"/>
    <n v="5944"/>
    <x v="113"/>
    <x v="0"/>
    <x v="0"/>
    <x v="0"/>
    <x v="0"/>
  </r>
  <r>
    <x v="0"/>
    <n v="308"/>
    <n v="291946.83"/>
    <n v="301074.45"/>
    <n v="301074.45"/>
    <n v="5944"/>
    <x v="113"/>
    <x v="1"/>
    <x v="0"/>
    <x v="0"/>
    <x v="0"/>
  </r>
  <r>
    <x v="0"/>
    <n v="1"/>
    <n v="416.9"/>
    <n v="0"/>
    <n v="416.9"/>
    <n v="5945"/>
    <x v="114"/>
    <x v="0"/>
    <x v="2"/>
    <x v="1"/>
    <x v="0"/>
  </r>
  <r>
    <x v="0"/>
    <n v="4015"/>
    <n v="314132.94"/>
    <n v="314132.94"/>
    <n v="314132.94"/>
    <n v="5945"/>
    <x v="114"/>
    <x v="0"/>
    <x v="0"/>
    <x v="0"/>
    <x v="0"/>
  </r>
  <r>
    <x v="0"/>
    <n v="127"/>
    <n v="12535.97"/>
    <n v="12912.05"/>
    <n v="12912.05"/>
    <n v="5945"/>
    <x v="114"/>
    <x v="1"/>
    <x v="0"/>
    <x v="0"/>
    <x v="0"/>
  </r>
  <r>
    <x v="0"/>
    <n v="784"/>
    <n v="214610.31"/>
    <n v="214610.31"/>
    <n v="214610.31"/>
    <n v="5946"/>
    <x v="115"/>
    <x v="0"/>
    <x v="0"/>
    <x v="0"/>
    <x v="0"/>
  </r>
  <r>
    <x v="0"/>
    <n v="111"/>
    <n v="41887.040000000001"/>
    <n v="42624.46"/>
    <n v="42624.46"/>
    <n v="5946"/>
    <x v="115"/>
    <x v="1"/>
    <x v="0"/>
    <x v="0"/>
    <x v="0"/>
  </r>
  <r>
    <x v="0"/>
    <n v="3862"/>
    <n v="326888.07"/>
    <n v="326888.07"/>
    <n v="326888.07"/>
    <n v="5947"/>
    <x v="116"/>
    <x v="0"/>
    <x v="0"/>
    <x v="0"/>
    <x v="0"/>
  </r>
  <r>
    <x v="0"/>
    <n v="758"/>
    <n v="90812.160000000003"/>
    <n v="93695.28"/>
    <n v="93695.28"/>
    <n v="5947"/>
    <x v="116"/>
    <x v="1"/>
    <x v="0"/>
    <x v="0"/>
    <x v="0"/>
  </r>
  <r>
    <x v="0"/>
    <n v="1006"/>
    <n v="199364.92"/>
    <n v="199364.92"/>
    <n v="199364.92"/>
    <n v="5948"/>
    <x v="117"/>
    <x v="0"/>
    <x v="0"/>
    <x v="0"/>
    <x v="0"/>
  </r>
  <r>
    <x v="0"/>
    <n v="169"/>
    <n v="82353.320000000007"/>
    <n v="84823.88"/>
    <n v="84823.88"/>
    <n v="5948"/>
    <x v="117"/>
    <x v="1"/>
    <x v="0"/>
    <x v="0"/>
    <x v="0"/>
  </r>
  <r>
    <x v="0"/>
    <n v="124"/>
    <n v="20063.419999999998"/>
    <n v="20063.419999999998"/>
    <n v="20063.419999999998"/>
    <n v="5949"/>
    <x v="118"/>
    <x v="0"/>
    <x v="0"/>
    <x v="0"/>
    <x v="0"/>
  </r>
  <r>
    <x v="0"/>
    <n v="36"/>
    <n v="5742.67"/>
    <n v="5924.97"/>
    <n v="5924.97"/>
    <n v="5949"/>
    <x v="118"/>
    <x v="1"/>
    <x v="0"/>
    <x v="0"/>
    <x v="0"/>
  </r>
  <r>
    <x v="0"/>
    <n v="827"/>
    <n v="109877.2"/>
    <n v="109877.2"/>
    <n v="109877.2"/>
    <n v="5950"/>
    <x v="119"/>
    <x v="0"/>
    <x v="0"/>
    <x v="0"/>
    <x v="0"/>
  </r>
  <r>
    <x v="0"/>
    <n v="30"/>
    <n v="4001.63"/>
    <n v="4121.75"/>
    <n v="4121.75"/>
    <n v="5950"/>
    <x v="119"/>
    <x v="1"/>
    <x v="0"/>
    <x v="0"/>
    <x v="0"/>
  </r>
  <r>
    <x v="0"/>
    <n v="2"/>
    <n v="306.83999999999997"/>
    <n v="316.04000000000002"/>
    <n v="316.04000000000002"/>
    <n v="5960"/>
    <x v="120"/>
    <x v="1"/>
    <x v="9"/>
    <x v="2"/>
    <x v="0"/>
  </r>
  <r>
    <x v="0"/>
    <n v="145"/>
    <n v="81304.259999999995"/>
    <n v="83884.88"/>
    <n v="83884.88"/>
    <n v="5962"/>
    <x v="121"/>
    <x v="1"/>
    <x v="3"/>
    <x v="2"/>
    <x v="0"/>
  </r>
  <r>
    <x v="0"/>
    <n v="3651"/>
    <n v="657710.42000000004"/>
    <n v="657710.42000000004"/>
    <n v="657710.42000000004"/>
    <n v="5964"/>
    <x v="122"/>
    <x v="0"/>
    <x v="9"/>
    <x v="2"/>
    <x v="0"/>
  </r>
  <r>
    <x v="0"/>
    <n v="4236"/>
    <n v="554949.71"/>
    <n v="566888.71"/>
    <n v="566888.71"/>
    <n v="5964"/>
    <x v="122"/>
    <x v="1"/>
    <x v="9"/>
    <x v="2"/>
    <x v="0"/>
  </r>
  <r>
    <x v="0"/>
    <n v="22"/>
    <n v="1730.78"/>
    <n v="1832.36"/>
    <n v="1832.36"/>
    <n v="5965"/>
    <x v="123"/>
    <x v="1"/>
    <x v="9"/>
    <x v="2"/>
    <x v="0"/>
  </r>
  <r>
    <x v="0"/>
    <n v="4"/>
    <n v="358.02"/>
    <n v="368.78"/>
    <n v="368.78"/>
    <n v="5966"/>
    <x v="124"/>
    <x v="1"/>
    <x v="9"/>
    <x v="2"/>
    <x v="0"/>
  </r>
  <r>
    <x v="0"/>
    <n v="2299"/>
    <n v="590669.31000000006"/>
    <n v="590669.31000000006"/>
    <n v="590669.31000000006"/>
    <n v="5967"/>
    <x v="125"/>
    <x v="0"/>
    <x v="9"/>
    <x v="2"/>
    <x v="0"/>
  </r>
  <r>
    <x v="0"/>
    <n v="12205"/>
    <n v="451702.05"/>
    <n v="461580.79"/>
    <n v="461580.79"/>
    <n v="5967"/>
    <x v="125"/>
    <x v="1"/>
    <x v="9"/>
    <x v="2"/>
    <x v="0"/>
  </r>
  <r>
    <x v="0"/>
    <n v="1906"/>
    <n v="233878.67"/>
    <n v="233878.67"/>
    <n v="233878.67"/>
    <n v="5968"/>
    <x v="126"/>
    <x v="0"/>
    <x v="9"/>
    <x v="2"/>
    <x v="0"/>
  </r>
  <r>
    <x v="0"/>
    <n v="2"/>
    <n v="-52.38"/>
    <n v="0"/>
    <n v="-50.9"/>
    <n v="5968"/>
    <x v="126"/>
    <x v="1"/>
    <x v="2"/>
    <x v="1"/>
    <x v="0"/>
  </r>
  <r>
    <x v="0"/>
    <n v="543"/>
    <n v="47534.52"/>
    <n v="49334.2"/>
    <n v="49334.2"/>
    <n v="5968"/>
    <x v="126"/>
    <x v="1"/>
    <x v="9"/>
    <x v="2"/>
    <x v="0"/>
  </r>
  <r>
    <x v="0"/>
    <n v="5597"/>
    <n v="1238769.21"/>
    <n v="1238769.21"/>
    <n v="1238769.21"/>
    <n v="5969"/>
    <x v="127"/>
    <x v="0"/>
    <x v="9"/>
    <x v="2"/>
    <x v="0"/>
  </r>
  <r>
    <x v="0"/>
    <n v="1"/>
    <n v="60.52"/>
    <n v="0"/>
    <n v="62.34"/>
    <n v="5969"/>
    <x v="127"/>
    <x v="1"/>
    <x v="2"/>
    <x v="1"/>
    <x v="0"/>
  </r>
  <r>
    <x v="0"/>
    <n v="20104"/>
    <n v="1878284.17"/>
    <n v="1917344.91"/>
    <n v="1917344.91"/>
    <n v="5969"/>
    <x v="127"/>
    <x v="1"/>
    <x v="9"/>
    <x v="2"/>
    <x v="0"/>
  </r>
  <r>
    <x v="0"/>
    <n v="1293"/>
    <n v="179119.2"/>
    <n v="179119.2"/>
    <n v="179119.2"/>
    <n v="5970"/>
    <x v="128"/>
    <x v="0"/>
    <x v="0"/>
    <x v="0"/>
    <x v="0"/>
  </r>
  <r>
    <x v="0"/>
    <n v="266"/>
    <n v="30985.99"/>
    <n v="31654.85"/>
    <n v="31654.85"/>
    <n v="5970"/>
    <x v="128"/>
    <x v="1"/>
    <x v="0"/>
    <x v="0"/>
    <x v="0"/>
  </r>
  <r>
    <x v="0"/>
    <n v="84"/>
    <n v="52983.24"/>
    <n v="52983.24"/>
    <n v="52983.24"/>
    <n v="5971"/>
    <x v="129"/>
    <x v="0"/>
    <x v="0"/>
    <x v="0"/>
    <x v="0"/>
  </r>
  <r>
    <x v="0"/>
    <n v="48"/>
    <n v="8019.7"/>
    <n v="8260.52"/>
    <n v="8260.52"/>
    <n v="5971"/>
    <x v="129"/>
    <x v="1"/>
    <x v="0"/>
    <x v="0"/>
    <x v="0"/>
  </r>
  <r>
    <x v="0"/>
    <n v="268"/>
    <n v="27877.07"/>
    <n v="27877.07"/>
    <n v="27877.07"/>
    <n v="5972"/>
    <x v="130"/>
    <x v="0"/>
    <x v="0"/>
    <x v="0"/>
    <x v="0"/>
  </r>
  <r>
    <x v="0"/>
    <n v="13"/>
    <n v="625.47"/>
    <n v="644.23"/>
    <n v="644.23"/>
    <n v="5972"/>
    <x v="130"/>
    <x v="1"/>
    <x v="0"/>
    <x v="0"/>
    <x v="0"/>
  </r>
  <r>
    <x v="0"/>
    <n v="11"/>
    <n v="779.01"/>
    <n v="779.01"/>
    <n v="779.01"/>
    <n v="5973"/>
    <x v="131"/>
    <x v="0"/>
    <x v="0"/>
    <x v="0"/>
    <x v="0"/>
  </r>
  <r>
    <x v="0"/>
    <n v="10"/>
    <n v="1196.67"/>
    <n v="1232.53"/>
    <n v="1232.53"/>
    <n v="5973"/>
    <x v="131"/>
    <x v="1"/>
    <x v="0"/>
    <x v="0"/>
    <x v="0"/>
  </r>
  <r>
    <x v="0"/>
    <n v="3289"/>
    <n v="316201.06"/>
    <n v="316201.06"/>
    <n v="316201.06"/>
    <n v="5977"/>
    <x v="132"/>
    <x v="0"/>
    <x v="0"/>
    <x v="0"/>
    <x v="0"/>
  </r>
  <r>
    <x v="0"/>
    <n v="419"/>
    <n v="70933.649999999994"/>
    <n v="73170.429999999993"/>
    <n v="73170.429999999993"/>
    <n v="5977"/>
    <x v="132"/>
    <x v="1"/>
    <x v="0"/>
    <x v="0"/>
    <x v="0"/>
  </r>
  <r>
    <x v="0"/>
    <n v="2"/>
    <n v="923.91"/>
    <n v="951.63"/>
    <n v="951.63"/>
    <n v="5983"/>
    <x v="133"/>
    <x v="1"/>
    <x v="7"/>
    <x v="4"/>
    <x v="0"/>
  </r>
  <r>
    <x v="0"/>
    <n v="3082"/>
    <n v="261343.16"/>
    <n v="261343.16"/>
    <n v="261343.16"/>
    <n v="5992"/>
    <x v="134"/>
    <x v="0"/>
    <x v="0"/>
    <x v="0"/>
    <x v="0"/>
  </r>
  <r>
    <x v="0"/>
    <n v="148"/>
    <n v="13887.7"/>
    <n v="14330.88"/>
    <n v="14330.88"/>
    <n v="5992"/>
    <x v="134"/>
    <x v="1"/>
    <x v="0"/>
    <x v="0"/>
    <x v="0"/>
  </r>
  <r>
    <x v="0"/>
    <n v="21"/>
    <n v="2255.79"/>
    <n v="2323.4499999999998"/>
    <n v="2323.4499999999998"/>
    <n v="5993"/>
    <x v="135"/>
    <x v="1"/>
    <x v="0"/>
    <x v="0"/>
    <x v="0"/>
  </r>
  <r>
    <x v="0"/>
    <n v="4013"/>
    <n v="208151.56"/>
    <n v="208151.56"/>
    <n v="208151.56"/>
    <n v="5994"/>
    <x v="136"/>
    <x v="0"/>
    <x v="0"/>
    <x v="0"/>
    <x v="0"/>
  </r>
  <r>
    <x v="0"/>
    <n v="12"/>
    <n v="529.47"/>
    <n v="545.35"/>
    <n v="545.35"/>
    <n v="5994"/>
    <x v="136"/>
    <x v="1"/>
    <x v="0"/>
    <x v="0"/>
    <x v="0"/>
  </r>
  <r>
    <x v="0"/>
    <n v="1777"/>
    <n v="155104.54999999999"/>
    <n v="155104.54999999999"/>
    <n v="155104.54999999999"/>
    <n v="5995"/>
    <x v="137"/>
    <x v="0"/>
    <x v="0"/>
    <x v="0"/>
    <x v="0"/>
  </r>
  <r>
    <x v="0"/>
    <n v="15"/>
    <n v="3427.82"/>
    <n v="3530.7"/>
    <n v="3530.7"/>
    <n v="5995"/>
    <x v="137"/>
    <x v="1"/>
    <x v="0"/>
    <x v="0"/>
    <x v="0"/>
  </r>
  <r>
    <x v="0"/>
    <n v="932"/>
    <n v="159369.26999999999"/>
    <n v="159369.26999999999"/>
    <n v="159369.26999999999"/>
    <n v="5996"/>
    <x v="138"/>
    <x v="0"/>
    <x v="0"/>
    <x v="0"/>
    <x v="0"/>
  </r>
  <r>
    <x v="0"/>
    <n v="426"/>
    <n v="60871.78"/>
    <n v="60871.78"/>
    <n v="60871.78"/>
    <n v="5998"/>
    <x v="139"/>
    <x v="0"/>
    <x v="0"/>
    <x v="0"/>
    <x v="0"/>
  </r>
  <r>
    <x v="0"/>
    <n v="5"/>
    <n v="1891.74"/>
    <n v="1948.5"/>
    <n v="1948.5"/>
    <n v="5998"/>
    <x v="139"/>
    <x v="1"/>
    <x v="0"/>
    <x v="0"/>
    <x v="0"/>
  </r>
  <r>
    <x v="0"/>
    <n v="1"/>
    <n v="129.94999999999999"/>
    <n v="0"/>
    <n v="129.94999999999999"/>
    <n v="5999"/>
    <x v="140"/>
    <x v="0"/>
    <x v="2"/>
    <x v="1"/>
    <x v="0"/>
  </r>
  <r>
    <x v="0"/>
    <n v="10177"/>
    <n v="1784915.92"/>
    <n v="1784915.92"/>
    <n v="1784915.92"/>
    <n v="5999"/>
    <x v="140"/>
    <x v="0"/>
    <x v="0"/>
    <x v="0"/>
    <x v="0"/>
  </r>
  <r>
    <x v="0"/>
    <n v="1424"/>
    <n v="234188.01"/>
    <n v="241112.61"/>
    <n v="241112.61"/>
    <n v="5999"/>
    <x v="140"/>
    <x v="1"/>
    <x v="0"/>
    <x v="0"/>
    <x v="0"/>
  </r>
  <r>
    <x v="0"/>
    <n v="1"/>
    <n v="189.82"/>
    <n v="195.52"/>
    <n v="195.52"/>
    <n v="6011"/>
    <x v="141"/>
    <x v="1"/>
    <x v="1"/>
    <x v="0"/>
    <x v="0"/>
  </r>
  <r>
    <x v="0"/>
    <n v="3415"/>
    <n v="993292.14"/>
    <n v="993292.14"/>
    <n v="993292.14"/>
    <n v="6012"/>
    <x v="142"/>
    <x v="0"/>
    <x v="1"/>
    <x v="0"/>
    <x v="0"/>
  </r>
  <r>
    <x v="0"/>
    <n v="406"/>
    <n v="-46216.19"/>
    <n v="-45867.27"/>
    <n v="-45867.27"/>
    <n v="6012"/>
    <x v="142"/>
    <x v="1"/>
    <x v="1"/>
    <x v="0"/>
    <x v="0"/>
  </r>
  <r>
    <x v="0"/>
    <n v="2"/>
    <n v="906.72"/>
    <n v="906.72"/>
    <n v="906.72"/>
    <n v="6211"/>
    <x v="143"/>
    <x v="0"/>
    <x v="1"/>
    <x v="0"/>
    <x v="0"/>
  </r>
  <r>
    <x v="0"/>
    <n v="2"/>
    <n v="2336.0100000000002"/>
    <n v="2540.5300000000002"/>
    <n v="2540.5300000000002"/>
    <n v="6211"/>
    <x v="143"/>
    <x v="1"/>
    <x v="1"/>
    <x v="0"/>
    <x v="0"/>
  </r>
  <r>
    <x v="0"/>
    <n v="5"/>
    <n v="332.33"/>
    <n v="0"/>
    <n v="332.33"/>
    <n v="6300"/>
    <x v="144"/>
    <x v="0"/>
    <x v="2"/>
    <x v="1"/>
    <x v="0"/>
  </r>
  <r>
    <x v="0"/>
    <n v="52022"/>
    <n v="13446746.789999999"/>
    <n v="13446746.789999999"/>
    <n v="13446746.789999999"/>
    <n v="6300"/>
    <x v="144"/>
    <x v="0"/>
    <x v="1"/>
    <x v="0"/>
    <x v="0"/>
  </r>
  <r>
    <x v="0"/>
    <n v="146"/>
    <n v="27768.62"/>
    <n v="28406.560000000001"/>
    <n v="28406.560000000001"/>
    <n v="6300"/>
    <x v="144"/>
    <x v="1"/>
    <x v="1"/>
    <x v="0"/>
    <x v="0"/>
  </r>
  <r>
    <x v="0"/>
    <n v="17489"/>
    <n v="4760895.7300000004"/>
    <n v="4760895.7300000004"/>
    <n v="4760895.7300000004"/>
    <n v="7011"/>
    <x v="145"/>
    <x v="0"/>
    <x v="10"/>
    <x v="2"/>
    <x v="0"/>
  </r>
  <r>
    <x v="0"/>
    <n v="8627"/>
    <n v="4513674.75"/>
    <n v="4652958.7300000004"/>
    <n v="4652958.7300000004"/>
    <n v="7011"/>
    <x v="145"/>
    <x v="1"/>
    <x v="10"/>
    <x v="2"/>
    <x v="0"/>
  </r>
  <r>
    <x v="0"/>
    <n v="190"/>
    <n v="70070.55"/>
    <n v="72614.63"/>
    <n v="72614.63"/>
    <n v="7012"/>
    <x v="146"/>
    <x v="1"/>
    <x v="10"/>
    <x v="2"/>
    <x v="0"/>
  </r>
  <r>
    <x v="0"/>
    <n v="2"/>
    <n v="2614.37"/>
    <n v="2692.81"/>
    <n v="2692.81"/>
    <n v="7032"/>
    <x v="147"/>
    <x v="1"/>
    <x v="10"/>
    <x v="2"/>
    <x v="0"/>
  </r>
  <r>
    <x v="0"/>
    <n v="95"/>
    <n v="17530.55"/>
    <n v="17530.55"/>
    <n v="17530.55"/>
    <n v="7033"/>
    <x v="148"/>
    <x v="0"/>
    <x v="10"/>
    <x v="2"/>
    <x v="0"/>
  </r>
  <r>
    <x v="0"/>
    <n v="7"/>
    <n v="737.62"/>
    <n v="759.78"/>
    <n v="759.78"/>
    <n v="7033"/>
    <x v="148"/>
    <x v="1"/>
    <x v="10"/>
    <x v="2"/>
    <x v="0"/>
  </r>
  <r>
    <x v="0"/>
    <n v="26"/>
    <n v="1513.55"/>
    <n v="1513.55"/>
    <n v="1513.55"/>
    <n v="7210"/>
    <x v="149"/>
    <x v="0"/>
    <x v="1"/>
    <x v="0"/>
    <x v="0"/>
  </r>
  <r>
    <x v="0"/>
    <n v="1"/>
    <n v="27.89"/>
    <n v="28.73"/>
    <n v="28.73"/>
    <n v="7211"/>
    <x v="150"/>
    <x v="1"/>
    <x v="1"/>
    <x v="0"/>
    <x v="0"/>
  </r>
  <r>
    <x v="0"/>
    <n v="1301"/>
    <n v="62924.77"/>
    <n v="62924.77"/>
    <n v="62924.77"/>
    <n v="7216"/>
    <x v="151"/>
    <x v="0"/>
    <x v="1"/>
    <x v="0"/>
    <x v="0"/>
  </r>
  <r>
    <x v="0"/>
    <n v="14"/>
    <n v="1724.75"/>
    <n v="1776.49"/>
    <n v="1776.49"/>
    <n v="7216"/>
    <x v="151"/>
    <x v="1"/>
    <x v="1"/>
    <x v="0"/>
    <x v="0"/>
  </r>
  <r>
    <x v="0"/>
    <n v="85"/>
    <n v="9419.5"/>
    <n v="9419.5"/>
    <n v="9419.5"/>
    <n v="7217"/>
    <x v="152"/>
    <x v="0"/>
    <x v="1"/>
    <x v="0"/>
    <x v="0"/>
  </r>
  <r>
    <x v="0"/>
    <n v="1"/>
    <n v="47.74"/>
    <n v="49.18"/>
    <n v="49.18"/>
    <n v="7217"/>
    <x v="152"/>
    <x v="1"/>
    <x v="1"/>
    <x v="0"/>
    <x v="0"/>
  </r>
  <r>
    <x v="0"/>
    <n v="95"/>
    <n v="66590.25"/>
    <n v="66590.25"/>
    <n v="66590.25"/>
    <n v="7221"/>
    <x v="153"/>
    <x v="0"/>
    <x v="1"/>
    <x v="0"/>
    <x v="0"/>
  </r>
  <r>
    <x v="0"/>
    <n v="20"/>
    <n v="1816.02"/>
    <n v="1870.48"/>
    <n v="1870.48"/>
    <n v="7221"/>
    <x v="153"/>
    <x v="1"/>
    <x v="1"/>
    <x v="0"/>
    <x v="0"/>
  </r>
  <r>
    <x v="0"/>
    <n v="1"/>
    <n v="47.9"/>
    <n v="0"/>
    <n v="47.9"/>
    <n v="7230"/>
    <x v="154"/>
    <x v="0"/>
    <x v="2"/>
    <x v="1"/>
    <x v="0"/>
  </r>
  <r>
    <x v="0"/>
    <n v="7257"/>
    <n v="818671.1"/>
    <n v="818671.1"/>
    <n v="818671.1"/>
    <n v="7230"/>
    <x v="154"/>
    <x v="0"/>
    <x v="1"/>
    <x v="0"/>
    <x v="0"/>
  </r>
  <r>
    <x v="0"/>
    <n v="765"/>
    <n v="99277.24"/>
    <n v="99845"/>
    <n v="99845"/>
    <n v="7230"/>
    <x v="154"/>
    <x v="1"/>
    <x v="1"/>
    <x v="0"/>
    <x v="0"/>
  </r>
  <r>
    <x v="0"/>
    <n v="68"/>
    <n v="245345.9"/>
    <n v="245345.9"/>
    <n v="245345.9"/>
    <n v="7261"/>
    <x v="155"/>
    <x v="0"/>
    <x v="1"/>
    <x v="0"/>
    <x v="0"/>
  </r>
  <r>
    <x v="0"/>
    <n v="1"/>
    <n v="662.89"/>
    <n v="682.77"/>
    <n v="682.77"/>
    <n v="7261"/>
    <x v="155"/>
    <x v="1"/>
    <x v="1"/>
    <x v="0"/>
    <x v="0"/>
  </r>
  <r>
    <x v="0"/>
    <n v="19"/>
    <n v="7850"/>
    <n v="7850"/>
    <n v="7850"/>
    <n v="7273"/>
    <x v="156"/>
    <x v="0"/>
    <x v="1"/>
    <x v="0"/>
    <x v="0"/>
  </r>
  <r>
    <x v="0"/>
    <n v="41"/>
    <n v="4549.37"/>
    <n v="4685.93"/>
    <n v="4685.93"/>
    <n v="7273"/>
    <x v="156"/>
    <x v="1"/>
    <x v="1"/>
    <x v="0"/>
    <x v="0"/>
  </r>
  <r>
    <x v="0"/>
    <n v="3"/>
    <n v="2138"/>
    <n v="2138"/>
    <n v="2138"/>
    <n v="7276"/>
    <x v="157"/>
    <x v="0"/>
    <x v="1"/>
    <x v="0"/>
    <x v="0"/>
  </r>
  <r>
    <x v="0"/>
    <n v="5"/>
    <n v="1513.22"/>
    <n v="1558.6"/>
    <n v="1558.6"/>
    <n v="7276"/>
    <x v="157"/>
    <x v="1"/>
    <x v="1"/>
    <x v="0"/>
    <x v="0"/>
  </r>
  <r>
    <x v="0"/>
    <n v="10"/>
    <n v="3718.84"/>
    <n v="3830.42"/>
    <n v="3830.42"/>
    <n v="7277"/>
    <x v="158"/>
    <x v="1"/>
    <x v="1"/>
    <x v="0"/>
    <x v="0"/>
  </r>
  <r>
    <x v="0"/>
    <n v="1"/>
    <n v="1026.48"/>
    <n v="1057.28"/>
    <n v="1057.28"/>
    <n v="7278"/>
    <x v="159"/>
    <x v="1"/>
    <x v="1"/>
    <x v="0"/>
    <x v="0"/>
  </r>
  <r>
    <x v="0"/>
    <n v="135"/>
    <n v="22476.01"/>
    <n v="22476.01"/>
    <n v="22476.01"/>
    <n v="7296"/>
    <x v="160"/>
    <x v="0"/>
    <x v="0"/>
    <x v="0"/>
    <x v="0"/>
  </r>
  <r>
    <x v="0"/>
    <n v="1"/>
    <n v="46.01"/>
    <n v="47.39"/>
    <n v="47.39"/>
    <n v="7296"/>
    <x v="160"/>
    <x v="1"/>
    <x v="0"/>
    <x v="0"/>
    <x v="0"/>
  </r>
  <r>
    <x v="0"/>
    <n v="4"/>
    <n v="1900"/>
    <n v="1900"/>
    <n v="1900"/>
    <n v="7297"/>
    <x v="161"/>
    <x v="0"/>
    <x v="1"/>
    <x v="0"/>
    <x v="0"/>
  </r>
  <r>
    <x v="0"/>
    <n v="13"/>
    <n v="1158.27"/>
    <n v="1193.03"/>
    <n v="1193.03"/>
    <n v="7297"/>
    <x v="161"/>
    <x v="1"/>
    <x v="1"/>
    <x v="0"/>
    <x v="0"/>
  </r>
  <r>
    <x v="0"/>
    <n v="122"/>
    <n v="11317.62"/>
    <n v="11317.62"/>
    <n v="11317.62"/>
    <n v="7298"/>
    <x v="162"/>
    <x v="0"/>
    <x v="1"/>
    <x v="0"/>
    <x v="0"/>
  </r>
  <r>
    <x v="0"/>
    <n v="123"/>
    <n v="13609.15"/>
    <n v="14043.51"/>
    <n v="14043.51"/>
    <n v="7298"/>
    <x v="162"/>
    <x v="1"/>
    <x v="1"/>
    <x v="0"/>
    <x v="0"/>
  </r>
  <r>
    <x v="0"/>
    <n v="326"/>
    <n v="108887.73"/>
    <n v="108887.73"/>
    <n v="108887.73"/>
    <n v="7299"/>
    <x v="163"/>
    <x v="0"/>
    <x v="1"/>
    <x v="0"/>
    <x v="0"/>
  </r>
  <r>
    <x v="0"/>
    <n v="264"/>
    <n v="53365.54"/>
    <n v="55248.639999999999"/>
    <n v="55248.639999999999"/>
    <n v="7299"/>
    <x v="163"/>
    <x v="1"/>
    <x v="1"/>
    <x v="0"/>
    <x v="0"/>
  </r>
  <r>
    <x v="0"/>
    <n v="5393"/>
    <n v="770224.09"/>
    <n v="770224.09"/>
    <n v="770224.09"/>
    <n v="7311"/>
    <x v="164"/>
    <x v="0"/>
    <x v="1"/>
    <x v="0"/>
    <x v="0"/>
  </r>
  <r>
    <x v="0"/>
    <n v="210"/>
    <n v="106340.28"/>
    <n v="109532.62"/>
    <n v="109532.62"/>
    <n v="7311"/>
    <x v="164"/>
    <x v="1"/>
    <x v="1"/>
    <x v="0"/>
    <x v="0"/>
  </r>
  <r>
    <x v="0"/>
    <n v="1"/>
    <n v="18.93"/>
    <n v="19.489999999999998"/>
    <n v="19.489999999999998"/>
    <n v="7321"/>
    <x v="165"/>
    <x v="1"/>
    <x v="1"/>
    <x v="0"/>
    <x v="0"/>
  </r>
  <r>
    <x v="0"/>
    <n v="5"/>
    <n v="-157.99"/>
    <n v="-149.31"/>
    <n v="-149.31"/>
    <n v="7333"/>
    <x v="166"/>
    <x v="1"/>
    <x v="1"/>
    <x v="0"/>
    <x v="0"/>
  </r>
  <r>
    <x v="0"/>
    <n v="30"/>
    <n v="2158.4699999999998"/>
    <n v="2228.5500000000002"/>
    <n v="2228.5500000000002"/>
    <n v="7338"/>
    <x v="167"/>
    <x v="1"/>
    <x v="1"/>
    <x v="0"/>
    <x v="0"/>
  </r>
  <r>
    <x v="0"/>
    <n v="59"/>
    <n v="28321.57"/>
    <n v="28321.57"/>
    <n v="28321.57"/>
    <n v="7339"/>
    <x v="168"/>
    <x v="0"/>
    <x v="1"/>
    <x v="0"/>
    <x v="0"/>
  </r>
  <r>
    <x v="0"/>
    <n v="52"/>
    <n v="5807.87"/>
    <n v="5989.55"/>
    <n v="5989.55"/>
    <n v="7339"/>
    <x v="168"/>
    <x v="1"/>
    <x v="1"/>
    <x v="0"/>
    <x v="0"/>
  </r>
  <r>
    <x v="0"/>
    <n v="44"/>
    <n v="17608.89"/>
    <n v="17608.89"/>
    <n v="17608.89"/>
    <n v="7342"/>
    <x v="169"/>
    <x v="0"/>
    <x v="1"/>
    <x v="0"/>
    <x v="0"/>
  </r>
  <r>
    <x v="0"/>
    <n v="1"/>
    <n v="1608.28"/>
    <n v="1656.52"/>
    <n v="1656.52"/>
    <n v="7349"/>
    <x v="170"/>
    <x v="1"/>
    <x v="1"/>
    <x v="0"/>
    <x v="0"/>
  </r>
  <r>
    <x v="0"/>
    <n v="25"/>
    <n v="34373.57"/>
    <n v="34373.57"/>
    <n v="34373.57"/>
    <n v="7361"/>
    <x v="171"/>
    <x v="0"/>
    <x v="1"/>
    <x v="0"/>
    <x v="0"/>
  </r>
  <r>
    <x v="0"/>
    <n v="2"/>
    <n v="465.82"/>
    <n v="479.8"/>
    <n v="479.8"/>
    <n v="7361"/>
    <x v="171"/>
    <x v="1"/>
    <x v="1"/>
    <x v="0"/>
    <x v="0"/>
  </r>
  <r>
    <x v="0"/>
    <n v="4489"/>
    <n v="345199.67"/>
    <n v="345199.67"/>
    <n v="345199.67"/>
    <n v="7372"/>
    <x v="172"/>
    <x v="0"/>
    <x v="0"/>
    <x v="0"/>
    <x v="0"/>
  </r>
  <r>
    <x v="0"/>
    <n v="336"/>
    <n v="50178.15"/>
    <n v="51552.55"/>
    <n v="51552.55"/>
    <n v="7372"/>
    <x v="172"/>
    <x v="1"/>
    <x v="0"/>
    <x v="0"/>
    <x v="0"/>
  </r>
  <r>
    <x v="0"/>
    <n v="21"/>
    <n v="808.18"/>
    <n v="839.26"/>
    <n v="839.26"/>
    <n v="7375"/>
    <x v="173"/>
    <x v="1"/>
    <x v="1"/>
    <x v="0"/>
    <x v="0"/>
  </r>
  <r>
    <x v="0"/>
    <n v="12"/>
    <n v="1988.16"/>
    <n v="2047.82"/>
    <n v="2047.82"/>
    <n v="7379"/>
    <x v="174"/>
    <x v="1"/>
    <x v="0"/>
    <x v="0"/>
    <x v="0"/>
  </r>
  <r>
    <x v="0"/>
    <n v="1"/>
    <n v="40"/>
    <n v="0"/>
    <n v="40"/>
    <n v="7392"/>
    <x v="175"/>
    <x v="0"/>
    <x v="2"/>
    <x v="1"/>
    <x v="0"/>
  </r>
  <r>
    <x v="0"/>
    <n v="2151"/>
    <n v="687936.54"/>
    <n v="687936.54"/>
    <n v="687936.54"/>
    <n v="7392"/>
    <x v="175"/>
    <x v="0"/>
    <x v="1"/>
    <x v="0"/>
    <x v="0"/>
  </r>
  <r>
    <x v="0"/>
    <n v="166"/>
    <n v="56109.31"/>
    <n v="57803.41"/>
    <n v="57803.41"/>
    <n v="7392"/>
    <x v="175"/>
    <x v="1"/>
    <x v="1"/>
    <x v="0"/>
    <x v="0"/>
  </r>
  <r>
    <x v="0"/>
    <n v="472"/>
    <n v="51901.82"/>
    <n v="51901.82"/>
    <n v="51901.82"/>
    <n v="7393"/>
    <x v="176"/>
    <x v="0"/>
    <x v="1"/>
    <x v="0"/>
    <x v="0"/>
  </r>
  <r>
    <x v="0"/>
    <n v="2"/>
    <n v="391.02"/>
    <n v="402.76"/>
    <n v="402.76"/>
    <n v="7393"/>
    <x v="176"/>
    <x v="1"/>
    <x v="1"/>
    <x v="0"/>
    <x v="0"/>
  </r>
  <r>
    <x v="0"/>
    <n v="609"/>
    <n v="270823.36"/>
    <n v="270823.36"/>
    <n v="270823.36"/>
    <n v="7394"/>
    <x v="177"/>
    <x v="0"/>
    <x v="1"/>
    <x v="0"/>
    <x v="0"/>
  </r>
  <r>
    <x v="0"/>
    <n v="106"/>
    <n v="14859.56"/>
    <n v="15305.24"/>
    <n v="15305.24"/>
    <n v="7394"/>
    <x v="177"/>
    <x v="1"/>
    <x v="1"/>
    <x v="0"/>
    <x v="0"/>
  </r>
  <r>
    <x v="0"/>
    <n v="183"/>
    <n v="26710.47"/>
    <n v="26710.47"/>
    <n v="26710.47"/>
    <n v="7395"/>
    <x v="178"/>
    <x v="0"/>
    <x v="1"/>
    <x v="0"/>
    <x v="0"/>
  </r>
  <r>
    <x v="0"/>
    <n v="37"/>
    <n v="17937.32"/>
    <n v="18476.919999999998"/>
    <n v="18476.919999999998"/>
    <n v="7395"/>
    <x v="178"/>
    <x v="1"/>
    <x v="1"/>
    <x v="0"/>
    <x v="0"/>
  </r>
  <r>
    <x v="0"/>
    <n v="37186"/>
    <n v="4599689.96"/>
    <n v="4599689.96"/>
    <n v="4599689.96"/>
    <n v="7399"/>
    <x v="179"/>
    <x v="0"/>
    <x v="1"/>
    <x v="0"/>
    <x v="0"/>
  </r>
  <r>
    <x v="0"/>
    <n v="13204"/>
    <n v="1505658.53"/>
    <n v="1552186.97"/>
    <n v="1552186.97"/>
    <n v="7399"/>
    <x v="179"/>
    <x v="1"/>
    <x v="1"/>
    <x v="0"/>
    <x v="0"/>
  </r>
  <r>
    <x v="0"/>
    <n v="4"/>
    <n v="471.99"/>
    <n v="0"/>
    <n v="471.99"/>
    <n v="7512"/>
    <x v="180"/>
    <x v="0"/>
    <x v="2"/>
    <x v="1"/>
    <x v="0"/>
  </r>
  <r>
    <x v="0"/>
    <n v="4446"/>
    <n v="1055114.17"/>
    <n v="1055114.17"/>
    <n v="1055114.17"/>
    <n v="7512"/>
    <x v="180"/>
    <x v="0"/>
    <x v="11"/>
    <x v="5"/>
    <x v="0"/>
  </r>
  <r>
    <x v="0"/>
    <n v="1376"/>
    <n v="454610.65"/>
    <n v="467247.67"/>
    <n v="467247.67"/>
    <n v="7512"/>
    <x v="180"/>
    <x v="1"/>
    <x v="11"/>
    <x v="5"/>
    <x v="0"/>
  </r>
  <r>
    <x v="0"/>
    <n v="114"/>
    <n v="19971.3"/>
    <n v="19971.3"/>
    <n v="19971.3"/>
    <n v="7513"/>
    <x v="181"/>
    <x v="0"/>
    <x v="11"/>
    <x v="5"/>
    <x v="0"/>
  </r>
  <r>
    <x v="0"/>
    <n v="2"/>
    <n v="1229.57"/>
    <n v="1266.45"/>
    <n v="1266.45"/>
    <n v="7513"/>
    <x v="181"/>
    <x v="1"/>
    <x v="11"/>
    <x v="5"/>
    <x v="0"/>
  </r>
  <r>
    <x v="0"/>
    <n v="11"/>
    <n v="1221.06"/>
    <n v="1221.06"/>
    <n v="1221.06"/>
    <n v="7519"/>
    <x v="182"/>
    <x v="0"/>
    <x v="11"/>
    <x v="5"/>
    <x v="0"/>
  </r>
  <r>
    <x v="0"/>
    <n v="2"/>
    <n v="6.2"/>
    <n v="10.06"/>
    <n v="10.06"/>
    <n v="7519"/>
    <x v="182"/>
    <x v="1"/>
    <x v="11"/>
    <x v="5"/>
    <x v="0"/>
  </r>
  <r>
    <x v="0"/>
    <n v="1"/>
    <n v="20.56"/>
    <n v="0"/>
    <n v="20.56"/>
    <n v="7523"/>
    <x v="183"/>
    <x v="0"/>
    <x v="2"/>
    <x v="1"/>
    <x v="0"/>
  </r>
  <r>
    <x v="0"/>
    <n v="26777"/>
    <n v="866196.84"/>
    <n v="866196.84"/>
    <n v="866196.84"/>
    <n v="7523"/>
    <x v="183"/>
    <x v="0"/>
    <x v="5"/>
    <x v="2"/>
    <x v="0"/>
  </r>
  <r>
    <x v="0"/>
    <n v="76"/>
    <n v="2715.42"/>
    <n v="2797.54"/>
    <n v="2797.54"/>
    <n v="7523"/>
    <x v="183"/>
    <x v="1"/>
    <x v="5"/>
    <x v="2"/>
    <x v="0"/>
  </r>
  <r>
    <x v="0"/>
    <n v="58"/>
    <n v="31781.13"/>
    <n v="31781.13"/>
    <n v="31781.13"/>
    <n v="7531"/>
    <x v="184"/>
    <x v="0"/>
    <x v="5"/>
    <x v="2"/>
    <x v="0"/>
  </r>
  <r>
    <x v="0"/>
    <n v="2"/>
    <n v="3629.54"/>
    <n v="3738.62"/>
    <n v="3738.62"/>
    <n v="7535"/>
    <x v="185"/>
    <x v="1"/>
    <x v="5"/>
    <x v="2"/>
    <x v="0"/>
  </r>
  <r>
    <x v="0"/>
    <n v="3458"/>
    <n v="1646205.59"/>
    <n v="1646205.59"/>
    <n v="1646205.59"/>
    <n v="7538"/>
    <x v="186"/>
    <x v="0"/>
    <x v="5"/>
    <x v="2"/>
    <x v="0"/>
  </r>
  <r>
    <x v="0"/>
    <n v="27"/>
    <n v="7738.14"/>
    <n v="7970.32"/>
    <n v="7970.32"/>
    <n v="7538"/>
    <x v="186"/>
    <x v="1"/>
    <x v="5"/>
    <x v="2"/>
    <x v="0"/>
  </r>
  <r>
    <x v="0"/>
    <n v="4"/>
    <n v="25.1"/>
    <n v="25.84"/>
    <n v="25.84"/>
    <n v="7542"/>
    <x v="187"/>
    <x v="1"/>
    <x v="5"/>
    <x v="2"/>
    <x v="0"/>
  </r>
  <r>
    <x v="0"/>
    <n v="4"/>
    <n v="1258.1199999999999"/>
    <n v="1258.1199999999999"/>
    <n v="1258.1199999999999"/>
    <n v="7549"/>
    <x v="188"/>
    <x v="0"/>
    <x v="5"/>
    <x v="2"/>
    <x v="0"/>
  </r>
  <r>
    <x v="0"/>
    <n v="1"/>
    <n v="589.88"/>
    <n v="607.58000000000004"/>
    <n v="607.58000000000004"/>
    <n v="7549"/>
    <x v="188"/>
    <x v="1"/>
    <x v="5"/>
    <x v="2"/>
    <x v="0"/>
  </r>
  <r>
    <x v="0"/>
    <n v="105"/>
    <n v="32195.41"/>
    <n v="32195.41"/>
    <n v="32195.41"/>
    <n v="7622"/>
    <x v="189"/>
    <x v="0"/>
    <x v="1"/>
    <x v="0"/>
    <x v="0"/>
  </r>
  <r>
    <x v="0"/>
    <n v="1"/>
    <n v="36.590000000000003"/>
    <n v="37.69"/>
    <n v="37.69"/>
    <n v="7622"/>
    <x v="189"/>
    <x v="1"/>
    <x v="1"/>
    <x v="0"/>
    <x v="0"/>
  </r>
  <r>
    <x v="0"/>
    <n v="1"/>
    <n v="66.459999999999994"/>
    <n v="68.459999999999994"/>
    <n v="68.459999999999994"/>
    <n v="7629"/>
    <x v="190"/>
    <x v="1"/>
    <x v="1"/>
    <x v="0"/>
    <x v="0"/>
  </r>
  <r>
    <x v="0"/>
    <n v="2"/>
    <n v="328.43"/>
    <n v="338.27"/>
    <n v="338.27"/>
    <n v="7631"/>
    <x v="191"/>
    <x v="1"/>
    <x v="0"/>
    <x v="0"/>
    <x v="0"/>
  </r>
  <r>
    <x v="0"/>
    <n v="133"/>
    <n v="12343.87"/>
    <n v="12343.87"/>
    <n v="12343.87"/>
    <n v="7699"/>
    <x v="192"/>
    <x v="0"/>
    <x v="1"/>
    <x v="0"/>
    <x v="0"/>
  </r>
  <r>
    <x v="0"/>
    <n v="3"/>
    <n v="4424.54"/>
    <n v="4557.3"/>
    <n v="4557.3"/>
    <n v="7699"/>
    <x v="192"/>
    <x v="1"/>
    <x v="1"/>
    <x v="0"/>
    <x v="0"/>
  </r>
  <r>
    <x v="0"/>
    <n v="9"/>
    <n v="599.41"/>
    <n v="617.39"/>
    <n v="617.39"/>
    <n v="7829"/>
    <x v="193"/>
    <x v="1"/>
    <x v="1"/>
    <x v="0"/>
    <x v="0"/>
  </r>
  <r>
    <x v="0"/>
    <n v="6612"/>
    <n v="243121.4"/>
    <n v="243121.4"/>
    <n v="243121.4"/>
    <n v="7832"/>
    <x v="194"/>
    <x v="0"/>
    <x v="1"/>
    <x v="0"/>
    <x v="0"/>
  </r>
  <r>
    <x v="0"/>
    <n v="62"/>
    <n v="1920.23"/>
    <n v="1977.81"/>
    <n v="1977.81"/>
    <n v="7832"/>
    <x v="194"/>
    <x v="1"/>
    <x v="1"/>
    <x v="0"/>
    <x v="0"/>
  </r>
  <r>
    <x v="0"/>
    <n v="107"/>
    <n v="5318.29"/>
    <n v="5318.29"/>
    <n v="5318.29"/>
    <n v="7841"/>
    <x v="195"/>
    <x v="0"/>
    <x v="0"/>
    <x v="0"/>
    <x v="0"/>
  </r>
  <r>
    <x v="0"/>
    <n v="27"/>
    <n v="1491.06"/>
    <n v="1535.8"/>
    <n v="1535.8"/>
    <n v="7841"/>
    <x v="195"/>
    <x v="1"/>
    <x v="0"/>
    <x v="0"/>
    <x v="0"/>
  </r>
  <r>
    <x v="0"/>
    <n v="12"/>
    <n v="2726.65"/>
    <n v="2726.65"/>
    <n v="2726.65"/>
    <n v="7911"/>
    <x v="196"/>
    <x v="0"/>
    <x v="1"/>
    <x v="0"/>
    <x v="0"/>
  </r>
  <r>
    <x v="0"/>
    <n v="1"/>
    <n v="285.67"/>
    <n v="294.25"/>
    <n v="294.25"/>
    <n v="7911"/>
    <x v="196"/>
    <x v="1"/>
    <x v="1"/>
    <x v="0"/>
    <x v="0"/>
  </r>
  <r>
    <x v="0"/>
    <n v="10496"/>
    <n v="2224643.02"/>
    <n v="2224643.02"/>
    <n v="2224643.02"/>
    <n v="7922"/>
    <x v="197"/>
    <x v="0"/>
    <x v="1"/>
    <x v="0"/>
    <x v="0"/>
  </r>
  <r>
    <x v="0"/>
    <n v="581"/>
    <n v="226000.25"/>
    <n v="233192.47"/>
    <n v="233192.47"/>
    <n v="7922"/>
    <x v="197"/>
    <x v="1"/>
    <x v="1"/>
    <x v="0"/>
    <x v="0"/>
  </r>
  <r>
    <x v="0"/>
    <n v="117"/>
    <n v="19242.14"/>
    <n v="19242.14"/>
    <n v="19242.14"/>
    <n v="7929"/>
    <x v="198"/>
    <x v="0"/>
    <x v="1"/>
    <x v="0"/>
    <x v="0"/>
  </r>
  <r>
    <x v="0"/>
    <n v="16"/>
    <n v="1715.81"/>
    <n v="1767.31"/>
    <n v="1767.31"/>
    <n v="7929"/>
    <x v="198"/>
    <x v="1"/>
    <x v="1"/>
    <x v="0"/>
    <x v="0"/>
  </r>
  <r>
    <x v="0"/>
    <n v="3"/>
    <n v="233.32"/>
    <n v="240.32"/>
    <n v="240.32"/>
    <n v="7933"/>
    <x v="199"/>
    <x v="1"/>
    <x v="1"/>
    <x v="0"/>
    <x v="0"/>
  </r>
  <r>
    <x v="0"/>
    <n v="66"/>
    <n v="26487.37"/>
    <n v="26487.37"/>
    <n v="26487.37"/>
    <n v="7941"/>
    <x v="200"/>
    <x v="0"/>
    <x v="1"/>
    <x v="0"/>
    <x v="0"/>
  </r>
  <r>
    <x v="0"/>
    <n v="32"/>
    <n v="31127.9"/>
    <n v="32061.74"/>
    <n v="32061.74"/>
    <n v="7941"/>
    <x v="200"/>
    <x v="1"/>
    <x v="1"/>
    <x v="0"/>
    <x v="0"/>
  </r>
  <r>
    <x v="0"/>
    <n v="600"/>
    <n v="74778.759999999995"/>
    <n v="74778.759999999995"/>
    <n v="74778.759999999995"/>
    <n v="7991"/>
    <x v="201"/>
    <x v="0"/>
    <x v="1"/>
    <x v="0"/>
    <x v="0"/>
  </r>
  <r>
    <x v="0"/>
    <n v="180"/>
    <n v="49604.06"/>
    <n v="51119.56"/>
    <n v="51119.56"/>
    <n v="7991"/>
    <x v="201"/>
    <x v="1"/>
    <x v="1"/>
    <x v="0"/>
    <x v="0"/>
  </r>
  <r>
    <x v="0"/>
    <n v="390"/>
    <n v="73850.91"/>
    <n v="73850.91"/>
    <n v="73850.91"/>
    <n v="7992"/>
    <x v="202"/>
    <x v="0"/>
    <x v="1"/>
    <x v="0"/>
    <x v="0"/>
  </r>
  <r>
    <x v="0"/>
    <n v="2"/>
    <n v="130.21"/>
    <n v="0"/>
    <n v="134.11000000000001"/>
    <n v="7992"/>
    <x v="202"/>
    <x v="1"/>
    <x v="2"/>
    <x v="1"/>
    <x v="0"/>
  </r>
  <r>
    <x v="0"/>
    <n v="57"/>
    <n v="21863.68"/>
    <n v="22595.66"/>
    <n v="22595.66"/>
    <n v="7992"/>
    <x v="202"/>
    <x v="1"/>
    <x v="1"/>
    <x v="0"/>
    <x v="0"/>
  </r>
  <r>
    <x v="0"/>
    <n v="1"/>
    <n v="116.99"/>
    <n v="120.49"/>
    <n v="120.49"/>
    <n v="7993"/>
    <x v="203"/>
    <x v="1"/>
    <x v="0"/>
    <x v="0"/>
    <x v="0"/>
  </r>
  <r>
    <x v="0"/>
    <n v="3"/>
    <n v="54.52"/>
    <n v="56.16"/>
    <n v="56.16"/>
    <n v="7994"/>
    <x v="204"/>
    <x v="1"/>
    <x v="1"/>
    <x v="0"/>
    <x v="0"/>
  </r>
  <r>
    <x v="0"/>
    <n v="531"/>
    <n v="62098.68"/>
    <n v="62098.68"/>
    <n v="62098.68"/>
    <n v="7996"/>
    <x v="205"/>
    <x v="0"/>
    <x v="1"/>
    <x v="0"/>
    <x v="0"/>
  </r>
  <r>
    <x v="0"/>
    <n v="234"/>
    <n v="30161.33"/>
    <n v="31110.41"/>
    <n v="31110.41"/>
    <n v="7996"/>
    <x v="205"/>
    <x v="1"/>
    <x v="1"/>
    <x v="0"/>
    <x v="0"/>
  </r>
  <r>
    <x v="0"/>
    <n v="3"/>
    <n v="113.74"/>
    <n v="0"/>
    <n v="113.74"/>
    <n v="7997"/>
    <x v="206"/>
    <x v="0"/>
    <x v="2"/>
    <x v="1"/>
    <x v="0"/>
  </r>
  <r>
    <x v="0"/>
    <n v="6921"/>
    <n v="387407.13"/>
    <n v="387407.13"/>
    <n v="387407.13"/>
    <n v="7997"/>
    <x v="206"/>
    <x v="0"/>
    <x v="1"/>
    <x v="0"/>
    <x v="0"/>
  </r>
  <r>
    <x v="0"/>
    <n v="135"/>
    <n v="49464.54"/>
    <n v="50888.46"/>
    <n v="50888.46"/>
    <n v="7997"/>
    <x v="206"/>
    <x v="1"/>
    <x v="1"/>
    <x v="0"/>
    <x v="0"/>
  </r>
  <r>
    <x v="0"/>
    <n v="91"/>
    <n v="11072.8"/>
    <n v="11072.8"/>
    <n v="11072.8"/>
    <n v="7998"/>
    <x v="207"/>
    <x v="0"/>
    <x v="1"/>
    <x v="0"/>
    <x v="0"/>
  </r>
  <r>
    <x v="0"/>
    <n v="3"/>
    <n v="150.83000000000001"/>
    <n v="155.35"/>
    <n v="155.35"/>
    <n v="7998"/>
    <x v="207"/>
    <x v="1"/>
    <x v="1"/>
    <x v="0"/>
    <x v="0"/>
  </r>
  <r>
    <x v="0"/>
    <n v="528"/>
    <n v="48734.25"/>
    <n v="48734.25"/>
    <n v="48734.25"/>
    <n v="7999"/>
    <x v="208"/>
    <x v="0"/>
    <x v="1"/>
    <x v="0"/>
    <x v="0"/>
  </r>
  <r>
    <x v="0"/>
    <n v="860"/>
    <n v="79985.72"/>
    <n v="82413.679999999993"/>
    <n v="82413.679999999993"/>
    <n v="7999"/>
    <x v="208"/>
    <x v="1"/>
    <x v="1"/>
    <x v="0"/>
    <x v="0"/>
  </r>
  <r>
    <x v="0"/>
    <n v="1186"/>
    <n v="420153.81"/>
    <n v="420153.81"/>
    <n v="420153.81"/>
    <n v="8011"/>
    <x v="209"/>
    <x v="0"/>
    <x v="1"/>
    <x v="0"/>
    <x v="0"/>
  </r>
  <r>
    <x v="0"/>
    <n v="24"/>
    <n v="3904.85"/>
    <n v="4021.95"/>
    <n v="4021.95"/>
    <n v="8011"/>
    <x v="209"/>
    <x v="1"/>
    <x v="1"/>
    <x v="0"/>
    <x v="0"/>
  </r>
  <r>
    <x v="0"/>
    <n v="3791"/>
    <n v="1406274.19"/>
    <n v="1406274.19"/>
    <n v="1406274.19"/>
    <n v="8021"/>
    <x v="210"/>
    <x v="0"/>
    <x v="1"/>
    <x v="0"/>
    <x v="0"/>
  </r>
  <r>
    <x v="0"/>
    <n v="33"/>
    <n v="44879.79"/>
    <n v="46226.19"/>
    <n v="46226.19"/>
    <n v="8021"/>
    <x v="210"/>
    <x v="1"/>
    <x v="1"/>
    <x v="0"/>
    <x v="0"/>
  </r>
  <r>
    <x v="0"/>
    <n v="911"/>
    <n v="93660.62"/>
    <n v="93660.62"/>
    <n v="93660.62"/>
    <n v="8041"/>
    <x v="211"/>
    <x v="0"/>
    <x v="1"/>
    <x v="0"/>
    <x v="0"/>
  </r>
  <r>
    <x v="0"/>
    <n v="1456"/>
    <n v="398721"/>
    <n v="398721"/>
    <n v="398721"/>
    <n v="8042"/>
    <x v="212"/>
    <x v="0"/>
    <x v="1"/>
    <x v="0"/>
    <x v="0"/>
  </r>
  <r>
    <x v="0"/>
    <n v="11"/>
    <n v="3430.86"/>
    <n v="3537.76"/>
    <n v="3537.76"/>
    <n v="8042"/>
    <x v="212"/>
    <x v="1"/>
    <x v="1"/>
    <x v="0"/>
    <x v="0"/>
  </r>
  <r>
    <x v="0"/>
    <n v="552"/>
    <n v="126108.65"/>
    <n v="126108.65"/>
    <n v="126108.65"/>
    <n v="8043"/>
    <x v="213"/>
    <x v="0"/>
    <x v="1"/>
    <x v="0"/>
    <x v="0"/>
  </r>
  <r>
    <x v="0"/>
    <n v="51"/>
    <n v="12814.46"/>
    <n v="13198.84"/>
    <n v="13198.84"/>
    <n v="8043"/>
    <x v="213"/>
    <x v="1"/>
    <x v="1"/>
    <x v="0"/>
    <x v="0"/>
  </r>
  <r>
    <x v="0"/>
    <n v="309"/>
    <n v="29179.97"/>
    <n v="29179.97"/>
    <n v="29179.97"/>
    <n v="8049"/>
    <x v="214"/>
    <x v="0"/>
    <x v="1"/>
    <x v="0"/>
    <x v="0"/>
  </r>
  <r>
    <x v="0"/>
    <n v="9"/>
    <n v="1269.53"/>
    <n v="1269.53"/>
    <n v="1269.53"/>
    <n v="8050"/>
    <x v="215"/>
    <x v="0"/>
    <x v="1"/>
    <x v="0"/>
    <x v="0"/>
  </r>
  <r>
    <x v="0"/>
    <n v="1317"/>
    <n v="299676.33"/>
    <n v="299676.33"/>
    <n v="299676.33"/>
    <n v="8062"/>
    <x v="216"/>
    <x v="0"/>
    <x v="1"/>
    <x v="0"/>
    <x v="0"/>
  </r>
  <r>
    <x v="0"/>
    <n v="67"/>
    <n v="54966.21"/>
    <n v="56632.87"/>
    <n v="56632.87"/>
    <n v="8062"/>
    <x v="216"/>
    <x v="1"/>
    <x v="1"/>
    <x v="0"/>
    <x v="0"/>
  </r>
  <r>
    <x v="0"/>
    <n v="161"/>
    <n v="46171.91"/>
    <n v="46171.91"/>
    <n v="46171.91"/>
    <n v="8071"/>
    <x v="217"/>
    <x v="0"/>
    <x v="1"/>
    <x v="0"/>
    <x v="0"/>
  </r>
  <r>
    <x v="0"/>
    <n v="13"/>
    <n v="11841.15"/>
    <n v="12368.57"/>
    <n v="12368.57"/>
    <n v="8071"/>
    <x v="217"/>
    <x v="1"/>
    <x v="1"/>
    <x v="0"/>
    <x v="0"/>
  </r>
  <r>
    <x v="0"/>
    <n v="1"/>
    <n v="80"/>
    <n v="0"/>
    <n v="80"/>
    <n v="8099"/>
    <x v="218"/>
    <x v="0"/>
    <x v="2"/>
    <x v="1"/>
    <x v="0"/>
  </r>
  <r>
    <x v="0"/>
    <n v="7798"/>
    <n v="2558032.25"/>
    <n v="2558032.25"/>
    <n v="2558032.25"/>
    <n v="8099"/>
    <x v="218"/>
    <x v="0"/>
    <x v="1"/>
    <x v="0"/>
    <x v="0"/>
  </r>
  <r>
    <x v="0"/>
    <n v="176"/>
    <n v="50686.720000000001"/>
    <n v="51909.32"/>
    <n v="51909.32"/>
    <n v="8099"/>
    <x v="218"/>
    <x v="1"/>
    <x v="1"/>
    <x v="0"/>
    <x v="0"/>
  </r>
  <r>
    <x v="0"/>
    <n v="153"/>
    <n v="350046.64"/>
    <n v="350046.64"/>
    <n v="350046.64"/>
    <n v="8111"/>
    <x v="219"/>
    <x v="0"/>
    <x v="1"/>
    <x v="0"/>
    <x v="0"/>
  </r>
  <r>
    <x v="0"/>
    <n v="5"/>
    <n v="11111.78"/>
    <n v="11445.14"/>
    <n v="11445.14"/>
    <n v="8111"/>
    <x v="219"/>
    <x v="1"/>
    <x v="1"/>
    <x v="0"/>
    <x v="0"/>
  </r>
  <r>
    <x v="0"/>
    <n v="1695"/>
    <n v="4841679.99"/>
    <n v="4841679.99"/>
    <n v="4841679.99"/>
    <n v="8211"/>
    <x v="220"/>
    <x v="0"/>
    <x v="1"/>
    <x v="0"/>
    <x v="0"/>
  </r>
  <r>
    <x v="0"/>
    <n v="1"/>
    <n v="228.35"/>
    <n v="235.21"/>
    <n v="235.21"/>
    <n v="8211"/>
    <x v="220"/>
    <x v="1"/>
    <x v="1"/>
    <x v="0"/>
    <x v="0"/>
  </r>
  <r>
    <x v="0"/>
    <n v="1"/>
    <n v="31.9"/>
    <n v="0"/>
    <n v="31.9"/>
    <n v="8220"/>
    <x v="221"/>
    <x v="0"/>
    <x v="2"/>
    <x v="1"/>
    <x v="0"/>
  </r>
  <r>
    <x v="0"/>
    <n v="6215"/>
    <n v="1471802.88"/>
    <n v="1471802.88"/>
    <n v="1471802.88"/>
    <n v="8220"/>
    <x v="221"/>
    <x v="0"/>
    <x v="1"/>
    <x v="0"/>
    <x v="0"/>
  </r>
  <r>
    <x v="0"/>
    <n v="114"/>
    <n v="58068.75"/>
    <n v="59952.47"/>
    <n v="59952.47"/>
    <n v="8220"/>
    <x v="221"/>
    <x v="1"/>
    <x v="1"/>
    <x v="0"/>
    <x v="0"/>
  </r>
  <r>
    <x v="0"/>
    <n v="3"/>
    <n v="218.33"/>
    <n v="224.87"/>
    <n v="224.87"/>
    <n v="8244"/>
    <x v="222"/>
    <x v="1"/>
    <x v="1"/>
    <x v="0"/>
    <x v="0"/>
  </r>
  <r>
    <x v="0"/>
    <n v="282"/>
    <n v="165545.59"/>
    <n v="165545.59"/>
    <n v="165545.59"/>
    <n v="8249"/>
    <x v="223"/>
    <x v="0"/>
    <x v="1"/>
    <x v="0"/>
    <x v="0"/>
  </r>
  <r>
    <x v="0"/>
    <n v="7"/>
    <n v="9513.84"/>
    <n v="9799.24"/>
    <n v="9799.24"/>
    <n v="8249"/>
    <x v="223"/>
    <x v="1"/>
    <x v="1"/>
    <x v="0"/>
    <x v="0"/>
  </r>
  <r>
    <x v="0"/>
    <n v="1066"/>
    <n v="586983.14"/>
    <n v="586983.14"/>
    <n v="586983.14"/>
    <n v="8299"/>
    <x v="224"/>
    <x v="0"/>
    <x v="1"/>
    <x v="0"/>
    <x v="0"/>
  </r>
  <r>
    <x v="0"/>
    <n v="245"/>
    <n v="114656.08"/>
    <n v="118463.03999999999"/>
    <n v="118463.03999999999"/>
    <n v="8299"/>
    <x v="224"/>
    <x v="1"/>
    <x v="1"/>
    <x v="0"/>
    <x v="0"/>
  </r>
  <r>
    <x v="0"/>
    <n v="401"/>
    <n v="127262.43"/>
    <n v="127262.43"/>
    <n v="127262.43"/>
    <n v="8351"/>
    <x v="225"/>
    <x v="0"/>
    <x v="1"/>
    <x v="0"/>
    <x v="0"/>
  </r>
  <r>
    <x v="0"/>
    <n v="4"/>
    <n v="55.12"/>
    <n v="67.12"/>
    <n v="67.12"/>
    <n v="8351"/>
    <x v="225"/>
    <x v="1"/>
    <x v="1"/>
    <x v="0"/>
    <x v="0"/>
  </r>
  <r>
    <x v="0"/>
    <n v="2"/>
    <n v="30"/>
    <n v="0"/>
    <n v="30"/>
    <n v="8398"/>
    <x v="226"/>
    <x v="0"/>
    <x v="2"/>
    <x v="1"/>
    <x v="0"/>
  </r>
  <r>
    <x v="0"/>
    <n v="22706"/>
    <n v="1674532.88"/>
    <n v="1674532.88"/>
    <n v="1674532.88"/>
    <n v="8398"/>
    <x v="226"/>
    <x v="0"/>
    <x v="1"/>
    <x v="0"/>
    <x v="0"/>
  </r>
  <r>
    <x v="0"/>
    <n v="508"/>
    <n v="82927.16"/>
    <n v="85373.56"/>
    <n v="85373.56"/>
    <n v="8398"/>
    <x v="226"/>
    <x v="1"/>
    <x v="1"/>
    <x v="0"/>
    <x v="0"/>
  </r>
  <r>
    <x v="0"/>
    <n v="10"/>
    <n v="380.05"/>
    <n v="380.05"/>
    <n v="380.05"/>
    <n v="8641"/>
    <x v="227"/>
    <x v="0"/>
    <x v="1"/>
    <x v="0"/>
    <x v="0"/>
  </r>
  <r>
    <x v="0"/>
    <n v="14"/>
    <n v="8737.1"/>
    <n v="8999.2199999999993"/>
    <n v="8999.2199999999993"/>
    <n v="8641"/>
    <x v="227"/>
    <x v="1"/>
    <x v="1"/>
    <x v="0"/>
    <x v="0"/>
  </r>
  <r>
    <x v="0"/>
    <n v="20"/>
    <n v="2179.23"/>
    <n v="2244.5500000000002"/>
    <n v="2244.5500000000002"/>
    <n v="8661"/>
    <x v="228"/>
    <x v="1"/>
    <x v="1"/>
    <x v="0"/>
    <x v="0"/>
  </r>
  <r>
    <x v="0"/>
    <n v="1"/>
    <n v="199"/>
    <n v="199"/>
    <n v="199"/>
    <n v="8675"/>
    <x v="229"/>
    <x v="0"/>
    <x v="1"/>
    <x v="0"/>
    <x v="0"/>
  </r>
  <r>
    <x v="0"/>
    <n v="1"/>
    <n v="28.18"/>
    <n v="29.02"/>
    <n v="29.02"/>
    <n v="8675"/>
    <x v="229"/>
    <x v="1"/>
    <x v="1"/>
    <x v="0"/>
    <x v="0"/>
  </r>
  <r>
    <x v="0"/>
    <n v="3649"/>
    <n v="394505.33"/>
    <n v="394505.33"/>
    <n v="394505.33"/>
    <n v="8699"/>
    <x v="230"/>
    <x v="0"/>
    <x v="1"/>
    <x v="0"/>
    <x v="0"/>
  </r>
  <r>
    <x v="0"/>
    <n v="179"/>
    <n v="89714.65"/>
    <n v="92526.43"/>
    <n v="92526.43"/>
    <n v="8699"/>
    <x v="230"/>
    <x v="1"/>
    <x v="1"/>
    <x v="0"/>
    <x v="0"/>
  </r>
  <r>
    <x v="0"/>
    <n v="119"/>
    <n v="69127.009999999995"/>
    <n v="69127.009999999995"/>
    <n v="69127.009999999995"/>
    <n v="8911"/>
    <x v="231"/>
    <x v="0"/>
    <x v="1"/>
    <x v="0"/>
    <x v="0"/>
  </r>
  <r>
    <x v="0"/>
    <n v="1"/>
    <n v="329.52"/>
    <n v="339.4"/>
    <n v="339.4"/>
    <n v="8911"/>
    <x v="231"/>
    <x v="1"/>
    <x v="1"/>
    <x v="0"/>
    <x v="0"/>
  </r>
  <r>
    <x v="0"/>
    <n v="1468"/>
    <n v="582014.36"/>
    <n v="582014.36"/>
    <n v="582014.36"/>
    <n v="8931"/>
    <x v="232"/>
    <x v="0"/>
    <x v="1"/>
    <x v="0"/>
    <x v="0"/>
  </r>
  <r>
    <x v="0"/>
    <n v="17"/>
    <n v="1153.6199999999999"/>
    <n v="1188.26"/>
    <n v="1188.26"/>
    <n v="8931"/>
    <x v="232"/>
    <x v="1"/>
    <x v="1"/>
    <x v="0"/>
    <x v="0"/>
  </r>
  <r>
    <x v="0"/>
    <n v="1387"/>
    <n v="621216.07999999996"/>
    <n v="621216.07999999996"/>
    <n v="621216.07999999996"/>
    <n v="8999"/>
    <x v="233"/>
    <x v="0"/>
    <x v="1"/>
    <x v="0"/>
    <x v="0"/>
  </r>
  <r>
    <x v="0"/>
    <n v="643"/>
    <n v="115670.6"/>
    <n v="119734.5"/>
    <n v="119734.5"/>
    <n v="8999"/>
    <x v="233"/>
    <x v="1"/>
    <x v="1"/>
    <x v="0"/>
    <x v="0"/>
  </r>
  <r>
    <x v="0"/>
    <n v="3"/>
    <n v="12470.47"/>
    <n v="12470.47"/>
    <n v="12470.47"/>
    <n v="9222"/>
    <x v="234"/>
    <x v="0"/>
    <x v="1"/>
    <x v="0"/>
    <x v="0"/>
  </r>
  <r>
    <x v="0"/>
    <n v="4"/>
    <n v="81.16"/>
    <n v="83.6"/>
    <n v="83.6"/>
    <n v="9222"/>
    <x v="234"/>
    <x v="1"/>
    <x v="1"/>
    <x v="0"/>
    <x v="0"/>
  </r>
  <r>
    <x v="0"/>
    <n v="21"/>
    <n v="17238.38"/>
    <n v="17755.54"/>
    <n v="17755.54"/>
    <n v="9311"/>
    <x v="235"/>
    <x v="1"/>
    <x v="1"/>
    <x v="0"/>
    <x v="0"/>
  </r>
  <r>
    <x v="0"/>
    <n v="40993"/>
    <n v="23150623.600000001"/>
    <n v="23150623.600000001"/>
    <n v="23150623.600000001"/>
    <n v="9399"/>
    <x v="236"/>
    <x v="0"/>
    <x v="1"/>
    <x v="0"/>
    <x v="0"/>
  </r>
  <r>
    <x v="0"/>
    <n v="1503"/>
    <n v="71616.960000000006"/>
    <n v="73764.160000000003"/>
    <n v="73764.160000000003"/>
    <n v="9399"/>
    <x v="236"/>
    <x v="1"/>
    <x v="1"/>
    <x v="0"/>
    <x v="0"/>
  </r>
  <r>
    <x v="0"/>
    <n v="14113"/>
    <n v="2942324.15"/>
    <n v="2942324.15"/>
    <n v="2942324.15"/>
    <n v="9402"/>
    <x v="237"/>
    <x v="0"/>
    <x v="1"/>
    <x v="0"/>
    <x v="0"/>
  </r>
  <r>
    <x v="0"/>
    <n v="23"/>
    <n v="1346"/>
    <n v="1386.38"/>
    <n v="1386.38"/>
    <n v="9402"/>
    <x v="237"/>
    <x v="1"/>
    <x v="1"/>
    <x v="0"/>
    <x v="0"/>
  </r>
  <r>
    <x v="1"/>
    <n v="326"/>
    <n v="94401.25"/>
    <n v="94401.25"/>
    <n v="94401.25"/>
    <n v="1520"/>
    <x v="0"/>
    <x v="0"/>
    <x v="0"/>
    <x v="0"/>
    <x v="0"/>
  </r>
  <r>
    <x v="1"/>
    <n v="30"/>
    <n v="5084.51"/>
    <n v="5133.8900000000003"/>
    <n v="5133.8900000000003"/>
    <n v="1520"/>
    <x v="0"/>
    <x v="1"/>
    <x v="0"/>
    <x v="0"/>
    <x v="0"/>
  </r>
  <r>
    <x v="1"/>
    <n v="73"/>
    <n v="106425.37"/>
    <n v="106425.37"/>
    <n v="106425.37"/>
    <n v="1711"/>
    <x v="1"/>
    <x v="0"/>
    <x v="1"/>
    <x v="0"/>
    <x v="0"/>
  </r>
  <r>
    <x v="1"/>
    <n v="16"/>
    <n v="12435.74"/>
    <n v="12435.74"/>
    <n v="12435.74"/>
    <n v="1731"/>
    <x v="2"/>
    <x v="0"/>
    <x v="1"/>
    <x v="0"/>
    <x v="0"/>
  </r>
  <r>
    <x v="1"/>
    <n v="2"/>
    <n v="2267.5100000000002"/>
    <n v="2335.5300000000002"/>
    <n v="2335.5300000000002"/>
    <n v="1731"/>
    <x v="2"/>
    <x v="1"/>
    <x v="1"/>
    <x v="0"/>
    <x v="0"/>
  </r>
  <r>
    <x v="1"/>
    <n v="2"/>
    <n v="141"/>
    <n v="141"/>
    <n v="141"/>
    <n v="1799"/>
    <x v="3"/>
    <x v="0"/>
    <x v="1"/>
    <x v="0"/>
    <x v="0"/>
  </r>
  <r>
    <x v="1"/>
    <n v="3"/>
    <n v="636.27"/>
    <n v="655.35"/>
    <n v="655.35"/>
    <n v="1799"/>
    <x v="3"/>
    <x v="1"/>
    <x v="1"/>
    <x v="0"/>
    <x v="0"/>
  </r>
  <r>
    <x v="1"/>
    <n v="5513"/>
    <n v="834028.82"/>
    <n v="834028.82"/>
    <n v="834028.82"/>
    <n v="2741"/>
    <x v="4"/>
    <x v="0"/>
    <x v="1"/>
    <x v="0"/>
    <x v="0"/>
  </r>
  <r>
    <x v="1"/>
    <n v="63"/>
    <n v="16218.87"/>
    <n v="16639.59"/>
    <n v="16639.59"/>
    <n v="2741"/>
    <x v="4"/>
    <x v="1"/>
    <x v="1"/>
    <x v="0"/>
    <x v="0"/>
  </r>
  <r>
    <x v="1"/>
    <n v="143"/>
    <n v="28802.080000000002"/>
    <n v="29667.74"/>
    <n v="29667.74"/>
    <n v="4011"/>
    <x v="5"/>
    <x v="1"/>
    <x v="1"/>
    <x v="0"/>
    <x v="0"/>
  </r>
  <r>
    <x v="1"/>
    <n v="588"/>
    <n v="139216.45000000001"/>
    <n v="139216.45000000001"/>
    <n v="139216.45000000001"/>
    <n v="4111"/>
    <x v="6"/>
    <x v="0"/>
    <x v="1"/>
    <x v="0"/>
    <x v="0"/>
  </r>
  <r>
    <x v="1"/>
    <n v="372"/>
    <n v="27209.279999999999"/>
    <n v="28038.6"/>
    <n v="28038.6"/>
    <n v="4111"/>
    <x v="6"/>
    <x v="1"/>
    <x v="1"/>
    <x v="0"/>
    <x v="0"/>
  </r>
  <r>
    <x v="1"/>
    <n v="261"/>
    <n v="17262.61"/>
    <n v="17262.61"/>
    <n v="17262.61"/>
    <n v="4112"/>
    <x v="7"/>
    <x v="0"/>
    <x v="1"/>
    <x v="0"/>
    <x v="0"/>
  </r>
  <r>
    <x v="1"/>
    <n v="2"/>
    <n v="811.89"/>
    <n v="0"/>
    <n v="836.25"/>
    <n v="4112"/>
    <x v="7"/>
    <x v="1"/>
    <x v="2"/>
    <x v="1"/>
    <x v="0"/>
  </r>
  <r>
    <x v="1"/>
    <n v="600"/>
    <n v="112865.35"/>
    <n v="116591.97"/>
    <n v="116591.97"/>
    <n v="4112"/>
    <x v="7"/>
    <x v="1"/>
    <x v="1"/>
    <x v="0"/>
    <x v="0"/>
  </r>
  <r>
    <x v="1"/>
    <n v="88"/>
    <n v="22940.42"/>
    <n v="22940.42"/>
    <n v="22940.42"/>
    <n v="4119"/>
    <x v="8"/>
    <x v="0"/>
    <x v="1"/>
    <x v="0"/>
    <x v="0"/>
  </r>
  <r>
    <x v="1"/>
    <n v="1"/>
    <n v="199.8"/>
    <n v="205.8"/>
    <n v="205.8"/>
    <n v="4119"/>
    <x v="8"/>
    <x v="1"/>
    <x v="1"/>
    <x v="0"/>
    <x v="0"/>
  </r>
  <r>
    <x v="1"/>
    <n v="5"/>
    <n v="140.63999999999999"/>
    <n v="0"/>
    <n v="140.63999999999999"/>
    <n v="4121"/>
    <x v="9"/>
    <x v="0"/>
    <x v="2"/>
    <x v="1"/>
    <x v="0"/>
  </r>
  <r>
    <x v="1"/>
    <n v="10383"/>
    <n v="479036.68"/>
    <n v="479036.68"/>
    <n v="479036.68"/>
    <n v="4121"/>
    <x v="9"/>
    <x v="0"/>
    <x v="1"/>
    <x v="0"/>
    <x v="0"/>
  </r>
  <r>
    <x v="1"/>
    <n v="1403"/>
    <n v="66121.63"/>
    <n v="68158.149999999994"/>
    <n v="68158.149999999994"/>
    <n v="4121"/>
    <x v="9"/>
    <x v="1"/>
    <x v="1"/>
    <x v="0"/>
    <x v="0"/>
  </r>
  <r>
    <x v="1"/>
    <n v="12"/>
    <n v="1526.54"/>
    <n v="1526.54"/>
    <n v="1526.54"/>
    <n v="4131"/>
    <x v="10"/>
    <x v="0"/>
    <x v="1"/>
    <x v="0"/>
    <x v="0"/>
  </r>
  <r>
    <x v="1"/>
    <n v="85"/>
    <n v="8206.61"/>
    <n v="8452.83"/>
    <n v="8452.83"/>
    <n v="4131"/>
    <x v="10"/>
    <x v="1"/>
    <x v="1"/>
    <x v="0"/>
    <x v="0"/>
  </r>
  <r>
    <x v="1"/>
    <n v="160"/>
    <n v="56567.57"/>
    <n v="56567.57"/>
    <n v="56567.57"/>
    <n v="4214"/>
    <x v="11"/>
    <x v="0"/>
    <x v="1"/>
    <x v="0"/>
    <x v="0"/>
  </r>
  <r>
    <x v="1"/>
    <n v="27"/>
    <n v="3509.19"/>
    <n v="3614.49"/>
    <n v="3614.49"/>
    <n v="4214"/>
    <x v="11"/>
    <x v="1"/>
    <x v="1"/>
    <x v="0"/>
    <x v="0"/>
  </r>
  <r>
    <x v="1"/>
    <n v="377"/>
    <n v="343267.29"/>
    <n v="343267.29"/>
    <n v="343267.29"/>
    <n v="4215"/>
    <x v="12"/>
    <x v="0"/>
    <x v="1"/>
    <x v="0"/>
    <x v="0"/>
  </r>
  <r>
    <x v="1"/>
    <n v="82"/>
    <n v="22044.52"/>
    <n v="22722.5"/>
    <n v="22722.5"/>
    <n v="4215"/>
    <x v="12"/>
    <x v="1"/>
    <x v="1"/>
    <x v="0"/>
    <x v="0"/>
  </r>
  <r>
    <x v="1"/>
    <n v="3"/>
    <n v="176.59"/>
    <n v="181.89"/>
    <n v="181.89"/>
    <n v="4225"/>
    <x v="13"/>
    <x v="1"/>
    <x v="1"/>
    <x v="0"/>
    <x v="0"/>
  </r>
  <r>
    <x v="1"/>
    <n v="264"/>
    <n v="448837.33"/>
    <n v="448837.33"/>
    <n v="448837.33"/>
    <n v="4411"/>
    <x v="14"/>
    <x v="0"/>
    <x v="3"/>
    <x v="2"/>
    <x v="0"/>
  </r>
  <r>
    <x v="1"/>
    <n v="1723"/>
    <n v="2147941.27"/>
    <n v="2184261.67"/>
    <n v="2184261.67"/>
    <n v="4411"/>
    <x v="14"/>
    <x v="1"/>
    <x v="3"/>
    <x v="2"/>
    <x v="0"/>
  </r>
  <r>
    <x v="1"/>
    <n v="31"/>
    <n v="11525.02"/>
    <n v="11525.02"/>
    <n v="11525.02"/>
    <n v="4457"/>
    <x v="15"/>
    <x v="0"/>
    <x v="1"/>
    <x v="0"/>
    <x v="0"/>
  </r>
  <r>
    <x v="1"/>
    <n v="24"/>
    <n v="4002.76"/>
    <n v="4122.8"/>
    <n v="4122.8"/>
    <n v="4457"/>
    <x v="15"/>
    <x v="1"/>
    <x v="1"/>
    <x v="0"/>
    <x v="0"/>
  </r>
  <r>
    <x v="1"/>
    <n v="13"/>
    <n v="13774.88"/>
    <n v="13774.88"/>
    <n v="13774.88"/>
    <n v="4468"/>
    <x v="16"/>
    <x v="0"/>
    <x v="1"/>
    <x v="0"/>
    <x v="0"/>
  </r>
  <r>
    <x v="1"/>
    <n v="6"/>
    <n v="2171.0100000000002"/>
    <n v="2236.15"/>
    <n v="2236.15"/>
    <n v="4468"/>
    <x v="16"/>
    <x v="1"/>
    <x v="1"/>
    <x v="0"/>
    <x v="0"/>
  </r>
  <r>
    <x v="1"/>
    <n v="4"/>
    <n v="-1930.67"/>
    <n v="0"/>
    <n v="-1930.67"/>
    <n v="4511"/>
    <x v="17"/>
    <x v="0"/>
    <x v="2"/>
    <x v="1"/>
    <x v="0"/>
  </r>
  <r>
    <x v="1"/>
    <n v="46878"/>
    <n v="20804019.129999999"/>
    <n v="20804019.129999999"/>
    <n v="20804019.129999999"/>
    <n v="4511"/>
    <x v="17"/>
    <x v="0"/>
    <x v="4"/>
    <x v="0"/>
    <x v="0"/>
  </r>
  <r>
    <x v="1"/>
    <n v="2"/>
    <n v="381.93"/>
    <n v="0"/>
    <n v="393.39"/>
    <n v="4511"/>
    <x v="17"/>
    <x v="1"/>
    <x v="2"/>
    <x v="1"/>
    <x v="0"/>
  </r>
  <r>
    <x v="1"/>
    <n v="7580"/>
    <n v="3582136.68"/>
    <n v="3662449.06"/>
    <n v="3662449.06"/>
    <n v="4511"/>
    <x v="17"/>
    <x v="1"/>
    <x v="4"/>
    <x v="0"/>
    <x v="0"/>
  </r>
  <r>
    <x v="1"/>
    <n v="175"/>
    <n v="13698.43"/>
    <n v="13698.43"/>
    <n v="13698.43"/>
    <n v="4582"/>
    <x v="18"/>
    <x v="0"/>
    <x v="4"/>
    <x v="0"/>
    <x v="0"/>
  </r>
  <r>
    <x v="1"/>
    <n v="12"/>
    <n v="788.03"/>
    <n v="811.67"/>
    <n v="811.67"/>
    <n v="4582"/>
    <x v="18"/>
    <x v="1"/>
    <x v="4"/>
    <x v="0"/>
    <x v="0"/>
  </r>
  <r>
    <x v="1"/>
    <n v="14221"/>
    <n v="10866907.859999999"/>
    <n v="10866907.859999999"/>
    <n v="10866907.859999999"/>
    <n v="4722"/>
    <x v="19"/>
    <x v="0"/>
    <x v="3"/>
    <x v="2"/>
    <x v="0"/>
  </r>
  <r>
    <x v="1"/>
    <n v="2196"/>
    <n v="1145967.99"/>
    <n v="1180792.03"/>
    <n v="1180792.03"/>
    <n v="4722"/>
    <x v="19"/>
    <x v="1"/>
    <x v="3"/>
    <x v="2"/>
    <x v="0"/>
  </r>
  <r>
    <x v="1"/>
    <n v="10290"/>
    <n v="501239.42"/>
    <n v="501239.42"/>
    <n v="501239.42"/>
    <n v="4784"/>
    <x v="20"/>
    <x v="0"/>
    <x v="1"/>
    <x v="0"/>
    <x v="0"/>
  </r>
  <r>
    <x v="1"/>
    <n v="120"/>
    <n v="2482.9299999999998"/>
    <n v="2559.4899999999998"/>
    <n v="2559.4899999999998"/>
    <n v="4784"/>
    <x v="20"/>
    <x v="1"/>
    <x v="1"/>
    <x v="0"/>
    <x v="0"/>
  </r>
  <r>
    <x v="1"/>
    <n v="1120"/>
    <n v="232621.89"/>
    <n v="232621.89"/>
    <n v="232621.89"/>
    <n v="4789"/>
    <x v="21"/>
    <x v="0"/>
    <x v="1"/>
    <x v="0"/>
    <x v="0"/>
  </r>
  <r>
    <x v="1"/>
    <n v="33"/>
    <n v="159.9"/>
    <n v="0"/>
    <n v="165.66"/>
    <n v="4789"/>
    <x v="21"/>
    <x v="1"/>
    <x v="2"/>
    <x v="1"/>
    <x v="0"/>
  </r>
  <r>
    <x v="1"/>
    <n v="535"/>
    <n v="29300.28"/>
    <n v="30187.68"/>
    <n v="30187.68"/>
    <n v="4789"/>
    <x v="21"/>
    <x v="1"/>
    <x v="1"/>
    <x v="0"/>
    <x v="0"/>
  </r>
  <r>
    <x v="1"/>
    <n v="6584"/>
    <n v="499810.08"/>
    <n v="499810.08"/>
    <n v="499810.08"/>
    <n v="4812"/>
    <x v="22"/>
    <x v="0"/>
    <x v="1"/>
    <x v="0"/>
    <x v="0"/>
  </r>
  <r>
    <x v="1"/>
    <n v="194"/>
    <n v="18646.060000000001"/>
    <n v="19199.16"/>
    <n v="19199.16"/>
    <n v="4812"/>
    <x v="22"/>
    <x v="1"/>
    <x v="1"/>
    <x v="0"/>
    <x v="0"/>
  </r>
  <r>
    <x v="1"/>
    <n v="1"/>
    <n v="76.97"/>
    <n v="0"/>
    <n v="76.97"/>
    <n v="4814"/>
    <x v="23"/>
    <x v="0"/>
    <x v="2"/>
    <x v="1"/>
    <x v="0"/>
  </r>
  <r>
    <x v="1"/>
    <n v="75394"/>
    <n v="8504660.7400000002"/>
    <n v="8504660.7400000002"/>
    <n v="8504660.7400000002"/>
    <n v="4814"/>
    <x v="23"/>
    <x v="0"/>
    <x v="1"/>
    <x v="0"/>
    <x v="0"/>
  </r>
  <r>
    <x v="1"/>
    <n v="1008"/>
    <n v="34230.19"/>
    <n v="34926.65"/>
    <n v="34926.65"/>
    <n v="4814"/>
    <x v="23"/>
    <x v="1"/>
    <x v="1"/>
    <x v="0"/>
    <x v="0"/>
  </r>
  <r>
    <x v="1"/>
    <n v="230"/>
    <n v="26017.16"/>
    <n v="26017.16"/>
    <n v="26017.16"/>
    <n v="4816"/>
    <x v="24"/>
    <x v="0"/>
    <x v="1"/>
    <x v="0"/>
    <x v="0"/>
  </r>
  <r>
    <x v="1"/>
    <n v="190"/>
    <n v="18456.37"/>
    <n v="19035.009999999998"/>
    <n v="19035.009999999998"/>
    <n v="4816"/>
    <x v="24"/>
    <x v="1"/>
    <x v="1"/>
    <x v="0"/>
    <x v="0"/>
  </r>
  <r>
    <x v="1"/>
    <n v="30"/>
    <n v="2535.33"/>
    <n v="2611.67"/>
    <n v="2611.67"/>
    <n v="4829"/>
    <x v="25"/>
    <x v="1"/>
    <x v="1"/>
    <x v="0"/>
    <x v="0"/>
  </r>
  <r>
    <x v="1"/>
    <n v="10299"/>
    <n v="1139257.26"/>
    <n v="1139257.26"/>
    <n v="1139257.26"/>
    <n v="4899"/>
    <x v="26"/>
    <x v="0"/>
    <x v="1"/>
    <x v="0"/>
    <x v="0"/>
  </r>
  <r>
    <x v="1"/>
    <n v="3"/>
    <n v="136.46"/>
    <n v="0"/>
    <n v="140.56"/>
    <n v="4899"/>
    <x v="26"/>
    <x v="1"/>
    <x v="2"/>
    <x v="1"/>
    <x v="0"/>
  </r>
  <r>
    <x v="1"/>
    <n v="32"/>
    <n v="4069.33"/>
    <n v="4191.3900000000003"/>
    <n v="4191.3900000000003"/>
    <n v="4899"/>
    <x v="26"/>
    <x v="1"/>
    <x v="1"/>
    <x v="0"/>
    <x v="0"/>
  </r>
  <r>
    <x v="1"/>
    <n v="16933"/>
    <n v="4199533.45"/>
    <n v="4199533.45"/>
    <n v="4199533.45"/>
    <n v="4900"/>
    <x v="27"/>
    <x v="0"/>
    <x v="1"/>
    <x v="0"/>
    <x v="0"/>
  </r>
  <r>
    <x v="1"/>
    <n v="40"/>
    <n v="11059.81"/>
    <n v="11396.17"/>
    <n v="11396.17"/>
    <n v="4900"/>
    <x v="27"/>
    <x v="1"/>
    <x v="1"/>
    <x v="0"/>
    <x v="0"/>
  </r>
  <r>
    <x v="1"/>
    <n v="1920"/>
    <n v="366127.89"/>
    <n v="366127.89"/>
    <n v="366127.89"/>
    <n v="5013"/>
    <x v="28"/>
    <x v="0"/>
    <x v="5"/>
    <x v="2"/>
    <x v="0"/>
  </r>
  <r>
    <x v="1"/>
    <n v="11"/>
    <n v="14559.32"/>
    <n v="14996.1"/>
    <n v="14996.1"/>
    <n v="5013"/>
    <x v="28"/>
    <x v="1"/>
    <x v="5"/>
    <x v="2"/>
    <x v="0"/>
  </r>
  <r>
    <x v="1"/>
    <n v="2"/>
    <n v="1326.05"/>
    <n v="1365.83"/>
    <n v="1365.83"/>
    <n v="5021"/>
    <x v="29"/>
    <x v="1"/>
    <x v="0"/>
    <x v="0"/>
    <x v="0"/>
  </r>
  <r>
    <x v="1"/>
    <n v="8"/>
    <n v="4989.88"/>
    <n v="4989.88"/>
    <n v="4989.88"/>
    <n v="5039"/>
    <x v="30"/>
    <x v="0"/>
    <x v="0"/>
    <x v="0"/>
    <x v="0"/>
  </r>
  <r>
    <x v="1"/>
    <n v="3"/>
    <n v="27376.36"/>
    <n v="28197.64"/>
    <n v="28197.64"/>
    <n v="5039"/>
    <x v="30"/>
    <x v="1"/>
    <x v="0"/>
    <x v="0"/>
    <x v="0"/>
  </r>
  <r>
    <x v="1"/>
    <n v="7"/>
    <n v="1143.58"/>
    <n v="1177.8599999999999"/>
    <n v="1177.8599999999999"/>
    <n v="5044"/>
    <x v="31"/>
    <x v="1"/>
    <x v="0"/>
    <x v="0"/>
    <x v="0"/>
  </r>
  <r>
    <x v="1"/>
    <n v="1"/>
    <n v="0.99"/>
    <n v="0"/>
    <n v="0.99"/>
    <n v="5045"/>
    <x v="32"/>
    <x v="0"/>
    <x v="2"/>
    <x v="1"/>
    <x v="0"/>
  </r>
  <r>
    <x v="1"/>
    <n v="54512"/>
    <n v="1879450.89"/>
    <n v="1879450.89"/>
    <n v="1879450.89"/>
    <n v="5045"/>
    <x v="32"/>
    <x v="0"/>
    <x v="0"/>
    <x v="0"/>
    <x v="0"/>
  </r>
  <r>
    <x v="1"/>
    <n v="1027"/>
    <n v="181485.93"/>
    <n v="186674.13"/>
    <n v="186674.13"/>
    <n v="5045"/>
    <x v="32"/>
    <x v="1"/>
    <x v="0"/>
    <x v="0"/>
    <x v="0"/>
  </r>
  <r>
    <x v="1"/>
    <n v="8"/>
    <n v="1124.3599999999999"/>
    <n v="1158.08"/>
    <n v="1158.08"/>
    <n v="5046"/>
    <x v="33"/>
    <x v="1"/>
    <x v="1"/>
    <x v="0"/>
    <x v="0"/>
  </r>
  <r>
    <x v="1"/>
    <n v="798"/>
    <n v="1407208.86"/>
    <n v="1407208.86"/>
    <n v="1407208.86"/>
    <n v="5047"/>
    <x v="34"/>
    <x v="0"/>
    <x v="1"/>
    <x v="0"/>
    <x v="0"/>
  </r>
  <r>
    <x v="1"/>
    <n v="47"/>
    <n v="42108.98"/>
    <n v="43372.3"/>
    <n v="43372.3"/>
    <n v="5047"/>
    <x v="34"/>
    <x v="1"/>
    <x v="1"/>
    <x v="0"/>
    <x v="0"/>
  </r>
  <r>
    <x v="1"/>
    <n v="458"/>
    <n v="857867.34"/>
    <n v="857867.34"/>
    <n v="857867.34"/>
    <n v="5065"/>
    <x v="35"/>
    <x v="0"/>
    <x v="0"/>
    <x v="0"/>
    <x v="0"/>
  </r>
  <r>
    <x v="1"/>
    <n v="34"/>
    <n v="30001.66"/>
    <n v="30896.98"/>
    <n v="30896.98"/>
    <n v="5065"/>
    <x v="35"/>
    <x v="1"/>
    <x v="0"/>
    <x v="0"/>
    <x v="0"/>
  </r>
  <r>
    <x v="1"/>
    <n v="1074"/>
    <n v="241318.9"/>
    <n v="241318.9"/>
    <n v="241318.9"/>
    <n v="5072"/>
    <x v="36"/>
    <x v="0"/>
    <x v="0"/>
    <x v="0"/>
    <x v="0"/>
  </r>
  <r>
    <x v="1"/>
    <n v="33"/>
    <n v="3381.52"/>
    <n v="3490.62"/>
    <n v="3490.62"/>
    <n v="5072"/>
    <x v="36"/>
    <x v="1"/>
    <x v="0"/>
    <x v="0"/>
    <x v="0"/>
  </r>
  <r>
    <x v="1"/>
    <n v="1"/>
    <n v="186.43"/>
    <n v="186.43"/>
    <n v="186.43"/>
    <n v="5074"/>
    <x v="37"/>
    <x v="0"/>
    <x v="0"/>
    <x v="0"/>
    <x v="0"/>
  </r>
  <r>
    <x v="1"/>
    <n v="2"/>
    <n v="104.41"/>
    <n v="107.53"/>
    <n v="107.53"/>
    <n v="5074"/>
    <x v="37"/>
    <x v="1"/>
    <x v="0"/>
    <x v="0"/>
    <x v="0"/>
  </r>
  <r>
    <x v="1"/>
    <n v="102"/>
    <n v="18091.23"/>
    <n v="18091.23"/>
    <n v="18091.23"/>
    <n v="5085"/>
    <x v="38"/>
    <x v="0"/>
    <x v="1"/>
    <x v="0"/>
    <x v="0"/>
  </r>
  <r>
    <x v="1"/>
    <n v="7"/>
    <n v="23837.45"/>
    <n v="24552.61"/>
    <n v="24552.61"/>
    <n v="5085"/>
    <x v="38"/>
    <x v="1"/>
    <x v="1"/>
    <x v="0"/>
    <x v="0"/>
  </r>
  <r>
    <x v="1"/>
    <n v="15"/>
    <n v="13416.15"/>
    <n v="13819.11"/>
    <n v="13819.11"/>
    <n v="5094"/>
    <x v="39"/>
    <x v="1"/>
    <x v="0"/>
    <x v="0"/>
    <x v="0"/>
  </r>
  <r>
    <x v="1"/>
    <n v="997"/>
    <n v="517042.45"/>
    <n v="517042.45"/>
    <n v="517042.45"/>
    <n v="5099"/>
    <x v="40"/>
    <x v="0"/>
    <x v="0"/>
    <x v="0"/>
    <x v="0"/>
  </r>
  <r>
    <x v="1"/>
    <n v="90"/>
    <n v="46513.47"/>
    <n v="47961.91"/>
    <n v="47961.91"/>
    <n v="5099"/>
    <x v="40"/>
    <x v="1"/>
    <x v="0"/>
    <x v="0"/>
    <x v="0"/>
  </r>
  <r>
    <x v="1"/>
    <n v="171"/>
    <n v="262257.90999999997"/>
    <n v="262257.90999999997"/>
    <n v="262257.90999999997"/>
    <n v="5111"/>
    <x v="41"/>
    <x v="0"/>
    <x v="0"/>
    <x v="0"/>
    <x v="0"/>
  </r>
  <r>
    <x v="1"/>
    <n v="20"/>
    <n v="4549.33"/>
    <n v="4685.8100000000004"/>
    <n v="4685.8100000000004"/>
    <n v="5111"/>
    <x v="41"/>
    <x v="1"/>
    <x v="0"/>
    <x v="0"/>
    <x v="0"/>
  </r>
  <r>
    <x v="1"/>
    <n v="112"/>
    <n v="15115.78"/>
    <n v="15624.64"/>
    <n v="15624.64"/>
    <n v="5122"/>
    <x v="42"/>
    <x v="1"/>
    <x v="1"/>
    <x v="0"/>
    <x v="0"/>
  </r>
  <r>
    <x v="1"/>
    <n v="21"/>
    <n v="13627.63"/>
    <n v="14036.49"/>
    <n v="14036.49"/>
    <n v="5131"/>
    <x v="43"/>
    <x v="1"/>
    <x v="0"/>
    <x v="0"/>
    <x v="0"/>
  </r>
  <r>
    <x v="1"/>
    <n v="44"/>
    <n v="7012.89"/>
    <n v="7229.71"/>
    <n v="7229.71"/>
    <n v="5137"/>
    <x v="44"/>
    <x v="1"/>
    <x v="0"/>
    <x v="0"/>
    <x v="0"/>
  </r>
  <r>
    <x v="1"/>
    <n v="14"/>
    <n v="1751.57"/>
    <n v="1804.11"/>
    <n v="1804.11"/>
    <n v="5139"/>
    <x v="45"/>
    <x v="1"/>
    <x v="0"/>
    <x v="0"/>
    <x v="0"/>
  </r>
  <r>
    <x v="1"/>
    <n v="404"/>
    <n v="48426.34"/>
    <n v="48426.34"/>
    <n v="48426.34"/>
    <n v="5172"/>
    <x v="47"/>
    <x v="0"/>
    <x v="0"/>
    <x v="0"/>
    <x v="0"/>
  </r>
  <r>
    <x v="1"/>
    <n v="1"/>
    <n v="10989.78"/>
    <n v="11319.48"/>
    <n v="11319.48"/>
    <n v="5172"/>
    <x v="47"/>
    <x v="1"/>
    <x v="0"/>
    <x v="0"/>
    <x v="0"/>
  </r>
  <r>
    <x v="1"/>
    <n v="63"/>
    <n v="9125.09"/>
    <n v="9398.85"/>
    <n v="9398.85"/>
    <n v="5192"/>
    <x v="48"/>
    <x v="1"/>
    <x v="0"/>
    <x v="0"/>
    <x v="0"/>
  </r>
  <r>
    <x v="1"/>
    <n v="3"/>
    <n v="178.74"/>
    <n v="184.1"/>
    <n v="184.1"/>
    <n v="5193"/>
    <x v="49"/>
    <x v="1"/>
    <x v="1"/>
    <x v="0"/>
    <x v="0"/>
  </r>
  <r>
    <x v="1"/>
    <n v="2131"/>
    <n v="2469561.84"/>
    <n v="2469561.84"/>
    <n v="2469561.84"/>
    <n v="5199"/>
    <x v="50"/>
    <x v="0"/>
    <x v="0"/>
    <x v="0"/>
    <x v="0"/>
  </r>
  <r>
    <x v="1"/>
    <n v="123"/>
    <n v="68547.86"/>
    <n v="70338.66"/>
    <n v="70338.66"/>
    <n v="5199"/>
    <x v="50"/>
    <x v="1"/>
    <x v="0"/>
    <x v="0"/>
    <x v="0"/>
  </r>
  <r>
    <x v="1"/>
    <n v="12520"/>
    <n v="1577656.75"/>
    <n v="1577656.75"/>
    <n v="1577656.75"/>
    <n v="5200"/>
    <x v="51"/>
    <x v="0"/>
    <x v="6"/>
    <x v="3"/>
    <x v="0"/>
  </r>
  <r>
    <x v="1"/>
    <n v="116"/>
    <n v="16766.07"/>
    <n v="17309.75"/>
    <n v="17309.75"/>
    <n v="5200"/>
    <x v="51"/>
    <x v="1"/>
    <x v="6"/>
    <x v="3"/>
    <x v="0"/>
  </r>
  <r>
    <x v="1"/>
    <n v="2172"/>
    <n v="503687.35"/>
    <n v="503687.35"/>
    <n v="503687.35"/>
    <n v="5211"/>
    <x v="52"/>
    <x v="0"/>
    <x v="0"/>
    <x v="0"/>
    <x v="0"/>
  </r>
  <r>
    <x v="1"/>
    <n v="9"/>
    <n v="1719.33"/>
    <n v="1770.93"/>
    <n v="1770.93"/>
    <n v="5211"/>
    <x v="52"/>
    <x v="1"/>
    <x v="0"/>
    <x v="0"/>
    <x v="0"/>
  </r>
  <r>
    <x v="1"/>
    <n v="6"/>
    <n v="1469.52"/>
    <n v="0"/>
    <n v="1469.52"/>
    <n v="5251"/>
    <x v="53"/>
    <x v="0"/>
    <x v="2"/>
    <x v="1"/>
    <x v="0"/>
  </r>
  <r>
    <x v="1"/>
    <n v="96437"/>
    <n v="7716861.4699999997"/>
    <n v="7716861.4699999997"/>
    <n v="7716861.4699999997"/>
    <n v="5251"/>
    <x v="53"/>
    <x v="0"/>
    <x v="0"/>
    <x v="0"/>
    <x v="0"/>
  </r>
  <r>
    <x v="1"/>
    <n v="153"/>
    <n v="16445"/>
    <n v="16964.04"/>
    <n v="16964.04"/>
    <n v="5251"/>
    <x v="53"/>
    <x v="1"/>
    <x v="0"/>
    <x v="0"/>
    <x v="0"/>
  </r>
  <r>
    <x v="1"/>
    <n v="1460"/>
    <n v="153453.89000000001"/>
    <n v="153453.89000000001"/>
    <n v="153453.89000000001"/>
    <n v="5261"/>
    <x v="49"/>
    <x v="0"/>
    <x v="0"/>
    <x v="0"/>
    <x v="0"/>
  </r>
  <r>
    <x v="1"/>
    <n v="7"/>
    <n v="232.69"/>
    <n v="239.67"/>
    <n v="239.67"/>
    <n v="5261"/>
    <x v="49"/>
    <x v="1"/>
    <x v="0"/>
    <x v="0"/>
    <x v="0"/>
  </r>
  <r>
    <x v="1"/>
    <n v="2"/>
    <n v="801.98"/>
    <n v="826.04"/>
    <n v="826.04"/>
    <n v="5271"/>
    <x v="238"/>
    <x v="1"/>
    <x v="5"/>
    <x v="2"/>
    <x v="0"/>
  </r>
  <r>
    <x v="1"/>
    <n v="7163"/>
    <n v="1453297.25"/>
    <n v="1453297.25"/>
    <n v="1453297.25"/>
    <n v="5300"/>
    <x v="54"/>
    <x v="0"/>
    <x v="1"/>
    <x v="0"/>
    <x v="0"/>
  </r>
  <r>
    <x v="1"/>
    <n v="137"/>
    <n v="20766.400000000001"/>
    <n v="21557.56"/>
    <n v="21557.56"/>
    <n v="5300"/>
    <x v="54"/>
    <x v="1"/>
    <x v="1"/>
    <x v="0"/>
    <x v="0"/>
  </r>
  <r>
    <x v="1"/>
    <n v="3604"/>
    <n v="443116.75"/>
    <n v="443116.75"/>
    <n v="443116.75"/>
    <n v="5309"/>
    <x v="55"/>
    <x v="0"/>
    <x v="0"/>
    <x v="0"/>
    <x v="0"/>
  </r>
  <r>
    <x v="1"/>
    <n v="2377"/>
    <n v="317497.39"/>
    <n v="326573.57"/>
    <n v="326573.57"/>
    <n v="5309"/>
    <x v="55"/>
    <x v="1"/>
    <x v="0"/>
    <x v="0"/>
    <x v="0"/>
  </r>
  <r>
    <x v="1"/>
    <n v="304"/>
    <n v="40358.269999999997"/>
    <n v="40358.269999999997"/>
    <n v="40358.269999999997"/>
    <n v="5310"/>
    <x v="56"/>
    <x v="0"/>
    <x v="1"/>
    <x v="0"/>
    <x v="0"/>
  </r>
  <r>
    <x v="1"/>
    <n v="661"/>
    <n v="60915.63"/>
    <n v="62804.35"/>
    <n v="62804.35"/>
    <n v="5310"/>
    <x v="56"/>
    <x v="1"/>
    <x v="1"/>
    <x v="0"/>
    <x v="0"/>
  </r>
  <r>
    <x v="1"/>
    <n v="9"/>
    <n v="792.69"/>
    <n v="0"/>
    <n v="792.69"/>
    <n v="5311"/>
    <x v="57"/>
    <x v="0"/>
    <x v="2"/>
    <x v="1"/>
    <x v="0"/>
  </r>
  <r>
    <x v="1"/>
    <n v="218498"/>
    <n v="15357750.890000001"/>
    <n v="15357750.890000001"/>
    <n v="15357750.890000001"/>
    <n v="5311"/>
    <x v="57"/>
    <x v="0"/>
    <x v="6"/>
    <x v="3"/>
    <x v="0"/>
  </r>
  <r>
    <x v="1"/>
    <n v="4466"/>
    <n v="771776.39"/>
    <n v="795617.75"/>
    <n v="795617.75"/>
    <n v="5311"/>
    <x v="57"/>
    <x v="1"/>
    <x v="6"/>
    <x v="3"/>
    <x v="0"/>
  </r>
  <r>
    <x v="1"/>
    <n v="24"/>
    <n v="2984.17"/>
    <n v="3073.69"/>
    <n v="3073.69"/>
    <n v="5331"/>
    <x v="58"/>
    <x v="1"/>
    <x v="0"/>
    <x v="0"/>
    <x v="0"/>
  </r>
  <r>
    <x v="1"/>
    <n v="1"/>
    <n v="17.95"/>
    <n v="0"/>
    <n v="17.95"/>
    <n v="5399"/>
    <x v="59"/>
    <x v="0"/>
    <x v="2"/>
    <x v="1"/>
    <x v="0"/>
  </r>
  <r>
    <x v="1"/>
    <n v="252"/>
    <n v="28994.34"/>
    <n v="28994.34"/>
    <n v="28994.34"/>
    <n v="5399"/>
    <x v="59"/>
    <x v="0"/>
    <x v="1"/>
    <x v="0"/>
    <x v="0"/>
  </r>
  <r>
    <x v="1"/>
    <n v="426"/>
    <n v="54352.77"/>
    <n v="56001.55"/>
    <n v="56001.55"/>
    <n v="5399"/>
    <x v="59"/>
    <x v="1"/>
    <x v="1"/>
    <x v="0"/>
    <x v="0"/>
  </r>
  <r>
    <x v="1"/>
    <n v="24"/>
    <n v="1791.64"/>
    <n v="0"/>
    <n v="1791.64"/>
    <n v="5411"/>
    <x v="60"/>
    <x v="0"/>
    <x v="2"/>
    <x v="1"/>
    <x v="0"/>
  </r>
  <r>
    <x v="1"/>
    <n v="912896"/>
    <n v="50503795.43"/>
    <n v="50503795.43"/>
    <n v="50503795.43"/>
    <n v="5411"/>
    <x v="60"/>
    <x v="0"/>
    <x v="1"/>
    <x v="0"/>
    <x v="0"/>
  </r>
  <r>
    <x v="1"/>
    <n v="3712"/>
    <n v="263003.34000000003"/>
    <n v="270977.26"/>
    <n v="270977.26"/>
    <n v="5411"/>
    <x v="60"/>
    <x v="1"/>
    <x v="1"/>
    <x v="0"/>
    <x v="0"/>
  </r>
  <r>
    <x v="1"/>
    <n v="2"/>
    <n v="250"/>
    <n v="250"/>
    <n v="250"/>
    <n v="5422"/>
    <x v="61"/>
    <x v="0"/>
    <x v="0"/>
    <x v="0"/>
    <x v="0"/>
  </r>
  <r>
    <x v="1"/>
    <n v="17"/>
    <n v="1717.37"/>
    <n v="1768.89"/>
    <n v="1768.89"/>
    <n v="5422"/>
    <x v="61"/>
    <x v="1"/>
    <x v="0"/>
    <x v="0"/>
    <x v="0"/>
  </r>
  <r>
    <x v="1"/>
    <n v="936"/>
    <n v="32669.02"/>
    <n v="32669.02"/>
    <n v="32669.02"/>
    <n v="5441"/>
    <x v="62"/>
    <x v="0"/>
    <x v="0"/>
    <x v="0"/>
    <x v="0"/>
  </r>
  <r>
    <x v="1"/>
    <n v="133"/>
    <n v="4450.79"/>
    <n v="4584.47"/>
    <n v="4584.47"/>
    <n v="5441"/>
    <x v="62"/>
    <x v="1"/>
    <x v="0"/>
    <x v="0"/>
    <x v="0"/>
  </r>
  <r>
    <x v="1"/>
    <n v="29"/>
    <n v="459.82"/>
    <n v="473.6"/>
    <n v="473.6"/>
    <n v="5451"/>
    <x v="63"/>
    <x v="1"/>
    <x v="1"/>
    <x v="0"/>
    <x v="0"/>
  </r>
  <r>
    <x v="1"/>
    <n v="418"/>
    <n v="29041.24"/>
    <n v="29041.24"/>
    <n v="29041.24"/>
    <n v="5462"/>
    <x v="64"/>
    <x v="0"/>
    <x v="1"/>
    <x v="0"/>
    <x v="0"/>
  </r>
  <r>
    <x v="1"/>
    <n v="59"/>
    <n v="1995.52"/>
    <n v="2055.4"/>
    <n v="2055.4"/>
    <n v="5462"/>
    <x v="64"/>
    <x v="1"/>
    <x v="1"/>
    <x v="0"/>
    <x v="0"/>
  </r>
  <r>
    <x v="1"/>
    <n v="3"/>
    <n v="117.75"/>
    <n v="0"/>
    <n v="117.75"/>
    <n v="5499"/>
    <x v="65"/>
    <x v="0"/>
    <x v="2"/>
    <x v="1"/>
    <x v="0"/>
  </r>
  <r>
    <x v="1"/>
    <n v="32278"/>
    <n v="1724402.44"/>
    <n v="1724402.44"/>
    <n v="1724402.44"/>
    <n v="5499"/>
    <x v="65"/>
    <x v="0"/>
    <x v="1"/>
    <x v="0"/>
    <x v="0"/>
  </r>
  <r>
    <x v="1"/>
    <n v="988"/>
    <n v="74115.64"/>
    <n v="76267.08"/>
    <n v="76267.08"/>
    <n v="5499"/>
    <x v="65"/>
    <x v="1"/>
    <x v="1"/>
    <x v="0"/>
    <x v="0"/>
  </r>
  <r>
    <x v="1"/>
    <n v="4449"/>
    <n v="3366290.27"/>
    <n v="3366290.27"/>
    <n v="3366290.27"/>
    <n v="5511"/>
    <x v="66"/>
    <x v="0"/>
    <x v="5"/>
    <x v="2"/>
    <x v="0"/>
  </r>
  <r>
    <x v="1"/>
    <n v="33"/>
    <n v="23166.400000000001"/>
    <n v="23874.7"/>
    <n v="23874.7"/>
    <n v="5511"/>
    <x v="66"/>
    <x v="1"/>
    <x v="5"/>
    <x v="2"/>
    <x v="0"/>
  </r>
  <r>
    <x v="1"/>
    <n v="1431"/>
    <n v="619704.24"/>
    <n v="619704.24"/>
    <n v="619704.24"/>
    <n v="5532"/>
    <x v="68"/>
    <x v="0"/>
    <x v="5"/>
    <x v="2"/>
    <x v="0"/>
  </r>
  <r>
    <x v="1"/>
    <n v="5"/>
    <n v="497.26"/>
    <n v="512.16"/>
    <n v="512.16"/>
    <n v="5532"/>
    <x v="68"/>
    <x v="1"/>
    <x v="5"/>
    <x v="2"/>
    <x v="0"/>
  </r>
  <r>
    <x v="1"/>
    <n v="1"/>
    <n v="41.47"/>
    <n v="0"/>
    <n v="41.47"/>
    <n v="5533"/>
    <x v="69"/>
    <x v="0"/>
    <x v="2"/>
    <x v="1"/>
    <x v="0"/>
  </r>
  <r>
    <x v="1"/>
    <n v="7486"/>
    <n v="735651.73"/>
    <n v="735651.73"/>
    <n v="735651.73"/>
    <n v="5533"/>
    <x v="69"/>
    <x v="0"/>
    <x v="5"/>
    <x v="2"/>
    <x v="0"/>
  </r>
  <r>
    <x v="1"/>
    <n v="57"/>
    <n v="31505.33"/>
    <n v="32450.41"/>
    <n v="32450.41"/>
    <n v="5533"/>
    <x v="69"/>
    <x v="1"/>
    <x v="5"/>
    <x v="2"/>
    <x v="0"/>
  </r>
  <r>
    <x v="1"/>
    <n v="6"/>
    <n v="268.29000000000002"/>
    <n v="0"/>
    <n v="268.29000000000002"/>
    <n v="5541"/>
    <x v="70"/>
    <x v="0"/>
    <x v="2"/>
    <x v="1"/>
    <x v="0"/>
  </r>
  <r>
    <x v="1"/>
    <n v="273073"/>
    <n v="18168784.91"/>
    <n v="18168784.91"/>
    <n v="18168784.91"/>
    <n v="5541"/>
    <x v="70"/>
    <x v="0"/>
    <x v="7"/>
    <x v="4"/>
    <x v="0"/>
  </r>
  <r>
    <x v="1"/>
    <n v="1517"/>
    <n v="94265.76"/>
    <n v="97110.84"/>
    <n v="97110.84"/>
    <n v="5541"/>
    <x v="70"/>
    <x v="1"/>
    <x v="7"/>
    <x v="4"/>
    <x v="0"/>
  </r>
  <r>
    <x v="1"/>
    <n v="142"/>
    <n v="6926.41"/>
    <n v="7135.87"/>
    <n v="7135.87"/>
    <n v="5542"/>
    <x v="71"/>
    <x v="1"/>
    <x v="7"/>
    <x v="4"/>
    <x v="0"/>
  </r>
  <r>
    <x v="1"/>
    <n v="579"/>
    <n v="112752.92"/>
    <n v="112752.92"/>
    <n v="112752.92"/>
    <n v="5551"/>
    <x v="72"/>
    <x v="0"/>
    <x v="0"/>
    <x v="0"/>
    <x v="0"/>
  </r>
  <r>
    <x v="1"/>
    <n v="14"/>
    <n v="6476.93"/>
    <n v="6671.27"/>
    <n v="6671.27"/>
    <n v="5551"/>
    <x v="72"/>
    <x v="1"/>
    <x v="0"/>
    <x v="0"/>
    <x v="0"/>
  </r>
  <r>
    <x v="1"/>
    <n v="26"/>
    <n v="20836.650000000001"/>
    <n v="20836.650000000001"/>
    <n v="20836.650000000001"/>
    <n v="5561"/>
    <x v="73"/>
    <x v="0"/>
    <x v="0"/>
    <x v="0"/>
    <x v="0"/>
  </r>
  <r>
    <x v="1"/>
    <n v="13"/>
    <n v="9134.08"/>
    <n v="9443.06"/>
    <n v="9443.06"/>
    <n v="5561"/>
    <x v="73"/>
    <x v="1"/>
    <x v="0"/>
    <x v="0"/>
    <x v="0"/>
  </r>
  <r>
    <x v="1"/>
    <n v="244"/>
    <n v="108950.43"/>
    <n v="108950.43"/>
    <n v="108950.43"/>
    <n v="5571"/>
    <x v="74"/>
    <x v="0"/>
    <x v="0"/>
    <x v="0"/>
    <x v="0"/>
  </r>
  <r>
    <x v="1"/>
    <n v="35"/>
    <n v="35545.94"/>
    <n v="36612.32"/>
    <n v="36612.32"/>
    <n v="5571"/>
    <x v="74"/>
    <x v="1"/>
    <x v="0"/>
    <x v="0"/>
    <x v="0"/>
  </r>
  <r>
    <x v="1"/>
    <n v="388"/>
    <n v="173486.86"/>
    <n v="173486.86"/>
    <n v="173486.86"/>
    <n v="5599"/>
    <x v="75"/>
    <x v="0"/>
    <x v="0"/>
    <x v="0"/>
    <x v="0"/>
  </r>
  <r>
    <x v="1"/>
    <n v="7"/>
    <n v="3035.52"/>
    <n v="3126.6"/>
    <n v="3126.6"/>
    <n v="5599"/>
    <x v="75"/>
    <x v="1"/>
    <x v="0"/>
    <x v="0"/>
    <x v="0"/>
  </r>
  <r>
    <x v="1"/>
    <n v="4909"/>
    <n v="665950.4"/>
    <n v="665950.4"/>
    <n v="665950.4"/>
    <n v="5611"/>
    <x v="76"/>
    <x v="0"/>
    <x v="0"/>
    <x v="0"/>
    <x v="0"/>
  </r>
  <r>
    <x v="1"/>
    <n v="1"/>
    <n v="232.37"/>
    <n v="0"/>
    <n v="239.35"/>
    <n v="5611"/>
    <x v="76"/>
    <x v="1"/>
    <x v="2"/>
    <x v="1"/>
    <x v="0"/>
  </r>
  <r>
    <x v="1"/>
    <n v="429"/>
    <n v="113512.23"/>
    <n v="116411.73"/>
    <n v="116411.73"/>
    <n v="5611"/>
    <x v="76"/>
    <x v="1"/>
    <x v="0"/>
    <x v="0"/>
    <x v="0"/>
  </r>
  <r>
    <x v="1"/>
    <n v="25005"/>
    <n v="2059761.78"/>
    <n v="2059761.78"/>
    <n v="2059761.78"/>
    <n v="5621"/>
    <x v="77"/>
    <x v="0"/>
    <x v="0"/>
    <x v="0"/>
    <x v="0"/>
  </r>
  <r>
    <x v="1"/>
    <n v="1158"/>
    <n v="237358.61"/>
    <n v="244383.53"/>
    <n v="244383.53"/>
    <n v="5621"/>
    <x v="77"/>
    <x v="1"/>
    <x v="0"/>
    <x v="0"/>
    <x v="0"/>
  </r>
  <r>
    <x v="1"/>
    <n v="5725"/>
    <n v="522963.25"/>
    <n v="522963.25"/>
    <n v="522963.25"/>
    <n v="5631"/>
    <x v="78"/>
    <x v="0"/>
    <x v="0"/>
    <x v="0"/>
    <x v="0"/>
  </r>
  <r>
    <x v="1"/>
    <n v="326"/>
    <n v="88066.3"/>
    <n v="90728.26"/>
    <n v="90728.26"/>
    <n v="5631"/>
    <x v="78"/>
    <x v="1"/>
    <x v="0"/>
    <x v="0"/>
    <x v="0"/>
  </r>
  <r>
    <x v="1"/>
    <n v="3430"/>
    <n v="276367.90000000002"/>
    <n v="276367.90000000002"/>
    <n v="276367.90000000002"/>
    <n v="5641"/>
    <x v="79"/>
    <x v="0"/>
    <x v="0"/>
    <x v="0"/>
    <x v="0"/>
  </r>
  <r>
    <x v="1"/>
    <n v="171"/>
    <n v="17456.599999999999"/>
    <n v="18023.72"/>
    <n v="18023.72"/>
    <n v="5641"/>
    <x v="79"/>
    <x v="1"/>
    <x v="0"/>
    <x v="0"/>
    <x v="0"/>
  </r>
  <r>
    <x v="1"/>
    <n v="5536"/>
    <n v="344866.13"/>
    <n v="344866.13"/>
    <n v="344866.13"/>
    <n v="5651"/>
    <x v="80"/>
    <x v="0"/>
    <x v="0"/>
    <x v="0"/>
    <x v="0"/>
  </r>
  <r>
    <x v="1"/>
    <n v="2560"/>
    <n v="430335.63"/>
    <n v="443637.99"/>
    <n v="443637.99"/>
    <n v="5651"/>
    <x v="80"/>
    <x v="1"/>
    <x v="0"/>
    <x v="0"/>
    <x v="0"/>
  </r>
  <r>
    <x v="1"/>
    <n v="3"/>
    <n v="107.97"/>
    <n v="107.97"/>
    <n v="107.97"/>
    <n v="5655"/>
    <x v="81"/>
    <x v="0"/>
    <x v="0"/>
    <x v="0"/>
    <x v="0"/>
  </r>
  <r>
    <x v="1"/>
    <n v="121"/>
    <n v="12925.73"/>
    <n v="13316.61"/>
    <n v="13316.61"/>
    <n v="5655"/>
    <x v="81"/>
    <x v="1"/>
    <x v="0"/>
    <x v="0"/>
    <x v="0"/>
  </r>
  <r>
    <x v="1"/>
    <n v="10489"/>
    <n v="1308765.58"/>
    <n v="1308765.58"/>
    <n v="1308765.58"/>
    <n v="5661"/>
    <x v="82"/>
    <x v="0"/>
    <x v="0"/>
    <x v="0"/>
    <x v="0"/>
  </r>
  <r>
    <x v="1"/>
    <n v="1183"/>
    <n v="160176.59"/>
    <n v="164926.99"/>
    <n v="164926.99"/>
    <n v="5661"/>
    <x v="82"/>
    <x v="1"/>
    <x v="0"/>
    <x v="0"/>
    <x v="0"/>
  </r>
  <r>
    <x v="1"/>
    <n v="10"/>
    <n v="3844.25"/>
    <n v="3844.25"/>
    <n v="3844.25"/>
    <n v="5681"/>
    <x v="83"/>
    <x v="0"/>
    <x v="0"/>
    <x v="0"/>
    <x v="0"/>
  </r>
  <r>
    <x v="1"/>
    <n v="1"/>
    <n v="364.62"/>
    <n v="375.56"/>
    <n v="375.56"/>
    <n v="5681"/>
    <x v="83"/>
    <x v="1"/>
    <x v="0"/>
    <x v="0"/>
    <x v="0"/>
  </r>
  <r>
    <x v="1"/>
    <n v="21465"/>
    <n v="2053385.35"/>
    <n v="2053385.35"/>
    <n v="2053385.35"/>
    <n v="5691"/>
    <x v="84"/>
    <x v="0"/>
    <x v="0"/>
    <x v="0"/>
    <x v="0"/>
  </r>
  <r>
    <x v="1"/>
    <n v="1"/>
    <n v="103.67"/>
    <n v="0"/>
    <n v="106.77"/>
    <n v="5691"/>
    <x v="84"/>
    <x v="1"/>
    <x v="2"/>
    <x v="1"/>
    <x v="0"/>
  </r>
  <r>
    <x v="1"/>
    <n v="2494"/>
    <n v="417305.95"/>
    <n v="428591.23"/>
    <n v="428591.23"/>
    <n v="5691"/>
    <x v="84"/>
    <x v="1"/>
    <x v="0"/>
    <x v="0"/>
    <x v="0"/>
  </r>
  <r>
    <x v="1"/>
    <n v="58"/>
    <n v="5041.2299999999996"/>
    <n v="5041.2299999999996"/>
    <n v="5041.2299999999996"/>
    <n v="5697"/>
    <x v="85"/>
    <x v="0"/>
    <x v="1"/>
    <x v="0"/>
    <x v="0"/>
  </r>
  <r>
    <x v="1"/>
    <n v="41"/>
    <n v="15543.05"/>
    <n v="15996.65"/>
    <n v="15996.65"/>
    <n v="5697"/>
    <x v="85"/>
    <x v="1"/>
    <x v="1"/>
    <x v="0"/>
    <x v="0"/>
  </r>
  <r>
    <x v="1"/>
    <n v="2"/>
    <n v="3599.51"/>
    <n v="3707.49"/>
    <n v="3707.49"/>
    <n v="5698"/>
    <x v="86"/>
    <x v="1"/>
    <x v="0"/>
    <x v="0"/>
    <x v="0"/>
  </r>
  <r>
    <x v="1"/>
    <n v="1"/>
    <n v="800"/>
    <n v="0"/>
    <n v="800"/>
    <n v="5699"/>
    <x v="87"/>
    <x v="0"/>
    <x v="2"/>
    <x v="1"/>
    <x v="0"/>
  </r>
  <r>
    <x v="1"/>
    <n v="10517"/>
    <n v="1086502.8400000001"/>
    <n v="1086502.8400000001"/>
    <n v="1086502.8400000001"/>
    <n v="5699"/>
    <x v="87"/>
    <x v="0"/>
    <x v="0"/>
    <x v="0"/>
    <x v="0"/>
  </r>
  <r>
    <x v="1"/>
    <n v="1235"/>
    <n v="279139.12"/>
    <n v="287707.42"/>
    <n v="287707.42"/>
    <n v="5699"/>
    <x v="87"/>
    <x v="1"/>
    <x v="0"/>
    <x v="0"/>
    <x v="0"/>
  </r>
  <r>
    <x v="1"/>
    <n v="1"/>
    <n v="139.9"/>
    <n v="0"/>
    <n v="139.9"/>
    <n v="5712"/>
    <x v="88"/>
    <x v="0"/>
    <x v="2"/>
    <x v="1"/>
    <x v="0"/>
  </r>
  <r>
    <x v="1"/>
    <n v="2748"/>
    <n v="1553970.57"/>
    <n v="1553970.57"/>
    <n v="1553970.57"/>
    <n v="5712"/>
    <x v="88"/>
    <x v="0"/>
    <x v="0"/>
    <x v="0"/>
    <x v="0"/>
  </r>
  <r>
    <x v="1"/>
    <n v="88"/>
    <n v="36438.49"/>
    <n v="37566.61"/>
    <n v="37566.61"/>
    <n v="5712"/>
    <x v="88"/>
    <x v="1"/>
    <x v="0"/>
    <x v="0"/>
    <x v="0"/>
  </r>
  <r>
    <x v="1"/>
    <n v="262"/>
    <n v="299550.59000000003"/>
    <n v="299550.59000000003"/>
    <n v="299550.59000000003"/>
    <n v="5713"/>
    <x v="89"/>
    <x v="0"/>
    <x v="0"/>
    <x v="0"/>
    <x v="0"/>
  </r>
  <r>
    <x v="1"/>
    <n v="6"/>
    <n v="11686.89"/>
    <n v="12037.49"/>
    <n v="12037.49"/>
    <n v="5713"/>
    <x v="89"/>
    <x v="1"/>
    <x v="0"/>
    <x v="0"/>
    <x v="0"/>
  </r>
  <r>
    <x v="1"/>
    <n v="504"/>
    <n v="69946.11"/>
    <n v="69946.11"/>
    <n v="69946.11"/>
    <n v="5714"/>
    <x v="90"/>
    <x v="0"/>
    <x v="0"/>
    <x v="0"/>
    <x v="0"/>
  </r>
  <r>
    <x v="1"/>
    <n v="1"/>
    <n v="436.44"/>
    <n v="449.54"/>
    <n v="449.54"/>
    <n v="5714"/>
    <x v="90"/>
    <x v="1"/>
    <x v="0"/>
    <x v="0"/>
    <x v="0"/>
  </r>
  <r>
    <x v="1"/>
    <n v="16"/>
    <n v="2500.11"/>
    <n v="2500.11"/>
    <n v="2500.11"/>
    <n v="5718"/>
    <x v="91"/>
    <x v="0"/>
    <x v="0"/>
    <x v="0"/>
    <x v="0"/>
  </r>
  <r>
    <x v="1"/>
    <n v="12594"/>
    <n v="1828577.73"/>
    <n v="1828577.73"/>
    <n v="1828577.73"/>
    <n v="5719"/>
    <x v="92"/>
    <x v="0"/>
    <x v="0"/>
    <x v="0"/>
    <x v="0"/>
  </r>
  <r>
    <x v="1"/>
    <n v="287"/>
    <n v="52600.800000000003"/>
    <n v="54113.5"/>
    <n v="54113.5"/>
    <n v="5719"/>
    <x v="92"/>
    <x v="1"/>
    <x v="0"/>
    <x v="0"/>
    <x v="0"/>
  </r>
  <r>
    <x v="1"/>
    <n v="2376"/>
    <n v="1570174.66"/>
    <n v="1570174.66"/>
    <n v="1570174.66"/>
    <n v="5722"/>
    <x v="93"/>
    <x v="0"/>
    <x v="0"/>
    <x v="0"/>
    <x v="0"/>
  </r>
  <r>
    <x v="1"/>
    <n v="65"/>
    <n v="9768.4699999999993"/>
    <n v="10061.51"/>
    <n v="10061.51"/>
    <n v="5722"/>
    <x v="93"/>
    <x v="1"/>
    <x v="0"/>
    <x v="0"/>
    <x v="0"/>
  </r>
  <r>
    <x v="1"/>
    <n v="1"/>
    <n v="800"/>
    <n v="0"/>
    <n v="800"/>
    <n v="5732"/>
    <x v="94"/>
    <x v="0"/>
    <x v="2"/>
    <x v="1"/>
    <x v="0"/>
  </r>
  <r>
    <x v="1"/>
    <n v="15271"/>
    <n v="5002372.71"/>
    <n v="5002372.71"/>
    <n v="5002372.71"/>
    <n v="5732"/>
    <x v="94"/>
    <x v="0"/>
    <x v="0"/>
    <x v="0"/>
    <x v="0"/>
  </r>
  <r>
    <x v="1"/>
    <n v="666"/>
    <n v="143565.07"/>
    <n v="147781.91"/>
    <n v="147781.91"/>
    <n v="5732"/>
    <x v="94"/>
    <x v="1"/>
    <x v="0"/>
    <x v="0"/>
    <x v="0"/>
  </r>
  <r>
    <x v="1"/>
    <n v="270"/>
    <n v="127041.9"/>
    <n v="127041.9"/>
    <n v="127041.9"/>
    <n v="5733"/>
    <x v="95"/>
    <x v="0"/>
    <x v="0"/>
    <x v="0"/>
    <x v="0"/>
  </r>
  <r>
    <x v="1"/>
    <n v="46"/>
    <n v="45416.77"/>
    <n v="46779.29"/>
    <n v="46779.29"/>
    <n v="5733"/>
    <x v="95"/>
    <x v="1"/>
    <x v="0"/>
    <x v="0"/>
    <x v="0"/>
  </r>
  <r>
    <x v="1"/>
    <n v="6"/>
    <n v="5896"/>
    <n v="5896"/>
    <n v="5896"/>
    <n v="5734"/>
    <x v="96"/>
    <x v="0"/>
    <x v="0"/>
    <x v="0"/>
    <x v="0"/>
  </r>
  <r>
    <x v="1"/>
    <n v="237"/>
    <n v="43064.77"/>
    <n v="44309.95"/>
    <n v="44309.95"/>
    <n v="5734"/>
    <x v="96"/>
    <x v="1"/>
    <x v="0"/>
    <x v="0"/>
    <x v="0"/>
  </r>
  <r>
    <x v="1"/>
    <n v="2691"/>
    <n v="71773.13"/>
    <n v="71773.13"/>
    <n v="71773.13"/>
    <n v="5735"/>
    <x v="97"/>
    <x v="0"/>
    <x v="0"/>
    <x v="0"/>
    <x v="0"/>
  </r>
  <r>
    <x v="1"/>
    <n v="48"/>
    <n v="4666.7299999999996"/>
    <n v="4808.2299999999996"/>
    <n v="4808.2299999999996"/>
    <n v="5735"/>
    <x v="97"/>
    <x v="1"/>
    <x v="0"/>
    <x v="0"/>
    <x v="0"/>
  </r>
  <r>
    <x v="1"/>
    <n v="8220"/>
    <n v="793826.91"/>
    <n v="793826.91"/>
    <n v="793826.91"/>
    <n v="5811"/>
    <x v="98"/>
    <x v="0"/>
    <x v="8"/>
    <x v="2"/>
    <x v="0"/>
  </r>
  <r>
    <x v="1"/>
    <n v="209"/>
    <n v="15866.46"/>
    <n v="16344.18"/>
    <n v="16344.18"/>
    <n v="5811"/>
    <x v="98"/>
    <x v="1"/>
    <x v="8"/>
    <x v="2"/>
    <x v="0"/>
  </r>
  <r>
    <x v="1"/>
    <n v="1"/>
    <n v="30"/>
    <n v="0"/>
    <n v="30"/>
    <n v="5812"/>
    <x v="99"/>
    <x v="0"/>
    <x v="2"/>
    <x v="1"/>
    <x v="0"/>
  </r>
  <r>
    <x v="1"/>
    <n v="85008"/>
    <n v="6945398.7400000002"/>
    <n v="6945398.7400000002"/>
    <n v="6945398.7400000002"/>
    <n v="5812"/>
    <x v="99"/>
    <x v="0"/>
    <x v="8"/>
    <x v="2"/>
    <x v="0"/>
  </r>
  <r>
    <x v="1"/>
    <n v="1"/>
    <n v="10.77"/>
    <n v="0"/>
    <n v="11.09"/>
    <n v="5812"/>
    <x v="99"/>
    <x v="1"/>
    <x v="2"/>
    <x v="1"/>
    <x v="0"/>
  </r>
  <r>
    <x v="1"/>
    <n v="9664"/>
    <n v="1131506.6499999999"/>
    <n v="1165793.51"/>
    <n v="1165793.51"/>
    <n v="5812"/>
    <x v="99"/>
    <x v="1"/>
    <x v="8"/>
    <x v="2"/>
    <x v="0"/>
  </r>
  <r>
    <x v="1"/>
    <n v="1"/>
    <n v="114.97"/>
    <n v="0"/>
    <n v="114.97"/>
    <n v="5813"/>
    <x v="100"/>
    <x v="0"/>
    <x v="2"/>
    <x v="1"/>
    <x v="0"/>
  </r>
  <r>
    <x v="1"/>
    <n v="20379"/>
    <n v="1807200.52"/>
    <n v="1807200.52"/>
    <n v="1807200.52"/>
    <n v="5813"/>
    <x v="100"/>
    <x v="0"/>
    <x v="8"/>
    <x v="2"/>
    <x v="0"/>
  </r>
  <r>
    <x v="1"/>
    <n v="1281"/>
    <n v="174692.41"/>
    <n v="179977.15"/>
    <n v="179977.15"/>
    <n v="5813"/>
    <x v="100"/>
    <x v="1"/>
    <x v="8"/>
    <x v="2"/>
    <x v="0"/>
  </r>
  <r>
    <x v="1"/>
    <n v="37050"/>
    <n v="651738.31000000006"/>
    <n v="651738.31000000006"/>
    <n v="651738.31000000006"/>
    <n v="5814"/>
    <x v="101"/>
    <x v="0"/>
    <x v="8"/>
    <x v="2"/>
    <x v="0"/>
  </r>
  <r>
    <x v="1"/>
    <n v="1501"/>
    <n v="39332.019999999997"/>
    <n v="40512.800000000003"/>
    <n v="40512.800000000003"/>
    <n v="5814"/>
    <x v="101"/>
    <x v="1"/>
    <x v="8"/>
    <x v="2"/>
    <x v="0"/>
  </r>
  <r>
    <x v="1"/>
    <n v="1"/>
    <n v="44.98"/>
    <n v="0"/>
    <n v="44.98"/>
    <n v="5912"/>
    <x v="102"/>
    <x v="0"/>
    <x v="2"/>
    <x v="1"/>
    <x v="0"/>
  </r>
  <r>
    <x v="1"/>
    <n v="50728"/>
    <n v="2231304.46"/>
    <n v="2231304.46"/>
    <n v="2231304.46"/>
    <n v="5912"/>
    <x v="102"/>
    <x v="0"/>
    <x v="1"/>
    <x v="0"/>
    <x v="0"/>
  </r>
  <r>
    <x v="1"/>
    <n v="1094"/>
    <n v="53913.51"/>
    <n v="55669.07"/>
    <n v="55669.07"/>
    <n v="5912"/>
    <x v="102"/>
    <x v="1"/>
    <x v="1"/>
    <x v="0"/>
    <x v="0"/>
  </r>
  <r>
    <x v="1"/>
    <n v="3"/>
    <n v="121.24"/>
    <n v="0"/>
    <n v="121.24"/>
    <n v="5921"/>
    <x v="103"/>
    <x v="0"/>
    <x v="2"/>
    <x v="1"/>
    <x v="0"/>
  </r>
  <r>
    <x v="1"/>
    <n v="105402"/>
    <n v="8117666.1699999999"/>
    <n v="8117666.1699999999"/>
    <n v="8117666.1699999999"/>
    <n v="5921"/>
    <x v="103"/>
    <x v="0"/>
    <x v="0"/>
    <x v="0"/>
    <x v="0"/>
  </r>
  <r>
    <x v="1"/>
    <n v="547"/>
    <n v="45620.57"/>
    <n v="47014.95"/>
    <n v="47014.95"/>
    <n v="5921"/>
    <x v="103"/>
    <x v="1"/>
    <x v="0"/>
    <x v="0"/>
    <x v="0"/>
  </r>
  <r>
    <x v="1"/>
    <n v="6"/>
    <n v="507.06"/>
    <n v="522.28"/>
    <n v="522.28"/>
    <n v="5931"/>
    <x v="104"/>
    <x v="1"/>
    <x v="0"/>
    <x v="0"/>
    <x v="0"/>
  </r>
  <r>
    <x v="1"/>
    <n v="186"/>
    <n v="50861.96"/>
    <n v="50861.96"/>
    <n v="50861.96"/>
    <n v="5932"/>
    <x v="105"/>
    <x v="0"/>
    <x v="0"/>
    <x v="0"/>
    <x v="0"/>
  </r>
  <r>
    <x v="1"/>
    <n v="44"/>
    <n v="25543.34"/>
    <n v="26309.599999999999"/>
    <n v="26309.599999999999"/>
    <n v="5932"/>
    <x v="105"/>
    <x v="1"/>
    <x v="0"/>
    <x v="0"/>
    <x v="0"/>
  </r>
  <r>
    <x v="1"/>
    <n v="26"/>
    <n v="4885.55"/>
    <n v="4885.55"/>
    <n v="4885.55"/>
    <n v="5933"/>
    <x v="106"/>
    <x v="0"/>
    <x v="0"/>
    <x v="0"/>
    <x v="0"/>
  </r>
  <r>
    <x v="1"/>
    <n v="2"/>
    <n v="159.44"/>
    <n v="164.22"/>
    <n v="164.22"/>
    <n v="5933"/>
    <x v="106"/>
    <x v="1"/>
    <x v="0"/>
    <x v="0"/>
    <x v="0"/>
  </r>
  <r>
    <x v="1"/>
    <n v="6"/>
    <n v="1663"/>
    <n v="1663"/>
    <n v="1663"/>
    <n v="5935"/>
    <x v="107"/>
    <x v="0"/>
    <x v="5"/>
    <x v="2"/>
    <x v="0"/>
  </r>
  <r>
    <x v="1"/>
    <n v="471"/>
    <n v="119479.65"/>
    <n v="119479.65"/>
    <n v="119479.65"/>
    <n v="5940"/>
    <x v="109"/>
    <x v="0"/>
    <x v="0"/>
    <x v="0"/>
    <x v="0"/>
  </r>
  <r>
    <x v="1"/>
    <n v="490"/>
    <n v="69422.31"/>
    <n v="69588.63"/>
    <n v="69588.63"/>
    <n v="5940"/>
    <x v="109"/>
    <x v="1"/>
    <x v="0"/>
    <x v="0"/>
    <x v="0"/>
  </r>
  <r>
    <x v="1"/>
    <n v="17195"/>
    <n v="1803389.32"/>
    <n v="1803389.32"/>
    <n v="1803389.32"/>
    <n v="5941"/>
    <x v="110"/>
    <x v="0"/>
    <x v="0"/>
    <x v="0"/>
    <x v="0"/>
  </r>
  <r>
    <x v="1"/>
    <n v="1863"/>
    <n v="396892.07"/>
    <n v="408911.99"/>
    <n v="408911.99"/>
    <n v="5941"/>
    <x v="110"/>
    <x v="1"/>
    <x v="0"/>
    <x v="0"/>
    <x v="0"/>
  </r>
  <r>
    <x v="1"/>
    <n v="7071"/>
    <n v="456473.31"/>
    <n v="456473.31"/>
    <n v="456473.31"/>
    <n v="5942"/>
    <x v="111"/>
    <x v="0"/>
    <x v="0"/>
    <x v="0"/>
    <x v="0"/>
  </r>
  <r>
    <x v="1"/>
    <n v="1830"/>
    <n v="79378.880000000005"/>
    <n v="80421.42"/>
    <n v="80421.42"/>
    <n v="5942"/>
    <x v="111"/>
    <x v="1"/>
    <x v="0"/>
    <x v="0"/>
    <x v="0"/>
  </r>
  <r>
    <x v="1"/>
    <n v="1"/>
    <n v="7.98"/>
    <n v="0"/>
    <n v="7.98"/>
    <n v="5943"/>
    <x v="112"/>
    <x v="0"/>
    <x v="2"/>
    <x v="1"/>
    <x v="0"/>
  </r>
  <r>
    <x v="1"/>
    <n v="22467"/>
    <n v="1951043.9"/>
    <n v="1951043.9"/>
    <n v="1951043.9"/>
    <n v="5943"/>
    <x v="112"/>
    <x v="0"/>
    <x v="0"/>
    <x v="0"/>
    <x v="0"/>
  </r>
  <r>
    <x v="1"/>
    <n v="158"/>
    <n v="18088.509999999998"/>
    <n v="18726.189999999999"/>
    <n v="18726.189999999999"/>
    <n v="5943"/>
    <x v="112"/>
    <x v="1"/>
    <x v="0"/>
    <x v="0"/>
    <x v="0"/>
  </r>
  <r>
    <x v="1"/>
    <n v="5819"/>
    <n v="1968665.53"/>
    <n v="1968665.53"/>
    <n v="1968665.53"/>
    <n v="5944"/>
    <x v="113"/>
    <x v="0"/>
    <x v="0"/>
    <x v="0"/>
    <x v="0"/>
  </r>
  <r>
    <x v="1"/>
    <n v="524"/>
    <n v="550091.09"/>
    <n v="566656.94999999995"/>
    <n v="566656.94999999995"/>
    <n v="5944"/>
    <x v="113"/>
    <x v="1"/>
    <x v="0"/>
    <x v="0"/>
    <x v="0"/>
  </r>
  <r>
    <x v="1"/>
    <n v="4399"/>
    <n v="321152.84999999998"/>
    <n v="321152.84999999998"/>
    <n v="321152.84999999998"/>
    <n v="5945"/>
    <x v="114"/>
    <x v="0"/>
    <x v="0"/>
    <x v="0"/>
    <x v="0"/>
  </r>
  <r>
    <x v="1"/>
    <n v="230"/>
    <n v="36146.550000000003"/>
    <n v="37241.39"/>
    <n v="37241.39"/>
    <n v="5945"/>
    <x v="114"/>
    <x v="1"/>
    <x v="0"/>
    <x v="0"/>
    <x v="0"/>
  </r>
  <r>
    <x v="1"/>
    <n v="904"/>
    <n v="240712.13"/>
    <n v="240712.13"/>
    <n v="240712.13"/>
    <n v="5946"/>
    <x v="115"/>
    <x v="0"/>
    <x v="0"/>
    <x v="0"/>
    <x v="0"/>
  </r>
  <r>
    <x v="1"/>
    <n v="132"/>
    <n v="28560.04"/>
    <n v="29244.46"/>
    <n v="29244.46"/>
    <n v="5946"/>
    <x v="115"/>
    <x v="1"/>
    <x v="0"/>
    <x v="0"/>
    <x v="0"/>
  </r>
  <r>
    <x v="1"/>
    <n v="5312"/>
    <n v="411988.75"/>
    <n v="411988.75"/>
    <n v="411988.75"/>
    <n v="5947"/>
    <x v="116"/>
    <x v="0"/>
    <x v="0"/>
    <x v="0"/>
    <x v="0"/>
  </r>
  <r>
    <x v="1"/>
    <n v="1208"/>
    <n v="122860.31"/>
    <n v="126649.97"/>
    <n v="126649.97"/>
    <n v="5947"/>
    <x v="116"/>
    <x v="1"/>
    <x v="0"/>
    <x v="0"/>
    <x v="0"/>
  </r>
  <r>
    <x v="1"/>
    <n v="1353"/>
    <n v="220151.11"/>
    <n v="220151.11"/>
    <n v="220151.11"/>
    <n v="5948"/>
    <x v="117"/>
    <x v="0"/>
    <x v="0"/>
    <x v="0"/>
    <x v="0"/>
  </r>
  <r>
    <x v="1"/>
    <n v="345"/>
    <n v="147451.51999999999"/>
    <n v="152084.01999999999"/>
    <n v="152084.01999999999"/>
    <n v="5948"/>
    <x v="117"/>
    <x v="1"/>
    <x v="0"/>
    <x v="0"/>
    <x v="0"/>
  </r>
  <r>
    <x v="1"/>
    <n v="128"/>
    <n v="30564.21"/>
    <n v="30564.21"/>
    <n v="30564.21"/>
    <n v="5949"/>
    <x v="118"/>
    <x v="0"/>
    <x v="0"/>
    <x v="0"/>
    <x v="0"/>
  </r>
  <r>
    <x v="1"/>
    <n v="35"/>
    <n v="6232.14"/>
    <n v="6419.1"/>
    <n v="6419.1"/>
    <n v="5949"/>
    <x v="118"/>
    <x v="1"/>
    <x v="0"/>
    <x v="0"/>
    <x v="0"/>
  </r>
  <r>
    <x v="1"/>
    <n v="1250"/>
    <n v="176544.18"/>
    <n v="176544.18"/>
    <n v="176544.18"/>
    <n v="5950"/>
    <x v="119"/>
    <x v="0"/>
    <x v="0"/>
    <x v="0"/>
    <x v="0"/>
  </r>
  <r>
    <x v="1"/>
    <n v="48"/>
    <n v="19014.45"/>
    <n v="19584.87"/>
    <n v="19584.87"/>
    <n v="5950"/>
    <x v="119"/>
    <x v="1"/>
    <x v="0"/>
    <x v="0"/>
    <x v="0"/>
  </r>
  <r>
    <x v="1"/>
    <n v="3"/>
    <n v="140.62"/>
    <n v="144.84"/>
    <n v="144.84"/>
    <n v="5960"/>
    <x v="120"/>
    <x v="1"/>
    <x v="9"/>
    <x v="2"/>
    <x v="0"/>
  </r>
  <r>
    <x v="1"/>
    <n v="138"/>
    <n v="90702.86"/>
    <n v="93783.16"/>
    <n v="93783.16"/>
    <n v="5962"/>
    <x v="121"/>
    <x v="1"/>
    <x v="3"/>
    <x v="2"/>
    <x v="0"/>
  </r>
  <r>
    <x v="1"/>
    <n v="4294"/>
    <n v="679637.35"/>
    <n v="679637.35"/>
    <n v="679637.35"/>
    <n v="5964"/>
    <x v="122"/>
    <x v="0"/>
    <x v="9"/>
    <x v="2"/>
    <x v="0"/>
  </r>
  <r>
    <x v="1"/>
    <n v="4641"/>
    <n v="639622.21"/>
    <n v="653589.23"/>
    <n v="653589.23"/>
    <n v="5964"/>
    <x v="122"/>
    <x v="1"/>
    <x v="9"/>
    <x v="2"/>
    <x v="0"/>
  </r>
  <r>
    <x v="1"/>
    <n v="30"/>
    <n v="4383.3"/>
    <n v="4583.0200000000004"/>
    <n v="4583.0200000000004"/>
    <n v="5965"/>
    <x v="123"/>
    <x v="1"/>
    <x v="9"/>
    <x v="2"/>
    <x v="0"/>
  </r>
  <r>
    <x v="1"/>
    <n v="5"/>
    <n v="225.76"/>
    <n v="232.52"/>
    <n v="232.52"/>
    <n v="5966"/>
    <x v="124"/>
    <x v="1"/>
    <x v="9"/>
    <x v="2"/>
    <x v="0"/>
  </r>
  <r>
    <x v="1"/>
    <n v="1"/>
    <n v="1018.74"/>
    <n v="0"/>
    <n v="1018.74"/>
    <n v="5967"/>
    <x v="125"/>
    <x v="0"/>
    <x v="2"/>
    <x v="1"/>
    <x v="0"/>
  </r>
  <r>
    <x v="1"/>
    <n v="2429"/>
    <n v="583144.29"/>
    <n v="583144.29"/>
    <n v="583144.29"/>
    <n v="5967"/>
    <x v="125"/>
    <x v="0"/>
    <x v="9"/>
    <x v="2"/>
    <x v="0"/>
  </r>
  <r>
    <x v="1"/>
    <n v="1"/>
    <n v="10.14"/>
    <n v="0"/>
    <n v="10.44"/>
    <n v="5967"/>
    <x v="125"/>
    <x v="1"/>
    <x v="2"/>
    <x v="1"/>
    <x v="0"/>
  </r>
  <r>
    <x v="1"/>
    <n v="14375"/>
    <n v="527206.18999999994"/>
    <n v="538652.55000000005"/>
    <n v="538652.55000000005"/>
    <n v="5967"/>
    <x v="125"/>
    <x v="1"/>
    <x v="9"/>
    <x v="2"/>
    <x v="0"/>
  </r>
  <r>
    <x v="1"/>
    <n v="2440"/>
    <n v="218794.7"/>
    <n v="218794.7"/>
    <n v="218794.7"/>
    <n v="5968"/>
    <x v="126"/>
    <x v="0"/>
    <x v="9"/>
    <x v="2"/>
    <x v="0"/>
  </r>
  <r>
    <x v="1"/>
    <n v="660"/>
    <n v="93467.3"/>
    <n v="95601.68"/>
    <n v="95601.68"/>
    <n v="5968"/>
    <x v="126"/>
    <x v="1"/>
    <x v="9"/>
    <x v="2"/>
    <x v="0"/>
  </r>
  <r>
    <x v="1"/>
    <n v="6463"/>
    <n v="1153459.79"/>
    <n v="1153459.79"/>
    <n v="1153459.79"/>
    <n v="5969"/>
    <x v="127"/>
    <x v="0"/>
    <x v="9"/>
    <x v="2"/>
    <x v="0"/>
  </r>
  <r>
    <x v="1"/>
    <n v="4"/>
    <n v="368.49"/>
    <n v="0"/>
    <n v="372.85"/>
    <n v="5969"/>
    <x v="127"/>
    <x v="1"/>
    <x v="2"/>
    <x v="1"/>
    <x v="0"/>
  </r>
  <r>
    <x v="1"/>
    <n v="23392"/>
    <n v="2388229.77"/>
    <n v="2434203.39"/>
    <n v="2434203.39"/>
    <n v="5969"/>
    <x v="127"/>
    <x v="1"/>
    <x v="9"/>
    <x v="2"/>
    <x v="0"/>
  </r>
  <r>
    <x v="1"/>
    <n v="1715"/>
    <n v="297580.46999999997"/>
    <n v="297580.46999999997"/>
    <n v="297580.46999999997"/>
    <n v="5970"/>
    <x v="128"/>
    <x v="0"/>
    <x v="0"/>
    <x v="0"/>
    <x v="0"/>
  </r>
  <r>
    <x v="1"/>
    <n v="394"/>
    <n v="54352.51"/>
    <n v="55555.15"/>
    <n v="55555.15"/>
    <n v="5970"/>
    <x v="128"/>
    <x v="1"/>
    <x v="0"/>
    <x v="0"/>
    <x v="0"/>
  </r>
  <r>
    <x v="1"/>
    <n v="101"/>
    <n v="36087.730000000003"/>
    <n v="36087.730000000003"/>
    <n v="36087.730000000003"/>
    <n v="5971"/>
    <x v="129"/>
    <x v="0"/>
    <x v="0"/>
    <x v="0"/>
    <x v="0"/>
  </r>
  <r>
    <x v="1"/>
    <n v="82"/>
    <n v="38089.96"/>
    <n v="39232.86"/>
    <n v="39232.86"/>
    <n v="5971"/>
    <x v="129"/>
    <x v="1"/>
    <x v="0"/>
    <x v="0"/>
    <x v="0"/>
  </r>
  <r>
    <x v="1"/>
    <n v="260"/>
    <n v="31746.31"/>
    <n v="31746.31"/>
    <n v="31746.31"/>
    <n v="5972"/>
    <x v="130"/>
    <x v="0"/>
    <x v="0"/>
    <x v="0"/>
    <x v="0"/>
  </r>
  <r>
    <x v="1"/>
    <n v="8"/>
    <n v="1179.52"/>
    <n v="1214.9000000000001"/>
    <n v="1214.9000000000001"/>
    <n v="5972"/>
    <x v="130"/>
    <x v="1"/>
    <x v="0"/>
    <x v="0"/>
    <x v="0"/>
  </r>
  <r>
    <x v="1"/>
    <n v="12"/>
    <n v="499.34"/>
    <n v="499.34"/>
    <n v="499.34"/>
    <n v="5973"/>
    <x v="131"/>
    <x v="0"/>
    <x v="0"/>
    <x v="0"/>
    <x v="0"/>
  </r>
  <r>
    <x v="1"/>
    <n v="13"/>
    <n v="2417.62"/>
    <n v="2490.14"/>
    <n v="2490.14"/>
    <n v="5973"/>
    <x v="131"/>
    <x v="1"/>
    <x v="0"/>
    <x v="0"/>
    <x v="0"/>
  </r>
  <r>
    <x v="1"/>
    <n v="1"/>
    <n v="74.42"/>
    <n v="76.66"/>
    <n v="76.66"/>
    <n v="5975"/>
    <x v="239"/>
    <x v="1"/>
    <x v="1"/>
    <x v="0"/>
    <x v="0"/>
  </r>
  <r>
    <x v="1"/>
    <n v="2"/>
    <n v="322.41000000000003"/>
    <n v="332.09"/>
    <n v="332.09"/>
    <n v="5976"/>
    <x v="240"/>
    <x v="1"/>
    <x v="1"/>
    <x v="0"/>
    <x v="0"/>
  </r>
  <r>
    <x v="1"/>
    <n v="3639"/>
    <n v="297728.46000000002"/>
    <n v="297728.46000000002"/>
    <n v="297728.46000000002"/>
    <n v="5977"/>
    <x v="132"/>
    <x v="0"/>
    <x v="0"/>
    <x v="0"/>
    <x v="0"/>
  </r>
  <r>
    <x v="1"/>
    <n v="739"/>
    <n v="122731.58"/>
    <n v="126429.74"/>
    <n v="126429.74"/>
    <n v="5977"/>
    <x v="132"/>
    <x v="1"/>
    <x v="0"/>
    <x v="0"/>
    <x v="0"/>
  </r>
  <r>
    <x v="1"/>
    <n v="6"/>
    <n v="9901.59"/>
    <n v="10198.629999999999"/>
    <n v="10198.629999999999"/>
    <n v="5983"/>
    <x v="133"/>
    <x v="1"/>
    <x v="7"/>
    <x v="4"/>
    <x v="0"/>
  </r>
  <r>
    <x v="1"/>
    <n v="1759"/>
    <n v="127650.67"/>
    <n v="127650.67"/>
    <n v="127650.67"/>
    <n v="5992"/>
    <x v="134"/>
    <x v="0"/>
    <x v="0"/>
    <x v="0"/>
    <x v="0"/>
  </r>
  <r>
    <x v="1"/>
    <n v="94"/>
    <n v="7823.65"/>
    <n v="8065.73"/>
    <n v="8065.73"/>
    <n v="5992"/>
    <x v="134"/>
    <x v="1"/>
    <x v="0"/>
    <x v="0"/>
    <x v="0"/>
  </r>
  <r>
    <x v="1"/>
    <n v="51"/>
    <n v="4514.59"/>
    <n v="4649.99"/>
    <n v="4649.99"/>
    <n v="5993"/>
    <x v="135"/>
    <x v="1"/>
    <x v="0"/>
    <x v="0"/>
    <x v="0"/>
  </r>
  <r>
    <x v="1"/>
    <n v="4538"/>
    <n v="245319.58"/>
    <n v="245319.58"/>
    <n v="245319.58"/>
    <n v="5994"/>
    <x v="136"/>
    <x v="0"/>
    <x v="0"/>
    <x v="0"/>
    <x v="0"/>
  </r>
  <r>
    <x v="1"/>
    <n v="30"/>
    <n v="1080.1600000000001"/>
    <n v="1112.58"/>
    <n v="1112.58"/>
    <n v="5994"/>
    <x v="136"/>
    <x v="1"/>
    <x v="0"/>
    <x v="0"/>
    <x v="0"/>
  </r>
  <r>
    <x v="1"/>
    <n v="1"/>
    <n v="82.95"/>
    <n v="0"/>
    <n v="82.95"/>
    <n v="5995"/>
    <x v="137"/>
    <x v="0"/>
    <x v="2"/>
    <x v="1"/>
    <x v="0"/>
  </r>
  <r>
    <x v="1"/>
    <n v="1973"/>
    <n v="174353.32"/>
    <n v="174353.32"/>
    <n v="174353.32"/>
    <n v="5995"/>
    <x v="137"/>
    <x v="0"/>
    <x v="0"/>
    <x v="0"/>
    <x v="0"/>
  </r>
  <r>
    <x v="1"/>
    <n v="29"/>
    <n v="6312.63"/>
    <n v="6501.95"/>
    <n v="6501.95"/>
    <n v="5995"/>
    <x v="137"/>
    <x v="1"/>
    <x v="0"/>
    <x v="0"/>
    <x v="0"/>
  </r>
  <r>
    <x v="1"/>
    <n v="1286"/>
    <n v="205957.89"/>
    <n v="205957.89"/>
    <n v="205957.89"/>
    <n v="5996"/>
    <x v="138"/>
    <x v="0"/>
    <x v="0"/>
    <x v="0"/>
    <x v="0"/>
  </r>
  <r>
    <x v="1"/>
    <n v="1"/>
    <n v="15.24"/>
    <n v="15.7"/>
    <n v="15.7"/>
    <n v="5996"/>
    <x v="138"/>
    <x v="1"/>
    <x v="0"/>
    <x v="0"/>
    <x v="0"/>
  </r>
  <r>
    <x v="1"/>
    <n v="1"/>
    <n v="55.67"/>
    <n v="57.35"/>
    <n v="57.35"/>
    <n v="5997"/>
    <x v="241"/>
    <x v="1"/>
    <x v="0"/>
    <x v="0"/>
    <x v="0"/>
  </r>
  <r>
    <x v="1"/>
    <n v="643"/>
    <n v="80836.649999999994"/>
    <n v="80836.649999999994"/>
    <n v="80836.649999999994"/>
    <n v="5998"/>
    <x v="139"/>
    <x v="0"/>
    <x v="0"/>
    <x v="0"/>
    <x v="0"/>
  </r>
  <r>
    <x v="1"/>
    <n v="5"/>
    <n v="1659.69"/>
    <n v="1709.49"/>
    <n v="1709.49"/>
    <n v="5998"/>
    <x v="139"/>
    <x v="1"/>
    <x v="0"/>
    <x v="0"/>
    <x v="0"/>
  </r>
  <r>
    <x v="1"/>
    <n v="11777"/>
    <n v="1819494.12"/>
    <n v="1819494.12"/>
    <n v="1819494.12"/>
    <n v="5999"/>
    <x v="140"/>
    <x v="0"/>
    <x v="0"/>
    <x v="0"/>
    <x v="0"/>
  </r>
  <r>
    <x v="1"/>
    <n v="2089"/>
    <n v="303723.78000000003"/>
    <n v="313183.71999999997"/>
    <n v="313183.71999999997"/>
    <n v="5999"/>
    <x v="140"/>
    <x v="1"/>
    <x v="0"/>
    <x v="0"/>
    <x v="0"/>
  </r>
  <r>
    <x v="1"/>
    <n v="3805"/>
    <n v="1028965.38"/>
    <n v="1028965.38"/>
    <n v="1028965.38"/>
    <n v="6012"/>
    <x v="142"/>
    <x v="0"/>
    <x v="1"/>
    <x v="0"/>
    <x v="0"/>
  </r>
  <r>
    <x v="1"/>
    <n v="504"/>
    <n v="-81356.039999999994"/>
    <n v="-81231.179999999993"/>
    <n v="-81231.179999999993"/>
    <n v="6012"/>
    <x v="142"/>
    <x v="1"/>
    <x v="1"/>
    <x v="0"/>
    <x v="0"/>
  </r>
  <r>
    <x v="1"/>
    <n v="1"/>
    <n v="2"/>
    <n v="2"/>
    <n v="2"/>
    <n v="6051"/>
    <x v="242"/>
    <x v="0"/>
    <x v="1"/>
    <x v="0"/>
    <x v="0"/>
  </r>
  <r>
    <x v="1"/>
    <n v="1"/>
    <n v="226.05"/>
    <n v="226.05"/>
    <n v="226.05"/>
    <n v="6211"/>
    <x v="143"/>
    <x v="0"/>
    <x v="1"/>
    <x v="0"/>
    <x v="0"/>
  </r>
  <r>
    <x v="1"/>
    <n v="2"/>
    <n v="9491.2000000000007"/>
    <n v="9775.94"/>
    <n v="9775.94"/>
    <n v="6211"/>
    <x v="143"/>
    <x v="1"/>
    <x v="1"/>
    <x v="0"/>
    <x v="0"/>
  </r>
  <r>
    <x v="1"/>
    <n v="14"/>
    <n v="920.81"/>
    <n v="0"/>
    <n v="920.81"/>
    <n v="6300"/>
    <x v="144"/>
    <x v="0"/>
    <x v="2"/>
    <x v="1"/>
    <x v="0"/>
  </r>
  <r>
    <x v="1"/>
    <n v="62465"/>
    <n v="15782371.970000001"/>
    <n v="15782371.970000001"/>
    <n v="15782371.970000001"/>
    <n v="6300"/>
    <x v="144"/>
    <x v="0"/>
    <x v="1"/>
    <x v="0"/>
    <x v="0"/>
  </r>
  <r>
    <x v="1"/>
    <n v="128"/>
    <n v="25653.84"/>
    <n v="26314.38"/>
    <n v="26314.38"/>
    <n v="6300"/>
    <x v="144"/>
    <x v="1"/>
    <x v="1"/>
    <x v="0"/>
    <x v="0"/>
  </r>
  <r>
    <x v="1"/>
    <n v="19700"/>
    <n v="5658993.9800000004"/>
    <n v="5658993.9800000004"/>
    <n v="5658993.9800000004"/>
    <n v="7011"/>
    <x v="145"/>
    <x v="0"/>
    <x v="10"/>
    <x v="2"/>
    <x v="0"/>
  </r>
  <r>
    <x v="1"/>
    <n v="3"/>
    <n v="1940.65"/>
    <n v="0"/>
    <n v="1998.87"/>
    <n v="7011"/>
    <x v="145"/>
    <x v="1"/>
    <x v="2"/>
    <x v="1"/>
    <x v="0"/>
  </r>
  <r>
    <x v="1"/>
    <n v="13561"/>
    <n v="7858092.04"/>
    <n v="8103219.9000000004"/>
    <n v="8103219.9000000004"/>
    <n v="7011"/>
    <x v="145"/>
    <x v="1"/>
    <x v="10"/>
    <x v="2"/>
    <x v="0"/>
  </r>
  <r>
    <x v="1"/>
    <n v="227"/>
    <n v="124447.67"/>
    <n v="128077.83"/>
    <n v="128077.83"/>
    <n v="7012"/>
    <x v="146"/>
    <x v="1"/>
    <x v="10"/>
    <x v="2"/>
    <x v="0"/>
  </r>
  <r>
    <x v="1"/>
    <n v="11"/>
    <n v="2240.27"/>
    <n v="2307.4299999999998"/>
    <n v="2307.4299999999998"/>
    <n v="7032"/>
    <x v="147"/>
    <x v="1"/>
    <x v="10"/>
    <x v="2"/>
    <x v="0"/>
  </r>
  <r>
    <x v="1"/>
    <n v="113"/>
    <n v="27340.22"/>
    <n v="27340.22"/>
    <n v="27340.22"/>
    <n v="7033"/>
    <x v="148"/>
    <x v="0"/>
    <x v="10"/>
    <x v="2"/>
    <x v="0"/>
  </r>
  <r>
    <x v="1"/>
    <n v="16"/>
    <n v="2013.34"/>
    <n v="2073.7399999999998"/>
    <n v="2073.7399999999998"/>
    <n v="7033"/>
    <x v="148"/>
    <x v="1"/>
    <x v="10"/>
    <x v="2"/>
    <x v="0"/>
  </r>
  <r>
    <x v="1"/>
    <n v="35"/>
    <n v="1578.65"/>
    <n v="1578.65"/>
    <n v="1578.65"/>
    <n v="7210"/>
    <x v="149"/>
    <x v="0"/>
    <x v="1"/>
    <x v="0"/>
    <x v="0"/>
  </r>
  <r>
    <x v="1"/>
    <n v="2"/>
    <n v="64.209999999999994"/>
    <n v="66.150000000000006"/>
    <n v="66.150000000000006"/>
    <n v="7210"/>
    <x v="149"/>
    <x v="1"/>
    <x v="1"/>
    <x v="0"/>
    <x v="0"/>
  </r>
  <r>
    <x v="1"/>
    <n v="2"/>
    <n v="22.51"/>
    <n v="23.19"/>
    <n v="23.19"/>
    <n v="7211"/>
    <x v="150"/>
    <x v="1"/>
    <x v="1"/>
    <x v="0"/>
    <x v="0"/>
  </r>
  <r>
    <x v="1"/>
    <n v="1290"/>
    <n v="69048.17"/>
    <n v="69048.17"/>
    <n v="69048.17"/>
    <n v="7216"/>
    <x v="151"/>
    <x v="0"/>
    <x v="1"/>
    <x v="0"/>
    <x v="0"/>
  </r>
  <r>
    <x v="1"/>
    <n v="22"/>
    <n v="1594.99"/>
    <n v="1642.87"/>
    <n v="1642.87"/>
    <n v="7216"/>
    <x v="151"/>
    <x v="1"/>
    <x v="1"/>
    <x v="0"/>
    <x v="0"/>
  </r>
  <r>
    <x v="1"/>
    <n v="93"/>
    <n v="17632.34"/>
    <n v="17632.34"/>
    <n v="17632.34"/>
    <n v="7217"/>
    <x v="152"/>
    <x v="0"/>
    <x v="1"/>
    <x v="0"/>
    <x v="0"/>
  </r>
  <r>
    <x v="1"/>
    <n v="61"/>
    <n v="29919.85"/>
    <n v="29919.85"/>
    <n v="29919.85"/>
    <n v="7221"/>
    <x v="153"/>
    <x v="0"/>
    <x v="1"/>
    <x v="0"/>
    <x v="0"/>
  </r>
  <r>
    <x v="1"/>
    <n v="34"/>
    <n v="5597.15"/>
    <n v="5765.07"/>
    <n v="5765.07"/>
    <n v="7221"/>
    <x v="153"/>
    <x v="1"/>
    <x v="1"/>
    <x v="0"/>
    <x v="0"/>
  </r>
  <r>
    <x v="1"/>
    <n v="1"/>
    <n v="45"/>
    <n v="0"/>
    <n v="45"/>
    <n v="7230"/>
    <x v="154"/>
    <x v="0"/>
    <x v="2"/>
    <x v="1"/>
    <x v="0"/>
  </r>
  <r>
    <x v="1"/>
    <n v="7828"/>
    <n v="825888.8"/>
    <n v="825888.8"/>
    <n v="825888.8"/>
    <n v="7230"/>
    <x v="154"/>
    <x v="0"/>
    <x v="1"/>
    <x v="0"/>
    <x v="0"/>
  </r>
  <r>
    <x v="1"/>
    <n v="1023"/>
    <n v="147127.89000000001"/>
    <n v="148178.54999999999"/>
    <n v="148178.54999999999"/>
    <n v="7230"/>
    <x v="154"/>
    <x v="1"/>
    <x v="1"/>
    <x v="0"/>
    <x v="0"/>
  </r>
  <r>
    <x v="1"/>
    <n v="3"/>
    <n v="213.06"/>
    <n v="219.46"/>
    <n v="219.46"/>
    <n v="7251"/>
    <x v="243"/>
    <x v="1"/>
    <x v="1"/>
    <x v="0"/>
    <x v="0"/>
  </r>
  <r>
    <x v="1"/>
    <n v="88"/>
    <n v="255348.53"/>
    <n v="255348.53"/>
    <n v="255348.53"/>
    <n v="7261"/>
    <x v="155"/>
    <x v="0"/>
    <x v="1"/>
    <x v="0"/>
    <x v="0"/>
  </r>
  <r>
    <x v="1"/>
    <n v="1"/>
    <n v="51.28"/>
    <n v="52.82"/>
    <n v="52.82"/>
    <n v="7261"/>
    <x v="155"/>
    <x v="1"/>
    <x v="1"/>
    <x v="0"/>
    <x v="0"/>
  </r>
  <r>
    <x v="1"/>
    <n v="21"/>
    <n v="10629.55"/>
    <n v="10629.55"/>
    <n v="10629.55"/>
    <n v="7273"/>
    <x v="156"/>
    <x v="0"/>
    <x v="1"/>
    <x v="0"/>
    <x v="0"/>
  </r>
  <r>
    <x v="1"/>
    <n v="56"/>
    <n v="5217.1099999999997"/>
    <n v="5389.03"/>
    <n v="5389.03"/>
    <n v="7273"/>
    <x v="156"/>
    <x v="1"/>
    <x v="1"/>
    <x v="0"/>
    <x v="0"/>
  </r>
  <r>
    <x v="1"/>
    <n v="7"/>
    <n v="805.42"/>
    <n v="831.76"/>
    <n v="831.76"/>
    <n v="7276"/>
    <x v="157"/>
    <x v="1"/>
    <x v="1"/>
    <x v="0"/>
    <x v="0"/>
  </r>
  <r>
    <x v="1"/>
    <n v="6"/>
    <n v="1055.3499999999999"/>
    <n v="1087.01"/>
    <n v="1087.01"/>
    <n v="7277"/>
    <x v="158"/>
    <x v="1"/>
    <x v="1"/>
    <x v="0"/>
    <x v="0"/>
  </r>
  <r>
    <x v="1"/>
    <n v="8"/>
    <n v="212.21"/>
    <n v="232.43"/>
    <n v="232.43"/>
    <n v="7278"/>
    <x v="159"/>
    <x v="1"/>
    <x v="1"/>
    <x v="0"/>
    <x v="0"/>
  </r>
  <r>
    <x v="1"/>
    <n v="113"/>
    <n v="23944.21"/>
    <n v="23944.21"/>
    <n v="23944.21"/>
    <n v="7296"/>
    <x v="160"/>
    <x v="0"/>
    <x v="0"/>
    <x v="0"/>
    <x v="0"/>
  </r>
  <r>
    <x v="1"/>
    <n v="9"/>
    <n v="2885.32"/>
    <n v="2971.88"/>
    <n v="2971.88"/>
    <n v="7296"/>
    <x v="160"/>
    <x v="1"/>
    <x v="0"/>
    <x v="0"/>
    <x v="0"/>
  </r>
  <r>
    <x v="1"/>
    <n v="6"/>
    <n v="1914.5"/>
    <n v="1914.5"/>
    <n v="1914.5"/>
    <n v="7297"/>
    <x v="161"/>
    <x v="0"/>
    <x v="1"/>
    <x v="0"/>
    <x v="0"/>
  </r>
  <r>
    <x v="1"/>
    <n v="33"/>
    <n v="5336.22"/>
    <n v="5496.38"/>
    <n v="5496.38"/>
    <n v="7297"/>
    <x v="161"/>
    <x v="1"/>
    <x v="1"/>
    <x v="0"/>
    <x v="0"/>
  </r>
  <r>
    <x v="1"/>
    <n v="151"/>
    <n v="7926.24"/>
    <n v="7926.24"/>
    <n v="7926.24"/>
    <n v="7298"/>
    <x v="162"/>
    <x v="0"/>
    <x v="1"/>
    <x v="0"/>
    <x v="0"/>
  </r>
  <r>
    <x v="1"/>
    <n v="178"/>
    <n v="26144.86"/>
    <n v="26941.86"/>
    <n v="26941.86"/>
    <n v="7298"/>
    <x v="162"/>
    <x v="1"/>
    <x v="1"/>
    <x v="0"/>
    <x v="0"/>
  </r>
  <r>
    <x v="1"/>
    <n v="368"/>
    <n v="161101.9"/>
    <n v="161101.9"/>
    <n v="161101.9"/>
    <n v="7299"/>
    <x v="163"/>
    <x v="0"/>
    <x v="1"/>
    <x v="0"/>
    <x v="0"/>
  </r>
  <r>
    <x v="1"/>
    <n v="229"/>
    <n v="80177.91"/>
    <n v="82610.509999999995"/>
    <n v="82610.509999999995"/>
    <n v="7299"/>
    <x v="163"/>
    <x v="1"/>
    <x v="1"/>
    <x v="0"/>
    <x v="0"/>
  </r>
  <r>
    <x v="1"/>
    <n v="5660"/>
    <n v="937840.04"/>
    <n v="937840.04"/>
    <n v="937840.04"/>
    <n v="7311"/>
    <x v="164"/>
    <x v="0"/>
    <x v="1"/>
    <x v="0"/>
    <x v="0"/>
  </r>
  <r>
    <x v="1"/>
    <n v="197"/>
    <n v="131871.42000000001"/>
    <n v="135835.74"/>
    <n v="135835.74"/>
    <n v="7311"/>
    <x v="164"/>
    <x v="1"/>
    <x v="1"/>
    <x v="0"/>
    <x v="0"/>
  </r>
  <r>
    <x v="1"/>
    <n v="1"/>
    <n v="19.28"/>
    <n v="19.86"/>
    <n v="19.86"/>
    <n v="7321"/>
    <x v="165"/>
    <x v="1"/>
    <x v="1"/>
    <x v="0"/>
    <x v="0"/>
  </r>
  <r>
    <x v="1"/>
    <n v="6"/>
    <n v="430"/>
    <n v="442.9"/>
    <n v="442.9"/>
    <n v="7333"/>
    <x v="166"/>
    <x v="1"/>
    <x v="1"/>
    <x v="0"/>
    <x v="0"/>
  </r>
  <r>
    <x v="1"/>
    <n v="34"/>
    <n v="12162.77"/>
    <n v="12527.65"/>
    <n v="12527.65"/>
    <n v="7338"/>
    <x v="167"/>
    <x v="1"/>
    <x v="1"/>
    <x v="0"/>
    <x v="0"/>
  </r>
  <r>
    <x v="1"/>
    <n v="53"/>
    <n v="26735.51"/>
    <n v="26735.51"/>
    <n v="26735.51"/>
    <n v="7339"/>
    <x v="168"/>
    <x v="0"/>
    <x v="1"/>
    <x v="0"/>
    <x v="0"/>
  </r>
  <r>
    <x v="1"/>
    <n v="69"/>
    <n v="6263.6"/>
    <n v="6461.16"/>
    <n v="6461.16"/>
    <n v="7339"/>
    <x v="168"/>
    <x v="1"/>
    <x v="1"/>
    <x v="0"/>
    <x v="0"/>
  </r>
  <r>
    <x v="1"/>
    <n v="36"/>
    <n v="12367.03"/>
    <n v="12367.03"/>
    <n v="12367.03"/>
    <n v="7342"/>
    <x v="169"/>
    <x v="0"/>
    <x v="1"/>
    <x v="0"/>
    <x v="0"/>
  </r>
  <r>
    <x v="1"/>
    <n v="37"/>
    <n v="42182.51"/>
    <n v="42182.51"/>
    <n v="42182.51"/>
    <n v="7361"/>
    <x v="171"/>
    <x v="0"/>
    <x v="1"/>
    <x v="0"/>
    <x v="0"/>
  </r>
  <r>
    <x v="1"/>
    <n v="1"/>
    <n v="21.37"/>
    <n v="22.01"/>
    <n v="22.01"/>
    <n v="7361"/>
    <x v="171"/>
    <x v="1"/>
    <x v="1"/>
    <x v="0"/>
    <x v="0"/>
  </r>
  <r>
    <x v="1"/>
    <n v="5248"/>
    <n v="368434.86"/>
    <n v="368434.86"/>
    <n v="368434.86"/>
    <n v="7372"/>
    <x v="172"/>
    <x v="0"/>
    <x v="0"/>
    <x v="0"/>
    <x v="0"/>
  </r>
  <r>
    <x v="1"/>
    <n v="449"/>
    <n v="85473.56"/>
    <n v="87920.92"/>
    <n v="87920.92"/>
    <n v="7372"/>
    <x v="172"/>
    <x v="1"/>
    <x v="0"/>
    <x v="0"/>
    <x v="0"/>
  </r>
  <r>
    <x v="1"/>
    <n v="28"/>
    <n v="4503.4799999999996"/>
    <n v="4638.5600000000004"/>
    <n v="4638.5600000000004"/>
    <n v="7375"/>
    <x v="173"/>
    <x v="1"/>
    <x v="1"/>
    <x v="0"/>
    <x v="0"/>
  </r>
  <r>
    <x v="1"/>
    <n v="19"/>
    <n v="4285.54"/>
    <n v="4414.1000000000004"/>
    <n v="4414.1000000000004"/>
    <n v="7379"/>
    <x v="174"/>
    <x v="1"/>
    <x v="0"/>
    <x v="0"/>
    <x v="0"/>
  </r>
  <r>
    <x v="1"/>
    <n v="2288"/>
    <n v="634879.64"/>
    <n v="634879.64"/>
    <n v="634879.64"/>
    <n v="7392"/>
    <x v="175"/>
    <x v="0"/>
    <x v="1"/>
    <x v="0"/>
    <x v="0"/>
  </r>
  <r>
    <x v="1"/>
    <n v="198"/>
    <n v="35617.43"/>
    <n v="36830.230000000003"/>
    <n v="36830.230000000003"/>
    <n v="7392"/>
    <x v="175"/>
    <x v="1"/>
    <x v="1"/>
    <x v="0"/>
    <x v="0"/>
  </r>
  <r>
    <x v="1"/>
    <n v="546"/>
    <n v="72158.75"/>
    <n v="72158.75"/>
    <n v="72158.75"/>
    <n v="7393"/>
    <x v="176"/>
    <x v="0"/>
    <x v="1"/>
    <x v="0"/>
    <x v="0"/>
  </r>
  <r>
    <x v="1"/>
    <n v="2"/>
    <n v="790.54"/>
    <n v="814.26"/>
    <n v="814.26"/>
    <n v="7393"/>
    <x v="176"/>
    <x v="1"/>
    <x v="1"/>
    <x v="0"/>
    <x v="0"/>
  </r>
  <r>
    <x v="1"/>
    <n v="700"/>
    <n v="200025.1"/>
    <n v="200025.1"/>
    <n v="200025.1"/>
    <n v="7394"/>
    <x v="177"/>
    <x v="0"/>
    <x v="1"/>
    <x v="0"/>
    <x v="0"/>
  </r>
  <r>
    <x v="1"/>
    <n v="226"/>
    <n v="28473.58"/>
    <n v="29327.48"/>
    <n v="29327.48"/>
    <n v="7394"/>
    <x v="177"/>
    <x v="1"/>
    <x v="1"/>
    <x v="0"/>
    <x v="0"/>
  </r>
  <r>
    <x v="1"/>
    <n v="155"/>
    <n v="16362.3"/>
    <n v="16362.3"/>
    <n v="16362.3"/>
    <n v="7395"/>
    <x v="178"/>
    <x v="0"/>
    <x v="1"/>
    <x v="0"/>
    <x v="0"/>
  </r>
  <r>
    <x v="1"/>
    <n v="51"/>
    <n v="4544.1400000000003"/>
    <n v="4681.22"/>
    <n v="4681.22"/>
    <n v="7395"/>
    <x v="178"/>
    <x v="1"/>
    <x v="1"/>
    <x v="0"/>
    <x v="0"/>
  </r>
  <r>
    <x v="1"/>
    <n v="2"/>
    <n v="353"/>
    <n v="0"/>
    <n v="353"/>
    <n v="7399"/>
    <x v="179"/>
    <x v="0"/>
    <x v="2"/>
    <x v="1"/>
    <x v="0"/>
  </r>
  <r>
    <x v="1"/>
    <n v="40664"/>
    <n v="4396477.97"/>
    <n v="4396477.97"/>
    <n v="4396477.97"/>
    <n v="7399"/>
    <x v="179"/>
    <x v="0"/>
    <x v="1"/>
    <x v="0"/>
    <x v="0"/>
  </r>
  <r>
    <x v="1"/>
    <n v="14040"/>
    <n v="1579868.38"/>
    <n v="1628808.08"/>
    <n v="1628808.08"/>
    <n v="7399"/>
    <x v="179"/>
    <x v="1"/>
    <x v="1"/>
    <x v="0"/>
    <x v="0"/>
  </r>
  <r>
    <x v="1"/>
    <n v="5148"/>
    <n v="1541669.09"/>
    <n v="1541669.09"/>
    <n v="1541669.09"/>
    <n v="7512"/>
    <x v="180"/>
    <x v="0"/>
    <x v="11"/>
    <x v="5"/>
    <x v="0"/>
  </r>
  <r>
    <x v="1"/>
    <n v="2149"/>
    <n v="842574.65"/>
    <n v="868100.71"/>
    <n v="868100.71"/>
    <n v="7512"/>
    <x v="180"/>
    <x v="1"/>
    <x v="11"/>
    <x v="5"/>
    <x v="0"/>
  </r>
  <r>
    <x v="1"/>
    <n v="121"/>
    <n v="13034.81"/>
    <n v="13034.81"/>
    <n v="13034.81"/>
    <n v="7513"/>
    <x v="181"/>
    <x v="0"/>
    <x v="11"/>
    <x v="5"/>
    <x v="0"/>
  </r>
  <r>
    <x v="1"/>
    <n v="3"/>
    <n v="1593.06"/>
    <n v="1640.84"/>
    <n v="1640.84"/>
    <n v="7513"/>
    <x v="181"/>
    <x v="1"/>
    <x v="11"/>
    <x v="5"/>
    <x v="0"/>
  </r>
  <r>
    <x v="1"/>
    <n v="16"/>
    <n v="2369.63"/>
    <n v="2369.63"/>
    <n v="2369.63"/>
    <n v="7519"/>
    <x v="182"/>
    <x v="0"/>
    <x v="11"/>
    <x v="5"/>
    <x v="0"/>
  </r>
  <r>
    <x v="1"/>
    <n v="7"/>
    <n v="1008.19"/>
    <n v="1038.45"/>
    <n v="1038.45"/>
    <n v="7519"/>
    <x v="182"/>
    <x v="1"/>
    <x v="11"/>
    <x v="5"/>
    <x v="0"/>
  </r>
  <r>
    <x v="1"/>
    <n v="27315"/>
    <n v="811522.27"/>
    <n v="811522.27"/>
    <n v="811522.27"/>
    <n v="7523"/>
    <x v="183"/>
    <x v="0"/>
    <x v="5"/>
    <x v="2"/>
    <x v="0"/>
  </r>
  <r>
    <x v="1"/>
    <n v="145"/>
    <n v="5250.47"/>
    <n v="5407.97"/>
    <n v="5407.97"/>
    <n v="7523"/>
    <x v="183"/>
    <x v="1"/>
    <x v="5"/>
    <x v="2"/>
    <x v="0"/>
  </r>
  <r>
    <x v="1"/>
    <n v="70"/>
    <n v="39261.11"/>
    <n v="39261.11"/>
    <n v="39261.11"/>
    <n v="7531"/>
    <x v="184"/>
    <x v="0"/>
    <x v="5"/>
    <x v="2"/>
    <x v="0"/>
  </r>
  <r>
    <x v="1"/>
    <n v="2"/>
    <n v="332.69"/>
    <n v="342.67"/>
    <n v="342.67"/>
    <n v="7531"/>
    <x v="184"/>
    <x v="1"/>
    <x v="5"/>
    <x v="2"/>
    <x v="0"/>
  </r>
  <r>
    <x v="1"/>
    <n v="3895"/>
    <n v="1637734.84"/>
    <n v="1637734.84"/>
    <n v="1637734.84"/>
    <n v="7538"/>
    <x v="186"/>
    <x v="0"/>
    <x v="5"/>
    <x v="2"/>
    <x v="0"/>
  </r>
  <r>
    <x v="1"/>
    <n v="27"/>
    <n v="14686.39"/>
    <n v="15138.33"/>
    <n v="15138.33"/>
    <n v="7538"/>
    <x v="186"/>
    <x v="1"/>
    <x v="5"/>
    <x v="2"/>
    <x v="0"/>
  </r>
  <r>
    <x v="1"/>
    <n v="3"/>
    <n v="730"/>
    <n v="730"/>
    <n v="730"/>
    <n v="7549"/>
    <x v="188"/>
    <x v="0"/>
    <x v="5"/>
    <x v="2"/>
    <x v="0"/>
  </r>
  <r>
    <x v="1"/>
    <n v="2"/>
    <n v="337.07"/>
    <n v="347.19"/>
    <n v="347.19"/>
    <n v="7549"/>
    <x v="188"/>
    <x v="1"/>
    <x v="5"/>
    <x v="2"/>
    <x v="0"/>
  </r>
  <r>
    <x v="1"/>
    <n v="118"/>
    <n v="26946.05"/>
    <n v="26946.05"/>
    <n v="26946.05"/>
    <n v="7622"/>
    <x v="189"/>
    <x v="0"/>
    <x v="1"/>
    <x v="0"/>
    <x v="0"/>
  </r>
  <r>
    <x v="1"/>
    <n v="3"/>
    <n v="993.07"/>
    <n v="1022.85"/>
    <n v="1022.85"/>
    <n v="7622"/>
    <x v="189"/>
    <x v="1"/>
    <x v="1"/>
    <x v="0"/>
    <x v="0"/>
  </r>
  <r>
    <x v="1"/>
    <n v="3"/>
    <n v="4206.82"/>
    <n v="4333.0200000000004"/>
    <n v="4333.0200000000004"/>
    <n v="7631"/>
    <x v="191"/>
    <x v="1"/>
    <x v="0"/>
    <x v="0"/>
    <x v="0"/>
  </r>
  <r>
    <x v="1"/>
    <n v="146"/>
    <n v="21676.69"/>
    <n v="21676.69"/>
    <n v="21676.69"/>
    <n v="7699"/>
    <x v="192"/>
    <x v="0"/>
    <x v="1"/>
    <x v="0"/>
    <x v="0"/>
  </r>
  <r>
    <x v="1"/>
    <n v="2"/>
    <n v="1333.83"/>
    <n v="1373.85"/>
    <n v="1373.85"/>
    <n v="7699"/>
    <x v="192"/>
    <x v="1"/>
    <x v="1"/>
    <x v="0"/>
    <x v="0"/>
  </r>
  <r>
    <x v="1"/>
    <n v="7"/>
    <n v="420.44"/>
    <n v="433.04"/>
    <n v="433.04"/>
    <n v="7829"/>
    <x v="193"/>
    <x v="1"/>
    <x v="1"/>
    <x v="0"/>
    <x v="0"/>
  </r>
  <r>
    <x v="1"/>
    <n v="1"/>
    <n v="20"/>
    <n v="0"/>
    <n v="20"/>
    <n v="7832"/>
    <x v="194"/>
    <x v="0"/>
    <x v="2"/>
    <x v="1"/>
    <x v="0"/>
  </r>
  <r>
    <x v="1"/>
    <n v="13783"/>
    <n v="512825.3"/>
    <n v="512825.3"/>
    <n v="512825.3"/>
    <n v="7832"/>
    <x v="194"/>
    <x v="0"/>
    <x v="1"/>
    <x v="0"/>
    <x v="0"/>
  </r>
  <r>
    <x v="1"/>
    <n v="135"/>
    <n v="4011.64"/>
    <n v="4136.9399999999996"/>
    <n v="4136.9399999999996"/>
    <n v="7832"/>
    <x v="194"/>
    <x v="1"/>
    <x v="1"/>
    <x v="0"/>
    <x v="0"/>
  </r>
  <r>
    <x v="1"/>
    <n v="170"/>
    <n v="6866.17"/>
    <n v="6866.17"/>
    <n v="6866.17"/>
    <n v="7841"/>
    <x v="195"/>
    <x v="0"/>
    <x v="0"/>
    <x v="0"/>
    <x v="0"/>
  </r>
  <r>
    <x v="1"/>
    <n v="35"/>
    <n v="1767.29"/>
    <n v="1820.19"/>
    <n v="1820.19"/>
    <n v="7841"/>
    <x v="195"/>
    <x v="1"/>
    <x v="0"/>
    <x v="0"/>
    <x v="0"/>
  </r>
  <r>
    <x v="1"/>
    <n v="15"/>
    <n v="1366.91"/>
    <n v="1366.91"/>
    <n v="1366.91"/>
    <n v="7911"/>
    <x v="196"/>
    <x v="0"/>
    <x v="1"/>
    <x v="0"/>
    <x v="0"/>
  </r>
  <r>
    <x v="1"/>
    <n v="1"/>
    <n v="766.23"/>
    <n v="789.21"/>
    <n v="789.21"/>
    <n v="7911"/>
    <x v="196"/>
    <x v="1"/>
    <x v="1"/>
    <x v="0"/>
    <x v="0"/>
  </r>
  <r>
    <x v="1"/>
    <n v="11020"/>
    <n v="1972406.87"/>
    <n v="1972406.87"/>
    <n v="1972406.87"/>
    <n v="7922"/>
    <x v="197"/>
    <x v="0"/>
    <x v="1"/>
    <x v="0"/>
    <x v="0"/>
  </r>
  <r>
    <x v="1"/>
    <n v="769"/>
    <n v="263492.90000000002"/>
    <n v="272499.06"/>
    <n v="272499.06"/>
    <n v="7922"/>
    <x v="197"/>
    <x v="1"/>
    <x v="1"/>
    <x v="0"/>
    <x v="0"/>
  </r>
  <r>
    <x v="1"/>
    <n v="239"/>
    <n v="77856.34"/>
    <n v="77856.34"/>
    <n v="77856.34"/>
    <n v="7929"/>
    <x v="198"/>
    <x v="0"/>
    <x v="1"/>
    <x v="0"/>
    <x v="0"/>
  </r>
  <r>
    <x v="1"/>
    <n v="7"/>
    <n v="475.86"/>
    <n v="490.12"/>
    <n v="490.12"/>
    <n v="7929"/>
    <x v="198"/>
    <x v="1"/>
    <x v="1"/>
    <x v="0"/>
    <x v="0"/>
  </r>
  <r>
    <x v="1"/>
    <n v="2"/>
    <n v="52.05"/>
    <n v="53.61"/>
    <n v="53.61"/>
    <n v="7933"/>
    <x v="199"/>
    <x v="1"/>
    <x v="1"/>
    <x v="0"/>
    <x v="0"/>
  </r>
  <r>
    <x v="1"/>
    <n v="101"/>
    <n v="44024.61"/>
    <n v="44024.61"/>
    <n v="44024.61"/>
    <n v="7941"/>
    <x v="200"/>
    <x v="0"/>
    <x v="1"/>
    <x v="0"/>
    <x v="0"/>
  </r>
  <r>
    <x v="1"/>
    <n v="51"/>
    <n v="13521.97"/>
    <n v="13927.63"/>
    <n v="13927.63"/>
    <n v="7941"/>
    <x v="200"/>
    <x v="1"/>
    <x v="1"/>
    <x v="0"/>
    <x v="0"/>
  </r>
  <r>
    <x v="1"/>
    <n v="1188"/>
    <n v="105156.14"/>
    <n v="105156.14"/>
    <n v="105156.14"/>
    <n v="7991"/>
    <x v="201"/>
    <x v="0"/>
    <x v="1"/>
    <x v="0"/>
    <x v="0"/>
  </r>
  <r>
    <x v="1"/>
    <n v="328"/>
    <n v="61744.31"/>
    <n v="63731.17"/>
    <n v="63731.17"/>
    <n v="7991"/>
    <x v="201"/>
    <x v="1"/>
    <x v="1"/>
    <x v="0"/>
    <x v="0"/>
  </r>
  <r>
    <x v="1"/>
    <n v="439"/>
    <n v="67883.710000000006"/>
    <n v="67883.710000000006"/>
    <n v="67883.710000000006"/>
    <n v="7992"/>
    <x v="202"/>
    <x v="0"/>
    <x v="1"/>
    <x v="0"/>
    <x v="0"/>
  </r>
  <r>
    <x v="1"/>
    <n v="61"/>
    <n v="26888.1"/>
    <n v="27694.78"/>
    <n v="27694.78"/>
    <n v="7992"/>
    <x v="202"/>
    <x v="1"/>
    <x v="1"/>
    <x v="0"/>
    <x v="0"/>
  </r>
  <r>
    <x v="1"/>
    <n v="3"/>
    <n v="229.75"/>
    <n v="236.65"/>
    <n v="236.65"/>
    <n v="7993"/>
    <x v="203"/>
    <x v="1"/>
    <x v="0"/>
    <x v="0"/>
    <x v="0"/>
  </r>
  <r>
    <x v="1"/>
    <n v="5"/>
    <n v="84.68"/>
    <n v="87.22"/>
    <n v="87.22"/>
    <n v="7994"/>
    <x v="204"/>
    <x v="1"/>
    <x v="1"/>
    <x v="0"/>
    <x v="0"/>
  </r>
  <r>
    <x v="1"/>
    <n v="1"/>
    <n v="61.34"/>
    <n v="63.18"/>
    <n v="63.18"/>
    <n v="7995"/>
    <x v="244"/>
    <x v="1"/>
    <x v="1"/>
    <x v="0"/>
    <x v="0"/>
  </r>
  <r>
    <x v="1"/>
    <n v="1079"/>
    <n v="117100.45"/>
    <n v="117100.45"/>
    <n v="117100.45"/>
    <n v="7996"/>
    <x v="205"/>
    <x v="0"/>
    <x v="1"/>
    <x v="0"/>
    <x v="0"/>
  </r>
  <r>
    <x v="1"/>
    <n v="532"/>
    <n v="78268.929999999993"/>
    <n v="80646.87"/>
    <n v="80646.87"/>
    <n v="7996"/>
    <x v="205"/>
    <x v="1"/>
    <x v="1"/>
    <x v="0"/>
    <x v="0"/>
  </r>
  <r>
    <x v="1"/>
    <n v="9632"/>
    <n v="461921.06"/>
    <n v="461921.06"/>
    <n v="461921.06"/>
    <n v="7997"/>
    <x v="206"/>
    <x v="0"/>
    <x v="1"/>
    <x v="0"/>
    <x v="0"/>
  </r>
  <r>
    <x v="1"/>
    <n v="176"/>
    <n v="51462.21"/>
    <n v="52923.89"/>
    <n v="52923.89"/>
    <n v="7997"/>
    <x v="206"/>
    <x v="1"/>
    <x v="1"/>
    <x v="0"/>
    <x v="0"/>
  </r>
  <r>
    <x v="1"/>
    <n v="193"/>
    <n v="16230.35"/>
    <n v="16230.35"/>
    <n v="16230.35"/>
    <n v="7998"/>
    <x v="207"/>
    <x v="0"/>
    <x v="1"/>
    <x v="0"/>
    <x v="0"/>
  </r>
  <r>
    <x v="1"/>
    <n v="8"/>
    <n v="690.44"/>
    <n v="711.16"/>
    <n v="711.16"/>
    <n v="7998"/>
    <x v="207"/>
    <x v="1"/>
    <x v="1"/>
    <x v="0"/>
    <x v="0"/>
  </r>
  <r>
    <x v="1"/>
    <n v="899"/>
    <n v="46650.71"/>
    <n v="46650.71"/>
    <n v="46650.71"/>
    <n v="7999"/>
    <x v="208"/>
    <x v="0"/>
    <x v="1"/>
    <x v="0"/>
    <x v="0"/>
  </r>
  <r>
    <x v="1"/>
    <n v="1079"/>
    <n v="89499.11"/>
    <n v="92247.51"/>
    <n v="92247.51"/>
    <n v="7999"/>
    <x v="208"/>
    <x v="1"/>
    <x v="1"/>
    <x v="0"/>
    <x v="0"/>
  </r>
  <r>
    <x v="1"/>
    <n v="1096"/>
    <n v="388602.63"/>
    <n v="388602.63"/>
    <n v="388602.63"/>
    <n v="8011"/>
    <x v="209"/>
    <x v="0"/>
    <x v="1"/>
    <x v="0"/>
    <x v="0"/>
  </r>
  <r>
    <x v="1"/>
    <n v="63"/>
    <n v="40190.230000000003"/>
    <n v="41395.99"/>
    <n v="41395.99"/>
    <n v="8011"/>
    <x v="209"/>
    <x v="1"/>
    <x v="1"/>
    <x v="0"/>
    <x v="0"/>
  </r>
  <r>
    <x v="1"/>
    <n v="3697"/>
    <n v="1223072.29"/>
    <n v="1223072.29"/>
    <n v="1223072.29"/>
    <n v="8021"/>
    <x v="210"/>
    <x v="0"/>
    <x v="1"/>
    <x v="0"/>
    <x v="0"/>
  </r>
  <r>
    <x v="1"/>
    <n v="50"/>
    <n v="35984.980000000003"/>
    <n v="37064.519999999997"/>
    <n v="37064.519999999997"/>
    <n v="8021"/>
    <x v="210"/>
    <x v="1"/>
    <x v="1"/>
    <x v="0"/>
    <x v="0"/>
  </r>
  <r>
    <x v="1"/>
    <n v="869"/>
    <n v="84508.5"/>
    <n v="84508.5"/>
    <n v="84508.5"/>
    <n v="8041"/>
    <x v="211"/>
    <x v="0"/>
    <x v="1"/>
    <x v="0"/>
    <x v="0"/>
  </r>
  <r>
    <x v="1"/>
    <n v="5"/>
    <n v="1378.36"/>
    <n v="1419.72"/>
    <n v="1419.72"/>
    <n v="8041"/>
    <x v="211"/>
    <x v="1"/>
    <x v="1"/>
    <x v="0"/>
    <x v="0"/>
  </r>
  <r>
    <x v="1"/>
    <n v="2065"/>
    <n v="493090.57"/>
    <n v="493090.57"/>
    <n v="493090.57"/>
    <n v="8042"/>
    <x v="212"/>
    <x v="0"/>
    <x v="1"/>
    <x v="0"/>
    <x v="0"/>
  </r>
  <r>
    <x v="1"/>
    <n v="19"/>
    <n v="5449.35"/>
    <n v="5612.87"/>
    <n v="5612.87"/>
    <n v="8042"/>
    <x v="212"/>
    <x v="1"/>
    <x v="1"/>
    <x v="0"/>
    <x v="0"/>
  </r>
  <r>
    <x v="1"/>
    <n v="795"/>
    <n v="157245.82999999999"/>
    <n v="157245.82999999999"/>
    <n v="157245.82999999999"/>
    <n v="8043"/>
    <x v="213"/>
    <x v="0"/>
    <x v="1"/>
    <x v="0"/>
    <x v="0"/>
  </r>
  <r>
    <x v="1"/>
    <n v="110"/>
    <n v="32326.3"/>
    <n v="33331.480000000003"/>
    <n v="33331.480000000003"/>
    <n v="8043"/>
    <x v="213"/>
    <x v="1"/>
    <x v="1"/>
    <x v="0"/>
    <x v="0"/>
  </r>
  <r>
    <x v="1"/>
    <n v="324"/>
    <n v="25522.69"/>
    <n v="25522.69"/>
    <n v="25522.69"/>
    <n v="8049"/>
    <x v="214"/>
    <x v="0"/>
    <x v="1"/>
    <x v="0"/>
    <x v="0"/>
  </r>
  <r>
    <x v="1"/>
    <n v="3"/>
    <n v="1030.19"/>
    <n v="1061.0899999999999"/>
    <n v="1061.0899999999999"/>
    <n v="8049"/>
    <x v="214"/>
    <x v="1"/>
    <x v="1"/>
    <x v="0"/>
    <x v="0"/>
  </r>
  <r>
    <x v="1"/>
    <n v="19"/>
    <n v="2530.64"/>
    <n v="2530.64"/>
    <n v="2530.64"/>
    <n v="8050"/>
    <x v="215"/>
    <x v="0"/>
    <x v="1"/>
    <x v="0"/>
    <x v="0"/>
  </r>
  <r>
    <x v="1"/>
    <n v="1"/>
    <n v="113.09"/>
    <n v="116.49"/>
    <n v="116.49"/>
    <n v="8050"/>
    <x v="215"/>
    <x v="1"/>
    <x v="1"/>
    <x v="0"/>
    <x v="0"/>
  </r>
  <r>
    <x v="1"/>
    <n v="1280"/>
    <n v="317653"/>
    <n v="317653"/>
    <n v="317653"/>
    <n v="8062"/>
    <x v="216"/>
    <x v="0"/>
    <x v="1"/>
    <x v="0"/>
    <x v="0"/>
  </r>
  <r>
    <x v="1"/>
    <n v="99"/>
    <n v="38779.339999999997"/>
    <n v="40149.800000000003"/>
    <n v="40149.800000000003"/>
    <n v="8062"/>
    <x v="216"/>
    <x v="1"/>
    <x v="1"/>
    <x v="0"/>
    <x v="0"/>
  </r>
  <r>
    <x v="1"/>
    <n v="142"/>
    <n v="38338.800000000003"/>
    <n v="38338.800000000003"/>
    <n v="38338.800000000003"/>
    <n v="8071"/>
    <x v="217"/>
    <x v="0"/>
    <x v="1"/>
    <x v="0"/>
    <x v="0"/>
  </r>
  <r>
    <x v="1"/>
    <n v="9"/>
    <n v="8640.16"/>
    <n v="8899.34"/>
    <n v="8899.34"/>
    <n v="8071"/>
    <x v="217"/>
    <x v="1"/>
    <x v="1"/>
    <x v="0"/>
    <x v="0"/>
  </r>
  <r>
    <x v="1"/>
    <n v="7309"/>
    <n v="2073606.31"/>
    <n v="2073606.31"/>
    <n v="2073606.31"/>
    <n v="8099"/>
    <x v="218"/>
    <x v="0"/>
    <x v="1"/>
    <x v="0"/>
    <x v="0"/>
  </r>
  <r>
    <x v="1"/>
    <n v="249"/>
    <n v="83194.22"/>
    <n v="85350.8"/>
    <n v="85350.8"/>
    <n v="8099"/>
    <x v="218"/>
    <x v="1"/>
    <x v="1"/>
    <x v="0"/>
    <x v="0"/>
  </r>
  <r>
    <x v="1"/>
    <n v="124"/>
    <n v="196125.91"/>
    <n v="196125.91"/>
    <n v="196125.91"/>
    <n v="8111"/>
    <x v="219"/>
    <x v="0"/>
    <x v="1"/>
    <x v="0"/>
    <x v="0"/>
  </r>
  <r>
    <x v="1"/>
    <n v="3"/>
    <n v="2843.8"/>
    <n v="2929.1"/>
    <n v="2929.1"/>
    <n v="8111"/>
    <x v="219"/>
    <x v="1"/>
    <x v="1"/>
    <x v="0"/>
    <x v="0"/>
  </r>
  <r>
    <x v="1"/>
    <n v="888"/>
    <n v="2392462.23"/>
    <n v="2392462.23"/>
    <n v="2392462.23"/>
    <n v="8211"/>
    <x v="220"/>
    <x v="0"/>
    <x v="1"/>
    <x v="0"/>
    <x v="0"/>
  </r>
  <r>
    <x v="1"/>
    <n v="7"/>
    <n v="7691.93"/>
    <n v="7922.69"/>
    <n v="7922.69"/>
    <n v="8211"/>
    <x v="220"/>
    <x v="1"/>
    <x v="1"/>
    <x v="0"/>
    <x v="0"/>
  </r>
  <r>
    <x v="1"/>
    <n v="6929"/>
    <n v="1301142.67"/>
    <n v="1301142.67"/>
    <n v="1301142.67"/>
    <n v="8220"/>
    <x v="221"/>
    <x v="0"/>
    <x v="1"/>
    <x v="0"/>
    <x v="0"/>
  </r>
  <r>
    <x v="1"/>
    <n v="183"/>
    <n v="109702.01"/>
    <n v="113080.55"/>
    <n v="113080.55"/>
    <n v="8220"/>
    <x v="221"/>
    <x v="1"/>
    <x v="1"/>
    <x v="0"/>
    <x v="0"/>
  </r>
  <r>
    <x v="1"/>
    <n v="1"/>
    <n v="371.11"/>
    <n v="382.25"/>
    <n v="382.25"/>
    <n v="8241"/>
    <x v="245"/>
    <x v="1"/>
    <x v="1"/>
    <x v="0"/>
    <x v="0"/>
  </r>
  <r>
    <x v="1"/>
    <n v="10"/>
    <n v="1161.33"/>
    <n v="1196.21"/>
    <n v="1196.21"/>
    <n v="8244"/>
    <x v="222"/>
    <x v="1"/>
    <x v="1"/>
    <x v="0"/>
    <x v="0"/>
  </r>
  <r>
    <x v="1"/>
    <n v="262"/>
    <n v="128387.08"/>
    <n v="128387.08"/>
    <n v="128387.08"/>
    <n v="8249"/>
    <x v="223"/>
    <x v="0"/>
    <x v="1"/>
    <x v="0"/>
    <x v="0"/>
  </r>
  <r>
    <x v="1"/>
    <n v="4"/>
    <n v="3133.03"/>
    <n v="3227.01"/>
    <n v="3227.01"/>
    <n v="8249"/>
    <x v="223"/>
    <x v="1"/>
    <x v="1"/>
    <x v="0"/>
    <x v="0"/>
  </r>
  <r>
    <x v="1"/>
    <n v="1106"/>
    <n v="517077.06"/>
    <n v="517077.06"/>
    <n v="517077.06"/>
    <n v="8299"/>
    <x v="224"/>
    <x v="0"/>
    <x v="1"/>
    <x v="0"/>
    <x v="0"/>
  </r>
  <r>
    <x v="1"/>
    <n v="268"/>
    <n v="79990.240000000005"/>
    <n v="82429.119999999995"/>
    <n v="82429.119999999995"/>
    <n v="8299"/>
    <x v="224"/>
    <x v="1"/>
    <x v="1"/>
    <x v="0"/>
    <x v="0"/>
  </r>
  <r>
    <x v="1"/>
    <n v="369"/>
    <n v="139000.51"/>
    <n v="139000.51"/>
    <n v="139000.51"/>
    <n v="8351"/>
    <x v="225"/>
    <x v="0"/>
    <x v="1"/>
    <x v="0"/>
    <x v="0"/>
  </r>
  <r>
    <x v="1"/>
    <n v="1"/>
    <n v="61.31"/>
    <n v="63.15"/>
    <n v="63.15"/>
    <n v="8351"/>
    <x v="225"/>
    <x v="1"/>
    <x v="1"/>
    <x v="0"/>
    <x v="0"/>
  </r>
  <r>
    <x v="1"/>
    <n v="24149"/>
    <n v="1383466.2"/>
    <n v="1383466.2"/>
    <n v="1383466.2"/>
    <n v="8398"/>
    <x v="226"/>
    <x v="0"/>
    <x v="1"/>
    <x v="0"/>
    <x v="0"/>
  </r>
  <r>
    <x v="1"/>
    <n v="1"/>
    <n v="56.6"/>
    <n v="0"/>
    <n v="58.3"/>
    <n v="8398"/>
    <x v="226"/>
    <x v="1"/>
    <x v="2"/>
    <x v="1"/>
    <x v="0"/>
  </r>
  <r>
    <x v="1"/>
    <n v="663"/>
    <n v="87005.42"/>
    <n v="89653.86"/>
    <n v="89653.86"/>
    <n v="8398"/>
    <x v="226"/>
    <x v="1"/>
    <x v="1"/>
    <x v="0"/>
    <x v="0"/>
  </r>
  <r>
    <x v="1"/>
    <n v="9"/>
    <n v="431.17"/>
    <n v="431.17"/>
    <n v="431.17"/>
    <n v="8641"/>
    <x v="227"/>
    <x v="0"/>
    <x v="1"/>
    <x v="0"/>
    <x v="0"/>
  </r>
  <r>
    <x v="1"/>
    <n v="22"/>
    <n v="6784.81"/>
    <n v="6988.37"/>
    <n v="6988.37"/>
    <n v="8641"/>
    <x v="227"/>
    <x v="1"/>
    <x v="1"/>
    <x v="0"/>
    <x v="0"/>
  </r>
  <r>
    <x v="1"/>
    <n v="1"/>
    <n v="112.45"/>
    <n v="115.83"/>
    <n v="115.83"/>
    <n v="8651"/>
    <x v="246"/>
    <x v="1"/>
    <x v="1"/>
    <x v="0"/>
    <x v="0"/>
  </r>
  <r>
    <x v="1"/>
    <n v="37"/>
    <n v="15927.28"/>
    <n v="16407.22"/>
    <n v="16407.22"/>
    <n v="8661"/>
    <x v="228"/>
    <x v="1"/>
    <x v="1"/>
    <x v="0"/>
    <x v="0"/>
  </r>
  <r>
    <x v="1"/>
    <n v="2"/>
    <n v="263.5"/>
    <n v="263.5"/>
    <n v="263.5"/>
    <n v="8675"/>
    <x v="229"/>
    <x v="0"/>
    <x v="1"/>
    <x v="0"/>
    <x v="0"/>
  </r>
  <r>
    <x v="1"/>
    <n v="1"/>
    <n v="22.81"/>
    <n v="23.49"/>
    <n v="23.49"/>
    <n v="8675"/>
    <x v="229"/>
    <x v="1"/>
    <x v="1"/>
    <x v="0"/>
    <x v="0"/>
  </r>
  <r>
    <x v="1"/>
    <n v="3778"/>
    <n v="419917.16"/>
    <n v="419917.16"/>
    <n v="419917.16"/>
    <n v="8699"/>
    <x v="230"/>
    <x v="0"/>
    <x v="1"/>
    <x v="0"/>
    <x v="0"/>
  </r>
  <r>
    <x v="1"/>
    <n v="198"/>
    <n v="66673.03"/>
    <n v="68679.69"/>
    <n v="68679.69"/>
    <n v="8699"/>
    <x v="230"/>
    <x v="1"/>
    <x v="1"/>
    <x v="0"/>
    <x v="0"/>
  </r>
  <r>
    <x v="1"/>
    <n v="1"/>
    <n v="45.2"/>
    <n v="46.56"/>
    <n v="46.56"/>
    <n v="8734"/>
    <x v="247"/>
    <x v="1"/>
    <x v="1"/>
    <x v="0"/>
    <x v="0"/>
  </r>
  <r>
    <x v="1"/>
    <n v="120"/>
    <n v="67124.25"/>
    <n v="67124.25"/>
    <n v="67124.25"/>
    <n v="8911"/>
    <x v="231"/>
    <x v="0"/>
    <x v="1"/>
    <x v="0"/>
    <x v="0"/>
  </r>
  <r>
    <x v="1"/>
    <n v="3"/>
    <n v="657.85"/>
    <n v="677.59"/>
    <n v="677.59"/>
    <n v="8911"/>
    <x v="231"/>
    <x v="1"/>
    <x v="1"/>
    <x v="0"/>
    <x v="0"/>
  </r>
  <r>
    <x v="1"/>
    <n v="2220"/>
    <n v="1029962.48"/>
    <n v="1029962.48"/>
    <n v="1029962.48"/>
    <n v="8931"/>
    <x v="232"/>
    <x v="0"/>
    <x v="1"/>
    <x v="0"/>
    <x v="0"/>
  </r>
  <r>
    <x v="1"/>
    <n v="24"/>
    <n v="5582.58"/>
    <n v="5750.04"/>
    <n v="5750.04"/>
    <n v="8931"/>
    <x v="232"/>
    <x v="1"/>
    <x v="1"/>
    <x v="0"/>
    <x v="0"/>
  </r>
  <r>
    <x v="1"/>
    <n v="1091"/>
    <n v="761565.7"/>
    <n v="761565.7"/>
    <n v="761565.7"/>
    <n v="8999"/>
    <x v="233"/>
    <x v="0"/>
    <x v="1"/>
    <x v="0"/>
    <x v="0"/>
  </r>
  <r>
    <x v="1"/>
    <n v="822"/>
    <n v="109118.53"/>
    <n v="113022.83"/>
    <n v="113022.83"/>
    <n v="8999"/>
    <x v="233"/>
    <x v="1"/>
    <x v="1"/>
    <x v="0"/>
    <x v="0"/>
  </r>
  <r>
    <x v="1"/>
    <n v="3"/>
    <n v="235.89"/>
    <n v="242.95"/>
    <n v="242.95"/>
    <n v="9222"/>
    <x v="234"/>
    <x v="1"/>
    <x v="1"/>
    <x v="0"/>
    <x v="0"/>
  </r>
  <r>
    <x v="1"/>
    <n v="31"/>
    <n v="7842.62"/>
    <n v="8077.94"/>
    <n v="8077.94"/>
    <n v="9311"/>
    <x v="235"/>
    <x v="1"/>
    <x v="1"/>
    <x v="0"/>
    <x v="0"/>
  </r>
  <r>
    <x v="1"/>
    <n v="37535"/>
    <n v="10226574.42"/>
    <n v="10226574.42"/>
    <n v="10226574.42"/>
    <n v="9399"/>
    <x v="236"/>
    <x v="0"/>
    <x v="1"/>
    <x v="0"/>
    <x v="0"/>
  </r>
  <r>
    <x v="1"/>
    <n v="1"/>
    <n v="75.72"/>
    <n v="0"/>
    <n v="78"/>
    <n v="9399"/>
    <x v="236"/>
    <x v="1"/>
    <x v="2"/>
    <x v="1"/>
    <x v="0"/>
  </r>
  <r>
    <x v="1"/>
    <n v="1523"/>
    <n v="81982.78"/>
    <n v="84453.9"/>
    <n v="84453.9"/>
    <n v="9399"/>
    <x v="236"/>
    <x v="1"/>
    <x v="1"/>
    <x v="0"/>
    <x v="0"/>
  </r>
  <r>
    <x v="1"/>
    <n v="1"/>
    <n v="76.5"/>
    <n v="0"/>
    <n v="76.5"/>
    <n v="9402"/>
    <x v="237"/>
    <x v="0"/>
    <x v="2"/>
    <x v="1"/>
    <x v="0"/>
  </r>
  <r>
    <x v="1"/>
    <n v="13343"/>
    <n v="1594612.54"/>
    <n v="1594612.54"/>
    <n v="1594612.54"/>
    <n v="9402"/>
    <x v="237"/>
    <x v="0"/>
    <x v="1"/>
    <x v="0"/>
    <x v="0"/>
  </r>
  <r>
    <x v="1"/>
    <n v="50"/>
    <n v="4040.45"/>
    <n v="4161.63"/>
    <n v="4161.63"/>
    <n v="9402"/>
    <x v="237"/>
    <x v="1"/>
    <x v="1"/>
    <x v="0"/>
    <x v="0"/>
  </r>
  <r>
    <x v="2"/>
    <n v="397"/>
    <n v="139891.70000000001"/>
    <n v="139891.70000000001"/>
    <n v="139891.70000000001"/>
    <n v="1520"/>
    <x v="0"/>
    <x v="0"/>
    <x v="0"/>
    <x v="0"/>
    <x v="0"/>
  </r>
  <r>
    <x v="2"/>
    <n v="32"/>
    <n v="4911.79"/>
    <n v="4985.99"/>
    <n v="4985.99"/>
    <n v="1520"/>
    <x v="0"/>
    <x v="1"/>
    <x v="0"/>
    <x v="0"/>
    <x v="0"/>
  </r>
  <r>
    <x v="2"/>
    <n v="81"/>
    <n v="137750.59"/>
    <n v="137750.59"/>
    <n v="137750.59"/>
    <n v="1711"/>
    <x v="1"/>
    <x v="0"/>
    <x v="1"/>
    <x v="0"/>
    <x v="0"/>
  </r>
  <r>
    <x v="2"/>
    <n v="15"/>
    <n v="15438.15"/>
    <n v="15438.15"/>
    <n v="15438.15"/>
    <n v="1731"/>
    <x v="2"/>
    <x v="0"/>
    <x v="1"/>
    <x v="0"/>
    <x v="0"/>
  </r>
  <r>
    <x v="2"/>
    <n v="1"/>
    <n v="71.319999999999993"/>
    <n v="73.459999999999994"/>
    <n v="73.459999999999994"/>
    <n v="1750"/>
    <x v="248"/>
    <x v="1"/>
    <x v="1"/>
    <x v="0"/>
    <x v="0"/>
  </r>
  <r>
    <x v="2"/>
    <n v="3"/>
    <n v="561.71"/>
    <n v="578.54999999999995"/>
    <n v="578.54999999999995"/>
    <n v="1799"/>
    <x v="3"/>
    <x v="1"/>
    <x v="1"/>
    <x v="0"/>
    <x v="0"/>
  </r>
  <r>
    <x v="2"/>
    <n v="5084"/>
    <n v="933111"/>
    <n v="933111"/>
    <n v="933111"/>
    <n v="2741"/>
    <x v="4"/>
    <x v="0"/>
    <x v="1"/>
    <x v="0"/>
    <x v="0"/>
  </r>
  <r>
    <x v="2"/>
    <n v="103"/>
    <n v="19300.009999999998"/>
    <n v="19586.849999999999"/>
    <n v="19586.849999999999"/>
    <n v="2741"/>
    <x v="4"/>
    <x v="1"/>
    <x v="1"/>
    <x v="0"/>
    <x v="0"/>
  </r>
  <r>
    <x v="2"/>
    <n v="67"/>
    <n v="11007.41"/>
    <n v="11344.49"/>
    <n v="11344.49"/>
    <n v="4011"/>
    <x v="5"/>
    <x v="1"/>
    <x v="1"/>
    <x v="0"/>
    <x v="0"/>
  </r>
  <r>
    <x v="2"/>
    <n v="568"/>
    <n v="148906.97"/>
    <n v="148906.97"/>
    <n v="148906.97"/>
    <n v="4111"/>
    <x v="6"/>
    <x v="0"/>
    <x v="1"/>
    <x v="0"/>
    <x v="0"/>
  </r>
  <r>
    <x v="2"/>
    <n v="342"/>
    <n v="17530.7"/>
    <n v="18107.38"/>
    <n v="18107.38"/>
    <n v="4111"/>
    <x v="6"/>
    <x v="1"/>
    <x v="1"/>
    <x v="0"/>
    <x v="0"/>
  </r>
  <r>
    <x v="2"/>
    <n v="258"/>
    <n v="18024.46"/>
    <n v="18024.46"/>
    <n v="18024.46"/>
    <n v="4112"/>
    <x v="7"/>
    <x v="0"/>
    <x v="1"/>
    <x v="0"/>
    <x v="0"/>
  </r>
  <r>
    <x v="2"/>
    <n v="8"/>
    <n v="2620.77"/>
    <n v="0"/>
    <n v="2699.39"/>
    <n v="4112"/>
    <x v="7"/>
    <x v="1"/>
    <x v="2"/>
    <x v="1"/>
    <x v="0"/>
  </r>
  <r>
    <x v="2"/>
    <n v="577"/>
    <n v="104315.57"/>
    <n v="107698.75"/>
    <n v="107698.75"/>
    <n v="4112"/>
    <x v="7"/>
    <x v="1"/>
    <x v="1"/>
    <x v="0"/>
    <x v="0"/>
  </r>
  <r>
    <x v="2"/>
    <n v="53"/>
    <n v="16334.42"/>
    <n v="16334.42"/>
    <n v="16334.42"/>
    <n v="4119"/>
    <x v="8"/>
    <x v="0"/>
    <x v="1"/>
    <x v="0"/>
    <x v="0"/>
  </r>
  <r>
    <x v="2"/>
    <n v="2"/>
    <n v="1752.29"/>
    <n v="1804.87"/>
    <n v="1804.87"/>
    <n v="4119"/>
    <x v="8"/>
    <x v="1"/>
    <x v="1"/>
    <x v="0"/>
    <x v="0"/>
  </r>
  <r>
    <x v="2"/>
    <n v="16855"/>
    <n v="782314.58"/>
    <n v="782314.58"/>
    <n v="782314.58"/>
    <n v="4121"/>
    <x v="9"/>
    <x v="0"/>
    <x v="1"/>
    <x v="0"/>
    <x v="0"/>
  </r>
  <r>
    <x v="2"/>
    <n v="1110"/>
    <n v="50693.15"/>
    <n v="52253.75"/>
    <n v="52253.75"/>
    <n v="4121"/>
    <x v="9"/>
    <x v="1"/>
    <x v="1"/>
    <x v="0"/>
    <x v="0"/>
  </r>
  <r>
    <x v="2"/>
    <n v="8"/>
    <n v="654"/>
    <n v="654"/>
    <n v="654"/>
    <n v="4131"/>
    <x v="10"/>
    <x v="0"/>
    <x v="1"/>
    <x v="0"/>
    <x v="0"/>
  </r>
  <r>
    <x v="2"/>
    <n v="86"/>
    <n v="8345.73"/>
    <n v="8596.19"/>
    <n v="8596.19"/>
    <n v="4131"/>
    <x v="10"/>
    <x v="1"/>
    <x v="1"/>
    <x v="0"/>
    <x v="0"/>
  </r>
  <r>
    <x v="2"/>
    <n v="123"/>
    <n v="59105.72"/>
    <n v="59105.72"/>
    <n v="59105.72"/>
    <n v="4214"/>
    <x v="11"/>
    <x v="0"/>
    <x v="1"/>
    <x v="0"/>
    <x v="0"/>
  </r>
  <r>
    <x v="2"/>
    <n v="24"/>
    <n v="9504.25"/>
    <n v="9794.5300000000007"/>
    <n v="9794.5300000000007"/>
    <n v="4214"/>
    <x v="11"/>
    <x v="1"/>
    <x v="1"/>
    <x v="0"/>
    <x v="0"/>
  </r>
  <r>
    <x v="2"/>
    <n v="495"/>
    <n v="410809.12"/>
    <n v="410809.12"/>
    <n v="410809.12"/>
    <n v="4215"/>
    <x v="12"/>
    <x v="0"/>
    <x v="1"/>
    <x v="0"/>
    <x v="0"/>
  </r>
  <r>
    <x v="2"/>
    <n v="85"/>
    <n v="16998.47"/>
    <n v="17597.77"/>
    <n v="17597.77"/>
    <n v="4215"/>
    <x v="12"/>
    <x v="1"/>
    <x v="1"/>
    <x v="0"/>
    <x v="0"/>
  </r>
  <r>
    <x v="2"/>
    <n v="6"/>
    <n v="218.65"/>
    <n v="225.21"/>
    <n v="225.21"/>
    <n v="4225"/>
    <x v="13"/>
    <x v="1"/>
    <x v="1"/>
    <x v="0"/>
    <x v="0"/>
  </r>
  <r>
    <x v="2"/>
    <n v="242"/>
    <n v="468465.59"/>
    <n v="468465.59"/>
    <n v="468465.59"/>
    <n v="4411"/>
    <x v="14"/>
    <x v="0"/>
    <x v="3"/>
    <x v="2"/>
    <x v="0"/>
  </r>
  <r>
    <x v="2"/>
    <n v="1446"/>
    <n v="1638825.43"/>
    <n v="1666202.69"/>
    <n v="1666202.69"/>
    <n v="4411"/>
    <x v="14"/>
    <x v="1"/>
    <x v="3"/>
    <x v="2"/>
    <x v="0"/>
  </r>
  <r>
    <x v="2"/>
    <n v="36"/>
    <n v="14697.98"/>
    <n v="14697.98"/>
    <n v="14697.98"/>
    <n v="4457"/>
    <x v="15"/>
    <x v="0"/>
    <x v="1"/>
    <x v="0"/>
    <x v="0"/>
  </r>
  <r>
    <x v="2"/>
    <n v="11"/>
    <n v="1641.67"/>
    <n v="1690.89"/>
    <n v="1690.89"/>
    <n v="4457"/>
    <x v="15"/>
    <x v="1"/>
    <x v="1"/>
    <x v="0"/>
    <x v="0"/>
  </r>
  <r>
    <x v="2"/>
    <n v="13"/>
    <n v="4568.3900000000003"/>
    <n v="4568.3900000000003"/>
    <n v="4568.3900000000003"/>
    <n v="4468"/>
    <x v="16"/>
    <x v="0"/>
    <x v="1"/>
    <x v="0"/>
    <x v="0"/>
  </r>
  <r>
    <x v="2"/>
    <n v="6"/>
    <n v="1344.4"/>
    <n v="1386.1"/>
    <n v="1386.1"/>
    <n v="4468"/>
    <x v="16"/>
    <x v="1"/>
    <x v="1"/>
    <x v="0"/>
    <x v="0"/>
  </r>
  <r>
    <x v="2"/>
    <n v="2"/>
    <n v="95.95"/>
    <n v="0"/>
    <n v="95.95"/>
    <n v="4511"/>
    <x v="17"/>
    <x v="0"/>
    <x v="2"/>
    <x v="1"/>
    <x v="0"/>
  </r>
  <r>
    <x v="2"/>
    <n v="39842"/>
    <n v="16946085.809999999"/>
    <n v="16946085.809999999"/>
    <n v="16946085.809999999"/>
    <n v="4511"/>
    <x v="17"/>
    <x v="0"/>
    <x v="4"/>
    <x v="0"/>
    <x v="0"/>
  </r>
  <r>
    <x v="2"/>
    <n v="1"/>
    <n v="-841.93"/>
    <n v="0"/>
    <n v="-818.11"/>
    <n v="4511"/>
    <x v="17"/>
    <x v="1"/>
    <x v="2"/>
    <x v="1"/>
    <x v="0"/>
  </r>
  <r>
    <x v="2"/>
    <n v="5851"/>
    <n v="2757439.36"/>
    <n v="2822946.78"/>
    <n v="2822946.78"/>
    <n v="4511"/>
    <x v="17"/>
    <x v="1"/>
    <x v="4"/>
    <x v="0"/>
    <x v="0"/>
  </r>
  <r>
    <x v="2"/>
    <n v="95"/>
    <n v="23714.65"/>
    <n v="23714.65"/>
    <n v="23714.65"/>
    <n v="4582"/>
    <x v="18"/>
    <x v="0"/>
    <x v="4"/>
    <x v="0"/>
    <x v="0"/>
  </r>
  <r>
    <x v="2"/>
    <n v="11"/>
    <n v="3569.48"/>
    <n v="3676.54"/>
    <n v="3676.54"/>
    <n v="4582"/>
    <x v="18"/>
    <x v="1"/>
    <x v="4"/>
    <x v="0"/>
    <x v="0"/>
  </r>
  <r>
    <x v="2"/>
    <n v="11616"/>
    <n v="8712868.1799999997"/>
    <n v="8712868.1799999997"/>
    <n v="8712868.1799999997"/>
    <n v="4722"/>
    <x v="19"/>
    <x v="0"/>
    <x v="3"/>
    <x v="2"/>
    <x v="0"/>
  </r>
  <r>
    <x v="2"/>
    <n v="1679"/>
    <n v="852123.5"/>
    <n v="875953.52"/>
    <n v="875953.52"/>
    <n v="4722"/>
    <x v="19"/>
    <x v="1"/>
    <x v="3"/>
    <x v="2"/>
    <x v="0"/>
  </r>
  <r>
    <x v="2"/>
    <n v="11573"/>
    <n v="569843.47"/>
    <n v="569843.47"/>
    <n v="569843.47"/>
    <n v="4784"/>
    <x v="20"/>
    <x v="0"/>
    <x v="1"/>
    <x v="0"/>
    <x v="0"/>
  </r>
  <r>
    <x v="2"/>
    <n v="105"/>
    <n v="2262.4"/>
    <n v="2331.9"/>
    <n v="2331.9"/>
    <n v="4784"/>
    <x v="20"/>
    <x v="1"/>
    <x v="1"/>
    <x v="0"/>
    <x v="0"/>
  </r>
  <r>
    <x v="2"/>
    <n v="1251"/>
    <n v="162625.4"/>
    <n v="162625.4"/>
    <n v="162625.4"/>
    <n v="4789"/>
    <x v="21"/>
    <x v="0"/>
    <x v="1"/>
    <x v="0"/>
    <x v="0"/>
  </r>
  <r>
    <x v="2"/>
    <n v="3"/>
    <n v="7.97"/>
    <n v="0"/>
    <n v="8.23"/>
    <n v="4789"/>
    <x v="21"/>
    <x v="1"/>
    <x v="2"/>
    <x v="1"/>
    <x v="0"/>
  </r>
  <r>
    <x v="2"/>
    <n v="452"/>
    <n v="22218.3"/>
    <n v="22990.720000000001"/>
    <n v="22990.720000000001"/>
    <n v="4789"/>
    <x v="21"/>
    <x v="1"/>
    <x v="1"/>
    <x v="0"/>
    <x v="0"/>
  </r>
  <r>
    <x v="2"/>
    <n v="5990"/>
    <n v="540938.21"/>
    <n v="540938.21"/>
    <n v="540938.21"/>
    <n v="4812"/>
    <x v="22"/>
    <x v="0"/>
    <x v="1"/>
    <x v="0"/>
    <x v="0"/>
  </r>
  <r>
    <x v="2"/>
    <n v="256"/>
    <n v="29154.74"/>
    <n v="30026.38"/>
    <n v="30026.38"/>
    <n v="4812"/>
    <x v="22"/>
    <x v="1"/>
    <x v="1"/>
    <x v="0"/>
    <x v="0"/>
  </r>
  <r>
    <x v="2"/>
    <n v="5"/>
    <n v="510.42"/>
    <n v="0"/>
    <n v="510.42"/>
    <n v="4814"/>
    <x v="23"/>
    <x v="0"/>
    <x v="2"/>
    <x v="1"/>
    <x v="0"/>
  </r>
  <r>
    <x v="2"/>
    <n v="70479"/>
    <n v="8201867.7800000003"/>
    <n v="8201867.7800000003"/>
    <n v="8201867.7800000003"/>
    <n v="4814"/>
    <x v="23"/>
    <x v="0"/>
    <x v="1"/>
    <x v="0"/>
    <x v="0"/>
  </r>
  <r>
    <x v="2"/>
    <n v="1152"/>
    <n v="35526.68"/>
    <n v="36211.14"/>
    <n v="36211.14"/>
    <n v="4814"/>
    <x v="23"/>
    <x v="1"/>
    <x v="1"/>
    <x v="0"/>
    <x v="0"/>
  </r>
  <r>
    <x v="2"/>
    <n v="242"/>
    <n v="31189.39"/>
    <n v="31189.39"/>
    <n v="31189.39"/>
    <n v="4816"/>
    <x v="24"/>
    <x v="0"/>
    <x v="1"/>
    <x v="0"/>
    <x v="0"/>
  </r>
  <r>
    <x v="2"/>
    <n v="212"/>
    <n v="32653.4"/>
    <n v="33717.379999999997"/>
    <n v="33717.379999999997"/>
    <n v="4816"/>
    <x v="24"/>
    <x v="1"/>
    <x v="1"/>
    <x v="0"/>
    <x v="0"/>
  </r>
  <r>
    <x v="2"/>
    <n v="42"/>
    <n v="2527.0100000000002"/>
    <n v="2610.61"/>
    <n v="2610.61"/>
    <n v="4829"/>
    <x v="25"/>
    <x v="1"/>
    <x v="1"/>
    <x v="0"/>
    <x v="0"/>
  </r>
  <r>
    <x v="2"/>
    <n v="10529"/>
    <n v="1141907.8799999999"/>
    <n v="1141907.8799999999"/>
    <n v="1141907.8799999999"/>
    <n v="4899"/>
    <x v="26"/>
    <x v="0"/>
    <x v="1"/>
    <x v="0"/>
    <x v="0"/>
  </r>
  <r>
    <x v="2"/>
    <n v="37"/>
    <n v="3365.46"/>
    <n v="3466.38"/>
    <n v="3466.38"/>
    <n v="4899"/>
    <x v="26"/>
    <x v="1"/>
    <x v="1"/>
    <x v="0"/>
    <x v="0"/>
  </r>
  <r>
    <x v="2"/>
    <n v="16888"/>
    <n v="4514489.51"/>
    <n v="4514489.51"/>
    <n v="4514489.51"/>
    <n v="4900"/>
    <x v="27"/>
    <x v="0"/>
    <x v="1"/>
    <x v="0"/>
    <x v="0"/>
  </r>
  <r>
    <x v="2"/>
    <n v="100"/>
    <n v="7467.47"/>
    <n v="7699.81"/>
    <n v="7699.81"/>
    <n v="4900"/>
    <x v="27"/>
    <x v="1"/>
    <x v="1"/>
    <x v="0"/>
    <x v="0"/>
  </r>
  <r>
    <x v="2"/>
    <n v="2129"/>
    <n v="318861.68"/>
    <n v="318861.68"/>
    <n v="318861.68"/>
    <n v="5013"/>
    <x v="28"/>
    <x v="0"/>
    <x v="5"/>
    <x v="2"/>
    <x v="0"/>
  </r>
  <r>
    <x v="2"/>
    <n v="7"/>
    <n v="11057.88"/>
    <n v="11389.6"/>
    <n v="11389.6"/>
    <n v="5013"/>
    <x v="28"/>
    <x v="1"/>
    <x v="5"/>
    <x v="2"/>
    <x v="0"/>
  </r>
  <r>
    <x v="2"/>
    <n v="8"/>
    <n v="3080.44"/>
    <n v="3080.44"/>
    <n v="3080.44"/>
    <n v="5039"/>
    <x v="30"/>
    <x v="0"/>
    <x v="0"/>
    <x v="0"/>
    <x v="0"/>
  </r>
  <r>
    <x v="2"/>
    <n v="3"/>
    <n v="2319.7600000000002"/>
    <n v="2389.36"/>
    <n v="2389.36"/>
    <n v="5039"/>
    <x v="30"/>
    <x v="1"/>
    <x v="0"/>
    <x v="0"/>
    <x v="0"/>
  </r>
  <r>
    <x v="2"/>
    <n v="8"/>
    <n v="838.85"/>
    <n v="864.01"/>
    <n v="864.01"/>
    <n v="5044"/>
    <x v="31"/>
    <x v="1"/>
    <x v="0"/>
    <x v="0"/>
    <x v="0"/>
  </r>
  <r>
    <x v="2"/>
    <n v="1"/>
    <n v="0.99"/>
    <n v="0"/>
    <n v="0.99"/>
    <n v="5045"/>
    <x v="32"/>
    <x v="0"/>
    <x v="2"/>
    <x v="1"/>
    <x v="0"/>
  </r>
  <r>
    <x v="2"/>
    <n v="56992"/>
    <n v="2699622.62"/>
    <n v="2699622.62"/>
    <n v="2699622.62"/>
    <n v="5045"/>
    <x v="32"/>
    <x v="0"/>
    <x v="0"/>
    <x v="0"/>
    <x v="0"/>
  </r>
  <r>
    <x v="2"/>
    <n v="1019"/>
    <n v="201243.18"/>
    <n v="206697.26"/>
    <n v="206697.26"/>
    <n v="5045"/>
    <x v="32"/>
    <x v="1"/>
    <x v="0"/>
    <x v="0"/>
    <x v="0"/>
  </r>
  <r>
    <x v="2"/>
    <n v="7"/>
    <n v="18393.57"/>
    <n v="18945.39"/>
    <n v="18945.39"/>
    <n v="5046"/>
    <x v="33"/>
    <x v="1"/>
    <x v="1"/>
    <x v="0"/>
    <x v="0"/>
  </r>
  <r>
    <x v="2"/>
    <n v="830"/>
    <n v="1554517.51"/>
    <n v="1554517.51"/>
    <n v="1554517.51"/>
    <n v="5047"/>
    <x v="34"/>
    <x v="0"/>
    <x v="1"/>
    <x v="0"/>
    <x v="0"/>
  </r>
  <r>
    <x v="2"/>
    <n v="57"/>
    <n v="26337.24"/>
    <n v="27127.3"/>
    <n v="27127.3"/>
    <n v="5047"/>
    <x v="34"/>
    <x v="1"/>
    <x v="1"/>
    <x v="0"/>
    <x v="0"/>
  </r>
  <r>
    <x v="2"/>
    <n v="448"/>
    <n v="965612.57"/>
    <n v="965612.57"/>
    <n v="965612.57"/>
    <n v="5065"/>
    <x v="35"/>
    <x v="0"/>
    <x v="0"/>
    <x v="0"/>
    <x v="0"/>
  </r>
  <r>
    <x v="2"/>
    <n v="49"/>
    <n v="20089.62"/>
    <n v="20706.900000000001"/>
    <n v="20706.900000000001"/>
    <n v="5065"/>
    <x v="35"/>
    <x v="1"/>
    <x v="0"/>
    <x v="0"/>
    <x v="0"/>
  </r>
  <r>
    <x v="2"/>
    <n v="1238"/>
    <n v="242124"/>
    <n v="242124"/>
    <n v="242124"/>
    <n v="5072"/>
    <x v="36"/>
    <x v="0"/>
    <x v="0"/>
    <x v="0"/>
    <x v="0"/>
  </r>
  <r>
    <x v="2"/>
    <n v="17"/>
    <n v="1645.28"/>
    <n v="1694.64"/>
    <n v="1694.64"/>
    <n v="5072"/>
    <x v="36"/>
    <x v="1"/>
    <x v="0"/>
    <x v="0"/>
    <x v="0"/>
  </r>
  <r>
    <x v="2"/>
    <n v="1"/>
    <n v="18.059999999999999"/>
    <n v="18.600000000000001"/>
    <n v="18.600000000000001"/>
    <n v="5074"/>
    <x v="37"/>
    <x v="1"/>
    <x v="0"/>
    <x v="0"/>
    <x v="0"/>
  </r>
  <r>
    <x v="2"/>
    <n v="98"/>
    <n v="14762.73"/>
    <n v="14762.73"/>
    <n v="14762.73"/>
    <n v="5085"/>
    <x v="38"/>
    <x v="0"/>
    <x v="1"/>
    <x v="0"/>
    <x v="0"/>
  </r>
  <r>
    <x v="2"/>
    <n v="5"/>
    <n v="1596.44"/>
    <n v="1644.32"/>
    <n v="1644.32"/>
    <n v="5085"/>
    <x v="38"/>
    <x v="1"/>
    <x v="1"/>
    <x v="0"/>
    <x v="0"/>
  </r>
  <r>
    <x v="2"/>
    <n v="27"/>
    <n v="16016.84"/>
    <n v="16497.36"/>
    <n v="16497.36"/>
    <n v="5094"/>
    <x v="39"/>
    <x v="1"/>
    <x v="0"/>
    <x v="0"/>
    <x v="0"/>
  </r>
  <r>
    <x v="2"/>
    <n v="1222"/>
    <n v="453107.16"/>
    <n v="453107.16"/>
    <n v="453107.16"/>
    <n v="5099"/>
    <x v="40"/>
    <x v="0"/>
    <x v="0"/>
    <x v="0"/>
    <x v="0"/>
  </r>
  <r>
    <x v="2"/>
    <n v="93"/>
    <n v="33146.5"/>
    <n v="34148.14"/>
    <n v="34148.14"/>
    <n v="5099"/>
    <x v="40"/>
    <x v="1"/>
    <x v="0"/>
    <x v="0"/>
    <x v="0"/>
  </r>
  <r>
    <x v="2"/>
    <n v="157"/>
    <n v="243516.51"/>
    <n v="243516.51"/>
    <n v="243516.51"/>
    <n v="5111"/>
    <x v="41"/>
    <x v="0"/>
    <x v="0"/>
    <x v="0"/>
    <x v="0"/>
  </r>
  <r>
    <x v="2"/>
    <n v="21"/>
    <n v="4922.54"/>
    <n v="5077.8599999999997"/>
    <n v="5077.8599999999997"/>
    <n v="5111"/>
    <x v="41"/>
    <x v="1"/>
    <x v="0"/>
    <x v="0"/>
    <x v="0"/>
  </r>
  <r>
    <x v="2"/>
    <n v="46"/>
    <n v="35186.910000000003"/>
    <n v="36307.03"/>
    <n v="36307.03"/>
    <n v="5122"/>
    <x v="42"/>
    <x v="1"/>
    <x v="1"/>
    <x v="0"/>
    <x v="0"/>
  </r>
  <r>
    <x v="2"/>
    <n v="25"/>
    <n v="21234.07"/>
    <n v="21874.11"/>
    <n v="21874.11"/>
    <n v="5131"/>
    <x v="43"/>
    <x v="1"/>
    <x v="0"/>
    <x v="0"/>
    <x v="0"/>
  </r>
  <r>
    <x v="2"/>
    <n v="57"/>
    <n v="10869.56"/>
    <n v="11198.78"/>
    <n v="11198.78"/>
    <n v="5137"/>
    <x v="44"/>
    <x v="1"/>
    <x v="0"/>
    <x v="0"/>
    <x v="0"/>
  </r>
  <r>
    <x v="2"/>
    <n v="21"/>
    <n v="2074.8200000000002"/>
    <n v="2142.8200000000002"/>
    <n v="2142.8200000000002"/>
    <n v="5139"/>
    <x v="45"/>
    <x v="1"/>
    <x v="0"/>
    <x v="0"/>
    <x v="0"/>
  </r>
  <r>
    <x v="2"/>
    <n v="1"/>
    <n v="77.180000000000007"/>
    <n v="79.5"/>
    <n v="79.5"/>
    <n v="5169"/>
    <x v="46"/>
    <x v="1"/>
    <x v="1"/>
    <x v="0"/>
    <x v="0"/>
  </r>
  <r>
    <x v="2"/>
    <n v="396"/>
    <n v="32967.18"/>
    <n v="32967.18"/>
    <n v="32967.18"/>
    <n v="5172"/>
    <x v="47"/>
    <x v="0"/>
    <x v="0"/>
    <x v="0"/>
    <x v="0"/>
  </r>
  <r>
    <x v="2"/>
    <n v="1"/>
    <n v="32767.81"/>
    <n v="33750.85"/>
    <n v="33750.85"/>
    <n v="5172"/>
    <x v="47"/>
    <x v="1"/>
    <x v="0"/>
    <x v="0"/>
    <x v="0"/>
  </r>
  <r>
    <x v="2"/>
    <n v="51"/>
    <n v="6824.68"/>
    <n v="7035.98"/>
    <n v="7035.98"/>
    <n v="5192"/>
    <x v="48"/>
    <x v="1"/>
    <x v="0"/>
    <x v="0"/>
    <x v="0"/>
  </r>
  <r>
    <x v="2"/>
    <n v="2"/>
    <n v="243.88"/>
    <n v="251.2"/>
    <n v="251.2"/>
    <n v="5193"/>
    <x v="49"/>
    <x v="1"/>
    <x v="1"/>
    <x v="0"/>
    <x v="0"/>
  </r>
  <r>
    <x v="2"/>
    <n v="1"/>
    <n v="9590.81"/>
    <n v="9878.5300000000007"/>
    <n v="9878.5300000000007"/>
    <n v="5198"/>
    <x v="249"/>
    <x v="1"/>
    <x v="0"/>
    <x v="0"/>
    <x v="0"/>
  </r>
  <r>
    <x v="2"/>
    <n v="2852"/>
    <n v="2562262.56"/>
    <n v="2562262.56"/>
    <n v="2562262.56"/>
    <n v="5199"/>
    <x v="50"/>
    <x v="0"/>
    <x v="0"/>
    <x v="0"/>
    <x v="0"/>
  </r>
  <r>
    <x v="2"/>
    <n v="117"/>
    <n v="67742.77"/>
    <n v="69451.11"/>
    <n v="69451.11"/>
    <n v="5199"/>
    <x v="50"/>
    <x v="1"/>
    <x v="0"/>
    <x v="0"/>
    <x v="0"/>
  </r>
  <r>
    <x v="2"/>
    <n v="14883"/>
    <n v="2257274.46"/>
    <n v="2257274.46"/>
    <n v="2257274.46"/>
    <n v="5200"/>
    <x v="51"/>
    <x v="0"/>
    <x v="6"/>
    <x v="3"/>
    <x v="0"/>
  </r>
  <r>
    <x v="2"/>
    <n v="120"/>
    <n v="19948.27"/>
    <n v="20556.990000000002"/>
    <n v="20556.990000000002"/>
    <n v="5200"/>
    <x v="51"/>
    <x v="1"/>
    <x v="6"/>
    <x v="3"/>
    <x v="0"/>
  </r>
  <r>
    <x v="2"/>
    <n v="2349"/>
    <n v="591612.52"/>
    <n v="591612.52"/>
    <n v="591612.52"/>
    <n v="5211"/>
    <x v="52"/>
    <x v="0"/>
    <x v="0"/>
    <x v="0"/>
    <x v="0"/>
  </r>
  <r>
    <x v="2"/>
    <n v="8"/>
    <n v="1989.07"/>
    <n v="2048.75"/>
    <n v="2048.75"/>
    <n v="5211"/>
    <x v="52"/>
    <x v="1"/>
    <x v="0"/>
    <x v="0"/>
    <x v="0"/>
  </r>
  <r>
    <x v="2"/>
    <n v="3"/>
    <n v="1537.93"/>
    <n v="1584.07"/>
    <n v="1584.07"/>
    <n v="5231"/>
    <x v="250"/>
    <x v="1"/>
    <x v="6"/>
    <x v="3"/>
    <x v="0"/>
  </r>
  <r>
    <x v="2"/>
    <n v="2"/>
    <n v="3388.03"/>
    <n v="0"/>
    <n v="3388.03"/>
    <n v="5251"/>
    <x v="53"/>
    <x v="0"/>
    <x v="2"/>
    <x v="1"/>
    <x v="0"/>
  </r>
  <r>
    <x v="2"/>
    <n v="108706"/>
    <n v="9427184"/>
    <n v="9427184"/>
    <n v="9427184"/>
    <n v="5251"/>
    <x v="53"/>
    <x v="0"/>
    <x v="0"/>
    <x v="0"/>
    <x v="0"/>
  </r>
  <r>
    <x v="2"/>
    <n v="104"/>
    <n v="13634.08"/>
    <n v="14044.16"/>
    <n v="14044.16"/>
    <n v="5251"/>
    <x v="53"/>
    <x v="1"/>
    <x v="0"/>
    <x v="0"/>
    <x v="0"/>
  </r>
  <r>
    <x v="2"/>
    <n v="2145"/>
    <n v="245100.03"/>
    <n v="245100.03"/>
    <n v="245100.03"/>
    <n v="5261"/>
    <x v="49"/>
    <x v="0"/>
    <x v="0"/>
    <x v="0"/>
    <x v="0"/>
  </r>
  <r>
    <x v="2"/>
    <n v="14"/>
    <n v="1397.92"/>
    <n v="1439.84"/>
    <n v="1439.84"/>
    <n v="5261"/>
    <x v="49"/>
    <x v="1"/>
    <x v="0"/>
    <x v="0"/>
    <x v="0"/>
  </r>
  <r>
    <x v="2"/>
    <n v="1"/>
    <n v="46.67"/>
    <n v="48.07"/>
    <n v="48.07"/>
    <n v="5271"/>
    <x v="238"/>
    <x v="1"/>
    <x v="5"/>
    <x v="2"/>
    <x v="0"/>
  </r>
  <r>
    <x v="2"/>
    <n v="9078"/>
    <n v="2047276.14"/>
    <n v="2047276.14"/>
    <n v="2047276.14"/>
    <n v="5300"/>
    <x v="54"/>
    <x v="0"/>
    <x v="1"/>
    <x v="0"/>
    <x v="0"/>
  </r>
  <r>
    <x v="2"/>
    <n v="138"/>
    <n v="30760.15"/>
    <n v="31700.17"/>
    <n v="31700.17"/>
    <n v="5300"/>
    <x v="54"/>
    <x v="1"/>
    <x v="1"/>
    <x v="0"/>
    <x v="0"/>
  </r>
  <r>
    <x v="2"/>
    <n v="1"/>
    <n v="62.99"/>
    <n v="0"/>
    <n v="62.99"/>
    <n v="5309"/>
    <x v="55"/>
    <x v="0"/>
    <x v="2"/>
    <x v="1"/>
    <x v="0"/>
  </r>
  <r>
    <x v="2"/>
    <n v="3709"/>
    <n v="499306.41"/>
    <n v="499306.41"/>
    <n v="499306.41"/>
    <n v="5309"/>
    <x v="55"/>
    <x v="0"/>
    <x v="0"/>
    <x v="0"/>
    <x v="0"/>
  </r>
  <r>
    <x v="2"/>
    <n v="2469"/>
    <n v="354162.11"/>
    <n v="364499.25"/>
    <n v="364499.25"/>
    <n v="5309"/>
    <x v="55"/>
    <x v="1"/>
    <x v="0"/>
    <x v="0"/>
    <x v="0"/>
  </r>
  <r>
    <x v="2"/>
    <n v="578"/>
    <n v="98442.32"/>
    <n v="98442.32"/>
    <n v="98442.32"/>
    <n v="5310"/>
    <x v="56"/>
    <x v="0"/>
    <x v="1"/>
    <x v="0"/>
    <x v="0"/>
  </r>
  <r>
    <x v="2"/>
    <n v="823"/>
    <n v="108813.41"/>
    <n v="112144.91"/>
    <n v="112144.91"/>
    <n v="5310"/>
    <x v="56"/>
    <x v="1"/>
    <x v="1"/>
    <x v="0"/>
    <x v="0"/>
  </r>
  <r>
    <x v="2"/>
    <n v="5"/>
    <n v="361.55"/>
    <n v="0"/>
    <n v="361.55"/>
    <n v="5311"/>
    <x v="57"/>
    <x v="0"/>
    <x v="2"/>
    <x v="1"/>
    <x v="0"/>
  </r>
  <r>
    <x v="2"/>
    <n v="384898"/>
    <n v="30490627.280000001"/>
    <n v="30490627.280000001"/>
    <n v="30490627.280000001"/>
    <n v="5311"/>
    <x v="57"/>
    <x v="0"/>
    <x v="6"/>
    <x v="3"/>
    <x v="0"/>
  </r>
  <r>
    <x v="2"/>
    <n v="1"/>
    <n v="284.27999999999997"/>
    <n v="0"/>
    <n v="292.8"/>
    <n v="5311"/>
    <x v="57"/>
    <x v="1"/>
    <x v="2"/>
    <x v="1"/>
    <x v="0"/>
  </r>
  <r>
    <x v="2"/>
    <n v="5366"/>
    <n v="793548.9"/>
    <n v="818507.16"/>
    <n v="818507.16"/>
    <n v="5311"/>
    <x v="57"/>
    <x v="1"/>
    <x v="6"/>
    <x v="3"/>
    <x v="0"/>
  </r>
  <r>
    <x v="2"/>
    <n v="23"/>
    <n v="3241.2"/>
    <n v="3338.44"/>
    <n v="3338.44"/>
    <n v="5331"/>
    <x v="58"/>
    <x v="1"/>
    <x v="0"/>
    <x v="0"/>
    <x v="0"/>
  </r>
  <r>
    <x v="2"/>
    <n v="217"/>
    <n v="18458.060000000001"/>
    <n v="18458.060000000001"/>
    <n v="18458.060000000001"/>
    <n v="5399"/>
    <x v="59"/>
    <x v="0"/>
    <x v="1"/>
    <x v="0"/>
    <x v="0"/>
  </r>
  <r>
    <x v="2"/>
    <n v="261"/>
    <n v="25673.32"/>
    <n v="26452.84"/>
    <n v="26452.84"/>
    <n v="5399"/>
    <x v="59"/>
    <x v="1"/>
    <x v="1"/>
    <x v="0"/>
    <x v="0"/>
  </r>
  <r>
    <x v="2"/>
    <n v="21"/>
    <n v="1089.9000000000001"/>
    <n v="0"/>
    <n v="1089.9000000000001"/>
    <n v="5411"/>
    <x v="60"/>
    <x v="0"/>
    <x v="2"/>
    <x v="1"/>
    <x v="0"/>
  </r>
  <r>
    <x v="2"/>
    <n v="953454"/>
    <n v="59461044.210000001"/>
    <n v="59461044.210000001"/>
    <n v="59461044.210000001"/>
    <n v="5411"/>
    <x v="60"/>
    <x v="0"/>
    <x v="1"/>
    <x v="0"/>
    <x v="0"/>
  </r>
  <r>
    <x v="2"/>
    <n v="3800"/>
    <n v="310833.77"/>
    <n v="320340.63"/>
    <n v="320340.63"/>
    <n v="5411"/>
    <x v="60"/>
    <x v="1"/>
    <x v="1"/>
    <x v="0"/>
    <x v="0"/>
  </r>
  <r>
    <x v="2"/>
    <n v="11"/>
    <n v="496.68"/>
    <n v="511.56"/>
    <n v="511.56"/>
    <n v="5422"/>
    <x v="61"/>
    <x v="1"/>
    <x v="0"/>
    <x v="0"/>
    <x v="0"/>
  </r>
  <r>
    <x v="2"/>
    <n v="2800"/>
    <n v="146662.34"/>
    <n v="146662.34"/>
    <n v="146662.34"/>
    <n v="5441"/>
    <x v="62"/>
    <x v="0"/>
    <x v="0"/>
    <x v="0"/>
    <x v="0"/>
  </r>
  <r>
    <x v="2"/>
    <n v="135"/>
    <n v="7804.07"/>
    <n v="8083.01"/>
    <n v="8083.01"/>
    <n v="5441"/>
    <x v="62"/>
    <x v="1"/>
    <x v="0"/>
    <x v="0"/>
    <x v="0"/>
  </r>
  <r>
    <x v="2"/>
    <n v="23"/>
    <n v="372.27"/>
    <n v="383.45"/>
    <n v="383.45"/>
    <n v="5451"/>
    <x v="63"/>
    <x v="1"/>
    <x v="1"/>
    <x v="0"/>
    <x v="0"/>
  </r>
  <r>
    <x v="2"/>
    <n v="644"/>
    <n v="46445.52"/>
    <n v="46445.52"/>
    <n v="46445.52"/>
    <n v="5462"/>
    <x v="64"/>
    <x v="0"/>
    <x v="1"/>
    <x v="0"/>
    <x v="0"/>
  </r>
  <r>
    <x v="2"/>
    <n v="57"/>
    <n v="1970.26"/>
    <n v="2029.44"/>
    <n v="2029.44"/>
    <n v="5462"/>
    <x v="64"/>
    <x v="1"/>
    <x v="1"/>
    <x v="0"/>
    <x v="0"/>
  </r>
  <r>
    <x v="2"/>
    <n v="36762"/>
    <n v="2206959.88"/>
    <n v="2206959.88"/>
    <n v="2206959.88"/>
    <n v="5499"/>
    <x v="65"/>
    <x v="0"/>
    <x v="1"/>
    <x v="0"/>
    <x v="0"/>
  </r>
  <r>
    <x v="2"/>
    <n v="1"/>
    <n v="-28.8"/>
    <n v="0"/>
    <n v="-27.98"/>
    <n v="5499"/>
    <x v="65"/>
    <x v="1"/>
    <x v="2"/>
    <x v="1"/>
    <x v="0"/>
  </r>
  <r>
    <x v="2"/>
    <n v="944"/>
    <n v="90204.65"/>
    <n v="92432.39"/>
    <n v="92432.39"/>
    <n v="5499"/>
    <x v="65"/>
    <x v="1"/>
    <x v="1"/>
    <x v="0"/>
    <x v="0"/>
  </r>
  <r>
    <x v="2"/>
    <n v="4309"/>
    <n v="3479072.38"/>
    <n v="3479072.38"/>
    <n v="3479072.38"/>
    <n v="5511"/>
    <x v="66"/>
    <x v="0"/>
    <x v="5"/>
    <x v="2"/>
    <x v="0"/>
  </r>
  <r>
    <x v="2"/>
    <n v="37"/>
    <n v="11028.29"/>
    <n v="11426.81"/>
    <n v="11426.81"/>
    <n v="5511"/>
    <x v="66"/>
    <x v="1"/>
    <x v="5"/>
    <x v="2"/>
    <x v="0"/>
  </r>
  <r>
    <x v="2"/>
    <n v="2"/>
    <n v="116.68"/>
    <n v="120.18"/>
    <n v="120.18"/>
    <n v="5531"/>
    <x v="67"/>
    <x v="1"/>
    <x v="0"/>
    <x v="0"/>
    <x v="0"/>
  </r>
  <r>
    <x v="2"/>
    <n v="1435"/>
    <n v="707750.46"/>
    <n v="707750.46"/>
    <n v="707750.46"/>
    <n v="5532"/>
    <x v="68"/>
    <x v="0"/>
    <x v="5"/>
    <x v="2"/>
    <x v="0"/>
  </r>
  <r>
    <x v="2"/>
    <n v="1"/>
    <n v="1049"/>
    <n v="0"/>
    <n v="1049"/>
    <n v="5533"/>
    <x v="69"/>
    <x v="0"/>
    <x v="2"/>
    <x v="1"/>
    <x v="0"/>
  </r>
  <r>
    <x v="2"/>
    <n v="9846"/>
    <n v="1086540.99"/>
    <n v="1086540.99"/>
    <n v="1086540.99"/>
    <n v="5533"/>
    <x v="69"/>
    <x v="0"/>
    <x v="5"/>
    <x v="2"/>
    <x v="0"/>
  </r>
  <r>
    <x v="2"/>
    <n v="65"/>
    <n v="21970.39"/>
    <n v="22650.61"/>
    <n v="22650.61"/>
    <n v="5533"/>
    <x v="69"/>
    <x v="1"/>
    <x v="5"/>
    <x v="2"/>
    <x v="0"/>
  </r>
  <r>
    <x v="2"/>
    <n v="18"/>
    <n v="969.41"/>
    <n v="0"/>
    <n v="969.41"/>
    <n v="5541"/>
    <x v="70"/>
    <x v="0"/>
    <x v="2"/>
    <x v="1"/>
    <x v="0"/>
  </r>
  <r>
    <x v="2"/>
    <n v="288706"/>
    <n v="19469202.600000001"/>
    <n v="19469202.600000001"/>
    <n v="19469202.600000001"/>
    <n v="5541"/>
    <x v="70"/>
    <x v="0"/>
    <x v="7"/>
    <x v="4"/>
    <x v="0"/>
  </r>
  <r>
    <x v="2"/>
    <n v="1237"/>
    <n v="77321.3"/>
    <n v="79655.820000000007"/>
    <n v="79655.820000000007"/>
    <n v="5541"/>
    <x v="70"/>
    <x v="1"/>
    <x v="7"/>
    <x v="4"/>
    <x v="0"/>
  </r>
  <r>
    <x v="2"/>
    <n v="237"/>
    <n v="13542.07"/>
    <n v="13542.07"/>
    <n v="13542.07"/>
    <n v="5542"/>
    <x v="71"/>
    <x v="0"/>
    <x v="7"/>
    <x v="4"/>
    <x v="0"/>
  </r>
  <r>
    <x v="2"/>
    <n v="105"/>
    <n v="4568.05"/>
    <n v="4705.1099999999997"/>
    <n v="4705.1099999999997"/>
    <n v="5542"/>
    <x v="71"/>
    <x v="1"/>
    <x v="7"/>
    <x v="4"/>
    <x v="0"/>
  </r>
  <r>
    <x v="2"/>
    <n v="738"/>
    <n v="131442.64000000001"/>
    <n v="131442.64000000001"/>
    <n v="131442.64000000001"/>
    <n v="5551"/>
    <x v="72"/>
    <x v="0"/>
    <x v="0"/>
    <x v="0"/>
    <x v="0"/>
  </r>
  <r>
    <x v="2"/>
    <n v="16"/>
    <n v="5637.32"/>
    <n v="5806.44"/>
    <n v="5806.44"/>
    <n v="5551"/>
    <x v="72"/>
    <x v="1"/>
    <x v="0"/>
    <x v="0"/>
    <x v="0"/>
  </r>
  <r>
    <x v="2"/>
    <n v="22"/>
    <n v="10476.049999999999"/>
    <n v="10476.049999999999"/>
    <n v="10476.049999999999"/>
    <n v="5561"/>
    <x v="73"/>
    <x v="0"/>
    <x v="0"/>
    <x v="0"/>
    <x v="0"/>
  </r>
  <r>
    <x v="2"/>
    <n v="3"/>
    <n v="250.39"/>
    <n v="257.91000000000003"/>
    <n v="257.91000000000003"/>
    <n v="5561"/>
    <x v="73"/>
    <x v="1"/>
    <x v="0"/>
    <x v="0"/>
    <x v="0"/>
  </r>
  <r>
    <x v="2"/>
    <n v="311"/>
    <n v="130284.14"/>
    <n v="130284.14"/>
    <n v="130284.14"/>
    <n v="5571"/>
    <x v="74"/>
    <x v="0"/>
    <x v="0"/>
    <x v="0"/>
    <x v="0"/>
  </r>
  <r>
    <x v="2"/>
    <n v="22"/>
    <n v="11312.58"/>
    <n v="11735.68"/>
    <n v="11735.68"/>
    <n v="5571"/>
    <x v="74"/>
    <x v="1"/>
    <x v="0"/>
    <x v="0"/>
    <x v="0"/>
  </r>
  <r>
    <x v="2"/>
    <n v="399"/>
    <n v="139749.87"/>
    <n v="139749.87"/>
    <n v="139749.87"/>
    <n v="5599"/>
    <x v="75"/>
    <x v="0"/>
    <x v="0"/>
    <x v="0"/>
    <x v="0"/>
  </r>
  <r>
    <x v="2"/>
    <n v="4"/>
    <n v="773.31"/>
    <n v="944.13"/>
    <n v="944.13"/>
    <n v="5599"/>
    <x v="75"/>
    <x v="1"/>
    <x v="0"/>
    <x v="0"/>
    <x v="0"/>
  </r>
  <r>
    <x v="2"/>
    <n v="7312"/>
    <n v="1033268.06"/>
    <n v="1033268.06"/>
    <n v="1033268.06"/>
    <n v="5611"/>
    <x v="76"/>
    <x v="0"/>
    <x v="0"/>
    <x v="0"/>
    <x v="0"/>
  </r>
  <r>
    <x v="2"/>
    <n v="453"/>
    <n v="113518.15"/>
    <n v="116385.55"/>
    <n v="116385.55"/>
    <n v="5611"/>
    <x v="76"/>
    <x v="1"/>
    <x v="0"/>
    <x v="0"/>
    <x v="0"/>
  </r>
  <r>
    <x v="2"/>
    <n v="1"/>
    <n v="48.99"/>
    <n v="0"/>
    <n v="48.99"/>
    <n v="5621"/>
    <x v="77"/>
    <x v="0"/>
    <x v="2"/>
    <x v="1"/>
    <x v="0"/>
  </r>
  <r>
    <x v="2"/>
    <n v="39652"/>
    <n v="3657754.1"/>
    <n v="3657754.1"/>
    <n v="3657754.1"/>
    <n v="5621"/>
    <x v="77"/>
    <x v="0"/>
    <x v="0"/>
    <x v="0"/>
    <x v="0"/>
  </r>
  <r>
    <x v="2"/>
    <n v="1101"/>
    <n v="214130.02"/>
    <n v="220618.98"/>
    <n v="220618.98"/>
    <n v="5621"/>
    <x v="77"/>
    <x v="1"/>
    <x v="0"/>
    <x v="0"/>
    <x v="0"/>
  </r>
  <r>
    <x v="2"/>
    <n v="8590"/>
    <n v="908742.58"/>
    <n v="908742.58"/>
    <n v="908742.58"/>
    <n v="5631"/>
    <x v="78"/>
    <x v="0"/>
    <x v="0"/>
    <x v="0"/>
    <x v="0"/>
  </r>
  <r>
    <x v="2"/>
    <n v="307"/>
    <n v="68333.460000000006"/>
    <n v="70383.520000000004"/>
    <n v="70383.520000000004"/>
    <n v="5631"/>
    <x v="78"/>
    <x v="1"/>
    <x v="0"/>
    <x v="0"/>
    <x v="0"/>
  </r>
  <r>
    <x v="2"/>
    <n v="5023"/>
    <n v="366944.63"/>
    <n v="366944.63"/>
    <n v="366944.63"/>
    <n v="5641"/>
    <x v="79"/>
    <x v="0"/>
    <x v="0"/>
    <x v="0"/>
    <x v="0"/>
  </r>
  <r>
    <x v="2"/>
    <n v="160"/>
    <n v="13392.05"/>
    <n v="13799.67"/>
    <n v="13799.67"/>
    <n v="5641"/>
    <x v="79"/>
    <x v="1"/>
    <x v="0"/>
    <x v="0"/>
    <x v="0"/>
  </r>
  <r>
    <x v="2"/>
    <n v="8655"/>
    <n v="540081.75"/>
    <n v="540081.75"/>
    <n v="540081.75"/>
    <n v="5651"/>
    <x v="80"/>
    <x v="0"/>
    <x v="0"/>
    <x v="0"/>
    <x v="0"/>
  </r>
  <r>
    <x v="2"/>
    <n v="2319"/>
    <n v="373056.74"/>
    <n v="384714.86"/>
    <n v="384714.86"/>
    <n v="5651"/>
    <x v="80"/>
    <x v="1"/>
    <x v="0"/>
    <x v="0"/>
    <x v="0"/>
  </r>
  <r>
    <x v="2"/>
    <n v="123"/>
    <n v="18208.189999999999"/>
    <n v="18793.43"/>
    <n v="18793.43"/>
    <n v="5655"/>
    <x v="81"/>
    <x v="1"/>
    <x v="0"/>
    <x v="0"/>
    <x v="0"/>
  </r>
  <r>
    <x v="2"/>
    <n v="10526"/>
    <n v="1421392.29"/>
    <n v="1421392.29"/>
    <n v="1421392.29"/>
    <n v="5661"/>
    <x v="82"/>
    <x v="0"/>
    <x v="0"/>
    <x v="0"/>
    <x v="0"/>
  </r>
  <r>
    <x v="2"/>
    <n v="1104"/>
    <n v="162938.59"/>
    <n v="167717.39000000001"/>
    <n v="167717.39000000001"/>
    <n v="5661"/>
    <x v="82"/>
    <x v="1"/>
    <x v="0"/>
    <x v="0"/>
    <x v="0"/>
  </r>
  <r>
    <x v="2"/>
    <n v="17"/>
    <n v="3796.85"/>
    <n v="3796.85"/>
    <n v="3796.85"/>
    <n v="5681"/>
    <x v="83"/>
    <x v="0"/>
    <x v="0"/>
    <x v="0"/>
    <x v="0"/>
  </r>
  <r>
    <x v="2"/>
    <n v="4"/>
    <n v="661.12"/>
    <n v="680.96"/>
    <n v="680.96"/>
    <n v="5681"/>
    <x v="83"/>
    <x v="1"/>
    <x v="0"/>
    <x v="0"/>
    <x v="0"/>
  </r>
  <r>
    <x v="2"/>
    <n v="2"/>
    <n v="51.23"/>
    <n v="0"/>
    <n v="51.23"/>
    <n v="5691"/>
    <x v="84"/>
    <x v="0"/>
    <x v="2"/>
    <x v="1"/>
    <x v="0"/>
  </r>
  <r>
    <x v="2"/>
    <n v="35951"/>
    <n v="3812848.28"/>
    <n v="3812848.28"/>
    <n v="3812848.28"/>
    <n v="5691"/>
    <x v="84"/>
    <x v="0"/>
    <x v="0"/>
    <x v="0"/>
    <x v="0"/>
  </r>
  <r>
    <x v="2"/>
    <n v="2516"/>
    <n v="469849.42"/>
    <n v="482621.76"/>
    <n v="482621.76"/>
    <n v="5691"/>
    <x v="84"/>
    <x v="1"/>
    <x v="0"/>
    <x v="0"/>
    <x v="0"/>
  </r>
  <r>
    <x v="2"/>
    <n v="50"/>
    <n v="6668.61"/>
    <n v="6668.61"/>
    <n v="6668.61"/>
    <n v="5697"/>
    <x v="85"/>
    <x v="0"/>
    <x v="1"/>
    <x v="0"/>
    <x v="0"/>
  </r>
  <r>
    <x v="2"/>
    <n v="27"/>
    <n v="14873.3"/>
    <n v="15305.5"/>
    <n v="15305.5"/>
    <n v="5697"/>
    <x v="85"/>
    <x v="1"/>
    <x v="1"/>
    <x v="0"/>
    <x v="0"/>
  </r>
  <r>
    <x v="2"/>
    <n v="4"/>
    <n v="1128.79"/>
    <n v="1162.67"/>
    <n v="1162.67"/>
    <n v="5698"/>
    <x v="86"/>
    <x v="1"/>
    <x v="0"/>
    <x v="0"/>
    <x v="0"/>
  </r>
  <r>
    <x v="2"/>
    <n v="17213"/>
    <n v="1884637.63"/>
    <n v="1884637.63"/>
    <n v="1884637.63"/>
    <n v="5699"/>
    <x v="87"/>
    <x v="0"/>
    <x v="0"/>
    <x v="0"/>
    <x v="0"/>
  </r>
  <r>
    <x v="2"/>
    <n v="1068"/>
    <n v="250133.84"/>
    <n v="257845.62"/>
    <n v="257845.62"/>
    <n v="5699"/>
    <x v="87"/>
    <x v="1"/>
    <x v="0"/>
    <x v="0"/>
    <x v="0"/>
  </r>
  <r>
    <x v="2"/>
    <n v="2986"/>
    <n v="1546931.09"/>
    <n v="1546931.09"/>
    <n v="1546931.09"/>
    <n v="5712"/>
    <x v="88"/>
    <x v="0"/>
    <x v="0"/>
    <x v="0"/>
    <x v="0"/>
  </r>
  <r>
    <x v="2"/>
    <n v="89"/>
    <n v="31304.94"/>
    <n v="32249.32"/>
    <n v="32249.32"/>
    <n v="5712"/>
    <x v="88"/>
    <x v="1"/>
    <x v="0"/>
    <x v="0"/>
    <x v="0"/>
  </r>
  <r>
    <x v="2"/>
    <n v="241"/>
    <n v="292350.95"/>
    <n v="292350.95"/>
    <n v="292350.95"/>
    <n v="5713"/>
    <x v="89"/>
    <x v="0"/>
    <x v="0"/>
    <x v="0"/>
    <x v="0"/>
  </r>
  <r>
    <x v="2"/>
    <n v="5"/>
    <n v="3705.05"/>
    <n v="3777.33"/>
    <n v="3777.33"/>
    <n v="5713"/>
    <x v="89"/>
    <x v="1"/>
    <x v="0"/>
    <x v="0"/>
    <x v="0"/>
  </r>
  <r>
    <x v="2"/>
    <n v="704"/>
    <n v="122309.57"/>
    <n v="122309.57"/>
    <n v="122309.57"/>
    <n v="5714"/>
    <x v="90"/>
    <x v="0"/>
    <x v="0"/>
    <x v="0"/>
    <x v="0"/>
  </r>
  <r>
    <x v="2"/>
    <n v="3"/>
    <n v="455.58"/>
    <n v="469.24"/>
    <n v="469.24"/>
    <n v="5714"/>
    <x v="90"/>
    <x v="1"/>
    <x v="0"/>
    <x v="0"/>
    <x v="0"/>
  </r>
  <r>
    <x v="2"/>
    <n v="26"/>
    <n v="8279.83"/>
    <n v="8279.83"/>
    <n v="8279.83"/>
    <n v="5718"/>
    <x v="91"/>
    <x v="0"/>
    <x v="0"/>
    <x v="0"/>
    <x v="0"/>
  </r>
  <r>
    <x v="2"/>
    <n v="1"/>
    <n v="57.2"/>
    <n v="58.92"/>
    <n v="58.92"/>
    <n v="5718"/>
    <x v="91"/>
    <x v="1"/>
    <x v="0"/>
    <x v="0"/>
    <x v="0"/>
  </r>
  <r>
    <x v="2"/>
    <n v="1"/>
    <n v="29.99"/>
    <n v="0"/>
    <n v="29.99"/>
    <n v="5719"/>
    <x v="92"/>
    <x v="0"/>
    <x v="2"/>
    <x v="1"/>
    <x v="0"/>
  </r>
  <r>
    <x v="2"/>
    <n v="20778"/>
    <n v="2470978.62"/>
    <n v="2470978.62"/>
    <n v="2470978.62"/>
    <n v="5719"/>
    <x v="92"/>
    <x v="0"/>
    <x v="0"/>
    <x v="0"/>
    <x v="0"/>
  </r>
  <r>
    <x v="2"/>
    <n v="407"/>
    <n v="55788.07"/>
    <n v="57262.17"/>
    <n v="57262.17"/>
    <n v="5719"/>
    <x v="92"/>
    <x v="1"/>
    <x v="0"/>
    <x v="0"/>
    <x v="0"/>
  </r>
  <r>
    <x v="2"/>
    <n v="3238"/>
    <n v="1909472.16"/>
    <n v="1909472.16"/>
    <n v="1909472.16"/>
    <n v="5722"/>
    <x v="93"/>
    <x v="0"/>
    <x v="0"/>
    <x v="0"/>
    <x v="0"/>
  </r>
  <r>
    <x v="2"/>
    <n v="81"/>
    <n v="19616.62"/>
    <n v="20214.400000000001"/>
    <n v="20214.400000000001"/>
    <n v="5722"/>
    <x v="93"/>
    <x v="1"/>
    <x v="0"/>
    <x v="0"/>
    <x v="0"/>
  </r>
  <r>
    <x v="2"/>
    <n v="24198"/>
    <n v="8303808.3700000001"/>
    <n v="8303808.3700000001"/>
    <n v="8303808.3700000001"/>
    <n v="5732"/>
    <x v="94"/>
    <x v="0"/>
    <x v="0"/>
    <x v="0"/>
    <x v="0"/>
  </r>
  <r>
    <x v="2"/>
    <n v="698"/>
    <n v="152499.64000000001"/>
    <n v="156913.54"/>
    <n v="156913.54"/>
    <n v="5732"/>
    <x v="94"/>
    <x v="1"/>
    <x v="0"/>
    <x v="0"/>
    <x v="0"/>
  </r>
  <r>
    <x v="2"/>
    <n v="467"/>
    <n v="105868.38"/>
    <n v="105868.38"/>
    <n v="105868.38"/>
    <n v="5733"/>
    <x v="95"/>
    <x v="0"/>
    <x v="0"/>
    <x v="0"/>
    <x v="0"/>
  </r>
  <r>
    <x v="2"/>
    <n v="36"/>
    <n v="13596.91"/>
    <n v="14094.33"/>
    <n v="14094.33"/>
    <n v="5733"/>
    <x v="95"/>
    <x v="1"/>
    <x v="0"/>
    <x v="0"/>
    <x v="0"/>
  </r>
  <r>
    <x v="2"/>
    <n v="6"/>
    <n v="2664.75"/>
    <n v="2664.75"/>
    <n v="2664.75"/>
    <n v="5734"/>
    <x v="96"/>
    <x v="0"/>
    <x v="0"/>
    <x v="0"/>
    <x v="0"/>
  </r>
  <r>
    <x v="2"/>
    <n v="238"/>
    <n v="60238.21"/>
    <n v="62083.31"/>
    <n v="62083.31"/>
    <n v="5734"/>
    <x v="96"/>
    <x v="1"/>
    <x v="0"/>
    <x v="0"/>
    <x v="0"/>
  </r>
  <r>
    <x v="2"/>
    <n v="3725"/>
    <n v="187280.97"/>
    <n v="187280.97"/>
    <n v="187280.97"/>
    <n v="5735"/>
    <x v="97"/>
    <x v="0"/>
    <x v="0"/>
    <x v="0"/>
    <x v="0"/>
  </r>
  <r>
    <x v="2"/>
    <n v="50"/>
    <n v="3450.56"/>
    <n v="3554.06"/>
    <n v="3554.06"/>
    <n v="5735"/>
    <x v="97"/>
    <x v="1"/>
    <x v="0"/>
    <x v="0"/>
    <x v="0"/>
  </r>
  <r>
    <x v="2"/>
    <n v="7369"/>
    <n v="883103.62"/>
    <n v="883103.62"/>
    <n v="883103.62"/>
    <n v="5811"/>
    <x v="98"/>
    <x v="0"/>
    <x v="8"/>
    <x v="2"/>
    <x v="0"/>
  </r>
  <r>
    <x v="2"/>
    <n v="166"/>
    <n v="9465.4500000000007"/>
    <n v="9749.2900000000009"/>
    <n v="9749.2900000000009"/>
    <n v="5811"/>
    <x v="98"/>
    <x v="1"/>
    <x v="8"/>
    <x v="2"/>
    <x v="0"/>
  </r>
  <r>
    <x v="2"/>
    <n v="2"/>
    <n v="37.799999999999997"/>
    <n v="0"/>
    <n v="37.799999999999997"/>
    <n v="5812"/>
    <x v="99"/>
    <x v="0"/>
    <x v="2"/>
    <x v="1"/>
    <x v="0"/>
  </r>
  <r>
    <x v="2"/>
    <n v="92938"/>
    <n v="9044195.0700000003"/>
    <n v="9044195.0700000003"/>
    <n v="9044195.0700000003"/>
    <n v="5812"/>
    <x v="99"/>
    <x v="0"/>
    <x v="8"/>
    <x v="2"/>
    <x v="0"/>
  </r>
  <r>
    <x v="2"/>
    <n v="7541"/>
    <n v="921055.95"/>
    <n v="948688.49"/>
    <n v="948688.49"/>
    <n v="5812"/>
    <x v="99"/>
    <x v="1"/>
    <x v="8"/>
    <x v="2"/>
    <x v="0"/>
  </r>
  <r>
    <x v="2"/>
    <n v="23542"/>
    <n v="2602229.0699999998"/>
    <n v="2602229.0699999998"/>
    <n v="2602229.0699999998"/>
    <n v="5813"/>
    <x v="100"/>
    <x v="0"/>
    <x v="8"/>
    <x v="2"/>
    <x v="0"/>
  </r>
  <r>
    <x v="2"/>
    <n v="1022"/>
    <n v="121731.67"/>
    <n v="125383.77"/>
    <n v="125383.77"/>
    <n v="5813"/>
    <x v="100"/>
    <x v="1"/>
    <x v="8"/>
    <x v="2"/>
    <x v="0"/>
  </r>
  <r>
    <x v="2"/>
    <n v="1"/>
    <n v="9.9499999999999993"/>
    <n v="0"/>
    <n v="9.9499999999999993"/>
    <n v="5814"/>
    <x v="101"/>
    <x v="0"/>
    <x v="2"/>
    <x v="1"/>
    <x v="0"/>
  </r>
  <r>
    <x v="2"/>
    <n v="41601"/>
    <n v="728250.91"/>
    <n v="728250.91"/>
    <n v="728250.91"/>
    <n v="5814"/>
    <x v="101"/>
    <x v="0"/>
    <x v="8"/>
    <x v="2"/>
    <x v="0"/>
  </r>
  <r>
    <x v="2"/>
    <n v="1311"/>
    <n v="32235.33"/>
    <n v="33203.15"/>
    <n v="33203.15"/>
    <n v="5814"/>
    <x v="101"/>
    <x v="1"/>
    <x v="8"/>
    <x v="2"/>
    <x v="0"/>
  </r>
  <r>
    <x v="2"/>
    <n v="2"/>
    <n v="137.86000000000001"/>
    <n v="0"/>
    <n v="137.86000000000001"/>
    <n v="5912"/>
    <x v="102"/>
    <x v="0"/>
    <x v="2"/>
    <x v="1"/>
    <x v="0"/>
  </r>
  <r>
    <x v="2"/>
    <n v="58850"/>
    <n v="2770223.32"/>
    <n v="2770223.32"/>
    <n v="2770223.32"/>
    <n v="5912"/>
    <x v="102"/>
    <x v="0"/>
    <x v="1"/>
    <x v="0"/>
    <x v="0"/>
  </r>
  <r>
    <x v="2"/>
    <n v="1043"/>
    <n v="54932.43"/>
    <n v="56593.33"/>
    <n v="56593.33"/>
    <n v="5912"/>
    <x v="102"/>
    <x v="1"/>
    <x v="1"/>
    <x v="0"/>
    <x v="0"/>
  </r>
  <r>
    <x v="2"/>
    <n v="7"/>
    <n v="896.55"/>
    <n v="0"/>
    <n v="896.55"/>
    <n v="5921"/>
    <x v="103"/>
    <x v="0"/>
    <x v="2"/>
    <x v="1"/>
    <x v="0"/>
  </r>
  <r>
    <x v="2"/>
    <n v="142299"/>
    <n v="13997365.710000001"/>
    <n v="13997365.710000001"/>
    <n v="13997365.710000001"/>
    <n v="5921"/>
    <x v="103"/>
    <x v="0"/>
    <x v="0"/>
    <x v="0"/>
    <x v="0"/>
  </r>
  <r>
    <x v="2"/>
    <n v="513"/>
    <n v="46272.26"/>
    <n v="47671.839999999997"/>
    <n v="47671.839999999997"/>
    <n v="5921"/>
    <x v="103"/>
    <x v="1"/>
    <x v="0"/>
    <x v="0"/>
    <x v="0"/>
  </r>
  <r>
    <x v="2"/>
    <n v="5"/>
    <n v="309.16000000000003"/>
    <n v="318.44"/>
    <n v="318.44"/>
    <n v="5931"/>
    <x v="104"/>
    <x v="1"/>
    <x v="0"/>
    <x v="0"/>
    <x v="0"/>
  </r>
  <r>
    <x v="2"/>
    <n v="374"/>
    <n v="139820.81"/>
    <n v="139820.81"/>
    <n v="139820.81"/>
    <n v="5932"/>
    <x v="105"/>
    <x v="0"/>
    <x v="0"/>
    <x v="0"/>
    <x v="0"/>
  </r>
  <r>
    <x v="2"/>
    <n v="37"/>
    <n v="9714.07"/>
    <n v="10005.450000000001"/>
    <n v="10005.450000000001"/>
    <n v="5932"/>
    <x v="105"/>
    <x v="1"/>
    <x v="0"/>
    <x v="0"/>
    <x v="0"/>
  </r>
  <r>
    <x v="2"/>
    <n v="24"/>
    <n v="7951.25"/>
    <n v="7951.25"/>
    <n v="7951.25"/>
    <n v="5933"/>
    <x v="106"/>
    <x v="0"/>
    <x v="0"/>
    <x v="0"/>
    <x v="0"/>
  </r>
  <r>
    <x v="2"/>
    <n v="2"/>
    <n v="391.16"/>
    <n v="402.9"/>
    <n v="402.9"/>
    <n v="5933"/>
    <x v="106"/>
    <x v="1"/>
    <x v="0"/>
    <x v="0"/>
    <x v="0"/>
  </r>
  <r>
    <x v="2"/>
    <n v="4"/>
    <n v="1885.5"/>
    <n v="1885.5"/>
    <n v="1885.5"/>
    <n v="5935"/>
    <x v="107"/>
    <x v="0"/>
    <x v="5"/>
    <x v="2"/>
    <x v="0"/>
  </r>
  <r>
    <x v="2"/>
    <n v="616"/>
    <n v="185318.66"/>
    <n v="185318.66"/>
    <n v="185318.66"/>
    <n v="5940"/>
    <x v="109"/>
    <x v="0"/>
    <x v="0"/>
    <x v="0"/>
    <x v="0"/>
  </r>
  <r>
    <x v="2"/>
    <n v="457"/>
    <n v="76292.95"/>
    <n v="76482.91"/>
    <n v="76482.91"/>
    <n v="5940"/>
    <x v="109"/>
    <x v="1"/>
    <x v="0"/>
    <x v="0"/>
    <x v="0"/>
  </r>
  <r>
    <x v="2"/>
    <n v="1"/>
    <n v="-67.489999999999995"/>
    <n v="0"/>
    <n v="-67.489999999999995"/>
    <n v="5941"/>
    <x v="110"/>
    <x v="0"/>
    <x v="2"/>
    <x v="1"/>
    <x v="0"/>
  </r>
  <r>
    <x v="2"/>
    <n v="28407"/>
    <n v="3017862.86"/>
    <n v="3017862.86"/>
    <n v="3017862.86"/>
    <n v="5941"/>
    <x v="110"/>
    <x v="0"/>
    <x v="0"/>
    <x v="0"/>
    <x v="0"/>
  </r>
  <r>
    <x v="2"/>
    <n v="1374"/>
    <n v="267349.96999999997"/>
    <n v="275243.51"/>
    <n v="275243.51"/>
    <n v="5941"/>
    <x v="110"/>
    <x v="1"/>
    <x v="0"/>
    <x v="0"/>
    <x v="0"/>
  </r>
  <r>
    <x v="2"/>
    <n v="18271"/>
    <n v="1079359.02"/>
    <n v="1079359.02"/>
    <n v="1079359.02"/>
    <n v="5942"/>
    <x v="111"/>
    <x v="0"/>
    <x v="0"/>
    <x v="0"/>
    <x v="0"/>
  </r>
  <r>
    <x v="2"/>
    <n v="2098"/>
    <n v="97213.02"/>
    <n v="98493.38"/>
    <n v="98493.38"/>
    <n v="5942"/>
    <x v="111"/>
    <x v="1"/>
    <x v="0"/>
    <x v="0"/>
    <x v="0"/>
  </r>
  <r>
    <x v="2"/>
    <n v="20301"/>
    <n v="1846973.85"/>
    <n v="1846973.85"/>
    <n v="1846973.85"/>
    <n v="5943"/>
    <x v="112"/>
    <x v="0"/>
    <x v="0"/>
    <x v="0"/>
    <x v="0"/>
  </r>
  <r>
    <x v="2"/>
    <n v="174"/>
    <n v="22558.3"/>
    <n v="23235.14"/>
    <n v="23235.14"/>
    <n v="5943"/>
    <x v="112"/>
    <x v="1"/>
    <x v="0"/>
    <x v="0"/>
    <x v="0"/>
  </r>
  <r>
    <x v="2"/>
    <n v="1"/>
    <n v="289"/>
    <n v="0"/>
    <n v="289"/>
    <n v="5944"/>
    <x v="113"/>
    <x v="0"/>
    <x v="2"/>
    <x v="1"/>
    <x v="0"/>
  </r>
  <r>
    <x v="2"/>
    <n v="14509"/>
    <n v="4800848.76"/>
    <n v="4800848.76"/>
    <n v="4800848.76"/>
    <n v="5944"/>
    <x v="113"/>
    <x v="0"/>
    <x v="0"/>
    <x v="0"/>
    <x v="0"/>
  </r>
  <r>
    <x v="2"/>
    <n v="606"/>
    <n v="500318.31"/>
    <n v="515270.29"/>
    <n v="515270.29"/>
    <n v="5944"/>
    <x v="113"/>
    <x v="1"/>
    <x v="0"/>
    <x v="0"/>
    <x v="0"/>
  </r>
  <r>
    <x v="2"/>
    <n v="14649"/>
    <n v="1129271.6599999999"/>
    <n v="1129271.6599999999"/>
    <n v="1129271.6599999999"/>
    <n v="5945"/>
    <x v="114"/>
    <x v="0"/>
    <x v="0"/>
    <x v="0"/>
    <x v="0"/>
  </r>
  <r>
    <x v="2"/>
    <n v="307"/>
    <n v="32800.47"/>
    <n v="33798.370000000003"/>
    <n v="33798.370000000003"/>
    <n v="5945"/>
    <x v="114"/>
    <x v="1"/>
    <x v="0"/>
    <x v="0"/>
    <x v="0"/>
  </r>
  <r>
    <x v="2"/>
    <n v="2011"/>
    <n v="465562.72"/>
    <n v="465562.72"/>
    <n v="465562.72"/>
    <n v="5946"/>
    <x v="115"/>
    <x v="0"/>
    <x v="0"/>
    <x v="0"/>
    <x v="0"/>
  </r>
  <r>
    <x v="2"/>
    <n v="125"/>
    <n v="48720.03"/>
    <n v="49575.41"/>
    <n v="49575.41"/>
    <n v="5946"/>
    <x v="115"/>
    <x v="1"/>
    <x v="0"/>
    <x v="0"/>
    <x v="0"/>
  </r>
  <r>
    <x v="2"/>
    <n v="10740"/>
    <n v="827575.93"/>
    <n v="827575.93"/>
    <n v="827575.93"/>
    <n v="5947"/>
    <x v="116"/>
    <x v="0"/>
    <x v="0"/>
    <x v="0"/>
    <x v="0"/>
  </r>
  <r>
    <x v="2"/>
    <n v="1167"/>
    <n v="113557.84"/>
    <n v="116991.42"/>
    <n v="116991.42"/>
    <n v="5947"/>
    <x v="116"/>
    <x v="1"/>
    <x v="0"/>
    <x v="0"/>
    <x v="0"/>
  </r>
  <r>
    <x v="2"/>
    <n v="2"/>
    <n v="-132.99"/>
    <n v="0"/>
    <n v="-132.99"/>
    <n v="5948"/>
    <x v="117"/>
    <x v="0"/>
    <x v="2"/>
    <x v="1"/>
    <x v="0"/>
  </r>
  <r>
    <x v="2"/>
    <n v="2140"/>
    <n v="445347.25"/>
    <n v="445347.25"/>
    <n v="445347.25"/>
    <n v="5948"/>
    <x v="117"/>
    <x v="0"/>
    <x v="0"/>
    <x v="0"/>
    <x v="0"/>
  </r>
  <r>
    <x v="2"/>
    <n v="302"/>
    <n v="128592.74"/>
    <n v="132492.16"/>
    <n v="132492.16"/>
    <n v="5948"/>
    <x v="117"/>
    <x v="1"/>
    <x v="0"/>
    <x v="0"/>
    <x v="0"/>
  </r>
  <r>
    <x v="2"/>
    <n v="120"/>
    <n v="30843.200000000001"/>
    <n v="30843.200000000001"/>
    <n v="30843.200000000001"/>
    <n v="5949"/>
    <x v="118"/>
    <x v="0"/>
    <x v="0"/>
    <x v="0"/>
    <x v="0"/>
  </r>
  <r>
    <x v="2"/>
    <n v="42"/>
    <n v="5014.74"/>
    <n v="5165.16"/>
    <n v="5165.16"/>
    <n v="5949"/>
    <x v="118"/>
    <x v="1"/>
    <x v="0"/>
    <x v="0"/>
    <x v="0"/>
  </r>
  <r>
    <x v="2"/>
    <n v="2706"/>
    <n v="434696.47"/>
    <n v="434696.47"/>
    <n v="434696.47"/>
    <n v="5950"/>
    <x v="119"/>
    <x v="0"/>
    <x v="0"/>
    <x v="0"/>
    <x v="0"/>
  </r>
  <r>
    <x v="2"/>
    <n v="81"/>
    <n v="26794.91"/>
    <n v="27598.83"/>
    <n v="27598.83"/>
    <n v="5950"/>
    <x v="119"/>
    <x v="1"/>
    <x v="0"/>
    <x v="0"/>
    <x v="0"/>
  </r>
  <r>
    <x v="2"/>
    <n v="5"/>
    <n v="9560.07"/>
    <n v="9846.89"/>
    <n v="9846.89"/>
    <n v="5960"/>
    <x v="120"/>
    <x v="1"/>
    <x v="9"/>
    <x v="2"/>
    <x v="0"/>
  </r>
  <r>
    <x v="2"/>
    <n v="96"/>
    <n v="74883.289999999994"/>
    <n v="77199.31"/>
    <n v="77199.31"/>
    <n v="5962"/>
    <x v="121"/>
    <x v="1"/>
    <x v="3"/>
    <x v="2"/>
    <x v="0"/>
  </r>
  <r>
    <x v="2"/>
    <n v="5039"/>
    <n v="848994.08"/>
    <n v="848994.08"/>
    <n v="848994.08"/>
    <n v="5964"/>
    <x v="122"/>
    <x v="0"/>
    <x v="9"/>
    <x v="2"/>
    <x v="0"/>
  </r>
  <r>
    <x v="2"/>
    <n v="1"/>
    <n v="-14.2"/>
    <n v="0"/>
    <n v="-14.2"/>
    <n v="5964"/>
    <x v="122"/>
    <x v="1"/>
    <x v="2"/>
    <x v="1"/>
    <x v="0"/>
  </r>
  <r>
    <x v="2"/>
    <n v="5616"/>
    <n v="627605.23"/>
    <n v="641632.63"/>
    <n v="641632.63"/>
    <n v="5964"/>
    <x v="122"/>
    <x v="1"/>
    <x v="9"/>
    <x v="2"/>
    <x v="0"/>
  </r>
  <r>
    <x v="2"/>
    <n v="73"/>
    <n v="15858.53"/>
    <n v="16337.15"/>
    <n v="16337.15"/>
    <n v="5965"/>
    <x v="123"/>
    <x v="1"/>
    <x v="9"/>
    <x v="2"/>
    <x v="0"/>
  </r>
  <r>
    <x v="2"/>
    <n v="3"/>
    <n v="2801.87"/>
    <n v="2885.93"/>
    <n v="2885.93"/>
    <n v="5966"/>
    <x v="124"/>
    <x v="1"/>
    <x v="9"/>
    <x v="2"/>
    <x v="0"/>
  </r>
  <r>
    <x v="2"/>
    <n v="3917"/>
    <n v="721975.29"/>
    <n v="721975.29"/>
    <n v="721975.29"/>
    <n v="5967"/>
    <x v="125"/>
    <x v="0"/>
    <x v="9"/>
    <x v="2"/>
    <x v="0"/>
  </r>
  <r>
    <x v="2"/>
    <n v="1"/>
    <n v="1.04"/>
    <n v="0"/>
    <n v="1.08"/>
    <n v="5967"/>
    <x v="125"/>
    <x v="1"/>
    <x v="2"/>
    <x v="1"/>
    <x v="0"/>
  </r>
  <r>
    <x v="2"/>
    <n v="15256"/>
    <n v="572786.68999999994"/>
    <n v="588792.51"/>
    <n v="588792.51"/>
    <n v="5967"/>
    <x v="125"/>
    <x v="1"/>
    <x v="9"/>
    <x v="2"/>
    <x v="0"/>
  </r>
  <r>
    <x v="2"/>
    <n v="3376"/>
    <n v="314767.7"/>
    <n v="314767.7"/>
    <n v="314767.7"/>
    <n v="5968"/>
    <x v="126"/>
    <x v="0"/>
    <x v="9"/>
    <x v="2"/>
    <x v="0"/>
  </r>
  <r>
    <x v="2"/>
    <n v="698"/>
    <n v="91561.19"/>
    <n v="93833.49"/>
    <n v="93833.49"/>
    <n v="5968"/>
    <x v="126"/>
    <x v="1"/>
    <x v="9"/>
    <x v="2"/>
    <x v="0"/>
  </r>
  <r>
    <x v="2"/>
    <n v="7046"/>
    <n v="1310442.8"/>
    <n v="1310442.8"/>
    <n v="1310442.8"/>
    <n v="5969"/>
    <x v="127"/>
    <x v="0"/>
    <x v="9"/>
    <x v="2"/>
    <x v="0"/>
  </r>
  <r>
    <x v="2"/>
    <n v="1"/>
    <n v="-209.28"/>
    <n v="0"/>
    <n v="-203.36"/>
    <n v="5969"/>
    <x v="127"/>
    <x v="1"/>
    <x v="2"/>
    <x v="1"/>
    <x v="0"/>
  </r>
  <r>
    <x v="2"/>
    <n v="28515"/>
    <n v="2748154.15"/>
    <n v="2807254.75"/>
    <n v="2807254.75"/>
    <n v="5969"/>
    <x v="127"/>
    <x v="1"/>
    <x v="9"/>
    <x v="2"/>
    <x v="0"/>
  </r>
  <r>
    <x v="2"/>
    <n v="2666"/>
    <n v="391829.45"/>
    <n v="391829.45"/>
    <n v="391829.45"/>
    <n v="5970"/>
    <x v="128"/>
    <x v="0"/>
    <x v="0"/>
    <x v="0"/>
    <x v="0"/>
  </r>
  <r>
    <x v="2"/>
    <n v="350"/>
    <n v="55560.09"/>
    <n v="56910.55"/>
    <n v="56910.55"/>
    <n v="5970"/>
    <x v="128"/>
    <x v="1"/>
    <x v="0"/>
    <x v="0"/>
    <x v="0"/>
  </r>
  <r>
    <x v="2"/>
    <n v="184"/>
    <n v="114486.86"/>
    <n v="114486.86"/>
    <n v="114486.86"/>
    <n v="5971"/>
    <x v="129"/>
    <x v="0"/>
    <x v="0"/>
    <x v="0"/>
    <x v="0"/>
  </r>
  <r>
    <x v="2"/>
    <n v="74"/>
    <n v="64113.5"/>
    <n v="66036.899999999994"/>
    <n v="66036.899999999994"/>
    <n v="5971"/>
    <x v="129"/>
    <x v="1"/>
    <x v="0"/>
    <x v="0"/>
    <x v="0"/>
  </r>
  <r>
    <x v="2"/>
    <n v="236"/>
    <n v="46592.07"/>
    <n v="46592.07"/>
    <n v="46592.07"/>
    <n v="5972"/>
    <x v="130"/>
    <x v="0"/>
    <x v="0"/>
    <x v="0"/>
    <x v="0"/>
  </r>
  <r>
    <x v="2"/>
    <n v="5"/>
    <n v="377.09"/>
    <n v="388.39"/>
    <n v="388.39"/>
    <n v="5972"/>
    <x v="130"/>
    <x v="1"/>
    <x v="0"/>
    <x v="0"/>
    <x v="0"/>
  </r>
  <r>
    <x v="2"/>
    <n v="15"/>
    <n v="1554.65"/>
    <n v="1554.65"/>
    <n v="1554.65"/>
    <n v="5973"/>
    <x v="131"/>
    <x v="0"/>
    <x v="0"/>
    <x v="0"/>
    <x v="0"/>
  </r>
  <r>
    <x v="2"/>
    <n v="4"/>
    <n v="270.19"/>
    <n v="278.31"/>
    <n v="278.31"/>
    <n v="5973"/>
    <x v="131"/>
    <x v="1"/>
    <x v="0"/>
    <x v="0"/>
    <x v="0"/>
  </r>
  <r>
    <x v="2"/>
    <n v="4"/>
    <n v="1914.06"/>
    <n v="1971.48"/>
    <n v="1971.48"/>
    <n v="5976"/>
    <x v="240"/>
    <x v="1"/>
    <x v="1"/>
    <x v="0"/>
    <x v="0"/>
  </r>
  <r>
    <x v="2"/>
    <n v="8590"/>
    <n v="713003.06"/>
    <n v="713003.06"/>
    <n v="713003.06"/>
    <n v="5977"/>
    <x v="132"/>
    <x v="0"/>
    <x v="0"/>
    <x v="0"/>
    <x v="0"/>
  </r>
  <r>
    <x v="2"/>
    <n v="718"/>
    <n v="108355.7"/>
    <n v="111615.88"/>
    <n v="111615.88"/>
    <n v="5977"/>
    <x v="132"/>
    <x v="1"/>
    <x v="0"/>
    <x v="0"/>
    <x v="0"/>
  </r>
  <r>
    <x v="2"/>
    <n v="11"/>
    <n v="929.58"/>
    <n v="957.5"/>
    <n v="957.5"/>
    <n v="5983"/>
    <x v="133"/>
    <x v="1"/>
    <x v="7"/>
    <x v="4"/>
    <x v="0"/>
  </r>
  <r>
    <x v="2"/>
    <n v="2577"/>
    <n v="195568.3"/>
    <n v="195568.3"/>
    <n v="195568.3"/>
    <n v="5992"/>
    <x v="134"/>
    <x v="0"/>
    <x v="0"/>
    <x v="0"/>
    <x v="0"/>
  </r>
  <r>
    <x v="2"/>
    <n v="187"/>
    <n v="19709.12"/>
    <n v="20316.2"/>
    <n v="20316.2"/>
    <n v="5992"/>
    <x v="134"/>
    <x v="1"/>
    <x v="0"/>
    <x v="0"/>
    <x v="0"/>
  </r>
  <r>
    <x v="2"/>
    <n v="40"/>
    <n v="2060.73"/>
    <n v="2122.5500000000002"/>
    <n v="2122.5500000000002"/>
    <n v="5993"/>
    <x v="135"/>
    <x v="1"/>
    <x v="0"/>
    <x v="0"/>
    <x v="0"/>
  </r>
  <r>
    <x v="2"/>
    <n v="6182"/>
    <n v="329457.37"/>
    <n v="329457.37"/>
    <n v="329457.37"/>
    <n v="5994"/>
    <x v="136"/>
    <x v="0"/>
    <x v="0"/>
    <x v="0"/>
    <x v="0"/>
  </r>
  <r>
    <x v="2"/>
    <n v="31"/>
    <n v="3392.46"/>
    <n v="3494.24"/>
    <n v="3494.24"/>
    <n v="5994"/>
    <x v="136"/>
    <x v="1"/>
    <x v="0"/>
    <x v="0"/>
    <x v="0"/>
  </r>
  <r>
    <x v="2"/>
    <n v="2341"/>
    <n v="203306.34"/>
    <n v="203306.34"/>
    <n v="203306.34"/>
    <n v="5995"/>
    <x v="137"/>
    <x v="0"/>
    <x v="0"/>
    <x v="0"/>
    <x v="0"/>
  </r>
  <r>
    <x v="2"/>
    <n v="31"/>
    <n v="4293.93"/>
    <n v="4422.75"/>
    <n v="4422.75"/>
    <n v="5995"/>
    <x v="137"/>
    <x v="1"/>
    <x v="0"/>
    <x v="0"/>
    <x v="0"/>
  </r>
  <r>
    <x v="2"/>
    <n v="1527"/>
    <n v="213882.22"/>
    <n v="213882.22"/>
    <n v="213882.22"/>
    <n v="5996"/>
    <x v="138"/>
    <x v="0"/>
    <x v="0"/>
    <x v="0"/>
    <x v="0"/>
  </r>
  <r>
    <x v="2"/>
    <n v="1"/>
    <n v="91.75"/>
    <n v="94.51"/>
    <n v="94.51"/>
    <n v="5996"/>
    <x v="138"/>
    <x v="1"/>
    <x v="0"/>
    <x v="0"/>
    <x v="0"/>
  </r>
  <r>
    <x v="2"/>
    <n v="2"/>
    <n v="110.78"/>
    <n v="114.1"/>
    <n v="114.1"/>
    <n v="5997"/>
    <x v="241"/>
    <x v="1"/>
    <x v="0"/>
    <x v="0"/>
    <x v="0"/>
  </r>
  <r>
    <x v="2"/>
    <n v="1105"/>
    <n v="134904.69"/>
    <n v="134904.69"/>
    <n v="134904.69"/>
    <n v="5998"/>
    <x v="139"/>
    <x v="0"/>
    <x v="0"/>
    <x v="0"/>
    <x v="0"/>
  </r>
  <r>
    <x v="2"/>
    <n v="8"/>
    <n v="1859.86"/>
    <n v="1915.66"/>
    <n v="1915.66"/>
    <n v="5998"/>
    <x v="139"/>
    <x v="1"/>
    <x v="0"/>
    <x v="0"/>
    <x v="0"/>
  </r>
  <r>
    <x v="2"/>
    <n v="16498"/>
    <n v="2754664.18"/>
    <n v="2754664.18"/>
    <n v="2754664.18"/>
    <n v="5999"/>
    <x v="140"/>
    <x v="0"/>
    <x v="0"/>
    <x v="0"/>
    <x v="0"/>
  </r>
  <r>
    <x v="2"/>
    <n v="1"/>
    <n v="82.18"/>
    <n v="0"/>
    <n v="84.64"/>
    <n v="5999"/>
    <x v="140"/>
    <x v="1"/>
    <x v="2"/>
    <x v="1"/>
    <x v="0"/>
  </r>
  <r>
    <x v="2"/>
    <n v="1890"/>
    <n v="292758.86"/>
    <n v="301629.18"/>
    <n v="301629.18"/>
    <n v="5999"/>
    <x v="140"/>
    <x v="1"/>
    <x v="0"/>
    <x v="0"/>
    <x v="0"/>
  </r>
  <r>
    <x v="2"/>
    <n v="3714"/>
    <n v="1011680.54"/>
    <n v="1011680.54"/>
    <n v="1011680.54"/>
    <n v="6012"/>
    <x v="142"/>
    <x v="0"/>
    <x v="1"/>
    <x v="0"/>
    <x v="0"/>
  </r>
  <r>
    <x v="2"/>
    <n v="3"/>
    <n v="-512.48"/>
    <n v="0"/>
    <n v="-512.48"/>
    <n v="6012"/>
    <x v="142"/>
    <x v="1"/>
    <x v="2"/>
    <x v="1"/>
    <x v="0"/>
  </r>
  <r>
    <x v="2"/>
    <n v="375"/>
    <n v="-37171.83"/>
    <n v="-37022.31"/>
    <n v="-37022.31"/>
    <n v="6012"/>
    <x v="142"/>
    <x v="1"/>
    <x v="1"/>
    <x v="0"/>
    <x v="0"/>
  </r>
  <r>
    <x v="2"/>
    <n v="2"/>
    <n v="1767.88"/>
    <n v="1820.92"/>
    <n v="1820.92"/>
    <n v="6051"/>
    <x v="242"/>
    <x v="1"/>
    <x v="1"/>
    <x v="0"/>
    <x v="0"/>
  </r>
  <r>
    <x v="2"/>
    <n v="2"/>
    <n v="554.34"/>
    <n v="554.34"/>
    <n v="554.34"/>
    <n v="6211"/>
    <x v="143"/>
    <x v="0"/>
    <x v="1"/>
    <x v="0"/>
    <x v="0"/>
  </r>
  <r>
    <x v="2"/>
    <n v="3"/>
    <n v="4837.6499999999996"/>
    <n v="4982.79"/>
    <n v="4982.79"/>
    <n v="6211"/>
    <x v="143"/>
    <x v="1"/>
    <x v="1"/>
    <x v="0"/>
    <x v="0"/>
  </r>
  <r>
    <x v="2"/>
    <n v="11"/>
    <n v="839"/>
    <n v="0"/>
    <n v="839"/>
    <n v="6300"/>
    <x v="144"/>
    <x v="0"/>
    <x v="2"/>
    <x v="1"/>
    <x v="0"/>
  </r>
  <r>
    <x v="2"/>
    <n v="55877"/>
    <n v="14293223.039999999"/>
    <n v="14293223.039999999"/>
    <n v="14293223.039999999"/>
    <n v="6300"/>
    <x v="144"/>
    <x v="0"/>
    <x v="1"/>
    <x v="0"/>
    <x v="0"/>
  </r>
  <r>
    <x v="2"/>
    <n v="1"/>
    <n v="-500"/>
    <n v="0"/>
    <n v="-500"/>
    <n v="6300"/>
    <x v="144"/>
    <x v="1"/>
    <x v="2"/>
    <x v="1"/>
    <x v="0"/>
  </r>
  <r>
    <x v="2"/>
    <n v="177"/>
    <n v="33233.03"/>
    <n v="33973.949999999997"/>
    <n v="33973.949999999997"/>
    <n v="6300"/>
    <x v="144"/>
    <x v="1"/>
    <x v="1"/>
    <x v="0"/>
    <x v="0"/>
  </r>
  <r>
    <x v="2"/>
    <n v="2"/>
    <n v="129.5"/>
    <n v="0"/>
    <n v="129.5"/>
    <n v="7011"/>
    <x v="145"/>
    <x v="0"/>
    <x v="2"/>
    <x v="1"/>
    <x v="0"/>
  </r>
  <r>
    <x v="2"/>
    <n v="21542"/>
    <n v="6049781.8200000003"/>
    <n v="6049781.8200000003"/>
    <n v="6049781.8200000003"/>
    <n v="7011"/>
    <x v="145"/>
    <x v="0"/>
    <x v="10"/>
    <x v="2"/>
    <x v="0"/>
  </r>
  <r>
    <x v="2"/>
    <n v="10282"/>
    <n v="5409342.2000000002"/>
    <n v="5577027.9400000004"/>
    <n v="5577027.9400000004"/>
    <n v="7011"/>
    <x v="145"/>
    <x v="1"/>
    <x v="10"/>
    <x v="2"/>
    <x v="0"/>
  </r>
  <r>
    <x v="2"/>
    <n v="171"/>
    <n v="106829.86"/>
    <n v="109902.22"/>
    <n v="109902.22"/>
    <n v="7012"/>
    <x v="146"/>
    <x v="1"/>
    <x v="10"/>
    <x v="2"/>
    <x v="0"/>
  </r>
  <r>
    <x v="2"/>
    <n v="2"/>
    <n v="1822.95"/>
    <n v="1877.63"/>
    <n v="1877.63"/>
    <n v="7032"/>
    <x v="147"/>
    <x v="1"/>
    <x v="10"/>
    <x v="2"/>
    <x v="0"/>
  </r>
  <r>
    <x v="2"/>
    <n v="77"/>
    <n v="24687.13"/>
    <n v="24687.13"/>
    <n v="24687.13"/>
    <n v="7033"/>
    <x v="148"/>
    <x v="0"/>
    <x v="10"/>
    <x v="2"/>
    <x v="0"/>
  </r>
  <r>
    <x v="2"/>
    <n v="13"/>
    <n v="1879.66"/>
    <n v="1949.84"/>
    <n v="1949.84"/>
    <n v="7033"/>
    <x v="148"/>
    <x v="1"/>
    <x v="10"/>
    <x v="2"/>
    <x v="0"/>
  </r>
  <r>
    <x v="2"/>
    <n v="34"/>
    <n v="2145.35"/>
    <n v="2145.35"/>
    <n v="2145.35"/>
    <n v="7210"/>
    <x v="149"/>
    <x v="0"/>
    <x v="1"/>
    <x v="0"/>
    <x v="0"/>
  </r>
  <r>
    <x v="2"/>
    <n v="2"/>
    <n v="83.27"/>
    <n v="85.75"/>
    <n v="85.75"/>
    <n v="7211"/>
    <x v="150"/>
    <x v="1"/>
    <x v="1"/>
    <x v="0"/>
    <x v="0"/>
  </r>
  <r>
    <x v="2"/>
    <n v="1418"/>
    <n v="74755.98"/>
    <n v="74755.98"/>
    <n v="74755.98"/>
    <n v="7216"/>
    <x v="151"/>
    <x v="0"/>
    <x v="1"/>
    <x v="0"/>
    <x v="0"/>
  </r>
  <r>
    <x v="2"/>
    <n v="23"/>
    <n v="1676"/>
    <n v="1726.3"/>
    <n v="1726.3"/>
    <n v="7216"/>
    <x v="151"/>
    <x v="1"/>
    <x v="1"/>
    <x v="0"/>
    <x v="0"/>
  </r>
  <r>
    <x v="2"/>
    <n v="79"/>
    <n v="10494.4"/>
    <n v="10494.4"/>
    <n v="10494.4"/>
    <n v="7217"/>
    <x v="152"/>
    <x v="0"/>
    <x v="1"/>
    <x v="0"/>
    <x v="0"/>
  </r>
  <r>
    <x v="2"/>
    <n v="1"/>
    <n v="280.77999999999997"/>
    <n v="289.2"/>
    <n v="289.2"/>
    <n v="7217"/>
    <x v="152"/>
    <x v="1"/>
    <x v="1"/>
    <x v="0"/>
    <x v="0"/>
  </r>
  <r>
    <x v="2"/>
    <n v="108"/>
    <n v="58228.51"/>
    <n v="58228.51"/>
    <n v="58228.51"/>
    <n v="7221"/>
    <x v="153"/>
    <x v="0"/>
    <x v="1"/>
    <x v="0"/>
    <x v="0"/>
  </r>
  <r>
    <x v="2"/>
    <n v="44"/>
    <n v="5013.58"/>
    <n v="5164.04"/>
    <n v="5164.04"/>
    <n v="7221"/>
    <x v="153"/>
    <x v="1"/>
    <x v="1"/>
    <x v="0"/>
    <x v="0"/>
  </r>
  <r>
    <x v="2"/>
    <n v="11630"/>
    <n v="1334523.77"/>
    <n v="1334523.77"/>
    <n v="1334523.77"/>
    <n v="7230"/>
    <x v="154"/>
    <x v="0"/>
    <x v="1"/>
    <x v="0"/>
    <x v="0"/>
  </r>
  <r>
    <x v="2"/>
    <n v="1224"/>
    <n v="167461.62"/>
    <n v="168333.92"/>
    <n v="168333.92"/>
    <n v="7230"/>
    <x v="154"/>
    <x v="1"/>
    <x v="1"/>
    <x v="0"/>
    <x v="0"/>
  </r>
  <r>
    <x v="2"/>
    <n v="91"/>
    <n v="291772.65000000002"/>
    <n v="291772.65000000002"/>
    <n v="291772.65000000002"/>
    <n v="7261"/>
    <x v="155"/>
    <x v="0"/>
    <x v="1"/>
    <x v="0"/>
    <x v="0"/>
  </r>
  <r>
    <x v="2"/>
    <n v="1"/>
    <n v="724.63"/>
    <n v="746.37"/>
    <n v="746.37"/>
    <n v="7261"/>
    <x v="155"/>
    <x v="1"/>
    <x v="1"/>
    <x v="0"/>
    <x v="0"/>
  </r>
  <r>
    <x v="2"/>
    <n v="35"/>
    <n v="21559.599999999999"/>
    <n v="21559.599999999999"/>
    <n v="21559.599999999999"/>
    <n v="7273"/>
    <x v="156"/>
    <x v="0"/>
    <x v="1"/>
    <x v="0"/>
    <x v="0"/>
  </r>
  <r>
    <x v="2"/>
    <n v="40"/>
    <n v="2585.2600000000002"/>
    <n v="2671.58"/>
    <n v="2671.58"/>
    <n v="7273"/>
    <x v="156"/>
    <x v="1"/>
    <x v="1"/>
    <x v="0"/>
    <x v="0"/>
  </r>
  <r>
    <x v="2"/>
    <n v="1"/>
    <n v="120"/>
    <n v="120"/>
    <n v="120"/>
    <n v="7276"/>
    <x v="157"/>
    <x v="0"/>
    <x v="1"/>
    <x v="0"/>
    <x v="0"/>
  </r>
  <r>
    <x v="2"/>
    <n v="6"/>
    <n v="718.24"/>
    <n v="742.98"/>
    <n v="742.98"/>
    <n v="7276"/>
    <x v="157"/>
    <x v="1"/>
    <x v="1"/>
    <x v="0"/>
    <x v="0"/>
  </r>
  <r>
    <x v="2"/>
    <n v="9"/>
    <n v="886.77"/>
    <n v="913.37"/>
    <n v="913.37"/>
    <n v="7277"/>
    <x v="158"/>
    <x v="1"/>
    <x v="1"/>
    <x v="0"/>
    <x v="0"/>
  </r>
  <r>
    <x v="2"/>
    <n v="8"/>
    <n v="514.04999999999995"/>
    <n v="529.47"/>
    <n v="529.47"/>
    <n v="7278"/>
    <x v="159"/>
    <x v="1"/>
    <x v="1"/>
    <x v="0"/>
    <x v="0"/>
  </r>
  <r>
    <x v="2"/>
    <n v="146"/>
    <n v="20814.57"/>
    <n v="20814.57"/>
    <n v="20814.57"/>
    <n v="7296"/>
    <x v="160"/>
    <x v="0"/>
    <x v="0"/>
    <x v="0"/>
    <x v="0"/>
  </r>
  <r>
    <x v="2"/>
    <n v="7"/>
    <n v="4776.75"/>
    <n v="4941.3100000000004"/>
    <n v="4941.3100000000004"/>
    <n v="7296"/>
    <x v="160"/>
    <x v="1"/>
    <x v="0"/>
    <x v="0"/>
    <x v="0"/>
  </r>
  <r>
    <x v="2"/>
    <n v="21"/>
    <n v="9562"/>
    <n v="9562"/>
    <n v="9562"/>
    <n v="7297"/>
    <x v="161"/>
    <x v="0"/>
    <x v="1"/>
    <x v="0"/>
    <x v="0"/>
  </r>
  <r>
    <x v="2"/>
    <n v="13"/>
    <n v="1459.15"/>
    <n v="1502.93"/>
    <n v="1502.93"/>
    <n v="7297"/>
    <x v="161"/>
    <x v="1"/>
    <x v="1"/>
    <x v="0"/>
    <x v="0"/>
  </r>
  <r>
    <x v="2"/>
    <n v="125"/>
    <n v="7498.49"/>
    <n v="7498.49"/>
    <n v="7498.49"/>
    <n v="7298"/>
    <x v="162"/>
    <x v="0"/>
    <x v="1"/>
    <x v="0"/>
    <x v="0"/>
  </r>
  <r>
    <x v="2"/>
    <n v="139"/>
    <n v="23798.76"/>
    <n v="24528.14"/>
    <n v="24528.14"/>
    <n v="7298"/>
    <x v="162"/>
    <x v="1"/>
    <x v="1"/>
    <x v="0"/>
    <x v="0"/>
  </r>
  <r>
    <x v="2"/>
    <n v="333"/>
    <n v="89966.64"/>
    <n v="89966.64"/>
    <n v="89966.64"/>
    <n v="7299"/>
    <x v="163"/>
    <x v="0"/>
    <x v="1"/>
    <x v="0"/>
    <x v="0"/>
  </r>
  <r>
    <x v="2"/>
    <n v="157"/>
    <n v="53106.400000000001"/>
    <n v="54708.78"/>
    <n v="54708.78"/>
    <n v="7299"/>
    <x v="163"/>
    <x v="1"/>
    <x v="1"/>
    <x v="0"/>
    <x v="0"/>
  </r>
  <r>
    <x v="2"/>
    <n v="5845"/>
    <n v="1008399.9"/>
    <n v="1008399.9"/>
    <n v="1008399.9"/>
    <n v="7311"/>
    <x v="164"/>
    <x v="0"/>
    <x v="1"/>
    <x v="0"/>
    <x v="0"/>
  </r>
  <r>
    <x v="2"/>
    <n v="209"/>
    <n v="115693.75999999999"/>
    <n v="119166.74"/>
    <n v="119166.74"/>
    <n v="7311"/>
    <x v="164"/>
    <x v="1"/>
    <x v="1"/>
    <x v="0"/>
    <x v="0"/>
  </r>
  <r>
    <x v="2"/>
    <n v="1"/>
    <n v="19.18"/>
    <n v="19.760000000000002"/>
    <n v="19.760000000000002"/>
    <n v="7321"/>
    <x v="165"/>
    <x v="1"/>
    <x v="1"/>
    <x v="0"/>
    <x v="0"/>
  </r>
  <r>
    <x v="2"/>
    <n v="6"/>
    <n v="804.48"/>
    <n v="828.6"/>
    <n v="828.6"/>
    <n v="7333"/>
    <x v="166"/>
    <x v="1"/>
    <x v="1"/>
    <x v="0"/>
    <x v="0"/>
  </r>
  <r>
    <x v="2"/>
    <n v="35"/>
    <n v="2214.13"/>
    <n v="2294.13"/>
    <n v="2294.13"/>
    <n v="7338"/>
    <x v="167"/>
    <x v="1"/>
    <x v="1"/>
    <x v="0"/>
    <x v="0"/>
  </r>
  <r>
    <x v="2"/>
    <n v="66"/>
    <n v="33662.46"/>
    <n v="33662.46"/>
    <n v="33662.46"/>
    <n v="7339"/>
    <x v="168"/>
    <x v="0"/>
    <x v="1"/>
    <x v="0"/>
    <x v="0"/>
  </r>
  <r>
    <x v="2"/>
    <n v="60"/>
    <n v="6663.21"/>
    <n v="6864.31"/>
    <n v="6864.31"/>
    <n v="7339"/>
    <x v="168"/>
    <x v="1"/>
    <x v="1"/>
    <x v="0"/>
    <x v="0"/>
  </r>
  <r>
    <x v="2"/>
    <n v="46"/>
    <n v="27110.12"/>
    <n v="27110.12"/>
    <n v="27110.12"/>
    <n v="7342"/>
    <x v="169"/>
    <x v="0"/>
    <x v="1"/>
    <x v="0"/>
    <x v="0"/>
  </r>
  <r>
    <x v="2"/>
    <n v="16"/>
    <n v="16935.900000000001"/>
    <n v="16935.900000000001"/>
    <n v="16935.900000000001"/>
    <n v="7361"/>
    <x v="171"/>
    <x v="0"/>
    <x v="1"/>
    <x v="0"/>
    <x v="0"/>
  </r>
  <r>
    <x v="2"/>
    <n v="4"/>
    <n v="601.73"/>
    <n v="624.35"/>
    <n v="624.35"/>
    <n v="7361"/>
    <x v="171"/>
    <x v="1"/>
    <x v="1"/>
    <x v="0"/>
    <x v="0"/>
  </r>
  <r>
    <x v="2"/>
    <n v="3"/>
    <n v="322"/>
    <n v="0"/>
    <n v="322"/>
    <n v="7372"/>
    <x v="172"/>
    <x v="0"/>
    <x v="2"/>
    <x v="1"/>
    <x v="0"/>
  </r>
  <r>
    <x v="2"/>
    <n v="4928"/>
    <n v="399601.1"/>
    <n v="399601.1"/>
    <n v="399601.1"/>
    <n v="7372"/>
    <x v="172"/>
    <x v="0"/>
    <x v="0"/>
    <x v="0"/>
    <x v="0"/>
  </r>
  <r>
    <x v="2"/>
    <n v="373"/>
    <n v="75550.710000000006"/>
    <n v="77550.53"/>
    <n v="77550.53"/>
    <n v="7372"/>
    <x v="172"/>
    <x v="1"/>
    <x v="0"/>
    <x v="0"/>
    <x v="0"/>
  </r>
  <r>
    <x v="2"/>
    <n v="33"/>
    <n v="1834.99"/>
    <n v="1892.77"/>
    <n v="1892.77"/>
    <n v="7375"/>
    <x v="173"/>
    <x v="1"/>
    <x v="1"/>
    <x v="0"/>
    <x v="0"/>
  </r>
  <r>
    <x v="2"/>
    <n v="8"/>
    <n v="796.44"/>
    <n v="820.3"/>
    <n v="820.3"/>
    <n v="7379"/>
    <x v="174"/>
    <x v="1"/>
    <x v="0"/>
    <x v="0"/>
    <x v="0"/>
  </r>
  <r>
    <x v="2"/>
    <n v="1939"/>
    <n v="607893.5"/>
    <n v="607893.5"/>
    <n v="607893.5"/>
    <n v="7392"/>
    <x v="175"/>
    <x v="0"/>
    <x v="1"/>
    <x v="0"/>
    <x v="0"/>
  </r>
  <r>
    <x v="2"/>
    <n v="205"/>
    <n v="102500.58"/>
    <n v="105954.6"/>
    <n v="105954.6"/>
    <n v="7392"/>
    <x v="175"/>
    <x v="1"/>
    <x v="1"/>
    <x v="0"/>
    <x v="0"/>
  </r>
  <r>
    <x v="2"/>
    <n v="520"/>
    <n v="66535.38"/>
    <n v="66535.38"/>
    <n v="66535.38"/>
    <n v="7393"/>
    <x v="176"/>
    <x v="0"/>
    <x v="1"/>
    <x v="0"/>
    <x v="0"/>
  </r>
  <r>
    <x v="2"/>
    <n v="2"/>
    <n v="54.33"/>
    <n v="55.97"/>
    <n v="55.97"/>
    <n v="7393"/>
    <x v="176"/>
    <x v="1"/>
    <x v="1"/>
    <x v="0"/>
    <x v="0"/>
  </r>
  <r>
    <x v="2"/>
    <n v="719"/>
    <n v="186080.29"/>
    <n v="186080.29"/>
    <n v="186080.29"/>
    <n v="7394"/>
    <x v="177"/>
    <x v="0"/>
    <x v="1"/>
    <x v="0"/>
    <x v="0"/>
  </r>
  <r>
    <x v="2"/>
    <n v="110"/>
    <n v="7711.77"/>
    <n v="7950.37"/>
    <n v="7950.37"/>
    <n v="7394"/>
    <x v="177"/>
    <x v="1"/>
    <x v="1"/>
    <x v="0"/>
    <x v="0"/>
  </r>
  <r>
    <x v="2"/>
    <n v="474"/>
    <n v="43854.38"/>
    <n v="43854.38"/>
    <n v="43854.38"/>
    <n v="7395"/>
    <x v="178"/>
    <x v="0"/>
    <x v="1"/>
    <x v="0"/>
    <x v="0"/>
  </r>
  <r>
    <x v="2"/>
    <n v="43"/>
    <n v="3199.87"/>
    <n v="3295.91"/>
    <n v="3295.91"/>
    <n v="7395"/>
    <x v="178"/>
    <x v="1"/>
    <x v="1"/>
    <x v="0"/>
    <x v="0"/>
  </r>
  <r>
    <x v="2"/>
    <n v="2"/>
    <n v="149.84"/>
    <n v="0"/>
    <n v="149.84"/>
    <n v="7399"/>
    <x v="179"/>
    <x v="0"/>
    <x v="2"/>
    <x v="1"/>
    <x v="0"/>
  </r>
  <r>
    <x v="2"/>
    <n v="42358"/>
    <n v="4972170.18"/>
    <n v="4972170.18"/>
    <n v="4972170.18"/>
    <n v="7399"/>
    <x v="179"/>
    <x v="0"/>
    <x v="1"/>
    <x v="0"/>
    <x v="0"/>
  </r>
  <r>
    <x v="2"/>
    <n v="14527"/>
    <n v="1635347.59"/>
    <n v="1685590.29"/>
    <n v="1685590.29"/>
    <n v="7399"/>
    <x v="179"/>
    <x v="1"/>
    <x v="1"/>
    <x v="0"/>
    <x v="0"/>
  </r>
  <r>
    <x v="2"/>
    <n v="6"/>
    <n v="1804.46"/>
    <n v="0"/>
    <n v="1804.46"/>
    <n v="7512"/>
    <x v="180"/>
    <x v="0"/>
    <x v="2"/>
    <x v="1"/>
    <x v="0"/>
  </r>
  <r>
    <x v="2"/>
    <n v="5205"/>
    <n v="1296004.25"/>
    <n v="1296004.25"/>
    <n v="1296004.25"/>
    <n v="7512"/>
    <x v="180"/>
    <x v="0"/>
    <x v="11"/>
    <x v="5"/>
    <x v="0"/>
  </r>
  <r>
    <x v="2"/>
    <n v="1634"/>
    <n v="622226.53"/>
    <n v="639926.65"/>
    <n v="639926.65"/>
    <n v="7512"/>
    <x v="180"/>
    <x v="1"/>
    <x v="11"/>
    <x v="5"/>
    <x v="0"/>
  </r>
  <r>
    <x v="2"/>
    <n v="147"/>
    <n v="22893.71"/>
    <n v="22893.71"/>
    <n v="22893.71"/>
    <n v="7513"/>
    <x v="181"/>
    <x v="0"/>
    <x v="11"/>
    <x v="5"/>
    <x v="0"/>
  </r>
  <r>
    <x v="2"/>
    <n v="1"/>
    <n v="72.209999999999994"/>
    <n v="74.37"/>
    <n v="74.37"/>
    <n v="7513"/>
    <x v="181"/>
    <x v="1"/>
    <x v="11"/>
    <x v="5"/>
    <x v="0"/>
  </r>
  <r>
    <x v="2"/>
    <n v="16"/>
    <n v="-437.9"/>
    <n v="-437.9"/>
    <n v="-437.9"/>
    <n v="7519"/>
    <x v="182"/>
    <x v="0"/>
    <x v="11"/>
    <x v="5"/>
    <x v="0"/>
  </r>
  <r>
    <x v="2"/>
    <n v="1"/>
    <n v="46.12"/>
    <n v="0"/>
    <n v="46.12"/>
    <n v="7523"/>
    <x v="183"/>
    <x v="0"/>
    <x v="2"/>
    <x v="1"/>
    <x v="0"/>
  </r>
  <r>
    <x v="2"/>
    <n v="29474"/>
    <n v="911891.5"/>
    <n v="911891.5"/>
    <n v="911891.5"/>
    <n v="7523"/>
    <x v="183"/>
    <x v="0"/>
    <x v="5"/>
    <x v="2"/>
    <x v="0"/>
  </r>
  <r>
    <x v="2"/>
    <n v="154"/>
    <n v="6227.02"/>
    <n v="6417.28"/>
    <n v="6417.28"/>
    <n v="7523"/>
    <x v="183"/>
    <x v="1"/>
    <x v="5"/>
    <x v="2"/>
    <x v="0"/>
  </r>
  <r>
    <x v="2"/>
    <n v="69"/>
    <n v="63313.17"/>
    <n v="63313.17"/>
    <n v="63313.17"/>
    <n v="7531"/>
    <x v="184"/>
    <x v="0"/>
    <x v="5"/>
    <x v="2"/>
    <x v="0"/>
  </r>
  <r>
    <x v="2"/>
    <n v="1"/>
    <n v="3120.42"/>
    <n v="3214.04"/>
    <n v="3214.04"/>
    <n v="7535"/>
    <x v="185"/>
    <x v="1"/>
    <x v="5"/>
    <x v="2"/>
    <x v="0"/>
  </r>
  <r>
    <x v="2"/>
    <n v="4863"/>
    <n v="1715733.05"/>
    <n v="1715733.05"/>
    <n v="1715733.05"/>
    <n v="7538"/>
    <x v="186"/>
    <x v="0"/>
    <x v="5"/>
    <x v="2"/>
    <x v="0"/>
  </r>
  <r>
    <x v="2"/>
    <n v="17"/>
    <n v="10149.530000000001"/>
    <n v="10453.99"/>
    <n v="10453.99"/>
    <n v="7538"/>
    <x v="186"/>
    <x v="1"/>
    <x v="5"/>
    <x v="2"/>
    <x v="0"/>
  </r>
  <r>
    <x v="2"/>
    <n v="2"/>
    <n v="49.03"/>
    <n v="50.49"/>
    <n v="50.49"/>
    <n v="7542"/>
    <x v="187"/>
    <x v="1"/>
    <x v="5"/>
    <x v="2"/>
    <x v="0"/>
  </r>
  <r>
    <x v="2"/>
    <n v="121"/>
    <n v="24117.29"/>
    <n v="24117.29"/>
    <n v="24117.29"/>
    <n v="7622"/>
    <x v="189"/>
    <x v="0"/>
    <x v="1"/>
    <x v="0"/>
    <x v="0"/>
  </r>
  <r>
    <x v="2"/>
    <n v="2"/>
    <n v="443.27"/>
    <n v="456.57"/>
    <n v="456.57"/>
    <n v="7629"/>
    <x v="190"/>
    <x v="1"/>
    <x v="1"/>
    <x v="0"/>
    <x v="0"/>
  </r>
  <r>
    <x v="2"/>
    <n v="6"/>
    <n v="2060.81"/>
    <n v="2122.63"/>
    <n v="2122.63"/>
    <n v="7631"/>
    <x v="191"/>
    <x v="1"/>
    <x v="0"/>
    <x v="0"/>
    <x v="0"/>
  </r>
  <r>
    <x v="2"/>
    <n v="153"/>
    <n v="15787.19"/>
    <n v="15787.19"/>
    <n v="15787.19"/>
    <n v="7699"/>
    <x v="192"/>
    <x v="0"/>
    <x v="1"/>
    <x v="0"/>
    <x v="0"/>
  </r>
  <r>
    <x v="2"/>
    <n v="6"/>
    <n v="-2312.5"/>
    <n v="-2226.98"/>
    <n v="-2226.98"/>
    <n v="7699"/>
    <x v="192"/>
    <x v="1"/>
    <x v="1"/>
    <x v="0"/>
    <x v="0"/>
  </r>
  <r>
    <x v="2"/>
    <n v="14"/>
    <n v="496.51"/>
    <n v="518.19000000000005"/>
    <n v="518.19000000000005"/>
    <n v="7829"/>
    <x v="193"/>
    <x v="1"/>
    <x v="1"/>
    <x v="0"/>
    <x v="0"/>
  </r>
  <r>
    <x v="2"/>
    <n v="10809"/>
    <n v="601915.04"/>
    <n v="601915.04"/>
    <n v="601915.04"/>
    <n v="7832"/>
    <x v="194"/>
    <x v="0"/>
    <x v="1"/>
    <x v="0"/>
    <x v="0"/>
  </r>
  <r>
    <x v="2"/>
    <n v="132"/>
    <n v="5486.83"/>
    <n v="5651.39"/>
    <n v="5651.39"/>
    <n v="7832"/>
    <x v="194"/>
    <x v="1"/>
    <x v="1"/>
    <x v="0"/>
    <x v="0"/>
  </r>
  <r>
    <x v="2"/>
    <n v="144"/>
    <n v="6793.32"/>
    <n v="6793.32"/>
    <n v="6793.32"/>
    <n v="7841"/>
    <x v="195"/>
    <x v="0"/>
    <x v="0"/>
    <x v="0"/>
    <x v="0"/>
  </r>
  <r>
    <x v="2"/>
    <n v="24"/>
    <n v="1184.0999999999999"/>
    <n v="1219.6199999999999"/>
    <n v="1219.6199999999999"/>
    <n v="7841"/>
    <x v="195"/>
    <x v="1"/>
    <x v="0"/>
    <x v="0"/>
    <x v="0"/>
  </r>
  <r>
    <x v="2"/>
    <n v="10"/>
    <n v="1742.62"/>
    <n v="1742.62"/>
    <n v="1742.62"/>
    <n v="7911"/>
    <x v="196"/>
    <x v="0"/>
    <x v="1"/>
    <x v="0"/>
    <x v="0"/>
  </r>
  <r>
    <x v="2"/>
    <n v="1"/>
    <n v="2057.6799999999998"/>
    <n v="0"/>
    <n v="2057.6799999999998"/>
    <n v="7922"/>
    <x v="197"/>
    <x v="0"/>
    <x v="2"/>
    <x v="1"/>
    <x v="0"/>
  </r>
  <r>
    <x v="2"/>
    <n v="14962"/>
    <n v="3641716.8"/>
    <n v="3641716.8"/>
    <n v="3641716.8"/>
    <n v="7922"/>
    <x v="197"/>
    <x v="0"/>
    <x v="1"/>
    <x v="0"/>
    <x v="0"/>
  </r>
  <r>
    <x v="2"/>
    <n v="746"/>
    <n v="262907.21000000002"/>
    <n v="270979.73"/>
    <n v="270979.73"/>
    <n v="7922"/>
    <x v="197"/>
    <x v="1"/>
    <x v="1"/>
    <x v="0"/>
    <x v="0"/>
  </r>
  <r>
    <x v="2"/>
    <n v="204"/>
    <n v="42544.27"/>
    <n v="42544.27"/>
    <n v="42544.27"/>
    <n v="7929"/>
    <x v="198"/>
    <x v="0"/>
    <x v="1"/>
    <x v="0"/>
    <x v="0"/>
  </r>
  <r>
    <x v="2"/>
    <n v="21"/>
    <n v="3386.66"/>
    <n v="3488.22"/>
    <n v="3488.22"/>
    <n v="7929"/>
    <x v="198"/>
    <x v="1"/>
    <x v="1"/>
    <x v="0"/>
    <x v="0"/>
  </r>
  <r>
    <x v="2"/>
    <n v="1"/>
    <n v="11.49"/>
    <n v="11.83"/>
    <n v="11.83"/>
    <n v="7933"/>
    <x v="199"/>
    <x v="1"/>
    <x v="1"/>
    <x v="0"/>
    <x v="0"/>
  </r>
  <r>
    <x v="2"/>
    <n v="206"/>
    <n v="277750.24"/>
    <n v="277750.24"/>
    <n v="277750.24"/>
    <n v="7941"/>
    <x v="200"/>
    <x v="0"/>
    <x v="1"/>
    <x v="0"/>
    <x v="0"/>
  </r>
  <r>
    <x v="2"/>
    <n v="33"/>
    <n v="6980.87"/>
    <n v="7190.33"/>
    <n v="7190.33"/>
    <n v="7941"/>
    <x v="200"/>
    <x v="1"/>
    <x v="1"/>
    <x v="0"/>
    <x v="0"/>
  </r>
  <r>
    <x v="2"/>
    <n v="937"/>
    <n v="100773.7"/>
    <n v="100773.7"/>
    <n v="100773.7"/>
    <n v="7991"/>
    <x v="201"/>
    <x v="0"/>
    <x v="1"/>
    <x v="0"/>
    <x v="0"/>
  </r>
  <r>
    <x v="2"/>
    <n v="266"/>
    <n v="47561.06"/>
    <n v="49024.54"/>
    <n v="49024.54"/>
    <n v="7991"/>
    <x v="201"/>
    <x v="1"/>
    <x v="1"/>
    <x v="0"/>
    <x v="0"/>
  </r>
  <r>
    <x v="2"/>
    <n v="447"/>
    <n v="57499.49"/>
    <n v="57499.49"/>
    <n v="57499.49"/>
    <n v="7992"/>
    <x v="202"/>
    <x v="0"/>
    <x v="1"/>
    <x v="0"/>
    <x v="0"/>
  </r>
  <r>
    <x v="2"/>
    <n v="72"/>
    <n v="15010.65"/>
    <n v="15460.91"/>
    <n v="15460.91"/>
    <n v="7992"/>
    <x v="202"/>
    <x v="1"/>
    <x v="1"/>
    <x v="0"/>
    <x v="0"/>
  </r>
  <r>
    <x v="2"/>
    <n v="3"/>
    <n v="70.17"/>
    <n v="72.290000000000006"/>
    <n v="72.290000000000006"/>
    <n v="7993"/>
    <x v="203"/>
    <x v="1"/>
    <x v="0"/>
    <x v="0"/>
    <x v="0"/>
  </r>
  <r>
    <x v="2"/>
    <n v="7"/>
    <n v="94.98"/>
    <n v="97.84"/>
    <n v="97.84"/>
    <n v="7994"/>
    <x v="204"/>
    <x v="1"/>
    <x v="1"/>
    <x v="0"/>
    <x v="0"/>
  </r>
  <r>
    <x v="2"/>
    <n v="1050"/>
    <n v="168630.32"/>
    <n v="168630.32"/>
    <n v="168630.32"/>
    <n v="7996"/>
    <x v="205"/>
    <x v="0"/>
    <x v="1"/>
    <x v="0"/>
    <x v="0"/>
  </r>
  <r>
    <x v="2"/>
    <n v="351"/>
    <n v="60316.46"/>
    <n v="62191.68"/>
    <n v="62191.68"/>
    <n v="7996"/>
    <x v="205"/>
    <x v="1"/>
    <x v="1"/>
    <x v="0"/>
    <x v="0"/>
  </r>
  <r>
    <x v="2"/>
    <n v="7046"/>
    <n v="387888.86"/>
    <n v="387888.86"/>
    <n v="387888.86"/>
    <n v="7997"/>
    <x v="206"/>
    <x v="0"/>
    <x v="1"/>
    <x v="0"/>
    <x v="0"/>
  </r>
  <r>
    <x v="2"/>
    <n v="156"/>
    <n v="39358.050000000003"/>
    <n v="40408.370000000003"/>
    <n v="40408.370000000003"/>
    <n v="7997"/>
    <x v="206"/>
    <x v="1"/>
    <x v="1"/>
    <x v="0"/>
    <x v="0"/>
  </r>
  <r>
    <x v="2"/>
    <n v="132"/>
    <n v="13324.01"/>
    <n v="13324.01"/>
    <n v="13324.01"/>
    <n v="7998"/>
    <x v="207"/>
    <x v="0"/>
    <x v="1"/>
    <x v="0"/>
    <x v="0"/>
  </r>
  <r>
    <x v="2"/>
    <n v="7"/>
    <n v="338.8"/>
    <n v="348.98"/>
    <n v="348.98"/>
    <n v="7998"/>
    <x v="207"/>
    <x v="1"/>
    <x v="1"/>
    <x v="0"/>
    <x v="0"/>
  </r>
  <r>
    <x v="2"/>
    <n v="649"/>
    <n v="57398.99"/>
    <n v="57398.99"/>
    <n v="57398.99"/>
    <n v="7999"/>
    <x v="208"/>
    <x v="0"/>
    <x v="1"/>
    <x v="0"/>
    <x v="0"/>
  </r>
  <r>
    <x v="2"/>
    <n v="964"/>
    <n v="69930.570000000007"/>
    <n v="72099.350000000006"/>
    <n v="72099.350000000006"/>
    <n v="7999"/>
    <x v="208"/>
    <x v="1"/>
    <x v="1"/>
    <x v="0"/>
    <x v="0"/>
  </r>
  <r>
    <x v="2"/>
    <n v="1138"/>
    <n v="412910.35"/>
    <n v="412910.35"/>
    <n v="412910.35"/>
    <n v="8011"/>
    <x v="209"/>
    <x v="0"/>
    <x v="1"/>
    <x v="0"/>
    <x v="0"/>
  </r>
  <r>
    <x v="2"/>
    <n v="34"/>
    <n v="18619.05"/>
    <n v="19177.61"/>
    <n v="19177.61"/>
    <n v="8011"/>
    <x v="209"/>
    <x v="1"/>
    <x v="1"/>
    <x v="0"/>
    <x v="0"/>
  </r>
  <r>
    <x v="2"/>
    <n v="1"/>
    <n v="126"/>
    <n v="0"/>
    <n v="126"/>
    <n v="8021"/>
    <x v="210"/>
    <x v="0"/>
    <x v="2"/>
    <x v="1"/>
    <x v="0"/>
  </r>
  <r>
    <x v="2"/>
    <n v="3872"/>
    <n v="1405223.07"/>
    <n v="1405223.07"/>
    <n v="1405223.07"/>
    <n v="8021"/>
    <x v="210"/>
    <x v="0"/>
    <x v="1"/>
    <x v="0"/>
    <x v="0"/>
  </r>
  <r>
    <x v="2"/>
    <n v="34"/>
    <n v="25820.240000000002"/>
    <n v="26594.84"/>
    <n v="26594.84"/>
    <n v="8021"/>
    <x v="210"/>
    <x v="1"/>
    <x v="1"/>
    <x v="0"/>
    <x v="0"/>
  </r>
  <r>
    <x v="2"/>
    <n v="939"/>
    <n v="66626.12"/>
    <n v="66626.12"/>
    <n v="66626.12"/>
    <n v="8041"/>
    <x v="211"/>
    <x v="0"/>
    <x v="1"/>
    <x v="0"/>
    <x v="0"/>
  </r>
  <r>
    <x v="2"/>
    <n v="1"/>
    <n v="371.82"/>
    <n v="382.98"/>
    <n v="382.98"/>
    <n v="8041"/>
    <x v="211"/>
    <x v="1"/>
    <x v="1"/>
    <x v="0"/>
    <x v="0"/>
  </r>
  <r>
    <x v="2"/>
    <n v="2061"/>
    <n v="559025.19999999995"/>
    <n v="559025.19999999995"/>
    <n v="559025.19999999995"/>
    <n v="8042"/>
    <x v="212"/>
    <x v="0"/>
    <x v="1"/>
    <x v="0"/>
    <x v="0"/>
  </r>
  <r>
    <x v="2"/>
    <n v="7"/>
    <n v="2414.54"/>
    <n v="2487"/>
    <n v="2487"/>
    <n v="8042"/>
    <x v="212"/>
    <x v="1"/>
    <x v="1"/>
    <x v="0"/>
    <x v="0"/>
  </r>
  <r>
    <x v="2"/>
    <n v="938"/>
    <n v="190383.84"/>
    <n v="190383.84"/>
    <n v="190383.84"/>
    <n v="8043"/>
    <x v="213"/>
    <x v="0"/>
    <x v="1"/>
    <x v="0"/>
    <x v="0"/>
  </r>
  <r>
    <x v="2"/>
    <n v="113"/>
    <n v="34218.57"/>
    <n v="35350.43"/>
    <n v="35350.43"/>
    <n v="8043"/>
    <x v="213"/>
    <x v="1"/>
    <x v="1"/>
    <x v="0"/>
    <x v="0"/>
  </r>
  <r>
    <x v="2"/>
    <n v="332"/>
    <n v="32950.76"/>
    <n v="32950.76"/>
    <n v="32950.76"/>
    <n v="8049"/>
    <x v="214"/>
    <x v="0"/>
    <x v="1"/>
    <x v="0"/>
    <x v="0"/>
  </r>
  <r>
    <x v="2"/>
    <n v="2"/>
    <n v="1867.02"/>
    <n v="1923.02"/>
    <n v="1923.02"/>
    <n v="8049"/>
    <x v="214"/>
    <x v="1"/>
    <x v="1"/>
    <x v="0"/>
    <x v="0"/>
  </r>
  <r>
    <x v="2"/>
    <n v="10"/>
    <n v="770.23"/>
    <n v="770.23"/>
    <n v="770.23"/>
    <n v="8050"/>
    <x v="215"/>
    <x v="0"/>
    <x v="1"/>
    <x v="0"/>
    <x v="0"/>
  </r>
  <r>
    <x v="2"/>
    <n v="2"/>
    <n v="693.09"/>
    <n v="713.89"/>
    <n v="713.89"/>
    <n v="8050"/>
    <x v="215"/>
    <x v="1"/>
    <x v="1"/>
    <x v="0"/>
    <x v="0"/>
  </r>
  <r>
    <x v="2"/>
    <n v="1270"/>
    <n v="356148.6"/>
    <n v="356148.6"/>
    <n v="356148.6"/>
    <n v="8062"/>
    <x v="216"/>
    <x v="0"/>
    <x v="1"/>
    <x v="0"/>
    <x v="0"/>
  </r>
  <r>
    <x v="2"/>
    <n v="80"/>
    <n v="89976.63"/>
    <n v="92701.99"/>
    <n v="92701.99"/>
    <n v="8062"/>
    <x v="216"/>
    <x v="1"/>
    <x v="1"/>
    <x v="0"/>
    <x v="0"/>
  </r>
  <r>
    <x v="2"/>
    <n v="185"/>
    <n v="45270.05"/>
    <n v="45270.05"/>
    <n v="45270.05"/>
    <n v="8071"/>
    <x v="217"/>
    <x v="0"/>
    <x v="1"/>
    <x v="0"/>
    <x v="0"/>
  </r>
  <r>
    <x v="2"/>
    <n v="11"/>
    <n v="15049.35"/>
    <n v="15500.79"/>
    <n v="15500.79"/>
    <n v="8071"/>
    <x v="217"/>
    <x v="1"/>
    <x v="1"/>
    <x v="0"/>
    <x v="0"/>
  </r>
  <r>
    <x v="2"/>
    <n v="7887"/>
    <n v="2496233.15"/>
    <n v="2496233.15"/>
    <n v="2496233.15"/>
    <n v="8099"/>
    <x v="218"/>
    <x v="0"/>
    <x v="1"/>
    <x v="0"/>
    <x v="0"/>
  </r>
  <r>
    <x v="2"/>
    <n v="183"/>
    <n v="45950.92"/>
    <n v="46967.199999999997"/>
    <n v="46967.199999999997"/>
    <n v="8099"/>
    <x v="218"/>
    <x v="1"/>
    <x v="1"/>
    <x v="0"/>
    <x v="0"/>
  </r>
  <r>
    <x v="2"/>
    <n v="148"/>
    <n v="225482.17"/>
    <n v="225482.17"/>
    <n v="225482.17"/>
    <n v="8111"/>
    <x v="219"/>
    <x v="0"/>
    <x v="1"/>
    <x v="0"/>
    <x v="0"/>
  </r>
  <r>
    <x v="2"/>
    <n v="2"/>
    <n v="72.98"/>
    <n v="75.16"/>
    <n v="75.16"/>
    <n v="8111"/>
    <x v="219"/>
    <x v="1"/>
    <x v="1"/>
    <x v="0"/>
    <x v="0"/>
  </r>
  <r>
    <x v="2"/>
    <n v="862"/>
    <n v="1351985.4"/>
    <n v="1351985.4"/>
    <n v="1351985.4"/>
    <n v="8211"/>
    <x v="220"/>
    <x v="0"/>
    <x v="1"/>
    <x v="0"/>
    <x v="0"/>
  </r>
  <r>
    <x v="2"/>
    <n v="7"/>
    <n v="3101.39"/>
    <n v="3194.43"/>
    <n v="3194.43"/>
    <n v="8211"/>
    <x v="220"/>
    <x v="1"/>
    <x v="1"/>
    <x v="0"/>
    <x v="0"/>
  </r>
  <r>
    <x v="2"/>
    <n v="2"/>
    <n v="28.9"/>
    <n v="0"/>
    <n v="28.9"/>
    <n v="8220"/>
    <x v="221"/>
    <x v="0"/>
    <x v="2"/>
    <x v="1"/>
    <x v="0"/>
  </r>
  <r>
    <x v="2"/>
    <n v="6090"/>
    <n v="693610.32"/>
    <n v="693610.32"/>
    <n v="693610.32"/>
    <n v="8220"/>
    <x v="221"/>
    <x v="0"/>
    <x v="1"/>
    <x v="0"/>
    <x v="0"/>
  </r>
  <r>
    <x v="2"/>
    <n v="124"/>
    <n v="79384.77"/>
    <n v="81790.649999999994"/>
    <n v="81790.649999999994"/>
    <n v="8220"/>
    <x v="221"/>
    <x v="1"/>
    <x v="1"/>
    <x v="0"/>
    <x v="0"/>
  </r>
  <r>
    <x v="2"/>
    <n v="1"/>
    <n v="18.91"/>
    <n v="19.47"/>
    <n v="19.47"/>
    <n v="8241"/>
    <x v="245"/>
    <x v="1"/>
    <x v="1"/>
    <x v="0"/>
    <x v="0"/>
  </r>
  <r>
    <x v="2"/>
    <n v="3"/>
    <n v="394.29"/>
    <n v="406.13"/>
    <n v="406.13"/>
    <n v="8244"/>
    <x v="222"/>
    <x v="1"/>
    <x v="1"/>
    <x v="0"/>
    <x v="0"/>
  </r>
  <r>
    <x v="2"/>
    <n v="251"/>
    <n v="104182.31"/>
    <n v="104182.31"/>
    <n v="104182.31"/>
    <n v="8249"/>
    <x v="223"/>
    <x v="0"/>
    <x v="1"/>
    <x v="0"/>
    <x v="0"/>
  </r>
  <r>
    <x v="2"/>
    <n v="7"/>
    <n v="8910.8700000000008"/>
    <n v="9119.59"/>
    <n v="9119.59"/>
    <n v="8249"/>
    <x v="223"/>
    <x v="1"/>
    <x v="1"/>
    <x v="0"/>
    <x v="0"/>
  </r>
  <r>
    <x v="2"/>
    <n v="964"/>
    <n v="390843.45"/>
    <n v="390843.45"/>
    <n v="390843.45"/>
    <n v="8299"/>
    <x v="224"/>
    <x v="0"/>
    <x v="1"/>
    <x v="0"/>
    <x v="0"/>
  </r>
  <r>
    <x v="2"/>
    <n v="231"/>
    <n v="68826.740000000005"/>
    <n v="70918.22"/>
    <n v="70918.22"/>
    <n v="8299"/>
    <x v="224"/>
    <x v="1"/>
    <x v="1"/>
    <x v="0"/>
    <x v="0"/>
  </r>
  <r>
    <x v="2"/>
    <n v="340"/>
    <n v="171783.04000000001"/>
    <n v="171783.04000000001"/>
    <n v="171783.04000000001"/>
    <n v="8351"/>
    <x v="225"/>
    <x v="0"/>
    <x v="1"/>
    <x v="0"/>
    <x v="0"/>
  </r>
  <r>
    <x v="2"/>
    <n v="2"/>
    <n v="688.18"/>
    <n v="708.82"/>
    <n v="708.82"/>
    <n v="8351"/>
    <x v="225"/>
    <x v="1"/>
    <x v="1"/>
    <x v="0"/>
    <x v="0"/>
  </r>
  <r>
    <x v="2"/>
    <n v="73"/>
    <n v="1825.85"/>
    <n v="0"/>
    <n v="1825.85"/>
    <n v="8398"/>
    <x v="226"/>
    <x v="0"/>
    <x v="2"/>
    <x v="1"/>
    <x v="0"/>
  </r>
  <r>
    <x v="2"/>
    <n v="25260"/>
    <n v="2002061.58"/>
    <n v="2002061.58"/>
    <n v="2002061.58"/>
    <n v="8398"/>
    <x v="226"/>
    <x v="0"/>
    <x v="1"/>
    <x v="0"/>
    <x v="0"/>
  </r>
  <r>
    <x v="2"/>
    <n v="792"/>
    <n v="215340.14"/>
    <n v="221798.94"/>
    <n v="221798.94"/>
    <n v="8398"/>
    <x v="226"/>
    <x v="1"/>
    <x v="1"/>
    <x v="0"/>
    <x v="0"/>
  </r>
  <r>
    <x v="2"/>
    <n v="11"/>
    <n v="310.92"/>
    <n v="310.92"/>
    <n v="310.92"/>
    <n v="8641"/>
    <x v="227"/>
    <x v="0"/>
    <x v="1"/>
    <x v="0"/>
    <x v="0"/>
  </r>
  <r>
    <x v="2"/>
    <n v="14"/>
    <n v="3226.15"/>
    <n v="3349.37"/>
    <n v="3349.37"/>
    <n v="8641"/>
    <x v="227"/>
    <x v="1"/>
    <x v="1"/>
    <x v="0"/>
    <x v="0"/>
  </r>
  <r>
    <x v="2"/>
    <n v="1"/>
    <n v="33.92"/>
    <n v="34.94"/>
    <n v="34.94"/>
    <n v="8651"/>
    <x v="246"/>
    <x v="1"/>
    <x v="1"/>
    <x v="0"/>
    <x v="0"/>
  </r>
  <r>
    <x v="2"/>
    <n v="29"/>
    <n v="8715.92"/>
    <n v="8977.44"/>
    <n v="8977.44"/>
    <n v="8661"/>
    <x v="228"/>
    <x v="1"/>
    <x v="1"/>
    <x v="0"/>
    <x v="0"/>
  </r>
  <r>
    <x v="2"/>
    <n v="4"/>
    <n v="587"/>
    <n v="587"/>
    <n v="587"/>
    <n v="8675"/>
    <x v="229"/>
    <x v="0"/>
    <x v="1"/>
    <x v="0"/>
    <x v="0"/>
  </r>
  <r>
    <x v="2"/>
    <n v="1"/>
    <n v="265"/>
    <n v="0"/>
    <n v="265"/>
    <n v="8699"/>
    <x v="230"/>
    <x v="0"/>
    <x v="2"/>
    <x v="1"/>
    <x v="0"/>
  </r>
  <r>
    <x v="2"/>
    <n v="3521"/>
    <n v="425445.95"/>
    <n v="425445.95"/>
    <n v="425445.95"/>
    <n v="8699"/>
    <x v="230"/>
    <x v="0"/>
    <x v="1"/>
    <x v="0"/>
    <x v="0"/>
  </r>
  <r>
    <x v="2"/>
    <n v="173"/>
    <n v="50572.29"/>
    <n v="52142.15"/>
    <n v="52142.15"/>
    <n v="8699"/>
    <x v="230"/>
    <x v="1"/>
    <x v="1"/>
    <x v="0"/>
    <x v="0"/>
  </r>
  <r>
    <x v="2"/>
    <n v="3"/>
    <n v="658.42"/>
    <n v="678.18"/>
    <n v="678.18"/>
    <n v="8734"/>
    <x v="247"/>
    <x v="1"/>
    <x v="1"/>
    <x v="0"/>
    <x v="0"/>
  </r>
  <r>
    <x v="2"/>
    <n v="85"/>
    <n v="49037.74"/>
    <n v="49037.74"/>
    <n v="49037.74"/>
    <n v="8911"/>
    <x v="231"/>
    <x v="0"/>
    <x v="1"/>
    <x v="0"/>
    <x v="0"/>
  </r>
  <r>
    <x v="2"/>
    <n v="2349"/>
    <n v="1206665.8799999999"/>
    <n v="1206665.8799999999"/>
    <n v="1206665.8799999999"/>
    <n v="8931"/>
    <x v="232"/>
    <x v="0"/>
    <x v="1"/>
    <x v="0"/>
    <x v="0"/>
  </r>
  <r>
    <x v="2"/>
    <n v="16"/>
    <n v="5628.91"/>
    <n v="5797.79"/>
    <n v="5797.79"/>
    <n v="8931"/>
    <x v="232"/>
    <x v="1"/>
    <x v="1"/>
    <x v="0"/>
    <x v="0"/>
  </r>
  <r>
    <x v="2"/>
    <n v="829"/>
    <n v="499212.84"/>
    <n v="499212.84"/>
    <n v="499212.84"/>
    <n v="8999"/>
    <x v="233"/>
    <x v="0"/>
    <x v="1"/>
    <x v="0"/>
    <x v="0"/>
  </r>
  <r>
    <x v="2"/>
    <n v="673"/>
    <n v="100109.22"/>
    <n v="103694.34"/>
    <n v="103694.34"/>
    <n v="8999"/>
    <x v="233"/>
    <x v="1"/>
    <x v="1"/>
    <x v="0"/>
    <x v="0"/>
  </r>
  <r>
    <x v="2"/>
    <n v="2"/>
    <n v="2398.59"/>
    <n v="2398.59"/>
    <n v="2398.59"/>
    <n v="9222"/>
    <x v="234"/>
    <x v="0"/>
    <x v="1"/>
    <x v="0"/>
    <x v="0"/>
  </r>
  <r>
    <x v="2"/>
    <n v="6"/>
    <n v="372.86"/>
    <n v="384.04"/>
    <n v="384.04"/>
    <n v="9222"/>
    <x v="234"/>
    <x v="1"/>
    <x v="1"/>
    <x v="0"/>
    <x v="0"/>
  </r>
  <r>
    <x v="2"/>
    <n v="15"/>
    <n v="1580.3"/>
    <n v="1627.72"/>
    <n v="1627.72"/>
    <n v="9311"/>
    <x v="235"/>
    <x v="1"/>
    <x v="1"/>
    <x v="0"/>
    <x v="0"/>
  </r>
  <r>
    <x v="2"/>
    <n v="39309"/>
    <n v="13770110.890000001"/>
    <n v="13770110.890000001"/>
    <n v="13770110.890000001"/>
    <n v="9399"/>
    <x v="236"/>
    <x v="0"/>
    <x v="1"/>
    <x v="0"/>
    <x v="0"/>
  </r>
  <r>
    <x v="2"/>
    <n v="2"/>
    <n v="61.77"/>
    <n v="0"/>
    <n v="63.61"/>
    <n v="9399"/>
    <x v="236"/>
    <x v="1"/>
    <x v="2"/>
    <x v="1"/>
    <x v="0"/>
  </r>
  <r>
    <x v="2"/>
    <n v="1453"/>
    <n v="77147.38"/>
    <n v="79473.7"/>
    <n v="79473.7"/>
    <n v="9399"/>
    <x v="236"/>
    <x v="1"/>
    <x v="1"/>
    <x v="0"/>
    <x v="0"/>
  </r>
  <r>
    <x v="2"/>
    <n v="1"/>
    <n v="46.05"/>
    <n v="0"/>
    <n v="46.05"/>
    <n v="9402"/>
    <x v="237"/>
    <x v="0"/>
    <x v="2"/>
    <x v="1"/>
    <x v="0"/>
  </r>
  <r>
    <x v="2"/>
    <n v="23391"/>
    <n v="2391256.88"/>
    <n v="2391256.88"/>
    <n v="2391256.88"/>
    <n v="9402"/>
    <x v="237"/>
    <x v="0"/>
    <x v="1"/>
    <x v="0"/>
    <x v="0"/>
  </r>
  <r>
    <x v="2"/>
    <n v="63"/>
    <n v="4456.71"/>
    <n v="4590.41"/>
    <n v="4590.41"/>
    <n v="9402"/>
    <x v="237"/>
    <x v="1"/>
    <x v="1"/>
    <x v="0"/>
    <x v="0"/>
  </r>
  <r>
    <x v="3"/>
    <n v="359"/>
    <n v="163111.23000000001"/>
    <n v="163111.23000000001"/>
    <n v="163111.23000000001"/>
    <n v="1520"/>
    <x v="0"/>
    <x v="0"/>
    <x v="0"/>
    <x v="0"/>
    <x v="0"/>
  </r>
  <r>
    <x v="3"/>
    <n v="26"/>
    <n v="5631.91"/>
    <n v="5773.31"/>
    <n v="5773.31"/>
    <n v="1520"/>
    <x v="0"/>
    <x v="1"/>
    <x v="0"/>
    <x v="0"/>
    <x v="0"/>
  </r>
  <r>
    <x v="3"/>
    <n v="82"/>
    <n v="93209.36"/>
    <n v="93209.36"/>
    <n v="93209.36"/>
    <n v="1711"/>
    <x v="1"/>
    <x v="0"/>
    <x v="1"/>
    <x v="0"/>
    <x v="0"/>
  </r>
  <r>
    <x v="3"/>
    <n v="10"/>
    <n v="14514.4"/>
    <n v="14514.4"/>
    <n v="14514.4"/>
    <n v="1731"/>
    <x v="2"/>
    <x v="0"/>
    <x v="1"/>
    <x v="0"/>
    <x v="0"/>
  </r>
  <r>
    <x v="3"/>
    <n v="2"/>
    <n v="70"/>
    <n v="70"/>
    <n v="70"/>
    <n v="1799"/>
    <x v="3"/>
    <x v="0"/>
    <x v="1"/>
    <x v="0"/>
    <x v="0"/>
  </r>
  <r>
    <x v="3"/>
    <n v="4"/>
    <n v="1932.21"/>
    <n v="1990.17"/>
    <n v="1990.17"/>
    <n v="1799"/>
    <x v="3"/>
    <x v="1"/>
    <x v="1"/>
    <x v="0"/>
    <x v="0"/>
  </r>
  <r>
    <x v="3"/>
    <n v="5030"/>
    <n v="1004870.41"/>
    <n v="1004870.41"/>
    <n v="1004870.41"/>
    <n v="2741"/>
    <x v="4"/>
    <x v="0"/>
    <x v="1"/>
    <x v="0"/>
    <x v="0"/>
  </r>
  <r>
    <x v="3"/>
    <n v="79"/>
    <n v="12572.71"/>
    <n v="12721.63"/>
    <n v="12721.63"/>
    <n v="2741"/>
    <x v="4"/>
    <x v="1"/>
    <x v="1"/>
    <x v="0"/>
    <x v="0"/>
  </r>
  <r>
    <x v="3"/>
    <n v="68"/>
    <n v="9864.33"/>
    <n v="10189.77"/>
    <n v="10189.77"/>
    <n v="4011"/>
    <x v="5"/>
    <x v="1"/>
    <x v="1"/>
    <x v="0"/>
    <x v="0"/>
  </r>
  <r>
    <x v="3"/>
    <n v="1"/>
    <n v="682"/>
    <n v="0"/>
    <n v="682"/>
    <n v="4111"/>
    <x v="6"/>
    <x v="0"/>
    <x v="2"/>
    <x v="1"/>
    <x v="0"/>
  </r>
  <r>
    <x v="3"/>
    <n v="457"/>
    <n v="146254.97"/>
    <n v="146254.97"/>
    <n v="146254.97"/>
    <n v="4111"/>
    <x v="6"/>
    <x v="0"/>
    <x v="1"/>
    <x v="0"/>
    <x v="0"/>
  </r>
  <r>
    <x v="3"/>
    <n v="340"/>
    <n v="19245.68"/>
    <n v="19856.82"/>
    <n v="19856.82"/>
    <n v="4111"/>
    <x v="6"/>
    <x v="1"/>
    <x v="1"/>
    <x v="0"/>
    <x v="0"/>
  </r>
  <r>
    <x v="3"/>
    <n v="282"/>
    <n v="19189.080000000002"/>
    <n v="19189.080000000002"/>
    <n v="19189.080000000002"/>
    <n v="4112"/>
    <x v="7"/>
    <x v="0"/>
    <x v="1"/>
    <x v="0"/>
    <x v="0"/>
  </r>
  <r>
    <x v="3"/>
    <n v="5"/>
    <n v="774.74"/>
    <n v="0"/>
    <n v="797.98"/>
    <n v="4112"/>
    <x v="7"/>
    <x v="1"/>
    <x v="2"/>
    <x v="1"/>
    <x v="0"/>
  </r>
  <r>
    <x v="3"/>
    <n v="446"/>
    <n v="69744.490000000005"/>
    <n v="72012.47"/>
    <n v="72012.47"/>
    <n v="4112"/>
    <x v="7"/>
    <x v="1"/>
    <x v="1"/>
    <x v="0"/>
    <x v="0"/>
  </r>
  <r>
    <x v="3"/>
    <n v="71"/>
    <n v="14246.47"/>
    <n v="14246.47"/>
    <n v="14246.47"/>
    <n v="4119"/>
    <x v="8"/>
    <x v="0"/>
    <x v="1"/>
    <x v="0"/>
    <x v="0"/>
  </r>
  <r>
    <x v="3"/>
    <n v="2"/>
    <n v="1294.44"/>
    <n v="1333.26"/>
    <n v="1333.26"/>
    <n v="4119"/>
    <x v="8"/>
    <x v="1"/>
    <x v="1"/>
    <x v="0"/>
    <x v="0"/>
  </r>
  <r>
    <x v="3"/>
    <n v="1"/>
    <n v="10.210000000000001"/>
    <n v="0"/>
    <n v="10.210000000000001"/>
    <n v="4121"/>
    <x v="9"/>
    <x v="0"/>
    <x v="2"/>
    <x v="1"/>
    <x v="0"/>
  </r>
  <r>
    <x v="3"/>
    <n v="16143"/>
    <n v="754193.38"/>
    <n v="754193.38"/>
    <n v="754193.38"/>
    <n v="4121"/>
    <x v="9"/>
    <x v="0"/>
    <x v="1"/>
    <x v="0"/>
    <x v="0"/>
  </r>
  <r>
    <x v="3"/>
    <n v="1387"/>
    <n v="62107.68"/>
    <n v="63989.98"/>
    <n v="63989.98"/>
    <n v="4121"/>
    <x v="9"/>
    <x v="1"/>
    <x v="1"/>
    <x v="0"/>
    <x v="0"/>
  </r>
  <r>
    <x v="3"/>
    <n v="15"/>
    <n v="2728"/>
    <n v="2728"/>
    <n v="2728"/>
    <n v="4131"/>
    <x v="10"/>
    <x v="0"/>
    <x v="1"/>
    <x v="0"/>
    <x v="0"/>
  </r>
  <r>
    <x v="3"/>
    <n v="102"/>
    <n v="9973.43"/>
    <n v="10290.33"/>
    <n v="10290.33"/>
    <n v="4131"/>
    <x v="10"/>
    <x v="1"/>
    <x v="1"/>
    <x v="0"/>
    <x v="0"/>
  </r>
  <r>
    <x v="3"/>
    <n v="143"/>
    <n v="40568.19"/>
    <n v="40568.19"/>
    <n v="40568.19"/>
    <n v="4214"/>
    <x v="11"/>
    <x v="0"/>
    <x v="1"/>
    <x v="0"/>
    <x v="0"/>
  </r>
  <r>
    <x v="3"/>
    <n v="19"/>
    <n v="4160.9399999999996"/>
    <n v="4285.74"/>
    <n v="4285.74"/>
    <n v="4214"/>
    <x v="11"/>
    <x v="1"/>
    <x v="1"/>
    <x v="0"/>
    <x v="0"/>
  </r>
  <r>
    <x v="3"/>
    <n v="417"/>
    <n v="488865.18"/>
    <n v="488865.18"/>
    <n v="488865.18"/>
    <n v="4215"/>
    <x v="12"/>
    <x v="0"/>
    <x v="1"/>
    <x v="0"/>
    <x v="0"/>
  </r>
  <r>
    <x v="3"/>
    <n v="62"/>
    <n v="7706.38"/>
    <n v="7972.34"/>
    <n v="7972.34"/>
    <n v="4215"/>
    <x v="12"/>
    <x v="1"/>
    <x v="1"/>
    <x v="0"/>
    <x v="0"/>
  </r>
  <r>
    <x v="3"/>
    <n v="4"/>
    <n v="195.33"/>
    <n v="201.19"/>
    <n v="201.19"/>
    <n v="4225"/>
    <x v="13"/>
    <x v="1"/>
    <x v="1"/>
    <x v="0"/>
    <x v="0"/>
  </r>
  <r>
    <x v="3"/>
    <n v="213"/>
    <n v="380418.67"/>
    <n v="380418.67"/>
    <n v="380418.67"/>
    <n v="4411"/>
    <x v="14"/>
    <x v="0"/>
    <x v="3"/>
    <x v="2"/>
    <x v="0"/>
  </r>
  <r>
    <x v="3"/>
    <n v="1433"/>
    <n v="1621252.12"/>
    <n v="1648819.02"/>
    <n v="1648819.02"/>
    <n v="4411"/>
    <x v="14"/>
    <x v="1"/>
    <x v="3"/>
    <x v="2"/>
    <x v="0"/>
  </r>
  <r>
    <x v="3"/>
    <n v="18"/>
    <n v="14649.71"/>
    <n v="14649.71"/>
    <n v="14649.71"/>
    <n v="4457"/>
    <x v="15"/>
    <x v="0"/>
    <x v="1"/>
    <x v="0"/>
    <x v="0"/>
  </r>
  <r>
    <x v="3"/>
    <n v="10"/>
    <n v="1402.61"/>
    <n v="1444.67"/>
    <n v="1444.67"/>
    <n v="4457"/>
    <x v="15"/>
    <x v="1"/>
    <x v="1"/>
    <x v="0"/>
    <x v="0"/>
  </r>
  <r>
    <x v="3"/>
    <n v="20"/>
    <n v="19429.3"/>
    <n v="19429.3"/>
    <n v="19429.3"/>
    <n v="4468"/>
    <x v="16"/>
    <x v="0"/>
    <x v="1"/>
    <x v="0"/>
    <x v="0"/>
  </r>
  <r>
    <x v="3"/>
    <n v="6"/>
    <n v="3121.78"/>
    <n v="3215.44"/>
    <n v="3215.44"/>
    <n v="4468"/>
    <x v="16"/>
    <x v="1"/>
    <x v="1"/>
    <x v="0"/>
    <x v="0"/>
  </r>
  <r>
    <x v="3"/>
    <n v="1"/>
    <n v="50"/>
    <n v="0"/>
    <n v="50"/>
    <n v="4511"/>
    <x v="17"/>
    <x v="0"/>
    <x v="2"/>
    <x v="1"/>
    <x v="0"/>
  </r>
  <r>
    <x v="3"/>
    <n v="47788"/>
    <n v="22607528.120000001"/>
    <n v="22607528.120000001"/>
    <n v="22607528.120000001"/>
    <n v="4511"/>
    <x v="17"/>
    <x v="0"/>
    <x v="4"/>
    <x v="0"/>
    <x v="0"/>
  </r>
  <r>
    <x v="3"/>
    <n v="2"/>
    <n v="771.49"/>
    <n v="0"/>
    <n v="797.81"/>
    <n v="4511"/>
    <x v="17"/>
    <x v="1"/>
    <x v="2"/>
    <x v="1"/>
    <x v="0"/>
  </r>
  <r>
    <x v="3"/>
    <n v="6085"/>
    <n v="3174962.86"/>
    <n v="3238738"/>
    <n v="3238738"/>
    <n v="4511"/>
    <x v="17"/>
    <x v="1"/>
    <x v="4"/>
    <x v="0"/>
    <x v="0"/>
  </r>
  <r>
    <x v="3"/>
    <n v="158"/>
    <n v="20097.48"/>
    <n v="20097.48"/>
    <n v="20097.48"/>
    <n v="4582"/>
    <x v="18"/>
    <x v="0"/>
    <x v="4"/>
    <x v="0"/>
    <x v="0"/>
  </r>
  <r>
    <x v="3"/>
    <n v="3"/>
    <n v="112.2"/>
    <n v="115.56"/>
    <n v="115.56"/>
    <n v="4582"/>
    <x v="18"/>
    <x v="1"/>
    <x v="4"/>
    <x v="0"/>
    <x v="0"/>
  </r>
  <r>
    <x v="3"/>
    <n v="12041"/>
    <n v="10021204.25"/>
    <n v="10021204.25"/>
    <n v="10021204.25"/>
    <n v="4722"/>
    <x v="19"/>
    <x v="0"/>
    <x v="3"/>
    <x v="2"/>
    <x v="0"/>
  </r>
  <r>
    <x v="3"/>
    <n v="1819"/>
    <n v="913221.48"/>
    <n v="940494.1"/>
    <n v="940494.1"/>
    <n v="4722"/>
    <x v="19"/>
    <x v="1"/>
    <x v="3"/>
    <x v="2"/>
    <x v="0"/>
  </r>
  <r>
    <x v="3"/>
    <n v="1"/>
    <n v="30"/>
    <n v="0"/>
    <n v="30"/>
    <n v="4784"/>
    <x v="20"/>
    <x v="0"/>
    <x v="2"/>
    <x v="1"/>
    <x v="0"/>
  </r>
  <r>
    <x v="3"/>
    <n v="11190"/>
    <n v="553838.73"/>
    <n v="553838.73"/>
    <n v="553838.73"/>
    <n v="4784"/>
    <x v="20"/>
    <x v="0"/>
    <x v="1"/>
    <x v="0"/>
    <x v="0"/>
  </r>
  <r>
    <x v="3"/>
    <n v="105"/>
    <n v="2903.78"/>
    <n v="2990.9"/>
    <n v="2990.9"/>
    <n v="4784"/>
    <x v="20"/>
    <x v="1"/>
    <x v="1"/>
    <x v="0"/>
    <x v="0"/>
  </r>
  <r>
    <x v="3"/>
    <n v="997"/>
    <n v="178656.2"/>
    <n v="178656.2"/>
    <n v="178656.2"/>
    <n v="4789"/>
    <x v="21"/>
    <x v="0"/>
    <x v="1"/>
    <x v="0"/>
    <x v="0"/>
  </r>
  <r>
    <x v="3"/>
    <n v="378"/>
    <n v="19654.63"/>
    <n v="20248.95"/>
    <n v="20248.95"/>
    <n v="4789"/>
    <x v="21"/>
    <x v="1"/>
    <x v="1"/>
    <x v="0"/>
    <x v="0"/>
  </r>
  <r>
    <x v="3"/>
    <n v="1"/>
    <n v="4459"/>
    <n v="0"/>
    <n v="4459"/>
    <n v="4812"/>
    <x v="22"/>
    <x v="0"/>
    <x v="2"/>
    <x v="1"/>
    <x v="0"/>
  </r>
  <r>
    <x v="3"/>
    <n v="5267"/>
    <n v="433599.14"/>
    <n v="433599.14"/>
    <n v="433599.14"/>
    <n v="4812"/>
    <x v="22"/>
    <x v="0"/>
    <x v="1"/>
    <x v="0"/>
    <x v="0"/>
  </r>
  <r>
    <x v="3"/>
    <n v="190"/>
    <n v="17303.3"/>
    <n v="17812.46"/>
    <n v="17812.46"/>
    <n v="4812"/>
    <x v="22"/>
    <x v="1"/>
    <x v="1"/>
    <x v="0"/>
    <x v="0"/>
  </r>
  <r>
    <x v="3"/>
    <n v="2"/>
    <n v="114.31"/>
    <n v="0"/>
    <n v="114.31"/>
    <n v="4814"/>
    <x v="23"/>
    <x v="0"/>
    <x v="2"/>
    <x v="1"/>
    <x v="0"/>
  </r>
  <r>
    <x v="3"/>
    <n v="65899"/>
    <n v="7734065.8200000003"/>
    <n v="7734065.8200000003"/>
    <n v="7734065.8200000003"/>
    <n v="4814"/>
    <x v="23"/>
    <x v="0"/>
    <x v="1"/>
    <x v="0"/>
    <x v="0"/>
  </r>
  <r>
    <x v="3"/>
    <n v="1033"/>
    <n v="33724.6"/>
    <n v="34382.36"/>
    <n v="34382.36"/>
    <n v="4814"/>
    <x v="23"/>
    <x v="1"/>
    <x v="1"/>
    <x v="0"/>
    <x v="0"/>
  </r>
  <r>
    <x v="3"/>
    <n v="260"/>
    <n v="38548.92"/>
    <n v="38548.92"/>
    <n v="38548.92"/>
    <n v="4816"/>
    <x v="24"/>
    <x v="0"/>
    <x v="1"/>
    <x v="0"/>
    <x v="0"/>
  </r>
  <r>
    <x v="3"/>
    <n v="218"/>
    <n v="12641.07"/>
    <n v="13025.27"/>
    <n v="13025.27"/>
    <n v="4816"/>
    <x v="24"/>
    <x v="1"/>
    <x v="1"/>
    <x v="0"/>
    <x v="0"/>
  </r>
  <r>
    <x v="3"/>
    <n v="42"/>
    <n v="2403.46"/>
    <n v="2515.2600000000002"/>
    <n v="2515.2600000000002"/>
    <n v="4829"/>
    <x v="25"/>
    <x v="1"/>
    <x v="1"/>
    <x v="0"/>
    <x v="0"/>
  </r>
  <r>
    <x v="3"/>
    <n v="1"/>
    <n v="-46.36"/>
    <n v="0"/>
    <n v="-46.36"/>
    <n v="4899"/>
    <x v="26"/>
    <x v="0"/>
    <x v="2"/>
    <x v="1"/>
    <x v="0"/>
  </r>
  <r>
    <x v="3"/>
    <n v="9649"/>
    <n v="1043946.72"/>
    <n v="1043946.72"/>
    <n v="1043946.72"/>
    <n v="4899"/>
    <x v="26"/>
    <x v="0"/>
    <x v="1"/>
    <x v="0"/>
    <x v="0"/>
  </r>
  <r>
    <x v="3"/>
    <n v="22"/>
    <n v="2610.63"/>
    <n v="2688.91"/>
    <n v="2688.91"/>
    <n v="4899"/>
    <x v="26"/>
    <x v="1"/>
    <x v="1"/>
    <x v="0"/>
    <x v="0"/>
  </r>
  <r>
    <x v="3"/>
    <n v="1"/>
    <n v="289.54000000000002"/>
    <n v="0"/>
    <n v="289.54000000000002"/>
    <n v="4900"/>
    <x v="27"/>
    <x v="0"/>
    <x v="2"/>
    <x v="1"/>
    <x v="0"/>
  </r>
  <r>
    <x v="3"/>
    <n v="16537"/>
    <n v="4517467.3499999996"/>
    <n v="4517467.3499999996"/>
    <n v="4517467.3499999996"/>
    <n v="4900"/>
    <x v="27"/>
    <x v="0"/>
    <x v="1"/>
    <x v="0"/>
    <x v="0"/>
  </r>
  <r>
    <x v="3"/>
    <n v="41"/>
    <n v="5279.06"/>
    <n v="5437.34"/>
    <n v="5437.34"/>
    <n v="4900"/>
    <x v="27"/>
    <x v="1"/>
    <x v="1"/>
    <x v="0"/>
    <x v="0"/>
  </r>
  <r>
    <x v="3"/>
    <n v="1459"/>
    <n v="269581.12"/>
    <n v="269581.12"/>
    <n v="269581.12"/>
    <n v="5013"/>
    <x v="28"/>
    <x v="0"/>
    <x v="5"/>
    <x v="2"/>
    <x v="0"/>
  </r>
  <r>
    <x v="3"/>
    <n v="19"/>
    <n v="16534.07"/>
    <n v="17461.25"/>
    <n v="17461.25"/>
    <n v="5013"/>
    <x v="28"/>
    <x v="1"/>
    <x v="5"/>
    <x v="2"/>
    <x v="0"/>
  </r>
  <r>
    <x v="3"/>
    <n v="1"/>
    <n v="723.06"/>
    <n v="723.06"/>
    <n v="723.06"/>
    <n v="5021"/>
    <x v="29"/>
    <x v="0"/>
    <x v="0"/>
    <x v="0"/>
    <x v="0"/>
  </r>
  <r>
    <x v="3"/>
    <n v="1"/>
    <n v="915.53"/>
    <n v="942.99"/>
    <n v="942.99"/>
    <n v="5021"/>
    <x v="29"/>
    <x v="1"/>
    <x v="0"/>
    <x v="0"/>
    <x v="0"/>
  </r>
  <r>
    <x v="3"/>
    <n v="8"/>
    <n v="8977.08"/>
    <n v="8977.08"/>
    <n v="8977.08"/>
    <n v="5039"/>
    <x v="30"/>
    <x v="0"/>
    <x v="0"/>
    <x v="0"/>
    <x v="0"/>
  </r>
  <r>
    <x v="3"/>
    <n v="3"/>
    <n v="1683.21"/>
    <n v="1733.71"/>
    <n v="1733.71"/>
    <n v="5039"/>
    <x v="30"/>
    <x v="1"/>
    <x v="0"/>
    <x v="0"/>
    <x v="0"/>
  </r>
  <r>
    <x v="3"/>
    <n v="2"/>
    <n v="324.01"/>
    <n v="333.73"/>
    <n v="333.73"/>
    <n v="5044"/>
    <x v="31"/>
    <x v="1"/>
    <x v="0"/>
    <x v="0"/>
    <x v="0"/>
  </r>
  <r>
    <x v="3"/>
    <n v="29"/>
    <n v="1045.0899999999999"/>
    <n v="0"/>
    <n v="1045.0899999999999"/>
    <n v="5045"/>
    <x v="32"/>
    <x v="0"/>
    <x v="2"/>
    <x v="1"/>
    <x v="0"/>
  </r>
  <r>
    <x v="3"/>
    <n v="48627"/>
    <n v="2438536.5699999998"/>
    <n v="2438536.5699999998"/>
    <n v="2438536.5699999998"/>
    <n v="5045"/>
    <x v="32"/>
    <x v="0"/>
    <x v="0"/>
    <x v="0"/>
    <x v="0"/>
  </r>
  <r>
    <x v="3"/>
    <n v="934"/>
    <n v="197581.24"/>
    <n v="202863.6"/>
    <n v="202863.6"/>
    <n v="5045"/>
    <x v="32"/>
    <x v="1"/>
    <x v="0"/>
    <x v="0"/>
    <x v="0"/>
  </r>
  <r>
    <x v="3"/>
    <n v="3"/>
    <n v="3788.4"/>
    <n v="3902.04"/>
    <n v="3902.04"/>
    <n v="5046"/>
    <x v="33"/>
    <x v="1"/>
    <x v="1"/>
    <x v="0"/>
    <x v="0"/>
  </r>
  <r>
    <x v="3"/>
    <n v="827"/>
    <n v="1686976"/>
    <n v="1686976"/>
    <n v="1686976"/>
    <n v="5047"/>
    <x v="34"/>
    <x v="0"/>
    <x v="1"/>
    <x v="0"/>
    <x v="0"/>
  </r>
  <r>
    <x v="3"/>
    <n v="49"/>
    <n v="28899.25"/>
    <n v="29775.39"/>
    <n v="29775.39"/>
    <n v="5047"/>
    <x v="34"/>
    <x v="1"/>
    <x v="1"/>
    <x v="0"/>
    <x v="0"/>
  </r>
  <r>
    <x v="3"/>
    <n v="479"/>
    <n v="765225.68"/>
    <n v="765225.68"/>
    <n v="765225.68"/>
    <n v="5065"/>
    <x v="35"/>
    <x v="0"/>
    <x v="0"/>
    <x v="0"/>
    <x v="0"/>
  </r>
  <r>
    <x v="3"/>
    <n v="43"/>
    <n v="13546.06"/>
    <n v="13947.82"/>
    <n v="13947.82"/>
    <n v="5065"/>
    <x v="35"/>
    <x v="1"/>
    <x v="0"/>
    <x v="0"/>
    <x v="0"/>
  </r>
  <r>
    <x v="3"/>
    <n v="1044"/>
    <n v="177473.83"/>
    <n v="177473.83"/>
    <n v="177473.83"/>
    <n v="5072"/>
    <x v="36"/>
    <x v="0"/>
    <x v="0"/>
    <x v="0"/>
    <x v="0"/>
  </r>
  <r>
    <x v="3"/>
    <n v="17"/>
    <n v="657.38"/>
    <n v="677.12"/>
    <n v="677.12"/>
    <n v="5072"/>
    <x v="36"/>
    <x v="1"/>
    <x v="0"/>
    <x v="0"/>
    <x v="0"/>
  </r>
  <r>
    <x v="3"/>
    <n v="1"/>
    <n v="208.09"/>
    <n v="208.09"/>
    <n v="208.09"/>
    <n v="5074"/>
    <x v="37"/>
    <x v="0"/>
    <x v="0"/>
    <x v="0"/>
    <x v="0"/>
  </r>
  <r>
    <x v="3"/>
    <n v="1"/>
    <n v="17.27"/>
    <n v="17.79"/>
    <n v="17.79"/>
    <n v="5074"/>
    <x v="37"/>
    <x v="1"/>
    <x v="0"/>
    <x v="0"/>
    <x v="0"/>
  </r>
  <r>
    <x v="3"/>
    <n v="114"/>
    <n v="16567.47"/>
    <n v="16567.47"/>
    <n v="16567.47"/>
    <n v="5085"/>
    <x v="38"/>
    <x v="0"/>
    <x v="1"/>
    <x v="0"/>
    <x v="0"/>
  </r>
  <r>
    <x v="3"/>
    <n v="6"/>
    <n v="11672.32"/>
    <n v="12022.48"/>
    <n v="12022.48"/>
    <n v="5085"/>
    <x v="38"/>
    <x v="1"/>
    <x v="1"/>
    <x v="0"/>
    <x v="0"/>
  </r>
  <r>
    <x v="3"/>
    <n v="15"/>
    <n v="21443.31"/>
    <n v="22086.61"/>
    <n v="22086.61"/>
    <n v="5094"/>
    <x v="39"/>
    <x v="1"/>
    <x v="0"/>
    <x v="0"/>
    <x v="0"/>
  </r>
  <r>
    <x v="3"/>
    <n v="1064"/>
    <n v="430682.1"/>
    <n v="430682.1"/>
    <n v="430682.1"/>
    <n v="5099"/>
    <x v="40"/>
    <x v="0"/>
    <x v="0"/>
    <x v="0"/>
    <x v="0"/>
  </r>
  <r>
    <x v="3"/>
    <n v="87"/>
    <n v="36375.620000000003"/>
    <n v="37487.14"/>
    <n v="37487.14"/>
    <n v="5099"/>
    <x v="40"/>
    <x v="1"/>
    <x v="0"/>
    <x v="0"/>
    <x v="0"/>
  </r>
  <r>
    <x v="3"/>
    <n v="160"/>
    <n v="237467.81"/>
    <n v="237467.81"/>
    <n v="237467.81"/>
    <n v="5111"/>
    <x v="41"/>
    <x v="0"/>
    <x v="0"/>
    <x v="0"/>
    <x v="0"/>
  </r>
  <r>
    <x v="3"/>
    <n v="18"/>
    <n v="2898.77"/>
    <n v="2985.73"/>
    <n v="2985.73"/>
    <n v="5111"/>
    <x v="41"/>
    <x v="1"/>
    <x v="0"/>
    <x v="0"/>
    <x v="0"/>
  </r>
  <r>
    <x v="3"/>
    <n v="27"/>
    <n v="8297.8700000000008"/>
    <n v="8691.5499999999993"/>
    <n v="8691.5499999999993"/>
    <n v="5122"/>
    <x v="42"/>
    <x v="1"/>
    <x v="1"/>
    <x v="0"/>
    <x v="0"/>
  </r>
  <r>
    <x v="3"/>
    <n v="21"/>
    <n v="10623.84"/>
    <n v="10946.32"/>
    <n v="10946.32"/>
    <n v="5131"/>
    <x v="43"/>
    <x v="1"/>
    <x v="0"/>
    <x v="0"/>
    <x v="0"/>
  </r>
  <r>
    <x v="3"/>
    <n v="46"/>
    <n v="11708.58"/>
    <n v="12072.72"/>
    <n v="12072.72"/>
    <n v="5137"/>
    <x v="44"/>
    <x v="1"/>
    <x v="0"/>
    <x v="0"/>
    <x v="0"/>
  </r>
  <r>
    <x v="3"/>
    <n v="6"/>
    <n v="2345.2600000000002"/>
    <n v="2415.62"/>
    <n v="2415.62"/>
    <n v="5139"/>
    <x v="45"/>
    <x v="1"/>
    <x v="0"/>
    <x v="0"/>
    <x v="0"/>
  </r>
  <r>
    <x v="3"/>
    <n v="337"/>
    <n v="46369.42"/>
    <n v="46369.42"/>
    <n v="46369.42"/>
    <n v="5172"/>
    <x v="47"/>
    <x v="0"/>
    <x v="0"/>
    <x v="0"/>
    <x v="0"/>
  </r>
  <r>
    <x v="3"/>
    <n v="3"/>
    <n v="5134.97"/>
    <n v="5289.01"/>
    <n v="5289.01"/>
    <n v="5172"/>
    <x v="47"/>
    <x v="1"/>
    <x v="0"/>
    <x v="0"/>
    <x v="0"/>
  </r>
  <r>
    <x v="3"/>
    <n v="30"/>
    <n v="7698.98"/>
    <n v="7929.94"/>
    <n v="7929.94"/>
    <n v="5192"/>
    <x v="48"/>
    <x v="1"/>
    <x v="0"/>
    <x v="0"/>
    <x v="0"/>
  </r>
  <r>
    <x v="3"/>
    <n v="1"/>
    <n v="53.91"/>
    <n v="55.53"/>
    <n v="55.53"/>
    <n v="5193"/>
    <x v="49"/>
    <x v="1"/>
    <x v="1"/>
    <x v="0"/>
    <x v="0"/>
  </r>
  <r>
    <x v="3"/>
    <n v="1"/>
    <n v="-2032.55"/>
    <n v="-1975.03"/>
    <n v="-1975.03"/>
    <n v="5198"/>
    <x v="249"/>
    <x v="1"/>
    <x v="0"/>
    <x v="0"/>
    <x v="0"/>
  </r>
  <r>
    <x v="3"/>
    <n v="2159"/>
    <n v="2452618.81"/>
    <n v="2452618.81"/>
    <n v="2452618.81"/>
    <n v="5199"/>
    <x v="50"/>
    <x v="0"/>
    <x v="0"/>
    <x v="0"/>
    <x v="0"/>
  </r>
  <r>
    <x v="3"/>
    <n v="128"/>
    <n v="81999.64"/>
    <n v="84093.8"/>
    <n v="84093.8"/>
    <n v="5199"/>
    <x v="50"/>
    <x v="1"/>
    <x v="0"/>
    <x v="0"/>
    <x v="0"/>
  </r>
  <r>
    <x v="3"/>
    <n v="10843"/>
    <n v="1692642.09"/>
    <n v="1692642.09"/>
    <n v="1692642.09"/>
    <n v="5200"/>
    <x v="51"/>
    <x v="0"/>
    <x v="6"/>
    <x v="3"/>
    <x v="0"/>
  </r>
  <r>
    <x v="3"/>
    <n v="86"/>
    <n v="13043.06"/>
    <n v="13434.82"/>
    <n v="13434.82"/>
    <n v="5200"/>
    <x v="51"/>
    <x v="1"/>
    <x v="6"/>
    <x v="3"/>
    <x v="0"/>
  </r>
  <r>
    <x v="3"/>
    <n v="1928"/>
    <n v="508858.44"/>
    <n v="508858.44"/>
    <n v="508858.44"/>
    <n v="5211"/>
    <x v="52"/>
    <x v="0"/>
    <x v="0"/>
    <x v="0"/>
    <x v="0"/>
  </r>
  <r>
    <x v="3"/>
    <n v="6"/>
    <n v="802.35"/>
    <n v="827.53"/>
    <n v="827.53"/>
    <n v="5211"/>
    <x v="52"/>
    <x v="1"/>
    <x v="0"/>
    <x v="0"/>
    <x v="0"/>
  </r>
  <r>
    <x v="3"/>
    <n v="2"/>
    <n v="74.14"/>
    <n v="76.36"/>
    <n v="76.36"/>
    <n v="5231"/>
    <x v="250"/>
    <x v="1"/>
    <x v="6"/>
    <x v="3"/>
    <x v="0"/>
  </r>
  <r>
    <x v="3"/>
    <n v="86407"/>
    <n v="7319558.4900000002"/>
    <n v="7319558.4900000002"/>
    <n v="7319558.4900000002"/>
    <n v="5251"/>
    <x v="53"/>
    <x v="0"/>
    <x v="0"/>
    <x v="0"/>
    <x v="0"/>
  </r>
  <r>
    <x v="3"/>
    <n v="95"/>
    <n v="13919.56"/>
    <n v="14347.76"/>
    <n v="14347.76"/>
    <n v="5251"/>
    <x v="53"/>
    <x v="1"/>
    <x v="0"/>
    <x v="0"/>
    <x v="0"/>
  </r>
  <r>
    <x v="3"/>
    <n v="1842"/>
    <n v="206766.84"/>
    <n v="206766.84"/>
    <n v="206766.84"/>
    <n v="5261"/>
    <x v="49"/>
    <x v="0"/>
    <x v="0"/>
    <x v="0"/>
    <x v="0"/>
  </r>
  <r>
    <x v="3"/>
    <n v="5"/>
    <n v="544.52"/>
    <n v="560.86"/>
    <n v="560.86"/>
    <n v="5261"/>
    <x v="49"/>
    <x v="1"/>
    <x v="0"/>
    <x v="0"/>
    <x v="0"/>
  </r>
  <r>
    <x v="3"/>
    <n v="6295"/>
    <n v="1599933.65"/>
    <n v="1599933.65"/>
    <n v="1599933.65"/>
    <n v="5300"/>
    <x v="54"/>
    <x v="0"/>
    <x v="1"/>
    <x v="0"/>
    <x v="0"/>
  </r>
  <r>
    <x v="3"/>
    <n v="95"/>
    <n v="20538.689999999999"/>
    <n v="21177.45"/>
    <n v="21177.45"/>
    <n v="5300"/>
    <x v="54"/>
    <x v="1"/>
    <x v="1"/>
    <x v="0"/>
    <x v="0"/>
  </r>
  <r>
    <x v="3"/>
    <n v="3281"/>
    <n v="421747.19"/>
    <n v="421747.19"/>
    <n v="421747.19"/>
    <n v="5309"/>
    <x v="55"/>
    <x v="0"/>
    <x v="0"/>
    <x v="0"/>
    <x v="0"/>
  </r>
  <r>
    <x v="3"/>
    <n v="2138"/>
    <n v="293206.95"/>
    <n v="302089.03000000003"/>
    <n v="302089.03000000003"/>
    <n v="5309"/>
    <x v="55"/>
    <x v="1"/>
    <x v="0"/>
    <x v="0"/>
    <x v="0"/>
  </r>
  <r>
    <x v="3"/>
    <n v="234"/>
    <n v="30813.47"/>
    <n v="30813.47"/>
    <n v="30813.47"/>
    <n v="5310"/>
    <x v="56"/>
    <x v="0"/>
    <x v="1"/>
    <x v="0"/>
    <x v="0"/>
  </r>
  <r>
    <x v="3"/>
    <n v="477"/>
    <n v="34576.21"/>
    <n v="35660.870000000003"/>
    <n v="35660.870000000003"/>
    <n v="5310"/>
    <x v="56"/>
    <x v="1"/>
    <x v="1"/>
    <x v="0"/>
    <x v="0"/>
  </r>
  <r>
    <x v="3"/>
    <n v="11"/>
    <n v="2132.14"/>
    <n v="0"/>
    <n v="2132.14"/>
    <n v="5311"/>
    <x v="57"/>
    <x v="0"/>
    <x v="2"/>
    <x v="1"/>
    <x v="0"/>
  </r>
  <r>
    <x v="3"/>
    <n v="222320"/>
    <n v="17391806.620000001"/>
    <n v="17391806.620000001"/>
    <n v="17391806.620000001"/>
    <n v="5311"/>
    <x v="57"/>
    <x v="0"/>
    <x v="6"/>
    <x v="3"/>
    <x v="0"/>
  </r>
  <r>
    <x v="3"/>
    <n v="3598"/>
    <n v="571716.48"/>
    <n v="589515.69999999995"/>
    <n v="589515.69999999995"/>
    <n v="5311"/>
    <x v="57"/>
    <x v="1"/>
    <x v="6"/>
    <x v="3"/>
    <x v="0"/>
  </r>
  <r>
    <x v="3"/>
    <n v="27"/>
    <n v="906.62"/>
    <n v="964.62"/>
    <n v="964.62"/>
    <n v="5331"/>
    <x v="58"/>
    <x v="1"/>
    <x v="0"/>
    <x v="0"/>
    <x v="0"/>
  </r>
  <r>
    <x v="3"/>
    <n v="198"/>
    <n v="28327.22"/>
    <n v="28327.22"/>
    <n v="28327.22"/>
    <n v="5399"/>
    <x v="59"/>
    <x v="0"/>
    <x v="1"/>
    <x v="0"/>
    <x v="0"/>
  </r>
  <r>
    <x v="3"/>
    <n v="260"/>
    <n v="56443.71"/>
    <n v="58244.07"/>
    <n v="58244.07"/>
    <n v="5399"/>
    <x v="59"/>
    <x v="1"/>
    <x v="1"/>
    <x v="0"/>
    <x v="0"/>
  </r>
  <r>
    <x v="3"/>
    <n v="24"/>
    <n v="787.6"/>
    <n v="0"/>
    <n v="787.6"/>
    <n v="5411"/>
    <x v="60"/>
    <x v="0"/>
    <x v="2"/>
    <x v="1"/>
    <x v="0"/>
  </r>
  <r>
    <x v="3"/>
    <n v="819233"/>
    <n v="48215042.630000003"/>
    <n v="48215042.630000003"/>
    <n v="48215042.630000003"/>
    <n v="5411"/>
    <x v="60"/>
    <x v="0"/>
    <x v="1"/>
    <x v="0"/>
    <x v="0"/>
  </r>
  <r>
    <x v="3"/>
    <n v="2366"/>
    <n v="154875.4"/>
    <n v="159541.28"/>
    <n v="159541.28"/>
    <n v="5411"/>
    <x v="60"/>
    <x v="1"/>
    <x v="1"/>
    <x v="0"/>
    <x v="0"/>
  </r>
  <r>
    <x v="3"/>
    <n v="13"/>
    <n v="331.52"/>
    <n v="341.46"/>
    <n v="341.46"/>
    <n v="5422"/>
    <x v="61"/>
    <x v="1"/>
    <x v="0"/>
    <x v="0"/>
    <x v="0"/>
  </r>
  <r>
    <x v="3"/>
    <n v="1337"/>
    <n v="56423.37"/>
    <n v="56423.37"/>
    <n v="56423.37"/>
    <n v="5441"/>
    <x v="62"/>
    <x v="0"/>
    <x v="0"/>
    <x v="0"/>
    <x v="0"/>
  </r>
  <r>
    <x v="3"/>
    <n v="95"/>
    <n v="4777.49"/>
    <n v="4920.75"/>
    <n v="4920.75"/>
    <n v="5441"/>
    <x v="62"/>
    <x v="1"/>
    <x v="0"/>
    <x v="0"/>
    <x v="0"/>
  </r>
  <r>
    <x v="3"/>
    <n v="24"/>
    <n v="440.8"/>
    <n v="453.98"/>
    <n v="453.98"/>
    <n v="5451"/>
    <x v="63"/>
    <x v="1"/>
    <x v="1"/>
    <x v="0"/>
    <x v="0"/>
  </r>
  <r>
    <x v="3"/>
    <n v="482"/>
    <n v="22811.57"/>
    <n v="22811.57"/>
    <n v="22811.57"/>
    <n v="5462"/>
    <x v="64"/>
    <x v="0"/>
    <x v="1"/>
    <x v="0"/>
    <x v="0"/>
  </r>
  <r>
    <x v="3"/>
    <n v="49"/>
    <n v="1491.98"/>
    <n v="1536.66"/>
    <n v="1536.66"/>
    <n v="5462"/>
    <x v="64"/>
    <x v="1"/>
    <x v="1"/>
    <x v="0"/>
    <x v="0"/>
  </r>
  <r>
    <x v="3"/>
    <n v="1"/>
    <n v="12.8"/>
    <n v="0"/>
    <n v="12.8"/>
    <n v="5499"/>
    <x v="65"/>
    <x v="0"/>
    <x v="2"/>
    <x v="1"/>
    <x v="0"/>
  </r>
  <r>
    <x v="3"/>
    <n v="31055"/>
    <n v="1705582.95"/>
    <n v="1705582.95"/>
    <n v="1705582.95"/>
    <n v="5499"/>
    <x v="65"/>
    <x v="0"/>
    <x v="1"/>
    <x v="0"/>
    <x v="0"/>
  </r>
  <r>
    <x v="3"/>
    <n v="732"/>
    <n v="59699.22"/>
    <n v="61294.58"/>
    <n v="61294.58"/>
    <n v="5499"/>
    <x v="65"/>
    <x v="1"/>
    <x v="1"/>
    <x v="0"/>
    <x v="0"/>
  </r>
  <r>
    <x v="3"/>
    <n v="1"/>
    <n v="212.7"/>
    <n v="0"/>
    <n v="212.7"/>
    <n v="5511"/>
    <x v="66"/>
    <x v="0"/>
    <x v="2"/>
    <x v="1"/>
    <x v="0"/>
  </r>
  <r>
    <x v="3"/>
    <n v="4213"/>
    <n v="3683395.62"/>
    <n v="3683395.62"/>
    <n v="3683395.62"/>
    <n v="5511"/>
    <x v="66"/>
    <x v="0"/>
    <x v="5"/>
    <x v="2"/>
    <x v="0"/>
  </r>
  <r>
    <x v="3"/>
    <n v="30"/>
    <n v="53895.96"/>
    <n v="55527"/>
    <n v="55527"/>
    <n v="5511"/>
    <x v="66"/>
    <x v="1"/>
    <x v="5"/>
    <x v="2"/>
    <x v="0"/>
  </r>
  <r>
    <x v="3"/>
    <n v="1"/>
    <n v="233.28"/>
    <n v="240.28"/>
    <n v="240.28"/>
    <n v="5531"/>
    <x v="67"/>
    <x v="1"/>
    <x v="0"/>
    <x v="0"/>
    <x v="0"/>
  </r>
  <r>
    <x v="3"/>
    <n v="1320"/>
    <n v="556890.38"/>
    <n v="556890.38"/>
    <n v="556890.38"/>
    <n v="5532"/>
    <x v="68"/>
    <x v="0"/>
    <x v="5"/>
    <x v="2"/>
    <x v="0"/>
  </r>
  <r>
    <x v="3"/>
    <n v="5"/>
    <n v="5250.7"/>
    <n v="5408.22"/>
    <n v="5408.22"/>
    <n v="5532"/>
    <x v="68"/>
    <x v="1"/>
    <x v="5"/>
    <x v="2"/>
    <x v="0"/>
  </r>
  <r>
    <x v="3"/>
    <n v="1"/>
    <n v="20.86"/>
    <n v="0"/>
    <n v="20.86"/>
    <n v="5533"/>
    <x v="69"/>
    <x v="0"/>
    <x v="2"/>
    <x v="1"/>
    <x v="0"/>
  </r>
  <r>
    <x v="3"/>
    <n v="6062"/>
    <n v="703904.27"/>
    <n v="703904.27"/>
    <n v="703904.27"/>
    <n v="5533"/>
    <x v="69"/>
    <x v="0"/>
    <x v="5"/>
    <x v="2"/>
    <x v="0"/>
  </r>
  <r>
    <x v="3"/>
    <n v="47"/>
    <n v="12309.59"/>
    <n v="12698.85"/>
    <n v="12698.85"/>
    <n v="5533"/>
    <x v="69"/>
    <x v="1"/>
    <x v="5"/>
    <x v="2"/>
    <x v="0"/>
  </r>
  <r>
    <x v="3"/>
    <n v="16"/>
    <n v="2010.88"/>
    <n v="0"/>
    <n v="2010.88"/>
    <n v="5541"/>
    <x v="70"/>
    <x v="0"/>
    <x v="2"/>
    <x v="1"/>
    <x v="0"/>
  </r>
  <r>
    <x v="3"/>
    <n v="262505"/>
    <n v="17459724.800000001"/>
    <n v="17459724.800000001"/>
    <n v="17459724.800000001"/>
    <n v="5541"/>
    <x v="70"/>
    <x v="0"/>
    <x v="7"/>
    <x v="4"/>
    <x v="0"/>
  </r>
  <r>
    <x v="3"/>
    <n v="903"/>
    <n v="51426.2"/>
    <n v="52978.68"/>
    <n v="52978.68"/>
    <n v="5541"/>
    <x v="70"/>
    <x v="1"/>
    <x v="7"/>
    <x v="4"/>
    <x v="0"/>
  </r>
  <r>
    <x v="3"/>
    <n v="10"/>
    <n v="603.55999999999995"/>
    <n v="603.55999999999995"/>
    <n v="603.55999999999995"/>
    <n v="5542"/>
    <x v="71"/>
    <x v="0"/>
    <x v="7"/>
    <x v="4"/>
    <x v="0"/>
  </r>
  <r>
    <x v="3"/>
    <n v="91"/>
    <n v="4074.83"/>
    <n v="4197.13"/>
    <n v="4197.13"/>
    <n v="5542"/>
    <x v="71"/>
    <x v="1"/>
    <x v="7"/>
    <x v="4"/>
    <x v="0"/>
  </r>
  <r>
    <x v="3"/>
    <n v="483"/>
    <n v="182777.12"/>
    <n v="182777.12"/>
    <n v="182777.12"/>
    <n v="5551"/>
    <x v="72"/>
    <x v="0"/>
    <x v="0"/>
    <x v="0"/>
    <x v="0"/>
  </r>
  <r>
    <x v="3"/>
    <n v="13"/>
    <n v="6847.79"/>
    <n v="7053.21"/>
    <n v="7053.21"/>
    <n v="5551"/>
    <x v="72"/>
    <x v="1"/>
    <x v="0"/>
    <x v="0"/>
    <x v="0"/>
  </r>
  <r>
    <x v="3"/>
    <n v="29"/>
    <n v="23458.61"/>
    <n v="23458.61"/>
    <n v="23458.61"/>
    <n v="5561"/>
    <x v="73"/>
    <x v="0"/>
    <x v="0"/>
    <x v="0"/>
    <x v="0"/>
  </r>
  <r>
    <x v="3"/>
    <n v="4"/>
    <n v="291.44"/>
    <n v="302.52"/>
    <n v="302.52"/>
    <n v="5561"/>
    <x v="73"/>
    <x v="1"/>
    <x v="0"/>
    <x v="0"/>
    <x v="0"/>
  </r>
  <r>
    <x v="3"/>
    <n v="243"/>
    <n v="114218.33"/>
    <n v="114218.33"/>
    <n v="114218.33"/>
    <n v="5571"/>
    <x v="74"/>
    <x v="0"/>
    <x v="0"/>
    <x v="0"/>
    <x v="0"/>
  </r>
  <r>
    <x v="3"/>
    <n v="37"/>
    <n v="19000.88"/>
    <n v="19601.240000000002"/>
    <n v="19601.240000000002"/>
    <n v="5571"/>
    <x v="74"/>
    <x v="1"/>
    <x v="0"/>
    <x v="0"/>
    <x v="0"/>
  </r>
  <r>
    <x v="3"/>
    <n v="356"/>
    <n v="138180.57"/>
    <n v="138180.57"/>
    <n v="138180.57"/>
    <n v="5599"/>
    <x v="75"/>
    <x v="0"/>
    <x v="0"/>
    <x v="0"/>
    <x v="0"/>
  </r>
  <r>
    <x v="3"/>
    <n v="6"/>
    <n v="4119.45"/>
    <n v="4243.03"/>
    <n v="4243.03"/>
    <n v="5599"/>
    <x v="75"/>
    <x v="1"/>
    <x v="0"/>
    <x v="0"/>
    <x v="0"/>
  </r>
  <r>
    <x v="3"/>
    <n v="1"/>
    <n v="753.84"/>
    <n v="0"/>
    <n v="753.84"/>
    <n v="5611"/>
    <x v="76"/>
    <x v="0"/>
    <x v="2"/>
    <x v="1"/>
    <x v="0"/>
  </r>
  <r>
    <x v="3"/>
    <n v="4694"/>
    <n v="827412.78"/>
    <n v="827412.78"/>
    <n v="827412.78"/>
    <n v="5611"/>
    <x v="76"/>
    <x v="0"/>
    <x v="0"/>
    <x v="0"/>
    <x v="0"/>
  </r>
  <r>
    <x v="3"/>
    <n v="218"/>
    <n v="77994.649999999994"/>
    <n v="80156.73"/>
    <n v="80156.73"/>
    <n v="5611"/>
    <x v="76"/>
    <x v="1"/>
    <x v="0"/>
    <x v="0"/>
    <x v="0"/>
  </r>
  <r>
    <x v="3"/>
    <n v="26171"/>
    <n v="2648618.64"/>
    <n v="2648618.64"/>
    <n v="2648618.64"/>
    <n v="5621"/>
    <x v="77"/>
    <x v="0"/>
    <x v="0"/>
    <x v="0"/>
    <x v="0"/>
  </r>
  <r>
    <x v="3"/>
    <n v="797"/>
    <n v="166998.54999999999"/>
    <n v="172123.57"/>
    <n v="172123.57"/>
    <n v="5621"/>
    <x v="77"/>
    <x v="1"/>
    <x v="0"/>
    <x v="0"/>
    <x v="0"/>
  </r>
  <r>
    <x v="3"/>
    <n v="5069"/>
    <n v="546727.26"/>
    <n v="546727.26"/>
    <n v="546727.26"/>
    <n v="5631"/>
    <x v="78"/>
    <x v="0"/>
    <x v="0"/>
    <x v="0"/>
    <x v="0"/>
  </r>
  <r>
    <x v="3"/>
    <n v="240"/>
    <n v="50891.33"/>
    <n v="52447.77"/>
    <n v="52447.77"/>
    <n v="5631"/>
    <x v="78"/>
    <x v="1"/>
    <x v="0"/>
    <x v="0"/>
    <x v="0"/>
  </r>
  <r>
    <x v="3"/>
    <n v="3377"/>
    <n v="279986.15999999997"/>
    <n v="279986.15999999997"/>
    <n v="279986.15999999997"/>
    <n v="5641"/>
    <x v="79"/>
    <x v="0"/>
    <x v="0"/>
    <x v="0"/>
    <x v="0"/>
  </r>
  <r>
    <x v="3"/>
    <n v="115"/>
    <n v="11685.79"/>
    <n v="12036.31"/>
    <n v="12036.31"/>
    <n v="5641"/>
    <x v="79"/>
    <x v="1"/>
    <x v="0"/>
    <x v="0"/>
    <x v="0"/>
  </r>
  <r>
    <x v="3"/>
    <n v="6204"/>
    <n v="460450.82"/>
    <n v="460450.82"/>
    <n v="460450.82"/>
    <n v="5651"/>
    <x v="80"/>
    <x v="0"/>
    <x v="0"/>
    <x v="0"/>
    <x v="0"/>
  </r>
  <r>
    <x v="3"/>
    <n v="1756"/>
    <n v="265968.65000000002"/>
    <n v="274089.90999999997"/>
    <n v="274089.90999999997"/>
    <n v="5651"/>
    <x v="80"/>
    <x v="1"/>
    <x v="0"/>
    <x v="0"/>
    <x v="0"/>
  </r>
  <r>
    <x v="3"/>
    <n v="101"/>
    <n v="13484.44"/>
    <n v="13891.02"/>
    <n v="13891.02"/>
    <n v="5655"/>
    <x v="81"/>
    <x v="1"/>
    <x v="0"/>
    <x v="0"/>
    <x v="0"/>
  </r>
  <r>
    <x v="3"/>
    <n v="7253"/>
    <n v="975088.52"/>
    <n v="975088.52"/>
    <n v="975088.52"/>
    <n v="5661"/>
    <x v="82"/>
    <x v="0"/>
    <x v="0"/>
    <x v="0"/>
    <x v="0"/>
  </r>
  <r>
    <x v="3"/>
    <n v="747"/>
    <n v="102026.67"/>
    <n v="104994.41"/>
    <n v="104994.41"/>
    <n v="5661"/>
    <x v="82"/>
    <x v="1"/>
    <x v="0"/>
    <x v="0"/>
    <x v="0"/>
  </r>
  <r>
    <x v="3"/>
    <n v="15"/>
    <n v="3486"/>
    <n v="3486"/>
    <n v="3486"/>
    <n v="5681"/>
    <x v="83"/>
    <x v="0"/>
    <x v="0"/>
    <x v="0"/>
    <x v="0"/>
  </r>
  <r>
    <x v="3"/>
    <n v="3"/>
    <n v="350.53"/>
    <n v="361.05"/>
    <n v="361.05"/>
    <n v="5681"/>
    <x v="83"/>
    <x v="1"/>
    <x v="0"/>
    <x v="0"/>
    <x v="0"/>
  </r>
  <r>
    <x v="3"/>
    <n v="20744"/>
    <n v="2455578.38"/>
    <n v="2455578.38"/>
    <n v="2455578.38"/>
    <n v="5691"/>
    <x v="84"/>
    <x v="0"/>
    <x v="0"/>
    <x v="0"/>
    <x v="0"/>
  </r>
  <r>
    <x v="3"/>
    <n v="1828"/>
    <n v="299716.11"/>
    <n v="307968.05"/>
    <n v="307968.05"/>
    <n v="5691"/>
    <x v="84"/>
    <x v="1"/>
    <x v="0"/>
    <x v="0"/>
    <x v="0"/>
  </r>
  <r>
    <x v="3"/>
    <n v="41"/>
    <n v="5640.57"/>
    <n v="5640.57"/>
    <n v="5640.57"/>
    <n v="5697"/>
    <x v="85"/>
    <x v="0"/>
    <x v="1"/>
    <x v="0"/>
    <x v="0"/>
  </r>
  <r>
    <x v="3"/>
    <n v="29"/>
    <n v="14905.5"/>
    <n v="15347.96"/>
    <n v="15347.96"/>
    <n v="5697"/>
    <x v="85"/>
    <x v="1"/>
    <x v="1"/>
    <x v="0"/>
    <x v="0"/>
  </r>
  <r>
    <x v="3"/>
    <n v="3"/>
    <n v="414.89"/>
    <n v="427.33"/>
    <n v="427.33"/>
    <n v="5698"/>
    <x v="86"/>
    <x v="1"/>
    <x v="0"/>
    <x v="0"/>
    <x v="0"/>
  </r>
  <r>
    <x v="3"/>
    <n v="10856"/>
    <n v="1295139.49"/>
    <n v="1295139.49"/>
    <n v="1295139.49"/>
    <n v="5699"/>
    <x v="87"/>
    <x v="0"/>
    <x v="0"/>
    <x v="0"/>
    <x v="0"/>
  </r>
  <r>
    <x v="3"/>
    <n v="734"/>
    <n v="165195.47"/>
    <n v="170153.33"/>
    <n v="170153.33"/>
    <n v="5699"/>
    <x v="87"/>
    <x v="1"/>
    <x v="0"/>
    <x v="0"/>
    <x v="0"/>
  </r>
  <r>
    <x v="3"/>
    <n v="2226"/>
    <n v="1380127.72"/>
    <n v="1380127.72"/>
    <n v="1380127.72"/>
    <n v="5712"/>
    <x v="88"/>
    <x v="0"/>
    <x v="0"/>
    <x v="0"/>
    <x v="0"/>
  </r>
  <r>
    <x v="3"/>
    <n v="68"/>
    <n v="36340.33"/>
    <n v="37524.089999999997"/>
    <n v="37524.089999999997"/>
    <n v="5712"/>
    <x v="88"/>
    <x v="1"/>
    <x v="0"/>
    <x v="0"/>
    <x v="0"/>
  </r>
  <r>
    <x v="3"/>
    <n v="318"/>
    <n v="387161.89"/>
    <n v="387161.89"/>
    <n v="387161.89"/>
    <n v="5713"/>
    <x v="89"/>
    <x v="0"/>
    <x v="0"/>
    <x v="0"/>
    <x v="0"/>
  </r>
  <r>
    <x v="3"/>
    <n v="11"/>
    <n v="26807.71"/>
    <n v="27611.95"/>
    <n v="27611.95"/>
    <n v="5713"/>
    <x v="89"/>
    <x v="1"/>
    <x v="0"/>
    <x v="0"/>
    <x v="0"/>
  </r>
  <r>
    <x v="3"/>
    <n v="486"/>
    <n v="105316.52"/>
    <n v="105316.52"/>
    <n v="105316.52"/>
    <n v="5714"/>
    <x v="90"/>
    <x v="0"/>
    <x v="0"/>
    <x v="0"/>
    <x v="0"/>
  </r>
  <r>
    <x v="3"/>
    <n v="3"/>
    <n v="644.48"/>
    <n v="663.8"/>
    <n v="663.8"/>
    <n v="5714"/>
    <x v="90"/>
    <x v="1"/>
    <x v="0"/>
    <x v="0"/>
    <x v="0"/>
  </r>
  <r>
    <x v="3"/>
    <n v="20"/>
    <n v="3468.99"/>
    <n v="3468.99"/>
    <n v="3468.99"/>
    <n v="5718"/>
    <x v="91"/>
    <x v="0"/>
    <x v="0"/>
    <x v="0"/>
    <x v="0"/>
  </r>
  <r>
    <x v="3"/>
    <n v="11021"/>
    <n v="1819405.74"/>
    <n v="1819405.74"/>
    <n v="1819405.74"/>
    <n v="5719"/>
    <x v="92"/>
    <x v="0"/>
    <x v="0"/>
    <x v="0"/>
    <x v="0"/>
  </r>
  <r>
    <x v="3"/>
    <n v="252"/>
    <n v="36012.51"/>
    <n v="37061.99"/>
    <n v="37061.99"/>
    <n v="5719"/>
    <x v="92"/>
    <x v="1"/>
    <x v="0"/>
    <x v="0"/>
    <x v="0"/>
  </r>
  <r>
    <x v="3"/>
    <n v="2269"/>
    <n v="1818626.81"/>
    <n v="1818626.81"/>
    <n v="1818626.81"/>
    <n v="5722"/>
    <x v="93"/>
    <x v="0"/>
    <x v="0"/>
    <x v="0"/>
    <x v="0"/>
  </r>
  <r>
    <x v="3"/>
    <n v="61"/>
    <n v="16113.51"/>
    <n v="16600.29"/>
    <n v="16600.29"/>
    <n v="5722"/>
    <x v="93"/>
    <x v="1"/>
    <x v="0"/>
    <x v="0"/>
    <x v="0"/>
  </r>
  <r>
    <x v="3"/>
    <n v="2"/>
    <n v="5121.09"/>
    <n v="0"/>
    <n v="5121.09"/>
    <n v="5732"/>
    <x v="94"/>
    <x v="0"/>
    <x v="2"/>
    <x v="1"/>
    <x v="0"/>
  </r>
  <r>
    <x v="3"/>
    <n v="14193"/>
    <n v="5596358.3300000001"/>
    <n v="5596358.3300000001"/>
    <n v="5596358.3300000001"/>
    <n v="5732"/>
    <x v="94"/>
    <x v="0"/>
    <x v="0"/>
    <x v="0"/>
    <x v="0"/>
  </r>
  <r>
    <x v="3"/>
    <n v="575"/>
    <n v="112105.05"/>
    <n v="115414.69"/>
    <n v="115414.69"/>
    <n v="5732"/>
    <x v="94"/>
    <x v="1"/>
    <x v="0"/>
    <x v="0"/>
    <x v="0"/>
  </r>
  <r>
    <x v="3"/>
    <n v="319"/>
    <n v="82463.48"/>
    <n v="82463.48"/>
    <n v="82463.48"/>
    <n v="5733"/>
    <x v="95"/>
    <x v="0"/>
    <x v="0"/>
    <x v="0"/>
    <x v="0"/>
  </r>
  <r>
    <x v="3"/>
    <n v="39"/>
    <n v="8413.69"/>
    <n v="8700.23"/>
    <n v="8700.23"/>
    <n v="5733"/>
    <x v="95"/>
    <x v="1"/>
    <x v="0"/>
    <x v="0"/>
    <x v="0"/>
  </r>
  <r>
    <x v="3"/>
    <n v="4"/>
    <n v="1460"/>
    <n v="1460"/>
    <n v="1460"/>
    <n v="5734"/>
    <x v="96"/>
    <x v="0"/>
    <x v="0"/>
    <x v="0"/>
    <x v="0"/>
  </r>
  <r>
    <x v="3"/>
    <n v="230"/>
    <n v="70352.149999999994"/>
    <n v="72454.289999999994"/>
    <n v="72454.289999999994"/>
    <n v="5734"/>
    <x v="96"/>
    <x v="1"/>
    <x v="0"/>
    <x v="0"/>
    <x v="0"/>
  </r>
  <r>
    <x v="3"/>
    <n v="2173"/>
    <n v="130326.98"/>
    <n v="130326.98"/>
    <n v="130326.98"/>
    <n v="5735"/>
    <x v="97"/>
    <x v="0"/>
    <x v="0"/>
    <x v="0"/>
    <x v="0"/>
  </r>
  <r>
    <x v="3"/>
    <n v="47"/>
    <n v="2187.6"/>
    <n v="2253.2399999999998"/>
    <n v="2253.2399999999998"/>
    <n v="5735"/>
    <x v="97"/>
    <x v="1"/>
    <x v="0"/>
    <x v="0"/>
    <x v="0"/>
  </r>
  <r>
    <x v="3"/>
    <n v="6962"/>
    <n v="810962.98"/>
    <n v="810962.98"/>
    <n v="810962.98"/>
    <n v="5811"/>
    <x v="98"/>
    <x v="0"/>
    <x v="8"/>
    <x v="2"/>
    <x v="0"/>
  </r>
  <r>
    <x v="3"/>
    <n v="174"/>
    <n v="10658.47"/>
    <n v="10978.29"/>
    <n v="10978.29"/>
    <n v="5811"/>
    <x v="98"/>
    <x v="1"/>
    <x v="8"/>
    <x v="2"/>
    <x v="0"/>
  </r>
  <r>
    <x v="3"/>
    <n v="2"/>
    <n v="103.4"/>
    <n v="0"/>
    <n v="103.4"/>
    <n v="5812"/>
    <x v="99"/>
    <x v="0"/>
    <x v="2"/>
    <x v="1"/>
    <x v="0"/>
  </r>
  <r>
    <x v="3"/>
    <n v="81208"/>
    <n v="7000921.4299999997"/>
    <n v="7000921.4299999997"/>
    <n v="7000921.4299999997"/>
    <n v="5812"/>
    <x v="99"/>
    <x v="0"/>
    <x v="8"/>
    <x v="2"/>
    <x v="0"/>
  </r>
  <r>
    <x v="3"/>
    <n v="6379"/>
    <n v="636942.31999999995"/>
    <n v="656164.34"/>
    <n v="656164.34"/>
    <n v="5812"/>
    <x v="99"/>
    <x v="1"/>
    <x v="8"/>
    <x v="2"/>
    <x v="0"/>
  </r>
  <r>
    <x v="3"/>
    <n v="19756"/>
    <n v="1937192.06"/>
    <n v="1937192.06"/>
    <n v="1937192.06"/>
    <n v="5813"/>
    <x v="100"/>
    <x v="0"/>
    <x v="8"/>
    <x v="2"/>
    <x v="0"/>
  </r>
  <r>
    <x v="3"/>
    <n v="1003"/>
    <n v="126313.1"/>
    <n v="130102.22"/>
    <n v="130102.22"/>
    <n v="5813"/>
    <x v="100"/>
    <x v="1"/>
    <x v="8"/>
    <x v="2"/>
    <x v="0"/>
  </r>
  <r>
    <x v="3"/>
    <n v="3"/>
    <n v="27.55"/>
    <n v="0"/>
    <n v="27.55"/>
    <n v="5814"/>
    <x v="101"/>
    <x v="0"/>
    <x v="2"/>
    <x v="1"/>
    <x v="0"/>
  </r>
  <r>
    <x v="3"/>
    <n v="35681"/>
    <n v="609762.17000000004"/>
    <n v="609762.17000000004"/>
    <n v="609762.17000000004"/>
    <n v="5814"/>
    <x v="101"/>
    <x v="0"/>
    <x v="8"/>
    <x v="2"/>
    <x v="0"/>
  </r>
  <r>
    <x v="3"/>
    <n v="1037"/>
    <n v="22410.400000000001"/>
    <n v="23084.880000000001"/>
    <n v="23084.880000000001"/>
    <n v="5814"/>
    <x v="101"/>
    <x v="1"/>
    <x v="8"/>
    <x v="2"/>
    <x v="0"/>
  </r>
  <r>
    <x v="3"/>
    <n v="2"/>
    <n v="153.26"/>
    <n v="0"/>
    <n v="153.26"/>
    <n v="5912"/>
    <x v="102"/>
    <x v="0"/>
    <x v="2"/>
    <x v="1"/>
    <x v="0"/>
  </r>
  <r>
    <x v="3"/>
    <n v="51114"/>
    <n v="2310798.41"/>
    <n v="2310798.41"/>
    <n v="2310798.41"/>
    <n v="5912"/>
    <x v="102"/>
    <x v="0"/>
    <x v="1"/>
    <x v="0"/>
    <x v="0"/>
  </r>
  <r>
    <x v="3"/>
    <n v="785"/>
    <n v="40389.79"/>
    <n v="41614.67"/>
    <n v="41614.67"/>
    <n v="5912"/>
    <x v="102"/>
    <x v="1"/>
    <x v="1"/>
    <x v="0"/>
    <x v="0"/>
  </r>
  <r>
    <x v="3"/>
    <n v="6"/>
    <n v="854.26"/>
    <n v="0"/>
    <n v="854.26"/>
    <n v="5921"/>
    <x v="103"/>
    <x v="0"/>
    <x v="2"/>
    <x v="1"/>
    <x v="0"/>
  </r>
  <r>
    <x v="3"/>
    <n v="103023"/>
    <n v="9524539.0700000003"/>
    <n v="9524539.0700000003"/>
    <n v="9524539.0700000003"/>
    <n v="5921"/>
    <x v="103"/>
    <x v="0"/>
    <x v="0"/>
    <x v="0"/>
    <x v="0"/>
  </r>
  <r>
    <x v="3"/>
    <n v="285"/>
    <n v="28046.03"/>
    <n v="28887.41"/>
    <n v="28887.41"/>
    <n v="5921"/>
    <x v="103"/>
    <x v="1"/>
    <x v="0"/>
    <x v="0"/>
    <x v="0"/>
  </r>
  <r>
    <x v="3"/>
    <n v="7"/>
    <n v="334.64"/>
    <n v="344.7"/>
    <n v="344.7"/>
    <n v="5931"/>
    <x v="104"/>
    <x v="1"/>
    <x v="0"/>
    <x v="0"/>
    <x v="0"/>
  </r>
  <r>
    <x v="3"/>
    <n v="185"/>
    <n v="81429.539999999994"/>
    <n v="81429.539999999994"/>
    <n v="81429.539999999994"/>
    <n v="5932"/>
    <x v="105"/>
    <x v="0"/>
    <x v="0"/>
    <x v="0"/>
    <x v="0"/>
  </r>
  <r>
    <x v="3"/>
    <n v="33"/>
    <n v="28439.48"/>
    <n v="29292.66"/>
    <n v="29292.66"/>
    <n v="5932"/>
    <x v="105"/>
    <x v="1"/>
    <x v="0"/>
    <x v="0"/>
    <x v="0"/>
  </r>
  <r>
    <x v="3"/>
    <n v="18"/>
    <n v="1274.4000000000001"/>
    <n v="1274.4000000000001"/>
    <n v="1274.4000000000001"/>
    <n v="5933"/>
    <x v="106"/>
    <x v="0"/>
    <x v="0"/>
    <x v="0"/>
    <x v="0"/>
  </r>
  <r>
    <x v="3"/>
    <n v="5"/>
    <n v="328.02"/>
    <n v="337.86"/>
    <n v="337.86"/>
    <n v="5933"/>
    <x v="106"/>
    <x v="1"/>
    <x v="0"/>
    <x v="0"/>
    <x v="0"/>
  </r>
  <r>
    <x v="3"/>
    <n v="7"/>
    <n v="6366.61"/>
    <n v="6366.61"/>
    <n v="6366.61"/>
    <n v="5935"/>
    <x v="107"/>
    <x v="0"/>
    <x v="5"/>
    <x v="2"/>
    <x v="0"/>
  </r>
  <r>
    <x v="3"/>
    <n v="3"/>
    <n v="188.37"/>
    <n v="194.03"/>
    <n v="194.03"/>
    <n v="5937"/>
    <x v="108"/>
    <x v="1"/>
    <x v="0"/>
    <x v="0"/>
    <x v="0"/>
  </r>
  <r>
    <x v="3"/>
    <n v="401"/>
    <n v="119283.35"/>
    <n v="119283.35"/>
    <n v="119283.35"/>
    <n v="5940"/>
    <x v="109"/>
    <x v="0"/>
    <x v="0"/>
    <x v="0"/>
    <x v="0"/>
  </r>
  <r>
    <x v="3"/>
    <n v="429"/>
    <n v="70860.55"/>
    <n v="71089.789999999994"/>
    <n v="71089.789999999994"/>
    <n v="5940"/>
    <x v="109"/>
    <x v="1"/>
    <x v="0"/>
    <x v="0"/>
    <x v="0"/>
  </r>
  <r>
    <x v="3"/>
    <n v="1"/>
    <n v="154.44999999999999"/>
    <n v="0"/>
    <n v="154.44999999999999"/>
    <n v="5941"/>
    <x v="110"/>
    <x v="0"/>
    <x v="2"/>
    <x v="1"/>
    <x v="0"/>
  </r>
  <r>
    <x v="3"/>
    <n v="13917"/>
    <n v="1614113.88"/>
    <n v="1614113.88"/>
    <n v="1614113.88"/>
    <n v="5941"/>
    <x v="110"/>
    <x v="0"/>
    <x v="0"/>
    <x v="0"/>
    <x v="0"/>
  </r>
  <r>
    <x v="3"/>
    <n v="778"/>
    <n v="128580.99"/>
    <n v="132325.75"/>
    <n v="132325.75"/>
    <n v="5941"/>
    <x v="110"/>
    <x v="1"/>
    <x v="0"/>
    <x v="0"/>
    <x v="0"/>
  </r>
  <r>
    <x v="3"/>
    <n v="8779"/>
    <n v="620624.77"/>
    <n v="620624.77"/>
    <n v="620624.77"/>
    <n v="5942"/>
    <x v="111"/>
    <x v="0"/>
    <x v="0"/>
    <x v="0"/>
    <x v="0"/>
  </r>
  <r>
    <x v="3"/>
    <n v="2088"/>
    <n v="94530.26"/>
    <n v="95271.28"/>
    <n v="95271.28"/>
    <n v="5942"/>
    <x v="111"/>
    <x v="1"/>
    <x v="0"/>
    <x v="0"/>
    <x v="0"/>
  </r>
  <r>
    <x v="3"/>
    <n v="1"/>
    <n v="-1.62"/>
    <n v="0"/>
    <n v="-1.62"/>
    <n v="5943"/>
    <x v="112"/>
    <x v="0"/>
    <x v="2"/>
    <x v="1"/>
    <x v="0"/>
  </r>
  <r>
    <x v="3"/>
    <n v="17325"/>
    <n v="1467301.78"/>
    <n v="1467301.78"/>
    <n v="1467301.78"/>
    <n v="5943"/>
    <x v="112"/>
    <x v="0"/>
    <x v="0"/>
    <x v="0"/>
    <x v="0"/>
  </r>
  <r>
    <x v="3"/>
    <n v="129"/>
    <n v="20216.669999999998"/>
    <n v="20845.509999999998"/>
    <n v="20845.509999999998"/>
    <n v="5943"/>
    <x v="112"/>
    <x v="1"/>
    <x v="0"/>
    <x v="0"/>
    <x v="0"/>
  </r>
  <r>
    <x v="3"/>
    <n v="6773"/>
    <n v="2315870.9300000002"/>
    <n v="2315870.9300000002"/>
    <n v="2315870.9300000002"/>
    <n v="5944"/>
    <x v="113"/>
    <x v="0"/>
    <x v="0"/>
    <x v="0"/>
    <x v="0"/>
  </r>
  <r>
    <x v="3"/>
    <n v="461"/>
    <n v="364518.09"/>
    <n v="375294.13"/>
    <n v="375294.13"/>
    <n v="5944"/>
    <x v="113"/>
    <x v="1"/>
    <x v="0"/>
    <x v="0"/>
    <x v="0"/>
  </r>
  <r>
    <x v="3"/>
    <n v="8024"/>
    <n v="706255.65"/>
    <n v="706255.65"/>
    <n v="706255.65"/>
    <n v="5945"/>
    <x v="114"/>
    <x v="0"/>
    <x v="0"/>
    <x v="0"/>
    <x v="0"/>
  </r>
  <r>
    <x v="3"/>
    <n v="282"/>
    <n v="30616.23"/>
    <n v="31540.07"/>
    <n v="31540.07"/>
    <n v="5945"/>
    <x v="114"/>
    <x v="1"/>
    <x v="0"/>
    <x v="0"/>
    <x v="0"/>
  </r>
  <r>
    <x v="3"/>
    <n v="934"/>
    <n v="241570.52"/>
    <n v="241570.52"/>
    <n v="241570.52"/>
    <n v="5946"/>
    <x v="115"/>
    <x v="0"/>
    <x v="0"/>
    <x v="0"/>
    <x v="0"/>
  </r>
  <r>
    <x v="3"/>
    <n v="101"/>
    <n v="25507.24"/>
    <n v="26042.46"/>
    <n v="26042.46"/>
    <n v="5946"/>
    <x v="115"/>
    <x v="1"/>
    <x v="0"/>
    <x v="0"/>
    <x v="0"/>
  </r>
  <r>
    <x v="3"/>
    <n v="5802"/>
    <n v="472578.02"/>
    <n v="472578.02"/>
    <n v="472578.02"/>
    <n v="5947"/>
    <x v="116"/>
    <x v="0"/>
    <x v="0"/>
    <x v="0"/>
    <x v="0"/>
  </r>
  <r>
    <x v="3"/>
    <n v="1077"/>
    <n v="100197.99"/>
    <n v="103240.55"/>
    <n v="103240.55"/>
    <n v="5947"/>
    <x v="116"/>
    <x v="1"/>
    <x v="0"/>
    <x v="0"/>
    <x v="0"/>
  </r>
  <r>
    <x v="3"/>
    <n v="1409"/>
    <n v="272394.34000000003"/>
    <n v="272394.34000000003"/>
    <n v="272394.34000000003"/>
    <n v="5948"/>
    <x v="117"/>
    <x v="0"/>
    <x v="0"/>
    <x v="0"/>
    <x v="0"/>
  </r>
  <r>
    <x v="3"/>
    <n v="236"/>
    <n v="89979.01"/>
    <n v="92706.23"/>
    <n v="92706.23"/>
    <n v="5948"/>
    <x v="117"/>
    <x v="1"/>
    <x v="0"/>
    <x v="0"/>
    <x v="0"/>
  </r>
  <r>
    <x v="3"/>
    <n v="124"/>
    <n v="22765.439999999999"/>
    <n v="22765.439999999999"/>
    <n v="22765.439999999999"/>
    <n v="5949"/>
    <x v="118"/>
    <x v="0"/>
    <x v="0"/>
    <x v="0"/>
    <x v="0"/>
  </r>
  <r>
    <x v="3"/>
    <n v="37"/>
    <n v="6635.7"/>
    <n v="6836.82"/>
    <n v="6836.82"/>
    <n v="5949"/>
    <x v="118"/>
    <x v="1"/>
    <x v="0"/>
    <x v="0"/>
    <x v="0"/>
  </r>
  <r>
    <x v="3"/>
    <n v="1058"/>
    <n v="155518.59"/>
    <n v="155518.59"/>
    <n v="155518.59"/>
    <n v="5950"/>
    <x v="119"/>
    <x v="0"/>
    <x v="0"/>
    <x v="0"/>
    <x v="0"/>
  </r>
  <r>
    <x v="3"/>
    <n v="45"/>
    <n v="15673.82"/>
    <n v="16145.9"/>
    <n v="16145.9"/>
    <n v="5950"/>
    <x v="119"/>
    <x v="1"/>
    <x v="0"/>
    <x v="0"/>
    <x v="0"/>
  </r>
  <r>
    <x v="3"/>
    <n v="2"/>
    <n v="582.41"/>
    <n v="599.89"/>
    <n v="599.89"/>
    <n v="5960"/>
    <x v="120"/>
    <x v="1"/>
    <x v="9"/>
    <x v="2"/>
    <x v="0"/>
  </r>
  <r>
    <x v="3"/>
    <n v="106"/>
    <n v="47103.55"/>
    <n v="48862.87"/>
    <n v="48862.87"/>
    <n v="5962"/>
    <x v="121"/>
    <x v="1"/>
    <x v="3"/>
    <x v="2"/>
    <x v="0"/>
  </r>
  <r>
    <x v="3"/>
    <n v="5165"/>
    <n v="870814.23"/>
    <n v="870814.23"/>
    <n v="870814.23"/>
    <n v="5964"/>
    <x v="122"/>
    <x v="0"/>
    <x v="9"/>
    <x v="2"/>
    <x v="0"/>
  </r>
  <r>
    <x v="3"/>
    <n v="1"/>
    <n v="301.13"/>
    <n v="0"/>
    <n v="310.17"/>
    <n v="5964"/>
    <x v="122"/>
    <x v="1"/>
    <x v="2"/>
    <x v="1"/>
    <x v="0"/>
  </r>
  <r>
    <x v="3"/>
    <n v="3964"/>
    <n v="584606.5"/>
    <n v="597872.06000000006"/>
    <n v="597872.06000000006"/>
    <n v="5964"/>
    <x v="122"/>
    <x v="1"/>
    <x v="9"/>
    <x v="2"/>
    <x v="0"/>
  </r>
  <r>
    <x v="3"/>
    <n v="47"/>
    <n v="9318.11"/>
    <n v="9641.7099999999991"/>
    <n v="9641.7099999999991"/>
    <n v="5965"/>
    <x v="123"/>
    <x v="1"/>
    <x v="9"/>
    <x v="2"/>
    <x v="0"/>
  </r>
  <r>
    <x v="3"/>
    <n v="14"/>
    <n v="4147.21"/>
    <n v="4457.29"/>
    <n v="4457.29"/>
    <n v="5966"/>
    <x v="124"/>
    <x v="1"/>
    <x v="9"/>
    <x v="2"/>
    <x v="0"/>
  </r>
  <r>
    <x v="3"/>
    <n v="4481"/>
    <n v="678667.75"/>
    <n v="678667.75"/>
    <n v="678667.75"/>
    <n v="5967"/>
    <x v="125"/>
    <x v="0"/>
    <x v="9"/>
    <x v="2"/>
    <x v="0"/>
  </r>
  <r>
    <x v="3"/>
    <n v="13972"/>
    <n v="512510.22"/>
    <n v="524744.31999999995"/>
    <n v="524744.31999999995"/>
    <n v="5967"/>
    <x v="125"/>
    <x v="1"/>
    <x v="9"/>
    <x v="2"/>
    <x v="0"/>
  </r>
  <r>
    <x v="3"/>
    <n v="2767"/>
    <n v="273420.38"/>
    <n v="273420.38"/>
    <n v="273420.38"/>
    <n v="5968"/>
    <x v="126"/>
    <x v="0"/>
    <x v="9"/>
    <x v="2"/>
    <x v="0"/>
  </r>
  <r>
    <x v="3"/>
    <n v="642"/>
    <n v="81926.210000000006"/>
    <n v="84010.35"/>
    <n v="84010.35"/>
    <n v="5968"/>
    <x v="126"/>
    <x v="1"/>
    <x v="9"/>
    <x v="2"/>
    <x v="0"/>
  </r>
  <r>
    <x v="3"/>
    <n v="7366"/>
    <n v="1855750.1"/>
    <n v="1855750.1"/>
    <n v="1855750.1"/>
    <n v="5969"/>
    <x v="127"/>
    <x v="0"/>
    <x v="9"/>
    <x v="2"/>
    <x v="0"/>
  </r>
  <r>
    <x v="3"/>
    <n v="1"/>
    <n v="1.9"/>
    <n v="0"/>
    <n v="1.96"/>
    <n v="5969"/>
    <x v="127"/>
    <x v="1"/>
    <x v="2"/>
    <x v="1"/>
    <x v="0"/>
  </r>
  <r>
    <x v="3"/>
    <n v="20713"/>
    <n v="2067458.17"/>
    <n v="2115261.09"/>
    <n v="2115261.09"/>
    <n v="5969"/>
    <x v="127"/>
    <x v="1"/>
    <x v="9"/>
    <x v="2"/>
    <x v="0"/>
  </r>
  <r>
    <x v="3"/>
    <n v="1913"/>
    <n v="279759.86"/>
    <n v="279759.86"/>
    <n v="279759.86"/>
    <n v="5970"/>
    <x v="128"/>
    <x v="0"/>
    <x v="0"/>
    <x v="0"/>
    <x v="0"/>
  </r>
  <r>
    <x v="3"/>
    <n v="336"/>
    <n v="34114.129999999997"/>
    <n v="34832.29"/>
    <n v="34832.29"/>
    <n v="5970"/>
    <x v="128"/>
    <x v="1"/>
    <x v="0"/>
    <x v="0"/>
    <x v="0"/>
  </r>
  <r>
    <x v="3"/>
    <n v="139"/>
    <n v="128157.44"/>
    <n v="128157.44"/>
    <n v="128157.44"/>
    <n v="5971"/>
    <x v="129"/>
    <x v="0"/>
    <x v="0"/>
    <x v="0"/>
    <x v="0"/>
  </r>
  <r>
    <x v="3"/>
    <n v="50"/>
    <n v="14616.75"/>
    <n v="15055.29"/>
    <n v="15055.29"/>
    <n v="5971"/>
    <x v="129"/>
    <x v="1"/>
    <x v="0"/>
    <x v="0"/>
    <x v="0"/>
  </r>
  <r>
    <x v="3"/>
    <n v="247"/>
    <n v="45691.66"/>
    <n v="45691.66"/>
    <n v="45691.66"/>
    <n v="5972"/>
    <x v="130"/>
    <x v="0"/>
    <x v="0"/>
    <x v="0"/>
    <x v="0"/>
  </r>
  <r>
    <x v="3"/>
    <n v="11"/>
    <n v="831.45"/>
    <n v="856.37"/>
    <n v="856.37"/>
    <n v="5972"/>
    <x v="130"/>
    <x v="1"/>
    <x v="0"/>
    <x v="0"/>
    <x v="0"/>
  </r>
  <r>
    <x v="3"/>
    <n v="23"/>
    <n v="2259.4699999999998"/>
    <n v="2259.4699999999998"/>
    <n v="2259.4699999999998"/>
    <n v="5973"/>
    <x v="131"/>
    <x v="0"/>
    <x v="0"/>
    <x v="0"/>
    <x v="0"/>
  </r>
  <r>
    <x v="3"/>
    <n v="11"/>
    <n v="851.58"/>
    <n v="877.08"/>
    <n v="877.08"/>
    <n v="5973"/>
    <x v="131"/>
    <x v="1"/>
    <x v="0"/>
    <x v="0"/>
    <x v="0"/>
  </r>
  <r>
    <x v="3"/>
    <n v="2"/>
    <n v="1082.9100000000001"/>
    <n v="1115.3900000000001"/>
    <n v="1115.3900000000001"/>
    <n v="5975"/>
    <x v="239"/>
    <x v="1"/>
    <x v="1"/>
    <x v="0"/>
    <x v="0"/>
  </r>
  <r>
    <x v="3"/>
    <n v="1"/>
    <n v="4934.9799999999996"/>
    <n v="5083.0200000000004"/>
    <n v="5083.0200000000004"/>
    <n v="5976"/>
    <x v="240"/>
    <x v="1"/>
    <x v="1"/>
    <x v="0"/>
    <x v="0"/>
  </r>
  <r>
    <x v="3"/>
    <n v="4626"/>
    <n v="422708.71"/>
    <n v="422708.71"/>
    <n v="422708.71"/>
    <n v="5977"/>
    <x v="132"/>
    <x v="0"/>
    <x v="0"/>
    <x v="0"/>
    <x v="0"/>
  </r>
  <r>
    <x v="3"/>
    <n v="611"/>
    <n v="94398.64"/>
    <n v="97277.58"/>
    <n v="97277.58"/>
    <n v="5977"/>
    <x v="132"/>
    <x v="1"/>
    <x v="0"/>
    <x v="0"/>
    <x v="0"/>
  </r>
  <r>
    <x v="3"/>
    <n v="9"/>
    <n v="1718.34"/>
    <n v="1769.86"/>
    <n v="1769.86"/>
    <n v="5983"/>
    <x v="133"/>
    <x v="1"/>
    <x v="7"/>
    <x v="4"/>
    <x v="0"/>
  </r>
  <r>
    <x v="3"/>
    <n v="2091"/>
    <n v="158287.14000000001"/>
    <n v="158287.14000000001"/>
    <n v="158287.14000000001"/>
    <n v="5992"/>
    <x v="134"/>
    <x v="0"/>
    <x v="0"/>
    <x v="0"/>
    <x v="0"/>
  </r>
  <r>
    <x v="3"/>
    <n v="105"/>
    <n v="10335.41"/>
    <n v="10647.93"/>
    <n v="10647.93"/>
    <n v="5992"/>
    <x v="134"/>
    <x v="1"/>
    <x v="0"/>
    <x v="0"/>
    <x v="0"/>
  </r>
  <r>
    <x v="3"/>
    <n v="43"/>
    <n v="2856.34"/>
    <n v="2942.02"/>
    <n v="2942.02"/>
    <n v="5993"/>
    <x v="135"/>
    <x v="1"/>
    <x v="0"/>
    <x v="0"/>
    <x v="0"/>
  </r>
  <r>
    <x v="3"/>
    <n v="4643"/>
    <n v="234645.33"/>
    <n v="234645.33"/>
    <n v="234645.33"/>
    <n v="5994"/>
    <x v="136"/>
    <x v="0"/>
    <x v="0"/>
    <x v="0"/>
    <x v="0"/>
  </r>
  <r>
    <x v="3"/>
    <n v="22"/>
    <n v="885.89"/>
    <n v="912.43"/>
    <n v="912.43"/>
    <n v="5994"/>
    <x v="136"/>
    <x v="1"/>
    <x v="0"/>
    <x v="0"/>
    <x v="0"/>
  </r>
  <r>
    <x v="3"/>
    <n v="1797"/>
    <n v="163563.25"/>
    <n v="163563.25"/>
    <n v="163563.25"/>
    <n v="5995"/>
    <x v="137"/>
    <x v="0"/>
    <x v="0"/>
    <x v="0"/>
    <x v="0"/>
  </r>
  <r>
    <x v="3"/>
    <n v="32"/>
    <n v="4298.45"/>
    <n v="4427.37"/>
    <n v="4427.37"/>
    <n v="5995"/>
    <x v="137"/>
    <x v="1"/>
    <x v="0"/>
    <x v="0"/>
    <x v="0"/>
  </r>
  <r>
    <x v="3"/>
    <n v="1195"/>
    <n v="198226.29"/>
    <n v="198226.29"/>
    <n v="198226.29"/>
    <n v="5996"/>
    <x v="138"/>
    <x v="0"/>
    <x v="0"/>
    <x v="0"/>
    <x v="0"/>
  </r>
  <r>
    <x v="3"/>
    <n v="1"/>
    <n v="55.04"/>
    <n v="56.7"/>
    <n v="56.7"/>
    <n v="5996"/>
    <x v="138"/>
    <x v="1"/>
    <x v="0"/>
    <x v="0"/>
    <x v="0"/>
  </r>
  <r>
    <x v="3"/>
    <n v="665"/>
    <n v="76556.63"/>
    <n v="76556.63"/>
    <n v="76556.63"/>
    <n v="5998"/>
    <x v="139"/>
    <x v="0"/>
    <x v="0"/>
    <x v="0"/>
    <x v="0"/>
  </r>
  <r>
    <x v="3"/>
    <n v="8"/>
    <n v="776.15"/>
    <n v="799.45"/>
    <n v="799.45"/>
    <n v="5998"/>
    <x v="139"/>
    <x v="1"/>
    <x v="0"/>
    <x v="0"/>
    <x v="0"/>
  </r>
  <r>
    <x v="3"/>
    <n v="2"/>
    <n v="57.5"/>
    <n v="0"/>
    <n v="57.5"/>
    <n v="5999"/>
    <x v="140"/>
    <x v="0"/>
    <x v="2"/>
    <x v="1"/>
    <x v="0"/>
  </r>
  <r>
    <x v="3"/>
    <n v="12701"/>
    <n v="2285306.63"/>
    <n v="2285306.63"/>
    <n v="2285306.63"/>
    <n v="5999"/>
    <x v="140"/>
    <x v="0"/>
    <x v="0"/>
    <x v="0"/>
    <x v="0"/>
  </r>
  <r>
    <x v="3"/>
    <n v="1659"/>
    <n v="245960.18"/>
    <n v="253094.16"/>
    <n v="253094.16"/>
    <n v="5999"/>
    <x v="140"/>
    <x v="1"/>
    <x v="0"/>
    <x v="0"/>
    <x v="0"/>
  </r>
  <r>
    <x v="3"/>
    <n v="3567"/>
    <n v="1140003.72"/>
    <n v="1140003.72"/>
    <n v="1140003.72"/>
    <n v="6012"/>
    <x v="142"/>
    <x v="0"/>
    <x v="1"/>
    <x v="0"/>
    <x v="0"/>
  </r>
  <r>
    <x v="3"/>
    <n v="370"/>
    <n v="-32415.16"/>
    <n v="-32162.54"/>
    <n v="-32162.54"/>
    <n v="6012"/>
    <x v="142"/>
    <x v="1"/>
    <x v="1"/>
    <x v="0"/>
    <x v="0"/>
  </r>
  <r>
    <x v="3"/>
    <n v="1"/>
    <n v="367.52"/>
    <n v="378.54"/>
    <n v="378.54"/>
    <n v="6051"/>
    <x v="242"/>
    <x v="1"/>
    <x v="1"/>
    <x v="0"/>
    <x v="0"/>
  </r>
  <r>
    <x v="3"/>
    <n v="4"/>
    <n v="1051.17"/>
    <n v="1051.17"/>
    <n v="1051.17"/>
    <n v="6211"/>
    <x v="143"/>
    <x v="0"/>
    <x v="1"/>
    <x v="0"/>
    <x v="0"/>
  </r>
  <r>
    <x v="3"/>
    <n v="1"/>
    <n v="4397.3999999999996"/>
    <n v="4529.32"/>
    <n v="4529.32"/>
    <n v="6211"/>
    <x v="143"/>
    <x v="1"/>
    <x v="1"/>
    <x v="0"/>
    <x v="0"/>
  </r>
  <r>
    <x v="3"/>
    <n v="9"/>
    <n v="483.62"/>
    <n v="0"/>
    <n v="483.62"/>
    <n v="6300"/>
    <x v="144"/>
    <x v="0"/>
    <x v="2"/>
    <x v="1"/>
    <x v="0"/>
  </r>
  <r>
    <x v="3"/>
    <n v="50503"/>
    <n v="13205146.810000001"/>
    <n v="13205146.810000001"/>
    <n v="13205146.810000001"/>
    <n v="6300"/>
    <x v="144"/>
    <x v="0"/>
    <x v="1"/>
    <x v="0"/>
    <x v="0"/>
  </r>
  <r>
    <x v="3"/>
    <n v="159"/>
    <n v="30117.05"/>
    <n v="30719.95"/>
    <n v="30719.95"/>
    <n v="6300"/>
    <x v="144"/>
    <x v="1"/>
    <x v="1"/>
    <x v="0"/>
    <x v="0"/>
  </r>
  <r>
    <x v="3"/>
    <n v="1"/>
    <n v="38.57"/>
    <n v="0"/>
    <n v="38.57"/>
    <n v="7011"/>
    <x v="145"/>
    <x v="0"/>
    <x v="2"/>
    <x v="1"/>
    <x v="0"/>
  </r>
  <r>
    <x v="3"/>
    <n v="20723"/>
    <n v="5740783.4699999997"/>
    <n v="5740783.4699999997"/>
    <n v="5740783.4699999997"/>
    <n v="7011"/>
    <x v="145"/>
    <x v="0"/>
    <x v="10"/>
    <x v="2"/>
    <x v="0"/>
  </r>
  <r>
    <x v="3"/>
    <n v="9815"/>
    <n v="5156274.05"/>
    <n v="5315191.71"/>
    <n v="5315191.71"/>
    <n v="7011"/>
    <x v="145"/>
    <x v="1"/>
    <x v="10"/>
    <x v="2"/>
    <x v="0"/>
  </r>
  <r>
    <x v="3"/>
    <n v="131"/>
    <n v="46069.46"/>
    <n v="47547"/>
    <n v="47547"/>
    <n v="7012"/>
    <x v="146"/>
    <x v="1"/>
    <x v="10"/>
    <x v="2"/>
    <x v="0"/>
  </r>
  <r>
    <x v="3"/>
    <n v="2"/>
    <n v="1060.4100000000001"/>
    <n v="1092.23"/>
    <n v="1092.23"/>
    <n v="7032"/>
    <x v="147"/>
    <x v="1"/>
    <x v="10"/>
    <x v="2"/>
    <x v="0"/>
  </r>
  <r>
    <x v="3"/>
    <n v="91"/>
    <n v="19301.12"/>
    <n v="19301.12"/>
    <n v="19301.12"/>
    <n v="7033"/>
    <x v="148"/>
    <x v="0"/>
    <x v="10"/>
    <x v="2"/>
    <x v="0"/>
  </r>
  <r>
    <x v="3"/>
    <n v="12"/>
    <n v="1731.44"/>
    <n v="1783.34"/>
    <n v="1783.34"/>
    <n v="7033"/>
    <x v="148"/>
    <x v="1"/>
    <x v="10"/>
    <x v="2"/>
    <x v="0"/>
  </r>
  <r>
    <x v="3"/>
    <n v="33"/>
    <n v="1566.2"/>
    <n v="1566.2"/>
    <n v="1566.2"/>
    <n v="7210"/>
    <x v="149"/>
    <x v="0"/>
    <x v="1"/>
    <x v="0"/>
    <x v="0"/>
  </r>
  <r>
    <x v="3"/>
    <n v="1"/>
    <n v="32.29"/>
    <n v="33.25"/>
    <n v="33.25"/>
    <n v="7210"/>
    <x v="149"/>
    <x v="1"/>
    <x v="1"/>
    <x v="0"/>
    <x v="0"/>
  </r>
  <r>
    <x v="3"/>
    <n v="1"/>
    <n v="53.5"/>
    <n v="55.1"/>
    <n v="55.1"/>
    <n v="7211"/>
    <x v="150"/>
    <x v="1"/>
    <x v="1"/>
    <x v="0"/>
    <x v="0"/>
  </r>
  <r>
    <x v="3"/>
    <n v="1527"/>
    <n v="78799.009999999995"/>
    <n v="78799.009999999995"/>
    <n v="78799.009999999995"/>
    <n v="7216"/>
    <x v="151"/>
    <x v="0"/>
    <x v="1"/>
    <x v="0"/>
    <x v="0"/>
  </r>
  <r>
    <x v="3"/>
    <n v="20"/>
    <n v="2180.7600000000002"/>
    <n v="2246.16"/>
    <n v="2246.16"/>
    <n v="7216"/>
    <x v="151"/>
    <x v="1"/>
    <x v="1"/>
    <x v="0"/>
    <x v="0"/>
  </r>
  <r>
    <x v="3"/>
    <n v="69"/>
    <n v="10584.05"/>
    <n v="10584.05"/>
    <n v="10584.05"/>
    <n v="7217"/>
    <x v="152"/>
    <x v="0"/>
    <x v="1"/>
    <x v="0"/>
    <x v="0"/>
  </r>
  <r>
    <x v="3"/>
    <n v="87"/>
    <n v="30537.18"/>
    <n v="30537.18"/>
    <n v="30537.18"/>
    <n v="7221"/>
    <x v="153"/>
    <x v="0"/>
    <x v="1"/>
    <x v="0"/>
    <x v="0"/>
  </r>
  <r>
    <x v="3"/>
    <n v="35"/>
    <n v="3178.8"/>
    <n v="3289.06"/>
    <n v="3289.06"/>
    <n v="7221"/>
    <x v="153"/>
    <x v="1"/>
    <x v="1"/>
    <x v="0"/>
    <x v="0"/>
  </r>
  <r>
    <x v="3"/>
    <n v="8320"/>
    <n v="977692.26"/>
    <n v="977692.26"/>
    <n v="977692.26"/>
    <n v="7230"/>
    <x v="154"/>
    <x v="0"/>
    <x v="1"/>
    <x v="0"/>
    <x v="0"/>
  </r>
  <r>
    <x v="3"/>
    <n v="1148"/>
    <n v="162574.88"/>
    <n v="163303.46"/>
    <n v="163303.46"/>
    <n v="7230"/>
    <x v="154"/>
    <x v="1"/>
    <x v="1"/>
    <x v="0"/>
    <x v="0"/>
  </r>
  <r>
    <x v="3"/>
    <n v="1"/>
    <n v="131.38999999999999"/>
    <n v="135.33000000000001"/>
    <n v="135.33000000000001"/>
    <n v="7251"/>
    <x v="243"/>
    <x v="1"/>
    <x v="1"/>
    <x v="0"/>
    <x v="0"/>
  </r>
  <r>
    <x v="3"/>
    <n v="93"/>
    <n v="330179.69"/>
    <n v="330179.69"/>
    <n v="330179.69"/>
    <n v="7261"/>
    <x v="155"/>
    <x v="0"/>
    <x v="1"/>
    <x v="0"/>
    <x v="0"/>
  </r>
  <r>
    <x v="3"/>
    <n v="1"/>
    <n v="29.79"/>
    <n v="30.69"/>
    <n v="30.69"/>
    <n v="7261"/>
    <x v="155"/>
    <x v="1"/>
    <x v="1"/>
    <x v="0"/>
    <x v="0"/>
  </r>
  <r>
    <x v="3"/>
    <n v="29"/>
    <n v="16063.8"/>
    <n v="16063.8"/>
    <n v="16063.8"/>
    <n v="7273"/>
    <x v="156"/>
    <x v="0"/>
    <x v="1"/>
    <x v="0"/>
    <x v="0"/>
  </r>
  <r>
    <x v="3"/>
    <n v="44"/>
    <n v="3149.58"/>
    <n v="3244.06"/>
    <n v="3244.06"/>
    <n v="7273"/>
    <x v="156"/>
    <x v="1"/>
    <x v="1"/>
    <x v="0"/>
    <x v="0"/>
  </r>
  <r>
    <x v="3"/>
    <n v="4"/>
    <n v="1999"/>
    <n v="1999"/>
    <n v="1999"/>
    <n v="7276"/>
    <x v="157"/>
    <x v="0"/>
    <x v="1"/>
    <x v="0"/>
    <x v="0"/>
  </r>
  <r>
    <x v="3"/>
    <n v="6"/>
    <n v="1517.12"/>
    <n v="1562.64"/>
    <n v="1562.64"/>
    <n v="7276"/>
    <x v="157"/>
    <x v="1"/>
    <x v="1"/>
    <x v="0"/>
    <x v="0"/>
  </r>
  <r>
    <x v="3"/>
    <n v="6"/>
    <n v="505.21"/>
    <n v="520.37"/>
    <n v="520.37"/>
    <n v="7277"/>
    <x v="158"/>
    <x v="1"/>
    <x v="1"/>
    <x v="0"/>
    <x v="0"/>
  </r>
  <r>
    <x v="3"/>
    <n v="3"/>
    <n v="221.23"/>
    <n v="227.85"/>
    <n v="227.85"/>
    <n v="7278"/>
    <x v="159"/>
    <x v="1"/>
    <x v="1"/>
    <x v="0"/>
    <x v="0"/>
  </r>
  <r>
    <x v="3"/>
    <n v="136"/>
    <n v="17231.13"/>
    <n v="17231.13"/>
    <n v="17231.13"/>
    <n v="7296"/>
    <x v="160"/>
    <x v="0"/>
    <x v="0"/>
    <x v="0"/>
    <x v="0"/>
  </r>
  <r>
    <x v="3"/>
    <n v="7"/>
    <n v="1732.72"/>
    <n v="1784.68"/>
    <n v="1784.68"/>
    <n v="7296"/>
    <x v="160"/>
    <x v="1"/>
    <x v="0"/>
    <x v="0"/>
    <x v="0"/>
  </r>
  <r>
    <x v="3"/>
    <n v="14"/>
    <n v="4820.5"/>
    <n v="4820.5"/>
    <n v="4820.5"/>
    <n v="7297"/>
    <x v="161"/>
    <x v="0"/>
    <x v="1"/>
    <x v="0"/>
    <x v="0"/>
  </r>
  <r>
    <x v="3"/>
    <n v="21"/>
    <n v="1667.89"/>
    <n v="1717.95"/>
    <n v="1717.95"/>
    <n v="7297"/>
    <x v="161"/>
    <x v="1"/>
    <x v="1"/>
    <x v="0"/>
    <x v="0"/>
  </r>
  <r>
    <x v="3"/>
    <n v="134"/>
    <n v="8533.89"/>
    <n v="8533.89"/>
    <n v="8533.89"/>
    <n v="7298"/>
    <x v="162"/>
    <x v="0"/>
    <x v="1"/>
    <x v="0"/>
    <x v="0"/>
  </r>
  <r>
    <x v="3"/>
    <n v="1"/>
    <n v="144.76"/>
    <n v="0"/>
    <n v="149.1"/>
    <n v="7298"/>
    <x v="162"/>
    <x v="1"/>
    <x v="2"/>
    <x v="1"/>
    <x v="0"/>
  </r>
  <r>
    <x v="3"/>
    <n v="123"/>
    <n v="13081.64"/>
    <n v="13476.46"/>
    <n v="13476.46"/>
    <n v="7298"/>
    <x v="162"/>
    <x v="1"/>
    <x v="1"/>
    <x v="0"/>
    <x v="0"/>
  </r>
  <r>
    <x v="3"/>
    <n v="321"/>
    <n v="138113.76999999999"/>
    <n v="138113.76999999999"/>
    <n v="138113.76999999999"/>
    <n v="7299"/>
    <x v="163"/>
    <x v="0"/>
    <x v="1"/>
    <x v="0"/>
    <x v="0"/>
  </r>
  <r>
    <x v="3"/>
    <n v="178"/>
    <n v="33136.44"/>
    <n v="34145.22"/>
    <n v="34145.22"/>
    <n v="7299"/>
    <x v="163"/>
    <x v="1"/>
    <x v="1"/>
    <x v="0"/>
    <x v="0"/>
  </r>
  <r>
    <x v="3"/>
    <n v="5206"/>
    <n v="878565.6"/>
    <n v="878565.6"/>
    <n v="878565.6"/>
    <n v="7311"/>
    <x v="164"/>
    <x v="0"/>
    <x v="1"/>
    <x v="0"/>
    <x v="0"/>
  </r>
  <r>
    <x v="3"/>
    <n v="217"/>
    <n v="127857.56"/>
    <n v="131783.42000000001"/>
    <n v="131783.42000000001"/>
    <n v="7311"/>
    <x v="164"/>
    <x v="1"/>
    <x v="1"/>
    <x v="0"/>
    <x v="0"/>
  </r>
  <r>
    <x v="3"/>
    <n v="1"/>
    <n v="18.100000000000001"/>
    <n v="18.64"/>
    <n v="18.64"/>
    <n v="7321"/>
    <x v="165"/>
    <x v="1"/>
    <x v="1"/>
    <x v="0"/>
    <x v="0"/>
  </r>
  <r>
    <x v="3"/>
    <n v="9"/>
    <n v="566.20000000000005"/>
    <n v="583.22"/>
    <n v="583.22"/>
    <n v="7333"/>
    <x v="166"/>
    <x v="1"/>
    <x v="1"/>
    <x v="0"/>
    <x v="0"/>
  </r>
  <r>
    <x v="3"/>
    <n v="22"/>
    <n v="1612.52"/>
    <n v="1660.9"/>
    <n v="1660.9"/>
    <n v="7338"/>
    <x v="167"/>
    <x v="1"/>
    <x v="1"/>
    <x v="0"/>
    <x v="0"/>
  </r>
  <r>
    <x v="3"/>
    <n v="62"/>
    <n v="20849.150000000001"/>
    <n v="20849.150000000001"/>
    <n v="20849.150000000001"/>
    <n v="7339"/>
    <x v="168"/>
    <x v="0"/>
    <x v="1"/>
    <x v="0"/>
    <x v="0"/>
  </r>
  <r>
    <x v="3"/>
    <n v="60"/>
    <n v="5801.29"/>
    <n v="5987.69"/>
    <n v="5987.69"/>
    <n v="7339"/>
    <x v="168"/>
    <x v="1"/>
    <x v="1"/>
    <x v="0"/>
    <x v="0"/>
  </r>
  <r>
    <x v="3"/>
    <n v="48"/>
    <n v="15118.66"/>
    <n v="15118.66"/>
    <n v="15118.66"/>
    <n v="7342"/>
    <x v="169"/>
    <x v="0"/>
    <x v="1"/>
    <x v="0"/>
    <x v="0"/>
  </r>
  <r>
    <x v="3"/>
    <n v="26"/>
    <n v="27913.59"/>
    <n v="27913.59"/>
    <n v="27913.59"/>
    <n v="7361"/>
    <x v="171"/>
    <x v="0"/>
    <x v="1"/>
    <x v="0"/>
    <x v="0"/>
  </r>
  <r>
    <x v="3"/>
    <n v="1"/>
    <n v="20.12"/>
    <n v="20.72"/>
    <n v="20.72"/>
    <n v="7361"/>
    <x v="171"/>
    <x v="1"/>
    <x v="1"/>
    <x v="0"/>
    <x v="0"/>
  </r>
  <r>
    <x v="3"/>
    <n v="1"/>
    <n v="26.5"/>
    <n v="0"/>
    <n v="26.5"/>
    <n v="7372"/>
    <x v="172"/>
    <x v="0"/>
    <x v="2"/>
    <x v="1"/>
    <x v="0"/>
  </r>
  <r>
    <x v="3"/>
    <n v="4629"/>
    <n v="383732.31"/>
    <n v="383732.31"/>
    <n v="383732.31"/>
    <n v="7372"/>
    <x v="172"/>
    <x v="0"/>
    <x v="0"/>
    <x v="0"/>
    <x v="0"/>
  </r>
  <r>
    <x v="3"/>
    <n v="428"/>
    <n v="78436.02"/>
    <n v="81297.539999999994"/>
    <n v="81297.539999999994"/>
    <n v="7372"/>
    <x v="172"/>
    <x v="1"/>
    <x v="0"/>
    <x v="0"/>
    <x v="0"/>
  </r>
  <r>
    <x v="3"/>
    <n v="33"/>
    <n v="2601.39"/>
    <n v="2679.41"/>
    <n v="2679.41"/>
    <n v="7375"/>
    <x v="173"/>
    <x v="1"/>
    <x v="1"/>
    <x v="0"/>
    <x v="0"/>
  </r>
  <r>
    <x v="3"/>
    <n v="15"/>
    <n v="2451.7800000000002"/>
    <n v="2525.34"/>
    <n v="2525.34"/>
    <n v="7379"/>
    <x v="174"/>
    <x v="1"/>
    <x v="0"/>
    <x v="0"/>
    <x v="0"/>
  </r>
  <r>
    <x v="3"/>
    <n v="2091"/>
    <n v="769571.05"/>
    <n v="769571.05"/>
    <n v="769571.05"/>
    <n v="7392"/>
    <x v="175"/>
    <x v="0"/>
    <x v="1"/>
    <x v="0"/>
    <x v="0"/>
  </r>
  <r>
    <x v="3"/>
    <n v="183"/>
    <n v="116168.61"/>
    <n v="119819.15"/>
    <n v="119819.15"/>
    <n v="7392"/>
    <x v="175"/>
    <x v="1"/>
    <x v="1"/>
    <x v="0"/>
    <x v="0"/>
  </r>
  <r>
    <x v="3"/>
    <n v="492"/>
    <n v="71420.98"/>
    <n v="71420.98"/>
    <n v="71420.98"/>
    <n v="7393"/>
    <x v="176"/>
    <x v="0"/>
    <x v="1"/>
    <x v="0"/>
    <x v="0"/>
  </r>
  <r>
    <x v="3"/>
    <n v="1"/>
    <n v="46.24"/>
    <n v="47.62"/>
    <n v="47.62"/>
    <n v="7393"/>
    <x v="176"/>
    <x v="1"/>
    <x v="1"/>
    <x v="0"/>
    <x v="0"/>
  </r>
  <r>
    <x v="3"/>
    <n v="699"/>
    <n v="225225.60000000001"/>
    <n v="225225.60000000001"/>
    <n v="225225.60000000001"/>
    <n v="7394"/>
    <x v="177"/>
    <x v="0"/>
    <x v="1"/>
    <x v="0"/>
    <x v="0"/>
  </r>
  <r>
    <x v="3"/>
    <n v="83"/>
    <n v="3258.46"/>
    <n v="3431.12"/>
    <n v="3431.12"/>
    <n v="7394"/>
    <x v="177"/>
    <x v="1"/>
    <x v="1"/>
    <x v="0"/>
    <x v="0"/>
  </r>
  <r>
    <x v="3"/>
    <n v="341"/>
    <n v="49141.08"/>
    <n v="49141.08"/>
    <n v="49141.08"/>
    <n v="7395"/>
    <x v="178"/>
    <x v="0"/>
    <x v="1"/>
    <x v="0"/>
    <x v="0"/>
  </r>
  <r>
    <x v="3"/>
    <n v="49"/>
    <n v="2929.43"/>
    <n v="3017.33"/>
    <n v="3017.33"/>
    <n v="7395"/>
    <x v="178"/>
    <x v="1"/>
    <x v="1"/>
    <x v="0"/>
    <x v="0"/>
  </r>
  <r>
    <x v="3"/>
    <n v="5"/>
    <n v="-74.709999999999994"/>
    <n v="0"/>
    <n v="-74.709999999999994"/>
    <n v="7399"/>
    <x v="179"/>
    <x v="0"/>
    <x v="2"/>
    <x v="1"/>
    <x v="0"/>
  </r>
  <r>
    <x v="3"/>
    <n v="38552"/>
    <n v="4597217.95"/>
    <n v="4597217.95"/>
    <n v="4597217.95"/>
    <n v="7399"/>
    <x v="179"/>
    <x v="0"/>
    <x v="1"/>
    <x v="0"/>
    <x v="0"/>
  </r>
  <r>
    <x v="3"/>
    <n v="3"/>
    <n v="-2485.3200000000002"/>
    <n v="0"/>
    <n v="-2414.98"/>
    <n v="7399"/>
    <x v="179"/>
    <x v="1"/>
    <x v="2"/>
    <x v="1"/>
    <x v="0"/>
  </r>
  <r>
    <x v="3"/>
    <n v="13201"/>
    <n v="1556600.68"/>
    <n v="1604428.2"/>
    <n v="1604428.2"/>
    <n v="7399"/>
    <x v="179"/>
    <x v="1"/>
    <x v="1"/>
    <x v="0"/>
    <x v="0"/>
  </r>
  <r>
    <x v="3"/>
    <n v="5213"/>
    <n v="1266640.71"/>
    <n v="1266640.71"/>
    <n v="1266640.71"/>
    <n v="7512"/>
    <x v="180"/>
    <x v="0"/>
    <x v="11"/>
    <x v="5"/>
    <x v="0"/>
  </r>
  <r>
    <x v="3"/>
    <n v="1"/>
    <n v="25.24"/>
    <n v="0"/>
    <n v="26"/>
    <n v="7512"/>
    <x v="180"/>
    <x v="1"/>
    <x v="2"/>
    <x v="1"/>
    <x v="0"/>
  </r>
  <r>
    <x v="3"/>
    <n v="1551"/>
    <n v="500943.95"/>
    <n v="515426.21"/>
    <n v="515426.21"/>
    <n v="7512"/>
    <x v="180"/>
    <x v="1"/>
    <x v="11"/>
    <x v="5"/>
    <x v="0"/>
  </r>
  <r>
    <x v="3"/>
    <n v="119"/>
    <n v="16428.240000000002"/>
    <n v="16428.240000000002"/>
    <n v="16428.240000000002"/>
    <n v="7513"/>
    <x v="181"/>
    <x v="0"/>
    <x v="11"/>
    <x v="5"/>
    <x v="0"/>
  </r>
  <r>
    <x v="3"/>
    <n v="14"/>
    <n v="3442.62"/>
    <n v="3442.62"/>
    <n v="3442.62"/>
    <n v="7519"/>
    <x v="182"/>
    <x v="0"/>
    <x v="11"/>
    <x v="5"/>
    <x v="0"/>
  </r>
  <r>
    <x v="3"/>
    <n v="3"/>
    <n v="-1509.42"/>
    <n v="-1449.96"/>
    <n v="-1449.96"/>
    <n v="7519"/>
    <x v="182"/>
    <x v="1"/>
    <x v="11"/>
    <x v="5"/>
    <x v="0"/>
  </r>
  <r>
    <x v="3"/>
    <n v="28071"/>
    <n v="917958.85"/>
    <n v="917958.85"/>
    <n v="917958.85"/>
    <n v="7523"/>
    <x v="183"/>
    <x v="0"/>
    <x v="5"/>
    <x v="2"/>
    <x v="0"/>
  </r>
  <r>
    <x v="3"/>
    <n v="104"/>
    <n v="2787.71"/>
    <n v="2877.63"/>
    <n v="2877.63"/>
    <n v="7523"/>
    <x v="183"/>
    <x v="1"/>
    <x v="5"/>
    <x v="2"/>
    <x v="0"/>
  </r>
  <r>
    <x v="3"/>
    <n v="55"/>
    <n v="33522.17"/>
    <n v="33522.17"/>
    <n v="33522.17"/>
    <n v="7531"/>
    <x v="184"/>
    <x v="0"/>
    <x v="5"/>
    <x v="2"/>
    <x v="0"/>
  </r>
  <r>
    <x v="3"/>
    <n v="1"/>
    <n v="429.09"/>
    <n v="441.97"/>
    <n v="441.97"/>
    <n v="7531"/>
    <x v="184"/>
    <x v="1"/>
    <x v="5"/>
    <x v="2"/>
    <x v="0"/>
  </r>
  <r>
    <x v="3"/>
    <n v="1"/>
    <n v="4078.8"/>
    <n v="0"/>
    <n v="4078.8"/>
    <n v="7538"/>
    <x v="186"/>
    <x v="0"/>
    <x v="2"/>
    <x v="1"/>
    <x v="0"/>
  </r>
  <r>
    <x v="3"/>
    <n v="3604"/>
    <n v="1456255.38"/>
    <n v="1456255.38"/>
    <n v="1456255.38"/>
    <n v="7538"/>
    <x v="186"/>
    <x v="0"/>
    <x v="5"/>
    <x v="2"/>
    <x v="0"/>
  </r>
  <r>
    <x v="3"/>
    <n v="24"/>
    <n v="8745.51"/>
    <n v="9012.2900000000009"/>
    <n v="9012.2900000000009"/>
    <n v="7538"/>
    <x v="186"/>
    <x v="1"/>
    <x v="5"/>
    <x v="2"/>
    <x v="0"/>
  </r>
  <r>
    <x v="3"/>
    <n v="1"/>
    <n v="36.21"/>
    <n v="37.29"/>
    <n v="37.29"/>
    <n v="7542"/>
    <x v="187"/>
    <x v="1"/>
    <x v="5"/>
    <x v="2"/>
    <x v="0"/>
  </r>
  <r>
    <x v="3"/>
    <n v="3"/>
    <n v="2503"/>
    <n v="2503"/>
    <n v="2503"/>
    <n v="7549"/>
    <x v="188"/>
    <x v="0"/>
    <x v="5"/>
    <x v="2"/>
    <x v="0"/>
  </r>
  <r>
    <x v="3"/>
    <n v="134"/>
    <n v="23954.51"/>
    <n v="23954.51"/>
    <n v="23954.51"/>
    <n v="7622"/>
    <x v="189"/>
    <x v="0"/>
    <x v="1"/>
    <x v="0"/>
    <x v="0"/>
  </r>
  <r>
    <x v="3"/>
    <n v="2"/>
    <n v="683.47"/>
    <n v="703.97"/>
    <n v="703.97"/>
    <n v="7622"/>
    <x v="189"/>
    <x v="1"/>
    <x v="1"/>
    <x v="0"/>
    <x v="0"/>
  </r>
  <r>
    <x v="3"/>
    <n v="4"/>
    <n v="270.74"/>
    <n v="278.86"/>
    <n v="278.86"/>
    <n v="7629"/>
    <x v="190"/>
    <x v="1"/>
    <x v="1"/>
    <x v="0"/>
    <x v="0"/>
  </r>
  <r>
    <x v="3"/>
    <n v="2"/>
    <n v="3380.15"/>
    <n v="3481.55"/>
    <n v="3481.55"/>
    <n v="7631"/>
    <x v="191"/>
    <x v="1"/>
    <x v="0"/>
    <x v="0"/>
    <x v="0"/>
  </r>
  <r>
    <x v="3"/>
    <n v="147"/>
    <n v="18379.900000000001"/>
    <n v="18379.900000000001"/>
    <n v="18379.900000000001"/>
    <n v="7699"/>
    <x v="192"/>
    <x v="0"/>
    <x v="1"/>
    <x v="0"/>
    <x v="0"/>
  </r>
  <r>
    <x v="3"/>
    <n v="6"/>
    <n v="6713.24"/>
    <n v="6914.64"/>
    <n v="6914.64"/>
    <n v="7699"/>
    <x v="192"/>
    <x v="1"/>
    <x v="1"/>
    <x v="0"/>
    <x v="0"/>
  </r>
  <r>
    <x v="3"/>
    <n v="10"/>
    <n v="1088.0899999999999"/>
    <n v="1120.77"/>
    <n v="1120.77"/>
    <n v="7829"/>
    <x v="193"/>
    <x v="1"/>
    <x v="1"/>
    <x v="0"/>
    <x v="0"/>
  </r>
  <r>
    <x v="3"/>
    <n v="7579"/>
    <n v="344549.34"/>
    <n v="344549.34"/>
    <n v="344549.34"/>
    <n v="7832"/>
    <x v="194"/>
    <x v="0"/>
    <x v="1"/>
    <x v="0"/>
    <x v="0"/>
  </r>
  <r>
    <x v="3"/>
    <n v="82"/>
    <n v="2306.5500000000002"/>
    <n v="2377.25"/>
    <n v="2377.25"/>
    <n v="7832"/>
    <x v="194"/>
    <x v="1"/>
    <x v="1"/>
    <x v="0"/>
    <x v="0"/>
  </r>
  <r>
    <x v="3"/>
    <n v="113"/>
    <n v="5889.73"/>
    <n v="5889.73"/>
    <n v="5889.73"/>
    <n v="7841"/>
    <x v="195"/>
    <x v="0"/>
    <x v="0"/>
    <x v="0"/>
    <x v="0"/>
  </r>
  <r>
    <x v="3"/>
    <n v="20"/>
    <n v="1431.53"/>
    <n v="1474.45"/>
    <n v="1474.45"/>
    <n v="7841"/>
    <x v="195"/>
    <x v="1"/>
    <x v="0"/>
    <x v="0"/>
    <x v="0"/>
  </r>
  <r>
    <x v="3"/>
    <n v="18"/>
    <n v="1609"/>
    <n v="1609"/>
    <n v="1609"/>
    <n v="7911"/>
    <x v="196"/>
    <x v="0"/>
    <x v="1"/>
    <x v="0"/>
    <x v="0"/>
  </r>
  <r>
    <x v="3"/>
    <n v="12578"/>
    <n v="2235043.7200000002"/>
    <n v="2235043.7200000002"/>
    <n v="2235043.7200000002"/>
    <n v="7922"/>
    <x v="197"/>
    <x v="0"/>
    <x v="1"/>
    <x v="0"/>
    <x v="0"/>
  </r>
  <r>
    <x v="3"/>
    <n v="722"/>
    <n v="225817.71"/>
    <n v="232915.51"/>
    <n v="232915.51"/>
    <n v="7922"/>
    <x v="197"/>
    <x v="1"/>
    <x v="1"/>
    <x v="0"/>
    <x v="0"/>
  </r>
  <r>
    <x v="3"/>
    <n v="179"/>
    <n v="44367.73"/>
    <n v="44367.73"/>
    <n v="44367.73"/>
    <n v="7929"/>
    <x v="198"/>
    <x v="0"/>
    <x v="1"/>
    <x v="0"/>
    <x v="0"/>
  </r>
  <r>
    <x v="3"/>
    <n v="9"/>
    <n v="723.56"/>
    <n v="749.24"/>
    <n v="749.24"/>
    <n v="7929"/>
    <x v="198"/>
    <x v="1"/>
    <x v="1"/>
    <x v="0"/>
    <x v="0"/>
  </r>
  <r>
    <x v="3"/>
    <n v="2"/>
    <n v="64.010000000000005"/>
    <n v="65.930000000000007"/>
    <n v="65.930000000000007"/>
    <n v="7933"/>
    <x v="199"/>
    <x v="1"/>
    <x v="1"/>
    <x v="0"/>
    <x v="0"/>
  </r>
  <r>
    <x v="3"/>
    <n v="159"/>
    <n v="89511.5"/>
    <n v="89511.5"/>
    <n v="89511.5"/>
    <n v="7941"/>
    <x v="200"/>
    <x v="0"/>
    <x v="1"/>
    <x v="0"/>
    <x v="0"/>
  </r>
  <r>
    <x v="3"/>
    <n v="22"/>
    <n v="6290.76"/>
    <n v="6480.54"/>
    <n v="6480.54"/>
    <n v="7941"/>
    <x v="200"/>
    <x v="1"/>
    <x v="1"/>
    <x v="0"/>
    <x v="0"/>
  </r>
  <r>
    <x v="3"/>
    <n v="757"/>
    <n v="83335.63"/>
    <n v="83335.63"/>
    <n v="83335.63"/>
    <n v="7991"/>
    <x v="201"/>
    <x v="0"/>
    <x v="1"/>
    <x v="0"/>
    <x v="0"/>
  </r>
  <r>
    <x v="3"/>
    <n v="206"/>
    <n v="36163.69"/>
    <n v="37271.57"/>
    <n v="37271.57"/>
    <n v="7991"/>
    <x v="201"/>
    <x v="1"/>
    <x v="1"/>
    <x v="0"/>
    <x v="0"/>
  </r>
  <r>
    <x v="3"/>
    <n v="405"/>
    <n v="52872.2"/>
    <n v="52872.2"/>
    <n v="52872.2"/>
    <n v="7992"/>
    <x v="202"/>
    <x v="0"/>
    <x v="1"/>
    <x v="0"/>
    <x v="0"/>
  </r>
  <r>
    <x v="3"/>
    <n v="84"/>
    <n v="45201.87"/>
    <n v="46578.07"/>
    <n v="46578.07"/>
    <n v="7992"/>
    <x v="202"/>
    <x v="1"/>
    <x v="1"/>
    <x v="0"/>
    <x v="0"/>
  </r>
  <r>
    <x v="3"/>
    <n v="1"/>
    <n v="7.93"/>
    <n v="8.17"/>
    <n v="8.17"/>
    <n v="7993"/>
    <x v="203"/>
    <x v="1"/>
    <x v="0"/>
    <x v="0"/>
    <x v="0"/>
  </r>
  <r>
    <x v="3"/>
    <n v="4"/>
    <n v="45.22"/>
    <n v="46.58"/>
    <n v="46.58"/>
    <n v="7994"/>
    <x v="204"/>
    <x v="1"/>
    <x v="1"/>
    <x v="0"/>
    <x v="0"/>
  </r>
  <r>
    <x v="3"/>
    <n v="539"/>
    <n v="66567.19"/>
    <n v="66567.19"/>
    <n v="66567.19"/>
    <n v="7996"/>
    <x v="205"/>
    <x v="0"/>
    <x v="1"/>
    <x v="0"/>
    <x v="0"/>
  </r>
  <r>
    <x v="3"/>
    <n v="257"/>
    <n v="32544.91"/>
    <n v="33521.230000000003"/>
    <n v="33521.230000000003"/>
    <n v="7996"/>
    <x v="205"/>
    <x v="1"/>
    <x v="1"/>
    <x v="0"/>
    <x v="0"/>
  </r>
  <r>
    <x v="3"/>
    <n v="1"/>
    <n v="43.9"/>
    <n v="0"/>
    <n v="43.9"/>
    <n v="7997"/>
    <x v="206"/>
    <x v="0"/>
    <x v="2"/>
    <x v="1"/>
    <x v="0"/>
  </r>
  <r>
    <x v="3"/>
    <n v="7278"/>
    <n v="392926.17"/>
    <n v="392926.17"/>
    <n v="392926.17"/>
    <n v="7997"/>
    <x v="206"/>
    <x v="0"/>
    <x v="1"/>
    <x v="0"/>
    <x v="0"/>
  </r>
  <r>
    <x v="3"/>
    <n v="152"/>
    <n v="32474.28"/>
    <n v="33317.480000000003"/>
    <n v="33317.480000000003"/>
    <n v="7997"/>
    <x v="206"/>
    <x v="1"/>
    <x v="1"/>
    <x v="0"/>
    <x v="0"/>
  </r>
  <r>
    <x v="3"/>
    <n v="80"/>
    <n v="8567.39"/>
    <n v="8567.39"/>
    <n v="8567.39"/>
    <n v="7998"/>
    <x v="207"/>
    <x v="0"/>
    <x v="1"/>
    <x v="0"/>
    <x v="0"/>
  </r>
  <r>
    <x v="3"/>
    <n v="8"/>
    <n v="587.57000000000005"/>
    <n v="605.23"/>
    <n v="605.23"/>
    <n v="7998"/>
    <x v="207"/>
    <x v="1"/>
    <x v="1"/>
    <x v="0"/>
    <x v="0"/>
  </r>
  <r>
    <x v="3"/>
    <n v="523"/>
    <n v="54091.040000000001"/>
    <n v="54091.040000000001"/>
    <n v="54091.040000000001"/>
    <n v="7999"/>
    <x v="208"/>
    <x v="0"/>
    <x v="1"/>
    <x v="0"/>
    <x v="0"/>
  </r>
  <r>
    <x v="3"/>
    <n v="836"/>
    <n v="41583.58"/>
    <n v="42946.46"/>
    <n v="42946.46"/>
    <n v="7999"/>
    <x v="208"/>
    <x v="1"/>
    <x v="1"/>
    <x v="0"/>
    <x v="0"/>
  </r>
  <r>
    <x v="3"/>
    <n v="1313"/>
    <n v="466926.07"/>
    <n v="466926.07"/>
    <n v="466926.07"/>
    <n v="8011"/>
    <x v="209"/>
    <x v="0"/>
    <x v="1"/>
    <x v="0"/>
    <x v="0"/>
  </r>
  <r>
    <x v="3"/>
    <n v="46"/>
    <n v="17430.38"/>
    <n v="17953.32"/>
    <n v="17953.32"/>
    <n v="8011"/>
    <x v="209"/>
    <x v="1"/>
    <x v="1"/>
    <x v="0"/>
    <x v="0"/>
  </r>
  <r>
    <x v="3"/>
    <n v="1"/>
    <n v="131.80000000000001"/>
    <n v="0"/>
    <n v="131.80000000000001"/>
    <n v="8021"/>
    <x v="210"/>
    <x v="0"/>
    <x v="2"/>
    <x v="1"/>
    <x v="0"/>
  </r>
  <r>
    <x v="3"/>
    <n v="4135"/>
    <n v="1507152.57"/>
    <n v="1507152.57"/>
    <n v="1507152.57"/>
    <n v="8021"/>
    <x v="210"/>
    <x v="0"/>
    <x v="1"/>
    <x v="0"/>
    <x v="0"/>
  </r>
  <r>
    <x v="3"/>
    <n v="57"/>
    <n v="61832.34"/>
    <n v="63687.24"/>
    <n v="63687.24"/>
    <n v="8021"/>
    <x v="210"/>
    <x v="1"/>
    <x v="1"/>
    <x v="0"/>
    <x v="0"/>
  </r>
  <r>
    <x v="3"/>
    <n v="949"/>
    <n v="68050.73"/>
    <n v="68050.73"/>
    <n v="68050.73"/>
    <n v="8041"/>
    <x v="211"/>
    <x v="0"/>
    <x v="1"/>
    <x v="0"/>
    <x v="0"/>
  </r>
  <r>
    <x v="3"/>
    <n v="2"/>
    <n v="1356.98"/>
    <n v="1397.68"/>
    <n v="1397.68"/>
    <n v="8041"/>
    <x v="211"/>
    <x v="1"/>
    <x v="1"/>
    <x v="0"/>
    <x v="0"/>
  </r>
  <r>
    <x v="3"/>
    <n v="1629"/>
    <n v="460528.98"/>
    <n v="460528.98"/>
    <n v="460528.98"/>
    <n v="8042"/>
    <x v="212"/>
    <x v="0"/>
    <x v="1"/>
    <x v="0"/>
    <x v="0"/>
  </r>
  <r>
    <x v="3"/>
    <n v="7"/>
    <n v="1954.27"/>
    <n v="2014.01"/>
    <n v="2014.01"/>
    <n v="8042"/>
    <x v="212"/>
    <x v="1"/>
    <x v="1"/>
    <x v="0"/>
    <x v="0"/>
  </r>
  <r>
    <x v="3"/>
    <n v="664"/>
    <n v="162322.28"/>
    <n v="162322.28"/>
    <n v="162322.28"/>
    <n v="8043"/>
    <x v="213"/>
    <x v="0"/>
    <x v="1"/>
    <x v="0"/>
    <x v="0"/>
  </r>
  <r>
    <x v="3"/>
    <n v="72"/>
    <n v="22140.89"/>
    <n v="22805.11"/>
    <n v="22805.11"/>
    <n v="8043"/>
    <x v="213"/>
    <x v="1"/>
    <x v="1"/>
    <x v="0"/>
    <x v="0"/>
  </r>
  <r>
    <x v="3"/>
    <n v="306"/>
    <n v="34259.040000000001"/>
    <n v="34259.040000000001"/>
    <n v="34259.040000000001"/>
    <n v="8049"/>
    <x v="214"/>
    <x v="0"/>
    <x v="1"/>
    <x v="0"/>
    <x v="0"/>
  </r>
  <r>
    <x v="3"/>
    <n v="1"/>
    <n v="505.96"/>
    <n v="521.14"/>
    <n v="521.14"/>
    <n v="8049"/>
    <x v="214"/>
    <x v="1"/>
    <x v="1"/>
    <x v="0"/>
    <x v="0"/>
  </r>
  <r>
    <x v="3"/>
    <n v="8"/>
    <n v="670.26"/>
    <n v="670.26"/>
    <n v="670.26"/>
    <n v="8050"/>
    <x v="215"/>
    <x v="0"/>
    <x v="1"/>
    <x v="0"/>
    <x v="0"/>
  </r>
  <r>
    <x v="3"/>
    <n v="1343"/>
    <n v="314534.88"/>
    <n v="314534.88"/>
    <n v="314534.88"/>
    <n v="8062"/>
    <x v="216"/>
    <x v="0"/>
    <x v="1"/>
    <x v="0"/>
    <x v="0"/>
  </r>
  <r>
    <x v="3"/>
    <n v="81"/>
    <n v="37475.53"/>
    <n v="38599.769999999997"/>
    <n v="38599.769999999997"/>
    <n v="8062"/>
    <x v="216"/>
    <x v="1"/>
    <x v="1"/>
    <x v="0"/>
    <x v="0"/>
  </r>
  <r>
    <x v="3"/>
    <n v="190"/>
    <n v="60018.96"/>
    <n v="60018.96"/>
    <n v="60018.96"/>
    <n v="8071"/>
    <x v="217"/>
    <x v="0"/>
    <x v="1"/>
    <x v="0"/>
    <x v="0"/>
  </r>
  <r>
    <x v="3"/>
    <n v="16"/>
    <n v="3574.06"/>
    <n v="3681.26"/>
    <n v="3681.26"/>
    <n v="8071"/>
    <x v="217"/>
    <x v="1"/>
    <x v="1"/>
    <x v="0"/>
    <x v="0"/>
  </r>
  <r>
    <x v="3"/>
    <n v="8177"/>
    <n v="2837145.67"/>
    <n v="2837145.67"/>
    <n v="2837145.67"/>
    <n v="8099"/>
    <x v="218"/>
    <x v="0"/>
    <x v="1"/>
    <x v="0"/>
    <x v="0"/>
  </r>
  <r>
    <x v="3"/>
    <n v="174"/>
    <n v="39051.39"/>
    <n v="39909.67"/>
    <n v="39909.67"/>
    <n v="8099"/>
    <x v="218"/>
    <x v="1"/>
    <x v="1"/>
    <x v="0"/>
    <x v="0"/>
  </r>
  <r>
    <x v="3"/>
    <n v="141"/>
    <n v="236525.92"/>
    <n v="236525.92"/>
    <n v="236525.92"/>
    <n v="8111"/>
    <x v="219"/>
    <x v="0"/>
    <x v="1"/>
    <x v="0"/>
    <x v="0"/>
  </r>
  <r>
    <x v="3"/>
    <n v="6"/>
    <n v="5732.02"/>
    <n v="5903.96"/>
    <n v="5903.96"/>
    <n v="8111"/>
    <x v="219"/>
    <x v="1"/>
    <x v="1"/>
    <x v="0"/>
    <x v="0"/>
  </r>
  <r>
    <x v="3"/>
    <n v="1344"/>
    <n v="2240339.38"/>
    <n v="2240339.38"/>
    <n v="2240339.38"/>
    <n v="8211"/>
    <x v="220"/>
    <x v="0"/>
    <x v="1"/>
    <x v="0"/>
    <x v="0"/>
  </r>
  <r>
    <x v="3"/>
    <n v="6"/>
    <n v="1638.45"/>
    <n v="1687.59"/>
    <n v="1687.59"/>
    <n v="8211"/>
    <x v="220"/>
    <x v="1"/>
    <x v="1"/>
    <x v="0"/>
    <x v="0"/>
  </r>
  <r>
    <x v="3"/>
    <n v="5960"/>
    <n v="652106.28"/>
    <n v="652106.28"/>
    <n v="652106.28"/>
    <n v="8220"/>
    <x v="221"/>
    <x v="0"/>
    <x v="1"/>
    <x v="0"/>
    <x v="0"/>
  </r>
  <r>
    <x v="3"/>
    <n v="123"/>
    <n v="48821.04"/>
    <n v="50295.9"/>
    <n v="50295.9"/>
    <n v="8220"/>
    <x v="221"/>
    <x v="1"/>
    <x v="1"/>
    <x v="0"/>
    <x v="0"/>
  </r>
  <r>
    <x v="3"/>
    <n v="2"/>
    <n v="547.80999999999995"/>
    <n v="564.25"/>
    <n v="564.25"/>
    <n v="8244"/>
    <x v="222"/>
    <x v="1"/>
    <x v="1"/>
    <x v="0"/>
    <x v="0"/>
  </r>
  <r>
    <x v="3"/>
    <n v="234"/>
    <n v="114371.53"/>
    <n v="114371.53"/>
    <n v="114371.53"/>
    <n v="8249"/>
    <x v="223"/>
    <x v="0"/>
    <x v="1"/>
    <x v="0"/>
    <x v="0"/>
  </r>
  <r>
    <x v="3"/>
    <n v="9"/>
    <n v="7740.38"/>
    <n v="8038.42"/>
    <n v="8038.42"/>
    <n v="8249"/>
    <x v="223"/>
    <x v="1"/>
    <x v="1"/>
    <x v="0"/>
    <x v="0"/>
  </r>
  <r>
    <x v="3"/>
    <n v="1081"/>
    <n v="531900.6"/>
    <n v="531900.6"/>
    <n v="531900.6"/>
    <n v="8299"/>
    <x v="224"/>
    <x v="0"/>
    <x v="1"/>
    <x v="0"/>
    <x v="0"/>
  </r>
  <r>
    <x v="3"/>
    <n v="265"/>
    <n v="76688.179999999993"/>
    <n v="79273.48"/>
    <n v="79273.48"/>
    <n v="8299"/>
    <x v="224"/>
    <x v="1"/>
    <x v="1"/>
    <x v="0"/>
    <x v="0"/>
  </r>
  <r>
    <x v="3"/>
    <n v="400"/>
    <n v="135574"/>
    <n v="135574"/>
    <n v="135574"/>
    <n v="8351"/>
    <x v="225"/>
    <x v="0"/>
    <x v="1"/>
    <x v="0"/>
    <x v="0"/>
  </r>
  <r>
    <x v="3"/>
    <n v="32395"/>
    <n v="2388664.48"/>
    <n v="2388664.48"/>
    <n v="2388664.48"/>
    <n v="8398"/>
    <x v="226"/>
    <x v="0"/>
    <x v="1"/>
    <x v="0"/>
    <x v="0"/>
  </r>
  <r>
    <x v="3"/>
    <n v="753"/>
    <n v="84239.43"/>
    <n v="86762.93"/>
    <n v="86762.93"/>
    <n v="8398"/>
    <x v="226"/>
    <x v="1"/>
    <x v="1"/>
    <x v="0"/>
    <x v="0"/>
  </r>
  <r>
    <x v="3"/>
    <n v="7"/>
    <n v="200"/>
    <n v="200"/>
    <n v="200"/>
    <n v="8641"/>
    <x v="227"/>
    <x v="0"/>
    <x v="1"/>
    <x v="0"/>
    <x v="0"/>
  </r>
  <r>
    <x v="3"/>
    <n v="7"/>
    <n v="2787.95"/>
    <n v="2871.57"/>
    <n v="2871.57"/>
    <n v="8641"/>
    <x v="227"/>
    <x v="1"/>
    <x v="1"/>
    <x v="0"/>
    <x v="0"/>
  </r>
  <r>
    <x v="3"/>
    <n v="18"/>
    <n v="1794.95"/>
    <n v="1848.81"/>
    <n v="1848.81"/>
    <n v="8661"/>
    <x v="228"/>
    <x v="1"/>
    <x v="1"/>
    <x v="0"/>
    <x v="0"/>
  </r>
  <r>
    <x v="3"/>
    <n v="2"/>
    <n v="186.2"/>
    <n v="186.2"/>
    <n v="186.2"/>
    <n v="8675"/>
    <x v="229"/>
    <x v="0"/>
    <x v="1"/>
    <x v="0"/>
    <x v="0"/>
  </r>
  <r>
    <x v="3"/>
    <n v="5"/>
    <n v="129.72999999999999"/>
    <n v="133.61000000000001"/>
    <n v="133.61000000000001"/>
    <n v="8675"/>
    <x v="229"/>
    <x v="1"/>
    <x v="1"/>
    <x v="0"/>
    <x v="0"/>
  </r>
  <r>
    <x v="3"/>
    <n v="3809"/>
    <n v="451983.63"/>
    <n v="451983.63"/>
    <n v="451983.63"/>
    <n v="8699"/>
    <x v="230"/>
    <x v="0"/>
    <x v="1"/>
    <x v="0"/>
    <x v="0"/>
  </r>
  <r>
    <x v="3"/>
    <n v="154"/>
    <n v="57889.16"/>
    <n v="59625.84"/>
    <n v="59625.84"/>
    <n v="8699"/>
    <x v="230"/>
    <x v="1"/>
    <x v="1"/>
    <x v="0"/>
    <x v="0"/>
  </r>
  <r>
    <x v="3"/>
    <n v="1"/>
    <n v="262.58999999999997"/>
    <n v="270.47000000000003"/>
    <n v="270.47000000000003"/>
    <n v="8734"/>
    <x v="247"/>
    <x v="1"/>
    <x v="1"/>
    <x v="0"/>
    <x v="0"/>
  </r>
  <r>
    <x v="3"/>
    <n v="117"/>
    <n v="69729.320000000007"/>
    <n v="69729.320000000007"/>
    <n v="69729.320000000007"/>
    <n v="8911"/>
    <x v="231"/>
    <x v="0"/>
    <x v="1"/>
    <x v="0"/>
    <x v="0"/>
  </r>
  <r>
    <x v="3"/>
    <n v="2"/>
    <n v="115.14"/>
    <n v="118.6"/>
    <n v="118.6"/>
    <n v="8911"/>
    <x v="231"/>
    <x v="1"/>
    <x v="1"/>
    <x v="0"/>
    <x v="0"/>
  </r>
  <r>
    <x v="3"/>
    <n v="1684"/>
    <n v="816961.86"/>
    <n v="816961.86"/>
    <n v="816961.86"/>
    <n v="8931"/>
    <x v="232"/>
    <x v="0"/>
    <x v="1"/>
    <x v="0"/>
    <x v="0"/>
  </r>
  <r>
    <x v="3"/>
    <n v="15"/>
    <n v="4841.38"/>
    <n v="4986.6400000000003"/>
    <n v="4986.6400000000003"/>
    <n v="8931"/>
    <x v="232"/>
    <x v="1"/>
    <x v="1"/>
    <x v="0"/>
    <x v="0"/>
  </r>
  <r>
    <x v="3"/>
    <n v="1028"/>
    <n v="554109.89"/>
    <n v="554109.89"/>
    <n v="554109.89"/>
    <n v="8999"/>
    <x v="233"/>
    <x v="0"/>
    <x v="1"/>
    <x v="0"/>
    <x v="0"/>
  </r>
  <r>
    <x v="3"/>
    <n v="643"/>
    <n v="86921.05"/>
    <n v="90274.43"/>
    <n v="90274.43"/>
    <n v="8999"/>
    <x v="233"/>
    <x v="1"/>
    <x v="1"/>
    <x v="0"/>
    <x v="0"/>
  </r>
  <r>
    <x v="3"/>
    <n v="5"/>
    <n v="5714.13"/>
    <n v="5714.13"/>
    <n v="5714.13"/>
    <n v="9222"/>
    <x v="234"/>
    <x v="0"/>
    <x v="1"/>
    <x v="0"/>
    <x v="0"/>
  </r>
  <r>
    <x v="3"/>
    <n v="3"/>
    <n v="68.09"/>
    <n v="70.150000000000006"/>
    <n v="70.150000000000006"/>
    <n v="9222"/>
    <x v="234"/>
    <x v="1"/>
    <x v="1"/>
    <x v="0"/>
    <x v="0"/>
  </r>
  <r>
    <x v="3"/>
    <n v="25"/>
    <n v="9251.82"/>
    <n v="9529.34"/>
    <n v="9529.34"/>
    <n v="9311"/>
    <x v="235"/>
    <x v="1"/>
    <x v="1"/>
    <x v="0"/>
    <x v="0"/>
  </r>
  <r>
    <x v="3"/>
    <n v="1"/>
    <n v="7"/>
    <n v="0"/>
    <n v="7"/>
    <n v="9399"/>
    <x v="236"/>
    <x v="0"/>
    <x v="2"/>
    <x v="1"/>
    <x v="0"/>
  </r>
  <r>
    <x v="3"/>
    <n v="38884"/>
    <n v="18079189.829999998"/>
    <n v="18079189.829999998"/>
    <n v="18079189.829999998"/>
    <n v="9399"/>
    <x v="236"/>
    <x v="0"/>
    <x v="1"/>
    <x v="0"/>
    <x v="0"/>
  </r>
  <r>
    <x v="3"/>
    <n v="1347"/>
    <n v="67673.649999999994"/>
    <n v="69719.17"/>
    <n v="69719.17"/>
    <n v="9399"/>
    <x v="236"/>
    <x v="1"/>
    <x v="1"/>
    <x v="0"/>
    <x v="0"/>
  </r>
  <r>
    <x v="3"/>
    <n v="15995"/>
    <n v="1876639.09"/>
    <n v="1876639.09"/>
    <n v="1876639.09"/>
    <n v="9402"/>
    <x v="237"/>
    <x v="0"/>
    <x v="1"/>
    <x v="0"/>
    <x v="0"/>
  </r>
  <r>
    <x v="3"/>
    <n v="52"/>
    <n v="5038.51"/>
    <n v="5189.67"/>
    <n v="5189.67"/>
    <n v="9402"/>
    <x v="237"/>
    <x v="1"/>
    <x v="1"/>
    <x v="0"/>
    <x v="0"/>
  </r>
  <r>
    <x v="4"/>
    <n v="333"/>
    <n v="144662.01999999999"/>
    <n v="144662.01999999999"/>
    <n v="144662.01999999999"/>
    <n v="1520"/>
    <x v="0"/>
    <x v="0"/>
    <x v="0"/>
    <x v="0"/>
    <x v="0"/>
  </r>
  <r>
    <x v="4"/>
    <n v="44"/>
    <n v="8603.7999999999993"/>
    <n v="8741.5"/>
    <n v="8741.5"/>
    <n v="1520"/>
    <x v="0"/>
    <x v="1"/>
    <x v="0"/>
    <x v="0"/>
    <x v="0"/>
  </r>
  <r>
    <x v="4"/>
    <n v="101"/>
    <n v="118213.84"/>
    <n v="118213.84"/>
    <n v="118213.84"/>
    <n v="1711"/>
    <x v="1"/>
    <x v="0"/>
    <x v="1"/>
    <x v="0"/>
    <x v="0"/>
  </r>
  <r>
    <x v="4"/>
    <n v="27"/>
    <n v="9603.39"/>
    <n v="9603.39"/>
    <n v="9603.39"/>
    <n v="1731"/>
    <x v="2"/>
    <x v="0"/>
    <x v="1"/>
    <x v="0"/>
    <x v="0"/>
  </r>
  <r>
    <x v="4"/>
    <n v="2"/>
    <n v="235.51"/>
    <n v="242.57"/>
    <n v="242.57"/>
    <n v="1771"/>
    <x v="251"/>
    <x v="1"/>
    <x v="1"/>
    <x v="0"/>
    <x v="0"/>
  </r>
  <r>
    <x v="4"/>
    <n v="3"/>
    <n v="122"/>
    <n v="122"/>
    <n v="122"/>
    <n v="1799"/>
    <x v="3"/>
    <x v="0"/>
    <x v="1"/>
    <x v="0"/>
    <x v="0"/>
  </r>
  <r>
    <x v="4"/>
    <n v="4"/>
    <n v="2292.73"/>
    <n v="2361.5100000000002"/>
    <n v="2361.5100000000002"/>
    <n v="1799"/>
    <x v="3"/>
    <x v="1"/>
    <x v="1"/>
    <x v="0"/>
    <x v="0"/>
  </r>
  <r>
    <x v="4"/>
    <n v="4888"/>
    <n v="914234"/>
    <n v="914234"/>
    <n v="914234"/>
    <n v="2741"/>
    <x v="4"/>
    <x v="0"/>
    <x v="1"/>
    <x v="0"/>
    <x v="0"/>
  </r>
  <r>
    <x v="4"/>
    <n v="66"/>
    <n v="35800.699999999997"/>
    <n v="36741.699999999997"/>
    <n v="36741.699999999997"/>
    <n v="2741"/>
    <x v="4"/>
    <x v="1"/>
    <x v="1"/>
    <x v="0"/>
    <x v="0"/>
  </r>
  <r>
    <x v="4"/>
    <n v="2"/>
    <n v="41.46"/>
    <n v="42.7"/>
    <n v="42.7"/>
    <n v="2791"/>
    <x v="252"/>
    <x v="1"/>
    <x v="1"/>
    <x v="0"/>
    <x v="0"/>
  </r>
  <r>
    <x v="4"/>
    <n v="89"/>
    <n v="12643.48"/>
    <n v="13025.72"/>
    <n v="13025.72"/>
    <n v="4011"/>
    <x v="5"/>
    <x v="1"/>
    <x v="1"/>
    <x v="0"/>
    <x v="0"/>
  </r>
  <r>
    <x v="4"/>
    <n v="469"/>
    <n v="130547.16"/>
    <n v="130547.16"/>
    <n v="130547.16"/>
    <n v="4111"/>
    <x v="6"/>
    <x v="0"/>
    <x v="1"/>
    <x v="0"/>
    <x v="0"/>
  </r>
  <r>
    <x v="4"/>
    <n v="455"/>
    <n v="22731.47"/>
    <n v="23465.87"/>
    <n v="23465.87"/>
    <n v="4111"/>
    <x v="6"/>
    <x v="1"/>
    <x v="1"/>
    <x v="0"/>
    <x v="0"/>
  </r>
  <r>
    <x v="4"/>
    <n v="243"/>
    <n v="16132.7"/>
    <n v="16132.7"/>
    <n v="16132.7"/>
    <n v="4112"/>
    <x v="7"/>
    <x v="0"/>
    <x v="1"/>
    <x v="0"/>
    <x v="0"/>
  </r>
  <r>
    <x v="4"/>
    <n v="456"/>
    <n v="64562.15"/>
    <n v="66704.97"/>
    <n v="66704.97"/>
    <n v="4112"/>
    <x v="7"/>
    <x v="1"/>
    <x v="1"/>
    <x v="0"/>
    <x v="0"/>
  </r>
  <r>
    <x v="4"/>
    <n v="58"/>
    <n v="13352.85"/>
    <n v="13352.85"/>
    <n v="13352.85"/>
    <n v="4119"/>
    <x v="8"/>
    <x v="0"/>
    <x v="1"/>
    <x v="0"/>
    <x v="0"/>
  </r>
  <r>
    <x v="4"/>
    <n v="9"/>
    <n v="329.78"/>
    <n v="0"/>
    <n v="329.78"/>
    <n v="4121"/>
    <x v="9"/>
    <x v="0"/>
    <x v="2"/>
    <x v="1"/>
    <x v="0"/>
  </r>
  <r>
    <x v="4"/>
    <n v="16441"/>
    <n v="751228.75"/>
    <n v="751228.75"/>
    <n v="751228.75"/>
    <n v="4121"/>
    <x v="9"/>
    <x v="0"/>
    <x v="1"/>
    <x v="0"/>
    <x v="0"/>
  </r>
  <r>
    <x v="4"/>
    <n v="1409"/>
    <n v="55220.67"/>
    <n v="56991.47"/>
    <n v="56991.47"/>
    <n v="4121"/>
    <x v="9"/>
    <x v="1"/>
    <x v="1"/>
    <x v="0"/>
    <x v="0"/>
  </r>
  <r>
    <x v="4"/>
    <n v="13"/>
    <n v="905.4"/>
    <n v="905.4"/>
    <n v="905.4"/>
    <n v="4131"/>
    <x v="10"/>
    <x v="0"/>
    <x v="1"/>
    <x v="0"/>
    <x v="0"/>
  </r>
  <r>
    <x v="4"/>
    <n v="106"/>
    <n v="10823.38"/>
    <n v="11195.18"/>
    <n v="11195.18"/>
    <n v="4131"/>
    <x v="10"/>
    <x v="1"/>
    <x v="1"/>
    <x v="0"/>
    <x v="0"/>
  </r>
  <r>
    <x v="4"/>
    <n v="151"/>
    <n v="32079.55"/>
    <n v="32079.55"/>
    <n v="32079.55"/>
    <n v="4214"/>
    <x v="11"/>
    <x v="0"/>
    <x v="1"/>
    <x v="0"/>
    <x v="0"/>
  </r>
  <r>
    <x v="4"/>
    <n v="23"/>
    <n v="2951.74"/>
    <n v="3040.34"/>
    <n v="3040.34"/>
    <n v="4214"/>
    <x v="11"/>
    <x v="1"/>
    <x v="1"/>
    <x v="0"/>
    <x v="0"/>
  </r>
  <r>
    <x v="4"/>
    <n v="475"/>
    <n v="543940.28"/>
    <n v="543940.28"/>
    <n v="543940.28"/>
    <n v="4215"/>
    <x v="12"/>
    <x v="0"/>
    <x v="1"/>
    <x v="0"/>
    <x v="0"/>
  </r>
  <r>
    <x v="4"/>
    <n v="93"/>
    <n v="57107.05"/>
    <n v="58905.29"/>
    <n v="58905.29"/>
    <n v="4215"/>
    <x v="12"/>
    <x v="1"/>
    <x v="1"/>
    <x v="0"/>
    <x v="0"/>
  </r>
  <r>
    <x v="4"/>
    <n v="8"/>
    <n v="4044.58"/>
    <n v="4165.8999999999996"/>
    <n v="4165.8999999999996"/>
    <n v="4225"/>
    <x v="13"/>
    <x v="1"/>
    <x v="1"/>
    <x v="0"/>
    <x v="0"/>
  </r>
  <r>
    <x v="4"/>
    <n v="267"/>
    <n v="570424.47"/>
    <n v="570424.47"/>
    <n v="570424.47"/>
    <n v="4411"/>
    <x v="14"/>
    <x v="0"/>
    <x v="3"/>
    <x v="2"/>
    <x v="0"/>
  </r>
  <r>
    <x v="4"/>
    <n v="1512"/>
    <n v="1613350.24"/>
    <n v="1638922.88"/>
    <n v="1638922.88"/>
    <n v="4411"/>
    <x v="14"/>
    <x v="1"/>
    <x v="3"/>
    <x v="2"/>
    <x v="0"/>
  </r>
  <r>
    <x v="4"/>
    <n v="35"/>
    <n v="10147.92"/>
    <n v="10147.92"/>
    <n v="10147.92"/>
    <n v="4457"/>
    <x v="15"/>
    <x v="0"/>
    <x v="1"/>
    <x v="0"/>
    <x v="0"/>
  </r>
  <r>
    <x v="4"/>
    <n v="12"/>
    <n v="2051.9499999999998"/>
    <n v="2113.5100000000002"/>
    <n v="2113.5100000000002"/>
    <n v="4457"/>
    <x v="15"/>
    <x v="1"/>
    <x v="1"/>
    <x v="0"/>
    <x v="0"/>
  </r>
  <r>
    <x v="4"/>
    <n v="12"/>
    <n v="3129.13"/>
    <n v="3129.13"/>
    <n v="3129.13"/>
    <n v="4468"/>
    <x v="16"/>
    <x v="0"/>
    <x v="1"/>
    <x v="0"/>
    <x v="0"/>
  </r>
  <r>
    <x v="4"/>
    <n v="10"/>
    <n v="2041.9"/>
    <n v="2103.16"/>
    <n v="2103.16"/>
    <n v="4468"/>
    <x v="16"/>
    <x v="1"/>
    <x v="1"/>
    <x v="0"/>
    <x v="0"/>
  </r>
  <r>
    <x v="4"/>
    <n v="4"/>
    <n v="391.12"/>
    <n v="0"/>
    <n v="391.12"/>
    <n v="4511"/>
    <x v="17"/>
    <x v="0"/>
    <x v="2"/>
    <x v="1"/>
    <x v="0"/>
  </r>
  <r>
    <x v="4"/>
    <n v="47808"/>
    <n v="21603385.670000002"/>
    <n v="21603385.670000002"/>
    <n v="21603385.670000002"/>
    <n v="4511"/>
    <x v="17"/>
    <x v="0"/>
    <x v="4"/>
    <x v="0"/>
    <x v="0"/>
  </r>
  <r>
    <x v="4"/>
    <n v="3"/>
    <n v="3453.67"/>
    <n v="0"/>
    <n v="3469.09"/>
    <n v="4511"/>
    <x v="17"/>
    <x v="1"/>
    <x v="2"/>
    <x v="1"/>
    <x v="0"/>
  </r>
  <r>
    <x v="4"/>
    <n v="6906"/>
    <n v="3308866.49"/>
    <n v="3376709.57"/>
    <n v="3376709.57"/>
    <n v="4511"/>
    <x v="17"/>
    <x v="1"/>
    <x v="4"/>
    <x v="0"/>
    <x v="0"/>
  </r>
  <r>
    <x v="4"/>
    <n v="143"/>
    <n v="21808.33"/>
    <n v="21808.33"/>
    <n v="21808.33"/>
    <n v="4582"/>
    <x v="18"/>
    <x v="0"/>
    <x v="4"/>
    <x v="0"/>
    <x v="0"/>
  </r>
  <r>
    <x v="4"/>
    <n v="19"/>
    <n v="2391.0100000000002"/>
    <n v="2470.81"/>
    <n v="2470.81"/>
    <n v="4582"/>
    <x v="18"/>
    <x v="1"/>
    <x v="4"/>
    <x v="0"/>
    <x v="0"/>
  </r>
  <r>
    <x v="4"/>
    <n v="12950"/>
    <n v="10299744.220000001"/>
    <n v="10299744.220000001"/>
    <n v="10299744.220000001"/>
    <n v="4722"/>
    <x v="19"/>
    <x v="0"/>
    <x v="3"/>
    <x v="2"/>
    <x v="0"/>
  </r>
  <r>
    <x v="4"/>
    <n v="2157"/>
    <n v="1056476.99"/>
    <n v="1087936.1499999999"/>
    <n v="1087936.1499999999"/>
    <n v="4722"/>
    <x v="19"/>
    <x v="1"/>
    <x v="3"/>
    <x v="2"/>
    <x v="0"/>
  </r>
  <r>
    <x v="4"/>
    <n v="11906"/>
    <n v="585066.21"/>
    <n v="585066.21"/>
    <n v="585066.21"/>
    <n v="4784"/>
    <x v="20"/>
    <x v="0"/>
    <x v="1"/>
    <x v="0"/>
    <x v="0"/>
  </r>
  <r>
    <x v="4"/>
    <n v="237"/>
    <n v="4502.13"/>
    <n v="4638.43"/>
    <n v="4638.43"/>
    <n v="4784"/>
    <x v="20"/>
    <x v="1"/>
    <x v="1"/>
    <x v="0"/>
    <x v="0"/>
  </r>
  <r>
    <x v="4"/>
    <n v="1021"/>
    <n v="159708.74"/>
    <n v="159708.74"/>
    <n v="159708.74"/>
    <n v="4789"/>
    <x v="21"/>
    <x v="0"/>
    <x v="1"/>
    <x v="0"/>
    <x v="0"/>
  </r>
  <r>
    <x v="4"/>
    <n v="291"/>
    <n v="34071.31"/>
    <n v="35149.61"/>
    <n v="35149.61"/>
    <n v="4789"/>
    <x v="21"/>
    <x v="1"/>
    <x v="1"/>
    <x v="0"/>
    <x v="0"/>
  </r>
  <r>
    <x v="4"/>
    <n v="5824"/>
    <n v="500121.82"/>
    <n v="500121.82"/>
    <n v="500121.82"/>
    <n v="4812"/>
    <x v="22"/>
    <x v="0"/>
    <x v="1"/>
    <x v="0"/>
    <x v="0"/>
  </r>
  <r>
    <x v="4"/>
    <n v="1"/>
    <n v="885.48"/>
    <n v="0"/>
    <n v="912.04"/>
    <n v="4812"/>
    <x v="22"/>
    <x v="1"/>
    <x v="2"/>
    <x v="1"/>
    <x v="0"/>
  </r>
  <r>
    <x v="4"/>
    <n v="241"/>
    <n v="21894.61"/>
    <n v="22544.87"/>
    <n v="22544.87"/>
    <n v="4812"/>
    <x v="22"/>
    <x v="1"/>
    <x v="1"/>
    <x v="0"/>
    <x v="0"/>
  </r>
  <r>
    <x v="4"/>
    <n v="8"/>
    <n v="1011.55"/>
    <n v="0"/>
    <n v="1011.55"/>
    <n v="4814"/>
    <x v="23"/>
    <x v="0"/>
    <x v="2"/>
    <x v="1"/>
    <x v="0"/>
  </r>
  <r>
    <x v="4"/>
    <n v="72986"/>
    <n v="8432102.5500000007"/>
    <n v="8432102.5500000007"/>
    <n v="8432102.5500000007"/>
    <n v="4814"/>
    <x v="23"/>
    <x v="0"/>
    <x v="1"/>
    <x v="0"/>
    <x v="0"/>
  </r>
  <r>
    <x v="4"/>
    <n v="1"/>
    <n v="16"/>
    <n v="0"/>
    <n v="16"/>
    <n v="4814"/>
    <x v="23"/>
    <x v="1"/>
    <x v="2"/>
    <x v="1"/>
    <x v="0"/>
  </r>
  <r>
    <x v="4"/>
    <n v="987"/>
    <n v="30978.34"/>
    <n v="31602.3"/>
    <n v="31602.3"/>
    <n v="4814"/>
    <x v="23"/>
    <x v="1"/>
    <x v="1"/>
    <x v="0"/>
    <x v="0"/>
  </r>
  <r>
    <x v="4"/>
    <n v="289"/>
    <n v="41019.019999999997"/>
    <n v="41019.019999999997"/>
    <n v="41019.019999999997"/>
    <n v="4816"/>
    <x v="24"/>
    <x v="0"/>
    <x v="1"/>
    <x v="0"/>
    <x v="0"/>
  </r>
  <r>
    <x v="4"/>
    <n v="222"/>
    <n v="10475.09"/>
    <n v="10806.99"/>
    <n v="10806.99"/>
    <n v="4816"/>
    <x v="24"/>
    <x v="1"/>
    <x v="1"/>
    <x v="0"/>
    <x v="0"/>
  </r>
  <r>
    <x v="4"/>
    <n v="32"/>
    <n v="2469.23"/>
    <n v="2571.9299999999998"/>
    <n v="2571.9299999999998"/>
    <n v="4829"/>
    <x v="25"/>
    <x v="1"/>
    <x v="1"/>
    <x v="0"/>
    <x v="0"/>
  </r>
  <r>
    <x v="4"/>
    <n v="1"/>
    <n v="111"/>
    <n v="0"/>
    <n v="111"/>
    <n v="4899"/>
    <x v="26"/>
    <x v="0"/>
    <x v="2"/>
    <x v="1"/>
    <x v="0"/>
  </r>
  <r>
    <x v="4"/>
    <n v="9917"/>
    <n v="1061228.8999999999"/>
    <n v="1061228.8999999999"/>
    <n v="1061228.8999999999"/>
    <n v="4899"/>
    <x v="26"/>
    <x v="0"/>
    <x v="1"/>
    <x v="0"/>
    <x v="0"/>
  </r>
  <r>
    <x v="4"/>
    <n v="65"/>
    <n v="4596.68"/>
    <n v="4734.5600000000004"/>
    <n v="4734.5600000000004"/>
    <n v="4899"/>
    <x v="26"/>
    <x v="1"/>
    <x v="1"/>
    <x v="0"/>
    <x v="0"/>
  </r>
  <r>
    <x v="4"/>
    <n v="2"/>
    <n v="10"/>
    <n v="0"/>
    <n v="10"/>
    <n v="4900"/>
    <x v="27"/>
    <x v="0"/>
    <x v="2"/>
    <x v="1"/>
    <x v="0"/>
  </r>
  <r>
    <x v="4"/>
    <n v="17298"/>
    <n v="4934239.4400000004"/>
    <n v="4934239.4400000004"/>
    <n v="4934239.4400000004"/>
    <n v="4900"/>
    <x v="27"/>
    <x v="0"/>
    <x v="1"/>
    <x v="0"/>
    <x v="0"/>
  </r>
  <r>
    <x v="4"/>
    <n v="30"/>
    <n v="5506.51"/>
    <n v="5671.75"/>
    <n v="5671.75"/>
    <n v="4900"/>
    <x v="27"/>
    <x v="1"/>
    <x v="1"/>
    <x v="0"/>
    <x v="0"/>
  </r>
  <r>
    <x v="4"/>
    <n v="1674"/>
    <n v="326109.89"/>
    <n v="326109.89"/>
    <n v="326109.89"/>
    <n v="5013"/>
    <x v="28"/>
    <x v="0"/>
    <x v="5"/>
    <x v="2"/>
    <x v="0"/>
  </r>
  <r>
    <x v="4"/>
    <n v="16"/>
    <n v="14049.46"/>
    <n v="14667.58"/>
    <n v="14667.58"/>
    <n v="5013"/>
    <x v="28"/>
    <x v="1"/>
    <x v="5"/>
    <x v="2"/>
    <x v="0"/>
  </r>
  <r>
    <x v="4"/>
    <n v="5"/>
    <n v="5445.78"/>
    <n v="5445.78"/>
    <n v="5445.78"/>
    <n v="5039"/>
    <x v="30"/>
    <x v="0"/>
    <x v="0"/>
    <x v="0"/>
    <x v="0"/>
  </r>
  <r>
    <x v="4"/>
    <n v="4"/>
    <n v="1546.33"/>
    <n v="1592.71"/>
    <n v="1592.71"/>
    <n v="5039"/>
    <x v="30"/>
    <x v="1"/>
    <x v="0"/>
    <x v="0"/>
    <x v="0"/>
  </r>
  <r>
    <x v="4"/>
    <n v="1"/>
    <n v="1193.81"/>
    <n v="1193.81"/>
    <n v="1193.81"/>
    <n v="5044"/>
    <x v="31"/>
    <x v="0"/>
    <x v="0"/>
    <x v="0"/>
    <x v="0"/>
  </r>
  <r>
    <x v="4"/>
    <n v="3"/>
    <n v="457.1"/>
    <n v="470.8"/>
    <n v="470.8"/>
    <n v="5044"/>
    <x v="31"/>
    <x v="1"/>
    <x v="0"/>
    <x v="0"/>
    <x v="0"/>
  </r>
  <r>
    <x v="4"/>
    <n v="4"/>
    <n v="23.96"/>
    <n v="0"/>
    <n v="23.96"/>
    <n v="5045"/>
    <x v="32"/>
    <x v="0"/>
    <x v="2"/>
    <x v="1"/>
    <x v="0"/>
  </r>
  <r>
    <x v="4"/>
    <n v="50765"/>
    <n v="2421245.12"/>
    <n v="2421245.12"/>
    <n v="2421245.12"/>
    <n v="5045"/>
    <x v="32"/>
    <x v="0"/>
    <x v="0"/>
    <x v="0"/>
    <x v="0"/>
  </r>
  <r>
    <x v="4"/>
    <n v="984"/>
    <n v="192340.35"/>
    <n v="197576.99"/>
    <n v="197576.99"/>
    <n v="5045"/>
    <x v="32"/>
    <x v="1"/>
    <x v="0"/>
    <x v="0"/>
    <x v="0"/>
  </r>
  <r>
    <x v="4"/>
    <n v="2"/>
    <n v="964.65"/>
    <n v="993.59"/>
    <n v="993.59"/>
    <n v="5046"/>
    <x v="33"/>
    <x v="1"/>
    <x v="1"/>
    <x v="0"/>
    <x v="0"/>
  </r>
  <r>
    <x v="4"/>
    <n v="836"/>
    <n v="1605163.63"/>
    <n v="1605163.63"/>
    <n v="1605163.63"/>
    <n v="5047"/>
    <x v="34"/>
    <x v="0"/>
    <x v="1"/>
    <x v="0"/>
    <x v="0"/>
  </r>
  <r>
    <x v="4"/>
    <n v="68"/>
    <n v="32265.61"/>
    <n v="33233.61"/>
    <n v="33233.61"/>
    <n v="5047"/>
    <x v="34"/>
    <x v="1"/>
    <x v="1"/>
    <x v="0"/>
    <x v="0"/>
  </r>
  <r>
    <x v="4"/>
    <n v="1"/>
    <n v="277.23"/>
    <n v="285.55"/>
    <n v="285.55"/>
    <n v="5051"/>
    <x v="253"/>
    <x v="1"/>
    <x v="0"/>
    <x v="0"/>
    <x v="0"/>
  </r>
  <r>
    <x v="4"/>
    <n v="551"/>
    <n v="926863.38"/>
    <n v="926863.38"/>
    <n v="926863.38"/>
    <n v="5065"/>
    <x v="35"/>
    <x v="0"/>
    <x v="0"/>
    <x v="0"/>
    <x v="0"/>
  </r>
  <r>
    <x v="4"/>
    <n v="33"/>
    <n v="19048.77"/>
    <n v="19615.57"/>
    <n v="19615.57"/>
    <n v="5065"/>
    <x v="35"/>
    <x v="1"/>
    <x v="0"/>
    <x v="0"/>
    <x v="0"/>
  </r>
  <r>
    <x v="4"/>
    <n v="1"/>
    <n v="18.36"/>
    <n v="0"/>
    <n v="18.36"/>
    <n v="5072"/>
    <x v="36"/>
    <x v="0"/>
    <x v="2"/>
    <x v="1"/>
    <x v="0"/>
  </r>
  <r>
    <x v="4"/>
    <n v="1075"/>
    <n v="200350.23"/>
    <n v="200350.23"/>
    <n v="200350.23"/>
    <n v="5072"/>
    <x v="36"/>
    <x v="0"/>
    <x v="0"/>
    <x v="0"/>
    <x v="0"/>
  </r>
  <r>
    <x v="4"/>
    <n v="7"/>
    <n v="1158.42"/>
    <n v="1193.1600000000001"/>
    <n v="1193.1600000000001"/>
    <n v="5072"/>
    <x v="36"/>
    <x v="1"/>
    <x v="0"/>
    <x v="0"/>
    <x v="0"/>
  </r>
  <r>
    <x v="4"/>
    <n v="1"/>
    <n v="690"/>
    <n v="690"/>
    <n v="690"/>
    <n v="5074"/>
    <x v="37"/>
    <x v="0"/>
    <x v="0"/>
    <x v="0"/>
    <x v="0"/>
  </r>
  <r>
    <x v="4"/>
    <n v="1"/>
    <n v="16.52"/>
    <n v="17.02"/>
    <n v="17.02"/>
    <n v="5074"/>
    <x v="37"/>
    <x v="1"/>
    <x v="0"/>
    <x v="0"/>
    <x v="0"/>
  </r>
  <r>
    <x v="4"/>
    <n v="88"/>
    <n v="13735.49"/>
    <n v="13735.49"/>
    <n v="13735.49"/>
    <n v="5085"/>
    <x v="38"/>
    <x v="0"/>
    <x v="1"/>
    <x v="0"/>
    <x v="0"/>
  </r>
  <r>
    <x v="4"/>
    <n v="9"/>
    <n v="2719.77"/>
    <n v="2804.15"/>
    <n v="2804.15"/>
    <n v="5085"/>
    <x v="38"/>
    <x v="1"/>
    <x v="1"/>
    <x v="0"/>
    <x v="0"/>
  </r>
  <r>
    <x v="4"/>
    <n v="10"/>
    <n v="9024.09"/>
    <n v="9294.7900000000009"/>
    <n v="9294.7900000000009"/>
    <n v="5094"/>
    <x v="39"/>
    <x v="1"/>
    <x v="0"/>
    <x v="0"/>
    <x v="0"/>
  </r>
  <r>
    <x v="4"/>
    <n v="975"/>
    <n v="518056.57"/>
    <n v="518056.57"/>
    <n v="518056.57"/>
    <n v="5099"/>
    <x v="40"/>
    <x v="0"/>
    <x v="0"/>
    <x v="0"/>
    <x v="0"/>
  </r>
  <r>
    <x v="4"/>
    <n v="96"/>
    <n v="35129.71"/>
    <n v="36228.43"/>
    <n v="36228.43"/>
    <n v="5099"/>
    <x v="40"/>
    <x v="1"/>
    <x v="0"/>
    <x v="0"/>
    <x v="0"/>
  </r>
  <r>
    <x v="4"/>
    <n v="144"/>
    <n v="284716.15000000002"/>
    <n v="284716.15000000002"/>
    <n v="284716.15000000002"/>
    <n v="5111"/>
    <x v="41"/>
    <x v="0"/>
    <x v="0"/>
    <x v="0"/>
    <x v="0"/>
  </r>
  <r>
    <x v="4"/>
    <n v="30"/>
    <n v="5096.63"/>
    <n v="5271.21"/>
    <n v="5271.21"/>
    <n v="5111"/>
    <x v="41"/>
    <x v="1"/>
    <x v="0"/>
    <x v="0"/>
    <x v="0"/>
  </r>
  <r>
    <x v="4"/>
    <n v="91"/>
    <n v="25396.84"/>
    <n v="26227.919999999998"/>
    <n v="26227.919999999998"/>
    <n v="5122"/>
    <x v="42"/>
    <x v="1"/>
    <x v="1"/>
    <x v="0"/>
    <x v="0"/>
  </r>
  <r>
    <x v="4"/>
    <n v="16"/>
    <n v="13522.48"/>
    <n v="13929.24"/>
    <n v="13929.24"/>
    <n v="5131"/>
    <x v="43"/>
    <x v="1"/>
    <x v="0"/>
    <x v="0"/>
    <x v="0"/>
  </r>
  <r>
    <x v="4"/>
    <n v="41"/>
    <n v="9511.48"/>
    <n v="9808.14"/>
    <n v="9808.14"/>
    <n v="5137"/>
    <x v="44"/>
    <x v="1"/>
    <x v="0"/>
    <x v="0"/>
    <x v="0"/>
  </r>
  <r>
    <x v="4"/>
    <n v="6"/>
    <n v="635.35"/>
    <n v="656.59"/>
    <n v="656.59"/>
    <n v="5139"/>
    <x v="45"/>
    <x v="1"/>
    <x v="0"/>
    <x v="0"/>
    <x v="0"/>
  </r>
  <r>
    <x v="4"/>
    <n v="797"/>
    <n v="61523.1"/>
    <n v="61523.1"/>
    <n v="61523.1"/>
    <n v="5172"/>
    <x v="47"/>
    <x v="0"/>
    <x v="0"/>
    <x v="0"/>
    <x v="0"/>
  </r>
  <r>
    <x v="4"/>
    <n v="4"/>
    <n v="10188.01"/>
    <n v="10493.63"/>
    <n v="10493.63"/>
    <n v="5172"/>
    <x v="47"/>
    <x v="1"/>
    <x v="0"/>
    <x v="0"/>
    <x v="0"/>
  </r>
  <r>
    <x v="4"/>
    <n v="59"/>
    <n v="16153.13"/>
    <n v="16640.05"/>
    <n v="16640.05"/>
    <n v="5192"/>
    <x v="48"/>
    <x v="1"/>
    <x v="0"/>
    <x v="0"/>
    <x v="0"/>
  </r>
  <r>
    <x v="4"/>
    <n v="2"/>
    <n v="2208.11"/>
    <n v="2274.35"/>
    <n v="2274.35"/>
    <n v="5198"/>
    <x v="249"/>
    <x v="1"/>
    <x v="0"/>
    <x v="0"/>
    <x v="0"/>
  </r>
  <r>
    <x v="4"/>
    <n v="2220"/>
    <n v="3112741.46"/>
    <n v="3112741.46"/>
    <n v="3112741.46"/>
    <n v="5199"/>
    <x v="50"/>
    <x v="0"/>
    <x v="0"/>
    <x v="0"/>
    <x v="0"/>
  </r>
  <r>
    <x v="4"/>
    <n v="130"/>
    <n v="92774.78"/>
    <n v="95474.92"/>
    <n v="95474.92"/>
    <n v="5199"/>
    <x v="50"/>
    <x v="1"/>
    <x v="0"/>
    <x v="0"/>
    <x v="0"/>
  </r>
  <r>
    <x v="4"/>
    <n v="10680"/>
    <n v="1818682.45"/>
    <n v="1818682.45"/>
    <n v="1818682.45"/>
    <n v="5200"/>
    <x v="51"/>
    <x v="0"/>
    <x v="6"/>
    <x v="3"/>
    <x v="0"/>
  </r>
  <r>
    <x v="4"/>
    <n v="107"/>
    <n v="8940.75"/>
    <n v="9285.6299999999992"/>
    <n v="9285.6299999999992"/>
    <n v="5200"/>
    <x v="51"/>
    <x v="1"/>
    <x v="6"/>
    <x v="3"/>
    <x v="0"/>
  </r>
  <r>
    <x v="4"/>
    <n v="2090"/>
    <n v="667339.73"/>
    <n v="667339.73"/>
    <n v="667339.73"/>
    <n v="5211"/>
    <x v="52"/>
    <x v="0"/>
    <x v="0"/>
    <x v="0"/>
    <x v="0"/>
  </r>
  <r>
    <x v="4"/>
    <n v="13"/>
    <n v="3740.89"/>
    <n v="3853.11"/>
    <n v="3853.11"/>
    <n v="5211"/>
    <x v="52"/>
    <x v="1"/>
    <x v="0"/>
    <x v="0"/>
    <x v="0"/>
  </r>
  <r>
    <x v="4"/>
    <n v="4"/>
    <n v="718.97"/>
    <n v="0"/>
    <n v="718.97"/>
    <n v="5251"/>
    <x v="53"/>
    <x v="0"/>
    <x v="2"/>
    <x v="1"/>
    <x v="0"/>
  </r>
  <r>
    <x v="4"/>
    <n v="85321"/>
    <n v="7343834.2999999998"/>
    <n v="7343834.2999999998"/>
    <n v="7343834.2999999998"/>
    <n v="5251"/>
    <x v="53"/>
    <x v="0"/>
    <x v="0"/>
    <x v="0"/>
    <x v="0"/>
  </r>
  <r>
    <x v="4"/>
    <n v="116"/>
    <n v="20201.93"/>
    <n v="20843.91"/>
    <n v="20843.91"/>
    <n v="5251"/>
    <x v="53"/>
    <x v="1"/>
    <x v="0"/>
    <x v="0"/>
    <x v="0"/>
  </r>
  <r>
    <x v="4"/>
    <n v="2266"/>
    <n v="236310.04"/>
    <n v="236310.04"/>
    <n v="236310.04"/>
    <n v="5261"/>
    <x v="49"/>
    <x v="0"/>
    <x v="0"/>
    <x v="0"/>
    <x v="0"/>
  </r>
  <r>
    <x v="4"/>
    <n v="11"/>
    <n v="892.25"/>
    <n v="919.05"/>
    <n v="919.05"/>
    <n v="5261"/>
    <x v="49"/>
    <x v="1"/>
    <x v="0"/>
    <x v="0"/>
    <x v="0"/>
  </r>
  <r>
    <x v="4"/>
    <n v="1"/>
    <n v="116.69"/>
    <n v="120.19"/>
    <n v="120.19"/>
    <n v="5271"/>
    <x v="238"/>
    <x v="1"/>
    <x v="5"/>
    <x v="2"/>
    <x v="0"/>
  </r>
  <r>
    <x v="4"/>
    <n v="5010"/>
    <n v="1180599.47"/>
    <n v="1180599.47"/>
    <n v="1180599.47"/>
    <n v="5300"/>
    <x v="54"/>
    <x v="0"/>
    <x v="1"/>
    <x v="0"/>
    <x v="0"/>
  </r>
  <r>
    <x v="4"/>
    <n v="118"/>
    <n v="23611.8"/>
    <n v="24419.360000000001"/>
    <n v="24419.360000000001"/>
    <n v="5300"/>
    <x v="54"/>
    <x v="1"/>
    <x v="1"/>
    <x v="0"/>
    <x v="0"/>
  </r>
  <r>
    <x v="4"/>
    <n v="3650"/>
    <n v="414553.91"/>
    <n v="414553.91"/>
    <n v="414553.91"/>
    <n v="5309"/>
    <x v="55"/>
    <x v="0"/>
    <x v="0"/>
    <x v="0"/>
    <x v="0"/>
  </r>
  <r>
    <x v="4"/>
    <n v="2846"/>
    <n v="360263.73"/>
    <n v="371155.21"/>
    <n v="371155.21"/>
    <n v="5309"/>
    <x v="55"/>
    <x v="1"/>
    <x v="0"/>
    <x v="0"/>
    <x v="0"/>
  </r>
  <r>
    <x v="4"/>
    <n v="229"/>
    <n v="67155.960000000006"/>
    <n v="67155.960000000006"/>
    <n v="67155.960000000006"/>
    <n v="5310"/>
    <x v="56"/>
    <x v="0"/>
    <x v="1"/>
    <x v="0"/>
    <x v="0"/>
  </r>
  <r>
    <x v="4"/>
    <n v="687"/>
    <n v="65936.149999999994"/>
    <n v="67971.61"/>
    <n v="67971.61"/>
    <n v="5310"/>
    <x v="56"/>
    <x v="1"/>
    <x v="1"/>
    <x v="0"/>
    <x v="0"/>
  </r>
  <r>
    <x v="4"/>
    <n v="20"/>
    <n v="1819.82"/>
    <n v="0"/>
    <n v="1819.82"/>
    <n v="5311"/>
    <x v="57"/>
    <x v="0"/>
    <x v="2"/>
    <x v="1"/>
    <x v="0"/>
  </r>
  <r>
    <x v="4"/>
    <n v="189693"/>
    <n v="15125877.140000001"/>
    <n v="15125877.140000001"/>
    <n v="15125877.140000001"/>
    <n v="5311"/>
    <x v="57"/>
    <x v="0"/>
    <x v="6"/>
    <x v="3"/>
    <x v="0"/>
  </r>
  <r>
    <x v="4"/>
    <n v="1"/>
    <n v="3610.8"/>
    <n v="0"/>
    <n v="3719.12"/>
    <n v="5311"/>
    <x v="57"/>
    <x v="1"/>
    <x v="2"/>
    <x v="1"/>
    <x v="0"/>
  </r>
  <r>
    <x v="4"/>
    <n v="4742"/>
    <n v="706253.08"/>
    <n v="728409.36"/>
    <n v="728409.36"/>
    <n v="5311"/>
    <x v="57"/>
    <x v="1"/>
    <x v="6"/>
    <x v="3"/>
    <x v="0"/>
  </r>
  <r>
    <x v="4"/>
    <n v="31"/>
    <n v="2288.5"/>
    <n v="2357.14"/>
    <n v="2357.14"/>
    <n v="5331"/>
    <x v="58"/>
    <x v="1"/>
    <x v="0"/>
    <x v="0"/>
    <x v="0"/>
  </r>
  <r>
    <x v="4"/>
    <n v="299"/>
    <n v="28169.52"/>
    <n v="28169.52"/>
    <n v="28169.52"/>
    <n v="5399"/>
    <x v="59"/>
    <x v="0"/>
    <x v="1"/>
    <x v="0"/>
    <x v="0"/>
  </r>
  <r>
    <x v="4"/>
    <n v="297"/>
    <n v="42024.24"/>
    <n v="43310.26"/>
    <n v="43310.26"/>
    <n v="5399"/>
    <x v="59"/>
    <x v="1"/>
    <x v="1"/>
    <x v="0"/>
    <x v="0"/>
  </r>
  <r>
    <x v="4"/>
    <n v="47"/>
    <n v="7842.37"/>
    <n v="0"/>
    <n v="7842.37"/>
    <n v="5411"/>
    <x v="60"/>
    <x v="0"/>
    <x v="2"/>
    <x v="1"/>
    <x v="0"/>
  </r>
  <r>
    <x v="4"/>
    <n v="760263"/>
    <n v="44527630.909999996"/>
    <n v="44527630.909999996"/>
    <n v="44527630.909999996"/>
    <n v="5411"/>
    <x v="60"/>
    <x v="0"/>
    <x v="1"/>
    <x v="0"/>
    <x v="0"/>
  </r>
  <r>
    <x v="4"/>
    <n v="1"/>
    <n v="154.75"/>
    <n v="0"/>
    <n v="159.38999999999999"/>
    <n v="5411"/>
    <x v="60"/>
    <x v="1"/>
    <x v="2"/>
    <x v="1"/>
    <x v="0"/>
  </r>
  <r>
    <x v="4"/>
    <n v="3144"/>
    <n v="188785.34"/>
    <n v="194485.22"/>
    <n v="194485.22"/>
    <n v="5411"/>
    <x v="60"/>
    <x v="1"/>
    <x v="1"/>
    <x v="0"/>
    <x v="0"/>
  </r>
  <r>
    <x v="4"/>
    <n v="8"/>
    <n v="171.08"/>
    <n v="176.2"/>
    <n v="176.2"/>
    <n v="5422"/>
    <x v="61"/>
    <x v="1"/>
    <x v="0"/>
    <x v="0"/>
    <x v="0"/>
  </r>
  <r>
    <x v="4"/>
    <n v="1185"/>
    <n v="41728.839999999997"/>
    <n v="41728.839999999997"/>
    <n v="41728.839999999997"/>
    <n v="5441"/>
    <x v="62"/>
    <x v="0"/>
    <x v="0"/>
    <x v="0"/>
    <x v="0"/>
  </r>
  <r>
    <x v="4"/>
    <n v="109"/>
    <n v="6467.35"/>
    <n v="6661.39"/>
    <n v="6661.39"/>
    <n v="5441"/>
    <x v="62"/>
    <x v="1"/>
    <x v="0"/>
    <x v="0"/>
    <x v="0"/>
  </r>
  <r>
    <x v="4"/>
    <n v="42"/>
    <n v="1373.9"/>
    <n v="1415.1"/>
    <n v="1415.1"/>
    <n v="5451"/>
    <x v="63"/>
    <x v="1"/>
    <x v="1"/>
    <x v="0"/>
    <x v="0"/>
  </r>
  <r>
    <x v="4"/>
    <n v="464"/>
    <n v="20392.55"/>
    <n v="20392.55"/>
    <n v="20392.55"/>
    <n v="5462"/>
    <x v="64"/>
    <x v="0"/>
    <x v="1"/>
    <x v="0"/>
    <x v="0"/>
  </r>
  <r>
    <x v="4"/>
    <n v="48"/>
    <n v="2130.0700000000002"/>
    <n v="2193.9299999999998"/>
    <n v="2193.9299999999998"/>
    <n v="5462"/>
    <x v="64"/>
    <x v="1"/>
    <x v="1"/>
    <x v="0"/>
    <x v="0"/>
  </r>
  <r>
    <x v="4"/>
    <n v="4"/>
    <n v="628.79999999999995"/>
    <n v="0"/>
    <n v="628.79999999999995"/>
    <n v="5499"/>
    <x v="65"/>
    <x v="0"/>
    <x v="2"/>
    <x v="1"/>
    <x v="0"/>
  </r>
  <r>
    <x v="4"/>
    <n v="31632"/>
    <n v="1742816.64"/>
    <n v="1742816.64"/>
    <n v="1742816.64"/>
    <n v="5499"/>
    <x v="65"/>
    <x v="0"/>
    <x v="1"/>
    <x v="0"/>
    <x v="0"/>
  </r>
  <r>
    <x v="4"/>
    <n v="992"/>
    <n v="76075.69"/>
    <n v="78070.929999999993"/>
    <n v="78070.929999999993"/>
    <n v="5499"/>
    <x v="65"/>
    <x v="1"/>
    <x v="1"/>
    <x v="0"/>
    <x v="0"/>
  </r>
  <r>
    <x v="4"/>
    <n v="4290"/>
    <n v="3399485.2"/>
    <n v="3399485.2"/>
    <n v="3399485.2"/>
    <n v="5511"/>
    <x v="66"/>
    <x v="0"/>
    <x v="5"/>
    <x v="2"/>
    <x v="0"/>
  </r>
  <r>
    <x v="4"/>
    <n v="39"/>
    <n v="20321.45"/>
    <n v="21053.41"/>
    <n v="21053.41"/>
    <n v="5511"/>
    <x v="66"/>
    <x v="1"/>
    <x v="5"/>
    <x v="2"/>
    <x v="0"/>
  </r>
  <r>
    <x v="4"/>
    <n v="1"/>
    <n v="74.67"/>
    <n v="76.91"/>
    <n v="76.91"/>
    <n v="5521"/>
    <x v="254"/>
    <x v="1"/>
    <x v="5"/>
    <x v="2"/>
    <x v="0"/>
  </r>
  <r>
    <x v="4"/>
    <n v="3"/>
    <n v="793.22"/>
    <n v="817"/>
    <n v="817"/>
    <n v="5531"/>
    <x v="67"/>
    <x v="1"/>
    <x v="0"/>
    <x v="0"/>
    <x v="0"/>
  </r>
  <r>
    <x v="4"/>
    <n v="1269"/>
    <n v="584604.29"/>
    <n v="584604.29"/>
    <n v="584604.29"/>
    <n v="5532"/>
    <x v="68"/>
    <x v="0"/>
    <x v="5"/>
    <x v="2"/>
    <x v="0"/>
  </r>
  <r>
    <x v="4"/>
    <n v="1"/>
    <n v="71.16"/>
    <n v="73.3"/>
    <n v="73.3"/>
    <n v="5532"/>
    <x v="68"/>
    <x v="1"/>
    <x v="5"/>
    <x v="2"/>
    <x v="0"/>
  </r>
  <r>
    <x v="4"/>
    <n v="2"/>
    <n v="19.989999999999998"/>
    <n v="0"/>
    <n v="19.989999999999998"/>
    <n v="5533"/>
    <x v="69"/>
    <x v="0"/>
    <x v="2"/>
    <x v="1"/>
    <x v="0"/>
  </r>
  <r>
    <x v="4"/>
    <n v="6392"/>
    <n v="782701.26"/>
    <n v="782701.26"/>
    <n v="782701.26"/>
    <n v="5533"/>
    <x v="69"/>
    <x v="0"/>
    <x v="5"/>
    <x v="2"/>
    <x v="0"/>
  </r>
  <r>
    <x v="4"/>
    <n v="54"/>
    <n v="38899.96"/>
    <n v="40141.199999999997"/>
    <n v="40141.199999999997"/>
    <n v="5533"/>
    <x v="69"/>
    <x v="1"/>
    <x v="5"/>
    <x v="2"/>
    <x v="0"/>
  </r>
  <r>
    <x v="4"/>
    <n v="24"/>
    <n v="2122.21"/>
    <n v="0"/>
    <n v="2122.21"/>
    <n v="5541"/>
    <x v="70"/>
    <x v="0"/>
    <x v="2"/>
    <x v="1"/>
    <x v="0"/>
  </r>
  <r>
    <x v="4"/>
    <n v="265874"/>
    <n v="18029759.199999999"/>
    <n v="18029759.199999999"/>
    <n v="18029759.199999999"/>
    <n v="5541"/>
    <x v="70"/>
    <x v="0"/>
    <x v="7"/>
    <x v="4"/>
    <x v="0"/>
  </r>
  <r>
    <x v="4"/>
    <n v="1"/>
    <n v="13.63"/>
    <n v="0"/>
    <n v="14.03"/>
    <n v="5541"/>
    <x v="70"/>
    <x v="1"/>
    <x v="2"/>
    <x v="1"/>
    <x v="0"/>
  </r>
  <r>
    <x v="4"/>
    <n v="1411"/>
    <n v="78443.710000000006"/>
    <n v="80834.31"/>
    <n v="80834.31"/>
    <n v="5541"/>
    <x v="70"/>
    <x v="1"/>
    <x v="7"/>
    <x v="4"/>
    <x v="0"/>
  </r>
  <r>
    <x v="4"/>
    <n v="179"/>
    <n v="8122.85"/>
    <n v="8369.4699999999993"/>
    <n v="8369.4699999999993"/>
    <n v="5542"/>
    <x v="71"/>
    <x v="1"/>
    <x v="7"/>
    <x v="4"/>
    <x v="0"/>
  </r>
  <r>
    <x v="4"/>
    <n v="468"/>
    <n v="128765.52"/>
    <n v="128765.52"/>
    <n v="128765.52"/>
    <n v="5551"/>
    <x v="72"/>
    <x v="0"/>
    <x v="0"/>
    <x v="0"/>
    <x v="0"/>
  </r>
  <r>
    <x v="4"/>
    <n v="10"/>
    <n v="2770.94"/>
    <n v="2854.06"/>
    <n v="2854.06"/>
    <n v="5551"/>
    <x v="72"/>
    <x v="1"/>
    <x v="0"/>
    <x v="0"/>
    <x v="0"/>
  </r>
  <r>
    <x v="4"/>
    <n v="23"/>
    <n v="9119.5300000000007"/>
    <n v="9119.5300000000007"/>
    <n v="9119.5300000000007"/>
    <n v="5561"/>
    <x v="73"/>
    <x v="0"/>
    <x v="0"/>
    <x v="0"/>
    <x v="0"/>
  </r>
  <r>
    <x v="4"/>
    <n v="6"/>
    <n v="4797.67"/>
    <n v="5030.99"/>
    <n v="5030.99"/>
    <n v="5561"/>
    <x v="73"/>
    <x v="1"/>
    <x v="0"/>
    <x v="0"/>
    <x v="0"/>
  </r>
  <r>
    <x v="4"/>
    <n v="229"/>
    <n v="134272.97"/>
    <n v="134272.97"/>
    <n v="134272.97"/>
    <n v="5571"/>
    <x v="74"/>
    <x v="0"/>
    <x v="0"/>
    <x v="0"/>
    <x v="0"/>
  </r>
  <r>
    <x v="4"/>
    <n v="40"/>
    <n v="20911.05"/>
    <n v="21559.33"/>
    <n v="21559.33"/>
    <n v="5571"/>
    <x v="74"/>
    <x v="1"/>
    <x v="0"/>
    <x v="0"/>
    <x v="0"/>
  </r>
  <r>
    <x v="4"/>
    <n v="354"/>
    <n v="175826.79"/>
    <n v="175826.79"/>
    <n v="175826.79"/>
    <n v="5599"/>
    <x v="75"/>
    <x v="0"/>
    <x v="0"/>
    <x v="0"/>
    <x v="0"/>
  </r>
  <r>
    <x v="4"/>
    <n v="5"/>
    <n v="13472.24"/>
    <n v="13876.42"/>
    <n v="13876.42"/>
    <n v="5599"/>
    <x v="75"/>
    <x v="1"/>
    <x v="0"/>
    <x v="0"/>
    <x v="0"/>
  </r>
  <r>
    <x v="4"/>
    <n v="1"/>
    <n v="169"/>
    <n v="0"/>
    <n v="169"/>
    <n v="5611"/>
    <x v="76"/>
    <x v="0"/>
    <x v="2"/>
    <x v="1"/>
    <x v="0"/>
  </r>
  <r>
    <x v="4"/>
    <n v="3923"/>
    <n v="732537.28"/>
    <n v="732537.28"/>
    <n v="732537.28"/>
    <n v="5611"/>
    <x v="76"/>
    <x v="0"/>
    <x v="0"/>
    <x v="0"/>
    <x v="0"/>
  </r>
  <r>
    <x v="4"/>
    <n v="356"/>
    <n v="88913.91"/>
    <n v="91768.09"/>
    <n v="91768.09"/>
    <n v="5611"/>
    <x v="76"/>
    <x v="1"/>
    <x v="0"/>
    <x v="0"/>
    <x v="0"/>
  </r>
  <r>
    <x v="4"/>
    <n v="3"/>
    <n v="217.35"/>
    <n v="0"/>
    <n v="217.35"/>
    <n v="5621"/>
    <x v="77"/>
    <x v="0"/>
    <x v="2"/>
    <x v="1"/>
    <x v="0"/>
  </r>
  <r>
    <x v="4"/>
    <n v="25362"/>
    <n v="2575530.87"/>
    <n v="2575530.87"/>
    <n v="2575530.87"/>
    <n v="5621"/>
    <x v="77"/>
    <x v="0"/>
    <x v="0"/>
    <x v="0"/>
    <x v="0"/>
  </r>
  <r>
    <x v="4"/>
    <n v="1017"/>
    <n v="189632.97"/>
    <n v="195442.51"/>
    <n v="195442.51"/>
    <n v="5621"/>
    <x v="77"/>
    <x v="1"/>
    <x v="0"/>
    <x v="0"/>
    <x v="0"/>
  </r>
  <r>
    <x v="4"/>
    <n v="1"/>
    <n v="24.99"/>
    <n v="0"/>
    <n v="24.99"/>
    <n v="5631"/>
    <x v="78"/>
    <x v="0"/>
    <x v="2"/>
    <x v="1"/>
    <x v="0"/>
  </r>
  <r>
    <x v="4"/>
    <n v="4340"/>
    <n v="489759.01"/>
    <n v="489759.01"/>
    <n v="489759.01"/>
    <n v="5631"/>
    <x v="78"/>
    <x v="0"/>
    <x v="0"/>
    <x v="0"/>
    <x v="0"/>
  </r>
  <r>
    <x v="4"/>
    <n v="286"/>
    <n v="88333.45"/>
    <n v="91018.99"/>
    <n v="91018.99"/>
    <n v="5631"/>
    <x v="78"/>
    <x v="1"/>
    <x v="0"/>
    <x v="0"/>
    <x v="0"/>
  </r>
  <r>
    <x v="4"/>
    <n v="1"/>
    <n v="25"/>
    <n v="0"/>
    <n v="25"/>
    <n v="5641"/>
    <x v="79"/>
    <x v="0"/>
    <x v="2"/>
    <x v="1"/>
    <x v="0"/>
  </r>
  <r>
    <x v="4"/>
    <n v="3348"/>
    <n v="270345.03999999998"/>
    <n v="270345.03999999998"/>
    <n v="270345.03999999998"/>
    <n v="5641"/>
    <x v="79"/>
    <x v="0"/>
    <x v="0"/>
    <x v="0"/>
    <x v="0"/>
  </r>
  <r>
    <x v="4"/>
    <n v="179"/>
    <n v="16610.04"/>
    <n v="17109.32"/>
    <n v="17109.32"/>
    <n v="5641"/>
    <x v="79"/>
    <x v="1"/>
    <x v="0"/>
    <x v="0"/>
    <x v="0"/>
  </r>
  <r>
    <x v="4"/>
    <n v="4941"/>
    <n v="374734.84"/>
    <n v="374734.84"/>
    <n v="374734.84"/>
    <n v="5651"/>
    <x v="80"/>
    <x v="0"/>
    <x v="0"/>
    <x v="0"/>
    <x v="0"/>
  </r>
  <r>
    <x v="4"/>
    <n v="2518"/>
    <n v="393211.81"/>
    <n v="405645.13"/>
    <n v="405645.13"/>
    <n v="5651"/>
    <x v="80"/>
    <x v="1"/>
    <x v="0"/>
    <x v="0"/>
    <x v="0"/>
  </r>
  <r>
    <x v="4"/>
    <n v="118"/>
    <n v="13314.79"/>
    <n v="13802.59"/>
    <n v="13802.59"/>
    <n v="5655"/>
    <x v="81"/>
    <x v="1"/>
    <x v="0"/>
    <x v="0"/>
    <x v="0"/>
  </r>
  <r>
    <x v="4"/>
    <n v="1"/>
    <n v="47.95"/>
    <n v="0"/>
    <n v="47.95"/>
    <n v="5661"/>
    <x v="82"/>
    <x v="0"/>
    <x v="2"/>
    <x v="1"/>
    <x v="0"/>
  </r>
  <r>
    <x v="4"/>
    <n v="7284"/>
    <n v="1020434.45"/>
    <n v="1020434.45"/>
    <n v="1020434.45"/>
    <n v="5661"/>
    <x v="82"/>
    <x v="0"/>
    <x v="0"/>
    <x v="0"/>
    <x v="0"/>
  </r>
  <r>
    <x v="4"/>
    <n v="1206"/>
    <n v="185742.79"/>
    <n v="191230.95"/>
    <n v="191230.95"/>
    <n v="5661"/>
    <x v="82"/>
    <x v="1"/>
    <x v="0"/>
    <x v="0"/>
    <x v="0"/>
  </r>
  <r>
    <x v="4"/>
    <n v="14"/>
    <n v="3853.7"/>
    <n v="3853.7"/>
    <n v="3853.7"/>
    <n v="5681"/>
    <x v="83"/>
    <x v="0"/>
    <x v="0"/>
    <x v="0"/>
    <x v="0"/>
  </r>
  <r>
    <x v="4"/>
    <n v="2"/>
    <n v="527.04"/>
    <n v="542.86"/>
    <n v="542.86"/>
    <n v="5681"/>
    <x v="83"/>
    <x v="1"/>
    <x v="0"/>
    <x v="0"/>
    <x v="0"/>
  </r>
  <r>
    <x v="4"/>
    <n v="2"/>
    <n v="828.59"/>
    <n v="0"/>
    <n v="828.59"/>
    <n v="5691"/>
    <x v="84"/>
    <x v="0"/>
    <x v="2"/>
    <x v="1"/>
    <x v="0"/>
  </r>
  <r>
    <x v="4"/>
    <n v="18648"/>
    <n v="2234598.21"/>
    <n v="2234598.21"/>
    <n v="2234598.21"/>
    <n v="5691"/>
    <x v="84"/>
    <x v="0"/>
    <x v="0"/>
    <x v="0"/>
    <x v="0"/>
  </r>
  <r>
    <x v="4"/>
    <n v="2369"/>
    <n v="461898.09"/>
    <n v="474553.25"/>
    <n v="474553.25"/>
    <n v="5691"/>
    <x v="84"/>
    <x v="1"/>
    <x v="0"/>
    <x v="0"/>
    <x v="0"/>
  </r>
  <r>
    <x v="4"/>
    <n v="51"/>
    <n v="6985.56"/>
    <n v="6985.56"/>
    <n v="6985.56"/>
    <n v="5697"/>
    <x v="85"/>
    <x v="0"/>
    <x v="1"/>
    <x v="0"/>
    <x v="0"/>
  </r>
  <r>
    <x v="4"/>
    <n v="38"/>
    <n v="17984.310000000001"/>
    <n v="18517.87"/>
    <n v="18517.87"/>
    <n v="5697"/>
    <x v="85"/>
    <x v="1"/>
    <x v="1"/>
    <x v="0"/>
    <x v="0"/>
  </r>
  <r>
    <x v="4"/>
    <n v="4"/>
    <n v="4155.2299999999996"/>
    <n v="4279.87"/>
    <n v="4279.87"/>
    <n v="5698"/>
    <x v="86"/>
    <x v="1"/>
    <x v="0"/>
    <x v="0"/>
    <x v="0"/>
  </r>
  <r>
    <x v="4"/>
    <n v="1"/>
    <n v="185.55"/>
    <n v="0"/>
    <n v="185.55"/>
    <n v="5699"/>
    <x v="87"/>
    <x v="0"/>
    <x v="2"/>
    <x v="1"/>
    <x v="0"/>
  </r>
  <r>
    <x v="4"/>
    <n v="9943"/>
    <n v="1094026.2"/>
    <n v="1094026.2"/>
    <n v="1094026.2"/>
    <n v="5699"/>
    <x v="87"/>
    <x v="0"/>
    <x v="0"/>
    <x v="0"/>
    <x v="0"/>
  </r>
  <r>
    <x v="4"/>
    <n v="982"/>
    <n v="199276.03"/>
    <n v="205286.15"/>
    <n v="205286.15"/>
    <n v="5699"/>
    <x v="87"/>
    <x v="1"/>
    <x v="0"/>
    <x v="0"/>
    <x v="0"/>
  </r>
  <r>
    <x v="4"/>
    <n v="2058"/>
    <n v="1262720.1200000001"/>
    <n v="1262720.1200000001"/>
    <n v="1262720.1200000001"/>
    <n v="5712"/>
    <x v="88"/>
    <x v="0"/>
    <x v="0"/>
    <x v="0"/>
    <x v="0"/>
  </r>
  <r>
    <x v="4"/>
    <n v="72"/>
    <n v="28187.51"/>
    <n v="29035.05"/>
    <n v="29035.05"/>
    <n v="5712"/>
    <x v="88"/>
    <x v="1"/>
    <x v="0"/>
    <x v="0"/>
    <x v="0"/>
  </r>
  <r>
    <x v="4"/>
    <n v="232"/>
    <n v="279746"/>
    <n v="279746"/>
    <n v="279746"/>
    <n v="5713"/>
    <x v="89"/>
    <x v="0"/>
    <x v="0"/>
    <x v="0"/>
    <x v="0"/>
  </r>
  <r>
    <x v="4"/>
    <n v="7"/>
    <n v="3326.05"/>
    <n v="3433.03"/>
    <n v="3433.03"/>
    <n v="5713"/>
    <x v="89"/>
    <x v="1"/>
    <x v="0"/>
    <x v="0"/>
    <x v="0"/>
  </r>
  <r>
    <x v="4"/>
    <n v="411"/>
    <n v="68403.070000000007"/>
    <n v="68403.070000000007"/>
    <n v="68403.070000000007"/>
    <n v="5714"/>
    <x v="90"/>
    <x v="0"/>
    <x v="0"/>
    <x v="0"/>
    <x v="0"/>
  </r>
  <r>
    <x v="4"/>
    <n v="3"/>
    <n v="274.62"/>
    <n v="282.83999999999997"/>
    <n v="282.83999999999997"/>
    <n v="5714"/>
    <x v="90"/>
    <x v="1"/>
    <x v="0"/>
    <x v="0"/>
    <x v="0"/>
  </r>
  <r>
    <x v="4"/>
    <n v="22"/>
    <n v="8372.02"/>
    <n v="8372.02"/>
    <n v="8372.02"/>
    <n v="5718"/>
    <x v="91"/>
    <x v="0"/>
    <x v="0"/>
    <x v="0"/>
    <x v="0"/>
  </r>
  <r>
    <x v="4"/>
    <n v="9503"/>
    <n v="1739763.2"/>
    <n v="1739763.2"/>
    <n v="1739763.2"/>
    <n v="5719"/>
    <x v="92"/>
    <x v="0"/>
    <x v="0"/>
    <x v="0"/>
    <x v="0"/>
  </r>
  <r>
    <x v="4"/>
    <n v="291"/>
    <n v="81521.38"/>
    <n v="84039.84"/>
    <n v="84039.84"/>
    <n v="5719"/>
    <x v="92"/>
    <x v="1"/>
    <x v="0"/>
    <x v="0"/>
    <x v="0"/>
  </r>
  <r>
    <x v="4"/>
    <n v="2094"/>
    <n v="1754914.14"/>
    <n v="1754914.14"/>
    <n v="1754914.14"/>
    <n v="5722"/>
    <x v="93"/>
    <x v="0"/>
    <x v="0"/>
    <x v="0"/>
    <x v="0"/>
  </r>
  <r>
    <x v="4"/>
    <n v="82"/>
    <n v="15651.24"/>
    <n v="16120.72"/>
    <n v="16120.72"/>
    <n v="5722"/>
    <x v="93"/>
    <x v="1"/>
    <x v="0"/>
    <x v="0"/>
    <x v="0"/>
  </r>
  <r>
    <x v="4"/>
    <n v="12783"/>
    <n v="4726076.79"/>
    <n v="4726076.79"/>
    <n v="4726076.79"/>
    <n v="5732"/>
    <x v="94"/>
    <x v="0"/>
    <x v="0"/>
    <x v="0"/>
    <x v="0"/>
  </r>
  <r>
    <x v="4"/>
    <n v="622"/>
    <n v="121500.73"/>
    <n v="125050.25"/>
    <n v="125050.25"/>
    <n v="5732"/>
    <x v="94"/>
    <x v="1"/>
    <x v="0"/>
    <x v="0"/>
    <x v="0"/>
  </r>
  <r>
    <x v="4"/>
    <n v="303"/>
    <n v="60668.08"/>
    <n v="60668.08"/>
    <n v="60668.08"/>
    <n v="5733"/>
    <x v="95"/>
    <x v="0"/>
    <x v="0"/>
    <x v="0"/>
    <x v="0"/>
  </r>
  <r>
    <x v="4"/>
    <n v="37"/>
    <n v="14806.53"/>
    <n v="15250.71"/>
    <n v="15250.71"/>
    <n v="5733"/>
    <x v="95"/>
    <x v="1"/>
    <x v="0"/>
    <x v="0"/>
    <x v="0"/>
  </r>
  <r>
    <x v="4"/>
    <n v="7"/>
    <n v="3952"/>
    <n v="3952"/>
    <n v="3952"/>
    <n v="5734"/>
    <x v="96"/>
    <x v="0"/>
    <x v="0"/>
    <x v="0"/>
    <x v="0"/>
  </r>
  <r>
    <x v="4"/>
    <n v="1"/>
    <n v="827.2"/>
    <n v="0"/>
    <n v="827.2"/>
    <n v="5734"/>
    <x v="96"/>
    <x v="1"/>
    <x v="2"/>
    <x v="1"/>
    <x v="0"/>
  </r>
  <r>
    <x v="4"/>
    <n v="231"/>
    <n v="55146.73"/>
    <n v="56802.21"/>
    <n v="56802.21"/>
    <n v="5734"/>
    <x v="96"/>
    <x v="1"/>
    <x v="0"/>
    <x v="0"/>
    <x v="0"/>
  </r>
  <r>
    <x v="4"/>
    <n v="2064"/>
    <n v="120092.03"/>
    <n v="120092.03"/>
    <n v="120092.03"/>
    <n v="5735"/>
    <x v="97"/>
    <x v="0"/>
    <x v="0"/>
    <x v="0"/>
    <x v="0"/>
  </r>
  <r>
    <x v="4"/>
    <n v="63"/>
    <n v="4528.96"/>
    <n v="4666.04"/>
    <n v="4666.04"/>
    <n v="5735"/>
    <x v="97"/>
    <x v="1"/>
    <x v="0"/>
    <x v="0"/>
    <x v="0"/>
  </r>
  <r>
    <x v="4"/>
    <n v="1"/>
    <n v="12"/>
    <n v="0"/>
    <n v="12"/>
    <n v="5811"/>
    <x v="98"/>
    <x v="0"/>
    <x v="2"/>
    <x v="1"/>
    <x v="0"/>
  </r>
  <r>
    <x v="4"/>
    <n v="7167"/>
    <n v="854561.18"/>
    <n v="854561.18"/>
    <n v="854561.18"/>
    <n v="5811"/>
    <x v="98"/>
    <x v="0"/>
    <x v="8"/>
    <x v="2"/>
    <x v="0"/>
  </r>
  <r>
    <x v="4"/>
    <n v="166"/>
    <n v="9887.2900000000009"/>
    <n v="10183.950000000001"/>
    <n v="10183.950000000001"/>
    <n v="5811"/>
    <x v="98"/>
    <x v="1"/>
    <x v="8"/>
    <x v="2"/>
    <x v="0"/>
  </r>
  <r>
    <x v="4"/>
    <n v="4"/>
    <n v="242.8"/>
    <n v="0"/>
    <n v="242.8"/>
    <n v="5812"/>
    <x v="99"/>
    <x v="0"/>
    <x v="2"/>
    <x v="1"/>
    <x v="0"/>
  </r>
  <r>
    <x v="4"/>
    <n v="81684"/>
    <n v="6972481.4100000001"/>
    <n v="6972481.4100000001"/>
    <n v="6972481.4100000001"/>
    <n v="5812"/>
    <x v="99"/>
    <x v="0"/>
    <x v="8"/>
    <x v="2"/>
    <x v="0"/>
  </r>
  <r>
    <x v="4"/>
    <n v="8985"/>
    <n v="965171.93"/>
    <n v="994175.99"/>
    <n v="994175.99"/>
    <n v="5812"/>
    <x v="99"/>
    <x v="1"/>
    <x v="8"/>
    <x v="2"/>
    <x v="0"/>
  </r>
  <r>
    <x v="4"/>
    <n v="10"/>
    <n v="698.79"/>
    <n v="0"/>
    <n v="698.79"/>
    <n v="5813"/>
    <x v="100"/>
    <x v="0"/>
    <x v="2"/>
    <x v="1"/>
    <x v="0"/>
  </r>
  <r>
    <x v="4"/>
    <n v="19842"/>
    <n v="2049634.44"/>
    <n v="2049634.44"/>
    <n v="2049634.44"/>
    <n v="5813"/>
    <x v="100"/>
    <x v="0"/>
    <x v="8"/>
    <x v="2"/>
    <x v="0"/>
  </r>
  <r>
    <x v="4"/>
    <n v="1"/>
    <n v="543.98"/>
    <n v="0"/>
    <n v="560.29999999999995"/>
    <n v="5813"/>
    <x v="100"/>
    <x v="1"/>
    <x v="2"/>
    <x v="1"/>
    <x v="0"/>
  </r>
  <r>
    <x v="4"/>
    <n v="1116"/>
    <n v="118969.72"/>
    <n v="122543.7"/>
    <n v="122543.7"/>
    <n v="5813"/>
    <x v="100"/>
    <x v="1"/>
    <x v="8"/>
    <x v="2"/>
    <x v="0"/>
  </r>
  <r>
    <x v="4"/>
    <n v="4"/>
    <n v="59.6"/>
    <n v="0"/>
    <n v="59.6"/>
    <n v="5814"/>
    <x v="101"/>
    <x v="0"/>
    <x v="2"/>
    <x v="1"/>
    <x v="0"/>
  </r>
  <r>
    <x v="4"/>
    <n v="35586"/>
    <n v="605481.19999999995"/>
    <n v="605481.19999999995"/>
    <n v="605481.19999999995"/>
    <n v="5814"/>
    <x v="101"/>
    <x v="0"/>
    <x v="8"/>
    <x v="2"/>
    <x v="0"/>
  </r>
  <r>
    <x v="4"/>
    <n v="1236"/>
    <n v="27389.7"/>
    <n v="28219.66"/>
    <n v="28219.66"/>
    <n v="5814"/>
    <x v="101"/>
    <x v="1"/>
    <x v="8"/>
    <x v="2"/>
    <x v="0"/>
  </r>
  <r>
    <x v="4"/>
    <n v="3"/>
    <n v="104"/>
    <n v="0"/>
    <n v="104"/>
    <n v="5912"/>
    <x v="102"/>
    <x v="0"/>
    <x v="2"/>
    <x v="1"/>
    <x v="0"/>
  </r>
  <r>
    <x v="4"/>
    <n v="53009"/>
    <n v="2418032.0299999998"/>
    <n v="2418032.0299999998"/>
    <n v="2418032.0299999998"/>
    <n v="5912"/>
    <x v="102"/>
    <x v="0"/>
    <x v="1"/>
    <x v="0"/>
    <x v="0"/>
  </r>
  <r>
    <x v="4"/>
    <n v="976"/>
    <n v="50591.62"/>
    <n v="52123.14"/>
    <n v="52123.14"/>
    <n v="5912"/>
    <x v="102"/>
    <x v="1"/>
    <x v="1"/>
    <x v="0"/>
    <x v="0"/>
  </r>
  <r>
    <x v="4"/>
    <n v="14"/>
    <n v="698.33"/>
    <n v="0"/>
    <n v="698.33"/>
    <n v="5921"/>
    <x v="103"/>
    <x v="0"/>
    <x v="2"/>
    <x v="1"/>
    <x v="0"/>
  </r>
  <r>
    <x v="4"/>
    <n v="140421"/>
    <n v="10744604.619999999"/>
    <n v="10744604.619999999"/>
    <n v="10744604.619999999"/>
    <n v="5921"/>
    <x v="103"/>
    <x v="0"/>
    <x v="0"/>
    <x v="0"/>
    <x v="0"/>
  </r>
  <r>
    <x v="4"/>
    <n v="370"/>
    <n v="40382.550000000003"/>
    <n v="41600.99"/>
    <n v="41600.99"/>
    <n v="5921"/>
    <x v="103"/>
    <x v="1"/>
    <x v="0"/>
    <x v="0"/>
    <x v="0"/>
  </r>
  <r>
    <x v="4"/>
    <n v="167"/>
    <n v="55608.47"/>
    <n v="55608.47"/>
    <n v="55608.47"/>
    <n v="5932"/>
    <x v="105"/>
    <x v="0"/>
    <x v="0"/>
    <x v="0"/>
    <x v="0"/>
  </r>
  <r>
    <x v="4"/>
    <n v="29"/>
    <n v="5993.88"/>
    <n v="6173.7"/>
    <n v="6173.7"/>
    <n v="5932"/>
    <x v="105"/>
    <x v="1"/>
    <x v="0"/>
    <x v="0"/>
    <x v="0"/>
  </r>
  <r>
    <x v="4"/>
    <n v="32"/>
    <n v="7367.95"/>
    <n v="7367.95"/>
    <n v="7367.95"/>
    <n v="5933"/>
    <x v="106"/>
    <x v="0"/>
    <x v="0"/>
    <x v="0"/>
    <x v="0"/>
  </r>
  <r>
    <x v="4"/>
    <n v="5"/>
    <n v="2147"/>
    <n v="2147"/>
    <n v="2147"/>
    <n v="5935"/>
    <x v="107"/>
    <x v="0"/>
    <x v="5"/>
    <x v="2"/>
    <x v="0"/>
  </r>
  <r>
    <x v="4"/>
    <n v="1"/>
    <n v="87.79"/>
    <n v="90.43"/>
    <n v="90.43"/>
    <n v="5937"/>
    <x v="108"/>
    <x v="1"/>
    <x v="0"/>
    <x v="0"/>
    <x v="0"/>
  </r>
  <r>
    <x v="4"/>
    <n v="404"/>
    <n v="109654.92"/>
    <n v="109654.92"/>
    <n v="109654.92"/>
    <n v="5940"/>
    <x v="109"/>
    <x v="0"/>
    <x v="0"/>
    <x v="0"/>
    <x v="0"/>
  </r>
  <r>
    <x v="4"/>
    <n v="512"/>
    <n v="90005.65"/>
    <n v="90485.31"/>
    <n v="90485.31"/>
    <n v="5940"/>
    <x v="109"/>
    <x v="1"/>
    <x v="0"/>
    <x v="0"/>
    <x v="0"/>
  </r>
  <r>
    <x v="4"/>
    <n v="2"/>
    <n v="39.950000000000003"/>
    <n v="0"/>
    <n v="39.950000000000003"/>
    <n v="5941"/>
    <x v="110"/>
    <x v="0"/>
    <x v="2"/>
    <x v="1"/>
    <x v="0"/>
  </r>
  <r>
    <x v="4"/>
    <n v="12113"/>
    <n v="1441052.81"/>
    <n v="1441052.81"/>
    <n v="1441052.81"/>
    <n v="5941"/>
    <x v="110"/>
    <x v="0"/>
    <x v="0"/>
    <x v="0"/>
    <x v="0"/>
  </r>
  <r>
    <x v="4"/>
    <n v="1236"/>
    <n v="196613.18"/>
    <n v="202354.78"/>
    <n v="202354.78"/>
    <n v="5941"/>
    <x v="110"/>
    <x v="1"/>
    <x v="0"/>
    <x v="0"/>
    <x v="0"/>
  </r>
  <r>
    <x v="4"/>
    <n v="6620"/>
    <n v="471280.96"/>
    <n v="471280.96"/>
    <n v="471280.96"/>
    <n v="5942"/>
    <x v="111"/>
    <x v="0"/>
    <x v="0"/>
    <x v="0"/>
    <x v="0"/>
  </r>
  <r>
    <x v="4"/>
    <n v="1849"/>
    <n v="81175.990000000005"/>
    <n v="82214.53"/>
    <n v="82214.53"/>
    <n v="5942"/>
    <x v="111"/>
    <x v="1"/>
    <x v="0"/>
    <x v="0"/>
    <x v="0"/>
  </r>
  <r>
    <x v="4"/>
    <n v="1"/>
    <n v="-39.92"/>
    <n v="0"/>
    <n v="-39.92"/>
    <n v="5943"/>
    <x v="112"/>
    <x v="0"/>
    <x v="2"/>
    <x v="1"/>
    <x v="0"/>
  </r>
  <r>
    <x v="4"/>
    <n v="16972"/>
    <n v="1557966.98"/>
    <n v="1557966.98"/>
    <n v="1557966.98"/>
    <n v="5943"/>
    <x v="112"/>
    <x v="0"/>
    <x v="0"/>
    <x v="0"/>
    <x v="0"/>
  </r>
  <r>
    <x v="4"/>
    <n v="135"/>
    <n v="21723.9"/>
    <n v="22375.66"/>
    <n v="22375.66"/>
    <n v="5943"/>
    <x v="112"/>
    <x v="1"/>
    <x v="0"/>
    <x v="0"/>
    <x v="0"/>
  </r>
  <r>
    <x v="4"/>
    <n v="5353"/>
    <n v="2293145.65"/>
    <n v="2293145.65"/>
    <n v="2293145.65"/>
    <n v="5944"/>
    <x v="113"/>
    <x v="0"/>
    <x v="0"/>
    <x v="0"/>
    <x v="0"/>
  </r>
  <r>
    <x v="4"/>
    <n v="599"/>
    <n v="599861.81000000006"/>
    <n v="617840.43000000005"/>
    <n v="617840.43000000005"/>
    <n v="5944"/>
    <x v="113"/>
    <x v="1"/>
    <x v="0"/>
    <x v="0"/>
    <x v="0"/>
  </r>
  <r>
    <x v="4"/>
    <n v="5315"/>
    <n v="418362.35"/>
    <n v="418362.35"/>
    <n v="418362.35"/>
    <n v="5945"/>
    <x v="114"/>
    <x v="0"/>
    <x v="0"/>
    <x v="0"/>
    <x v="0"/>
  </r>
  <r>
    <x v="4"/>
    <n v="234"/>
    <n v="24763.42"/>
    <n v="25523.599999999999"/>
    <n v="25523.599999999999"/>
    <n v="5945"/>
    <x v="114"/>
    <x v="1"/>
    <x v="0"/>
    <x v="0"/>
    <x v="0"/>
  </r>
  <r>
    <x v="4"/>
    <n v="850"/>
    <n v="199689.99"/>
    <n v="199689.99"/>
    <n v="199689.99"/>
    <n v="5946"/>
    <x v="115"/>
    <x v="0"/>
    <x v="0"/>
    <x v="0"/>
    <x v="0"/>
  </r>
  <r>
    <x v="4"/>
    <n v="160"/>
    <n v="47681.63"/>
    <n v="48669.27"/>
    <n v="48669.27"/>
    <n v="5946"/>
    <x v="115"/>
    <x v="1"/>
    <x v="0"/>
    <x v="0"/>
    <x v="0"/>
  </r>
  <r>
    <x v="4"/>
    <n v="5024"/>
    <n v="426509.4"/>
    <n v="426509.4"/>
    <n v="426509.4"/>
    <n v="5947"/>
    <x v="116"/>
    <x v="0"/>
    <x v="0"/>
    <x v="0"/>
    <x v="0"/>
  </r>
  <r>
    <x v="4"/>
    <n v="1383"/>
    <n v="120486.29"/>
    <n v="124114.05"/>
    <n v="124114.05"/>
    <n v="5947"/>
    <x v="116"/>
    <x v="1"/>
    <x v="0"/>
    <x v="0"/>
    <x v="0"/>
  </r>
  <r>
    <x v="4"/>
    <n v="1225"/>
    <n v="214786.54"/>
    <n v="214786.54"/>
    <n v="214786.54"/>
    <n v="5948"/>
    <x v="117"/>
    <x v="0"/>
    <x v="0"/>
    <x v="0"/>
    <x v="0"/>
  </r>
  <r>
    <x v="4"/>
    <n v="318"/>
    <n v="104315.98"/>
    <n v="107456.88"/>
    <n v="107456.88"/>
    <n v="5948"/>
    <x v="117"/>
    <x v="1"/>
    <x v="0"/>
    <x v="0"/>
    <x v="0"/>
  </r>
  <r>
    <x v="4"/>
    <n v="112"/>
    <n v="22905.360000000001"/>
    <n v="22905.360000000001"/>
    <n v="22905.360000000001"/>
    <n v="5949"/>
    <x v="118"/>
    <x v="0"/>
    <x v="0"/>
    <x v="0"/>
    <x v="0"/>
  </r>
  <r>
    <x v="4"/>
    <n v="69"/>
    <n v="11780.68"/>
    <n v="12135.18"/>
    <n v="12135.18"/>
    <n v="5949"/>
    <x v="118"/>
    <x v="1"/>
    <x v="0"/>
    <x v="0"/>
    <x v="0"/>
  </r>
  <r>
    <x v="4"/>
    <n v="876"/>
    <n v="126611.69"/>
    <n v="126611.69"/>
    <n v="126611.69"/>
    <n v="5950"/>
    <x v="119"/>
    <x v="0"/>
    <x v="0"/>
    <x v="0"/>
    <x v="0"/>
  </r>
  <r>
    <x v="4"/>
    <n v="91"/>
    <n v="26182.76"/>
    <n v="26968.2"/>
    <n v="26968.2"/>
    <n v="5950"/>
    <x v="119"/>
    <x v="1"/>
    <x v="0"/>
    <x v="0"/>
    <x v="0"/>
  </r>
  <r>
    <x v="4"/>
    <n v="4"/>
    <n v="1191.03"/>
    <n v="1226.75"/>
    <n v="1226.75"/>
    <n v="5960"/>
    <x v="120"/>
    <x v="1"/>
    <x v="9"/>
    <x v="2"/>
    <x v="0"/>
  </r>
  <r>
    <x v="4"/>
    <n v="113"/>
    <n v="58294.04"/>
    <n v="60230.52"/>
    <n v="60230.52"/>
    <n v="5962"/>
    <x v="121"/>
    <x v="1"/>
    <x v="3"/>
    <x v="2"/>
    <x v="0"/>
  </r>
  <r>
    <x v="4"/>
    <n v="7944"/>
    <n v="1293070.6499999999"/>
    <n v="1293070.6499999999"/>
    <n v="1293070.6499999999"/>
    <n v="5964"/>
    <x v="122"/>
    <x v="0"/>
    <x v="9"/>
    <x v="2"/>
    <x v="0"/>
  </r>
  <r>
    <x v="4"/>
    <n v="1"/>
    <n v="30.04"/>
    <n v="0"/>
    <n v="30.94"/>
    <n v="5964"/>
    <x v="122"/>
    <x v="1"/>
    <x v="2"/>
    <x v="1"/>
    <x v="0"/>
  </r>
  <r>
    <x v="4"/>
    <n v="3307"/>
    <n v="445400.32000000001"/>
    <n v="458988.84"/>
    <n v="458988.84"/>
    <n v="5964"/>
    <x v="122"/>
    <x v="1"/>
    <x v="9"/>
    <x v="2"/>
    <x v="0"/>
  </r>
  <r>
    <x v="4"/>
    <n v="36"/>
    <n v="4855.32"/>
    <n v="5089"/>
    <n v="5089"/>
    <n v="5965"/>
    <x v="123"/>
    <x v="1"/>
    <x v="9"/>
    <x v="2"/>
    <x v="0"/>
  </r>
  <r>
    <x v="4"/>
    <n v="14"/>
    <n v="2125.1"/>
    <n v="2188.86"/>
    <n v="2188.86"/>
    <n v="5966"/>
    <x v="124"/>
    <x v="1"/>
    <x v="9"/>
    <x v="2"/>
    <x v="0"/>
  </r>
  <r>
    <x v="4"/>
    <n v="2895"/>
    <n v="508938.53"/>
    <n v="508938.53"/>
    <n v="508938.53"/>
    <n v="5967"/>
    <x v="125"/>
    <x v="0"/>
    <x v="9"/>
    <x v="2"/>
    <x v="0"/>
  </r>
  <r>
    <x v="4"/>
    <n v="1"/>
    <n v="27.26"/>
    <n v="0"/>
    <n v="28.08"/>
    <n v="5967"/>
    <x v="125"/>
    <x v="1"/>
    <x v="2"/>
    <x v="1"/>
    <x v="0"/>
  </r>
  <r>
    <x v="4"/>
    <n v="15143"/>
    <n v="445474.83"/>
    <n v="456217.67"/>
    <n v="456217.67"/>
    <n v="5967"/>
    <x v="125"/>
    <x v="1"/>
    <x v="9"/>
    <x v="2"/>
    <x v="0"/>
  </r>
  <r>
    <x v="4"/>
    <n v="2666"/>
    <n v="256722.93"/>
    <n v="256722.93"/>
    <n v="256722.93"/>
    <n v="5968"/>
    <x v="126"/>
    <x v="0"/>
    <x v="9"/>
    <x v="2"/>
    <x v="0"/>
  </r>
  <r>
    <x v="4"/>
    <n v="585"/>
    <n v="66227.75"/>
    <n v="67820.59"/>
    <n v="67820.59"/>
    <n v="5968"/>
    <x v="126"/>
    <x v="1"/>
    <x v="9"/>
    <x v="2"/>
    <x v="0"/>
  </r>
  <r>
    <x v="4"/>
    <n v="1"/>
    <n v="162.16999999999999"/>
    <n v="0"/>
    <n v="162.16999999999999"/>
    <n v="5969"/>
    <x v="127"/>
    <x v="0"/>
    <x v="2"/>
    <x v="1"/>
    <x v="0"/>
  </r>
  <r>
    <x v="4"/>
    <n v="7646"/>
    <n v="1872039.02"/>
    <n v="1872039.02"/>
    <n v="1872039.02"/>
    <n v="5969"/>
    <x v="127"/>
    <x v="0"/>
    <x v="9"/>
    <x v="2"/>
    <x v="0"/>
  </r>
  <r>
    <x v="4"/>
    <n v="3"/>
    <n v="44.83"/>
    <n v="0"/>
    <n v="49.65"/>
    <n v="5969"/>
    <x v="127"/>
    <x v="1"/>
    <x v="2"/>
    <x v="1"/>
    <x v="0"/>
  </r>
  <r>
    <x v="4"/>
    <n v="18359"/>
    <n v="1754512.13"/>
    <n v="1798828.79"/>
    <n v="1798828.79"/>
    <n v="5969"/>
    <x v="127"/>
    <x v="1"/>
    <x v="9"/>
    <x v="2"/>
    <x v="0"/>
  </r>
  <r>
    <x v="4"/>
    <n v="1362"/>
    <n v="232803.26"/>
    <n v="232803.26"/>
    <n v="232803.26"/>
    <n v="5970"/>
    <x v="128"/>
    <x v="0"/>
    <x v="0"/>
    <x v="0"/>
    <x v="0"/>
  </r>
  <r>
    <x v="4"/>
    <n v="380"/>
    <n v="60887.48"/>
    <n v="62546.02"/>
    <n v="62546.02"/>
    <n v="5970"/>
    <x v="128"/>
    <x v="1"/>
    <x v="0"/>
    <x v="0"/>
    <x v="0"/>
  </r>
  <r>
    <x v="4"/>
    <n v="124"/>
    <n v="83666.740000000005"/>
    <n v="83666.740000000005"/>
    <n v="83666.740000000005"/>
    <n v="5971"/>
    <x v="129"/>
    <x v="0"/>
    <x v="0"/>
    <x v="0"/>
    <x v="0"/>
  </r>
  <r>
    <x v="4"/>
    <n v="90"/>
    <n v="68909.66"/>
    <n v="70976.94"/>
    <n v="70976.94"/>
    <n v="5971"/>
    <x v="129"/>
    <x v="1"/>
    <x v="0"/>
    <x v="0"/>
    <x v="0"/>
  </r>
  <r>
    <x v="4"/>
    <n v="355"/>
    <n v="41423.79"/>
    <n v="41423.79"/>
    <n v="41423.79"/>
    <n v="5972"/>
    <x v="130"/>
    <x v="0"/>
    <x v="0"/>
    <x v="0"/>
    <x v="0"/>
  </r>
  <r>
    <x v="4"/>
    <n v="12"/>
    <n v="3187.16"/>
    <n v="3282.76"/>
    <n v="3282.76"/>
    <n v="5972"/>
    <x v="130"/>
    <x v="1"/>
    <x v="0"/>
    <x v="0"/>
    <x v="0"/>
  </r>
  <r>
    <x v="4"/>
    <n v="7"/>
    <n v="338.6"/>
    <n v="338.6"/>
    <n v="338.6"/>
    <n v="5973"/>
    <x v="131"/>
    <x v="0"/>
    <x v="0"/>
    <x v="0"/>
    <x v="0"/>
  </r>
  <r>
    <x v="4"/>
    <n v="11"/>
    <n v="885.27"/>
    <n v="913.95"/>
    <n v="913.95"/>
    <n v="5973"/>
    <x v="131"/>
    <x v="1"/>
    <x v="0"/>
    <x v="0"/>
    <x v="0"/>
  </r>
  <r>
    <x v="4"/>
    <n v="4"/>
    <n v="6857.28"/>
    <n v="7062.98"/>
    <n v="7062.98"/>
    <n v="5976"/>
    <x v="240"/>
    <x v="1"/>
    <x v="1"/>
    <x v="0"/>
    <x v="0"/>
  </r>
  <r>
    <x v="4"/>
    <n v="1"/>
    <n v="28.95"/>
    <n v="0"/>
    <n v="28.95"/>
    <n v="5977"/>
    <x v="132"/>
    <x v="0"/>
    <x v="2"/>
    <x v="1"/>
    <x v="0"/>
  </r>
  <r>
    <x v="4"/>
    <n v="3806"/>
    <n v="366283.83"/>
    <n v="366283.83"/>
    <n v="366283.83"/>
    <n v="5977"/>
    <x v="132"/>
    <x v="0"/>
    <x v="0"/>
    <x v="0"/>
    <x v="0"/>
  </r>
  <r>
    <x v="4"/>
    <n v="783"/>
    <n v="115309.5"/>
    <n v="118806.28"/>
    <n v="118806.28"/>
    <n v="5977"/>
    <x v="132"/>
    <x v="1"/>
    <x v="0"/>
    <x v="0"/>
    <x v="0"/>
  </r>
  <r>
    <x v="4"/>
    <n v="6"/>
    <n v="326.10000000000002"/>
    <n v="335.88"/>
    <n v="335.88"/>
    <n v="5983"/>
    <x v="133"/>
    <x v="1"/>
    <x v="7"/>
    <x v="4"/>
    <x v="0"/>
  </r>
  <r>
    <x v="4"/>
    <n v="2074"/>
    <n v="173285.6"/>
    <n v="173285.6"/>
    <n v="173285.6"/>
    <n v="5992"/>
    <x v="134"/>
    <x v="0"/>
    <x v="0"/>
    <x v="0"/>
    <x v="0"/>
  </r>
  <r>
    <x v="4"/>
    <n v="114"/>
    <n v="10484.76"/>
    <n v="10799.24"/>
    <n v="10799.24"/>
    <n v="5992"/>
    <x v="134"/>
    <x v="1"/>
    <x v="0"/>
    <x v="0"/>
    <x v="0"/>
  </r>
  <r>
    <x v="4"/>
    <n v="69"/>
    <n v="5056.71"/>
    <n v="5208.33"/>
    <n v="5208.33"/>
    <n v="5993"/>
    <x v="135"/>
    <x v="1"/>
    <x v="0"/>
    <x v="0"/>
    <x v="0"/>
  </r>
  <r>
    <x v="4"/>
    <n v="4416"/>
    <n v="248586.27"/>
    <n v="248586.27"/>
    <n v="248586.27"/>
    <n v="5994"/>
    <x v="136"/>
    <x v="0"/>
    <x v="0"/>
    <x v="0"/>
    <x v="0"/>
  </r>
  <r>
    <x v="4"/>
    <n v="33"/>
    <n v="2016.42"/>
    <n v="2076.9"/>
    <n v="2076.9"/>
    <n v="5994"/>
    <x v="136"/>
    <x v="1"/>
    <x v="0"/>
    <x v="0"/>
    <x v="0"/>
  </r>
  <r>
    <x v="4"/>
    <n v="1858"/>
    <n v="171098.51"/>
    <n v="171098.51"/>
    <n v="171098.51"/>
    <n v="5995"/>
    <x v="137"/>
    <x v="0"/>
    <x v="0"/>
    <x v="0"/>
    <x v="0"/>
  </r>
  <r>
    <x v="4"/>
    <n v="40"/>
    <n v="5087.18"/>
    <n v="5239.8"/>
    <n v="5239.8"/>
    <n v="5995"/>
    <x v="137"/>
    <x v="1"/>
    <x v="0"/>
    <x v="0"/>
    <x v="0"/>
  </r>
  <r>
    <x v="4"/>
    <n v="1132"/>
    <n v="204020.31"/>
    <n v="204020.31"/>
    <n v="204020.31"/>
    <n v="5996"/>
    <x v="138"/>
    <x v="0"/>
    <x v="0"/>
    <x v="0"/>
    <x v="0"/>
  </r>
  <r>
    <x v="4"/>
    <n v="1"/>
    <n v="49.74"/>
    <n v="51.24"/>
    <n v="51.24"/>
    <n v="5996"/>
    <x v="138"/>
    <x v="1"/>
    <x v="0"/>
    <x v="0"/>
    <x v="0"/>
  </r>
  <r>
    <x v="4"/>
    <n v="1"/>
    <n v="16.52"/>
    <n v="17.02"/>
    <n v="17.02"/>
    <n v="5997"/>
    <x v="241"/>
    <x v="1"/>
    <x v="0"/>
    <x v="0"/>
    <x v="0"/>
  </r>
  <r>
    <x v="4"/>
    <n v="633"/>
    <n v="81988.570000000007"/>
    <n v="81988.570000000007"/>
    <n v="81988.570000000007"/>
    <n v="5998"/>
    <x v="139"/>
    <x v="0"/>
    <x v="0"/>
    <x v="0"/>
    <x v="0"/>
  </r>
  <r>
    <x v="4"/>
    <n v="4"/>
    <n v="415.16"/>
    <n v="427.62"/>
    <n v="427.62"/>
    <n v="5998"/>
    <x v="139"/>
    <x v="1"/>
    <x v="0"/>
    <x v="0"/>
    <x v="0"/>
  </r>
  <r>
    <x v="4"/>
    <n v="18439"/>
    <n v="2475378.46"/>
    <n v="2475378.46"/>
    <n v="2475378.46"/>
    <n v="5999"/>
    <x v="140"/>
    <x v="0"/>
    <x v="0"/>
    <x v="0"/>
    <x v="0"/>
  </r>
  <r>
    <x v="4"/>
    <n v="3"/>
    <n v="257.91000000000003"/>
    <n v="0"/>
    <n v="265.64999999999998"/>
    <n v="5999"/>
    <x v="140"/>
    <x v="1"/>
    <x v="2"/>
    <x v="1"/>
    <x v="0"/>
  </r>
  <r>
    <x v="4"/>
    <n v="1920"/>
    <n v="299579.25"/>
    <n v="308564.95"/>
    <n v="308564.95"/>
    <n v="5999"/>
    <x v="140"/>
    <x v="1"/>
    <x v="0"/>
    <x v="0"/>
    <x v="0"/>
  </r>
  <r>
    <x v="4"/>
    <n v="3813"/>
    <n v="1096753.25"/>
    <n v="1096753.25"/>
    <n v="1096753.25"/>
    <n v="6012"/>
    <x v="142"/>
    <x v="0"/>
    <x v="1"/>
    <x v="0"/>
    <x v="0"/>
  </r>
  <r>
    <x v="4"/>
    <n v="434"/>
    <n v="-43282.58"/>
    <n v="-42830.54"/>
    <n v="-42830.54"/>
    <n v="6012"/>
    <x v="142"/>
    <x v="1"/>
    <x v="1"/>
    <x v="0"/>
    <x v="0"/>
  </r>
  <r>
    <x v="4"/>
    <n v="2"/>
    <n v="0"/>
    <n v="0"/>
    <n v="0"/>
    <n v="6051"/>
    <x v="242"/>
    <x v="0"/>
    <x v="1"/>
    <x v="0"/>
    <x v="0"/>
  </r>
  <r>
    <x v="4"/>
    <n v="1"/>
    <n v="119.97"/>
    <n v="123.57"/>
    <n v="123.57"/>
    <n v="6051"/>
    <x v="242"/>
    <x v="1"/>
    <x v="1"/>
    <x v="0"/>
    <x v="0"/>
  </r>
  <r>
    <x v="4"/>
    <n v="2"/>
    <n v="561.79999999999995"/>
    <n v="561.79999999999995"/>
    <n v="561.79999999999995"/>
    <n v="6211"/>
    <x v="143"/>
    <x v="0"/>
    <x v="1"/>
    <x v="0"/>
    <x v="0"/>
  </r>
  <r>
    <x v="4"/>
    <n v="4"/>
    <n v="1905.49"/>
    <n v="1962.65"/>
    <n v="1962.65"/>
    <n v="6211"/>
    <x v="143"/>
    <x v="1"/>
    <x v="1"/>
    <x v="0"/>
    <x v="0"/>
  </r>
  <r>
    <x v="4"/>
    <n v="7"/>
    <n v="1254.3900000000001"/>
    <n v="0"/>
    <n v="1254.3900000000001"/>
    <n v="6300"/>
    <x v="144"/>
    <x v="0"/>
    <x v="2"/>
    <x v="1"/>
    <x v="0"/>
  </r>
  <r>
    <x v="4"/>
    <n v="57364"/>
    <n v="14749118.58"/>
    <n v="14749118.58"/>
    <n v="14749118.58"/>
    <n v="6300"/>
    <x v="144"/>
    <x v="0"/>
    <x v="1"/>
    <x v="0"/>
    <x v="0"/>
  </r>
  <r>
    <x v="4"/>
    <n v="158"/>
    <n v="27244.560000000001"/>
    <n v="27807.78"/>
    <n v="27807.78"/>
    <n v="6300"/>
    <x v="144"/>
    <x v="1"/>
    <x v="1"/>
    <x v="0"/>
    <x v="0"/>
  </r>
  <r>
    <x v="4"/>
    <n v="3"/>
    <n v="-200.05"/>
    <n v="0"/>
    <n v="-200.05"/>
    <n v="7011"/>
    <x v="145"/>
    <x v="0"/>
    <x v="2"/>
    <x v="1"/>
    <x v="0"/>
  </r>
  <r>
    <x v="4"/>
    <n v="21782"/>
    <n v="6333709.6900000004"/>
    <n v="6333709.6900000004"/>
    <n v="6333709.6900000004"/>
    <n v="7011"/>
    <x v="145"/>
    <x v="0"/>
    <x v="10"/>
    <x v="2"/>
    <x v="0"/>
  </r>
  <r>
    <x v="4"/>
    <n v="3"/>
    <n v="-388.99"/>
    <n v="0"/>
    <n v="-353.39"/>
    <n v="7011"/>
    <x v="145"/>
    <x v="1"/>
    <x v="2"/>
    <x v="1"/>
    <x v="0"/>
  </r>
  <r>
    <x v="4"/>
    <n v="13586"/>
    <n v="7001568.79"/>
    <n v="7217388.6500000004"/>
    <n v="7217388.6500000004"/>
    <n v="7011"/>
    <x v="145"/>
    <x v="1"/>
    <x v="10"/>
    <x v="2"/>
    <x v="0"/>
  </r>
  <r>
    <x v="4"/>
    <n v="172"/>
    <n v="107034.74"/>
    <n v="110489.24"/>
    <n v="110489.24"/>
    <n v="7012"/>
    <x v="146"/>
    <x v="1"/>
    <x v="10"/>
    <x v="2"/>
    <x v="0"/>
  </r>
  <r>
    <x v="4"/>
    <n v="8"/>
    <n v="1411.41"/>
    <n v="1453.75"/>
    <n v="1453.75"/>
    <n v="7032"/>
    <x v="147"/>
    <x v="1"/>
    <x v="10"/>
    <x v="2"/>
    <x v="0"/>
  </r>
  <r>
    <x v="4"/>
    <n v="115"/>
    <n v="24278.62"/>
    <n v="24278.62"/>
    <n v="24278.62"/>
    <n v="7033"/>
    <x v="148"/>
    <x v="0"/>
    <x v="10"/>
    <x v="2"/>
    <x v="0"/>
  </r>
  <r>
    <x v="4"/>
    <n v="11"/>
    <n v="675.12"/>
    <n v="705.04"/>
    <n v="705.04"/>
    <n v="7033"/>
    <x v="148"/>
    <x v="1"/>
    <x v="10"/>
    <x v="2"/>
    <x v="0"/>
  </r>
  <r>
    <x v="4"/>
    <n v="30"/>
    <n v="1208.7"/>
    <n v="1208.7"/>
    <n v="1208.7"/>
    <n v="7210"/>
    <x v="149"/>
    <x v="0"/>
    <x v="1"/>
    <x v="0"/>
    <x v="0"/>
  </r>
  <r>
    <x v="4"/>
    <n v="4"/>
    <n v="83.18"/>
    <n v="85.68"/>
    <n v="85.68"/>
    <n v="7210"/>
    <x v="149"/>
    <x v="1"/>
    <x v="1"/>
    <x v="0"/>
    <x v="0"/>
  </r>
  <r>
    <x v="4"/>
    <n v="4"/>
    <n v="185.15"/>
    <n v="190.69"/>
    <n v="190.69"/>
    <n v="7211"/>
    <x v="150"/>
    <x v="1"/>
    <x v="1"/>
    <x v="0"/>
    <x v="0"/>
  </r>
  <r>
    <x v="4"/>
    <n v="1577"/>
    <n v="84737.279999999999"/>
    <n v="84737.279999999999"/>
    <n v="84737.279999999999"/>
    <n v="7216"/>
    <x v="151"/>
    <x v="0"/>
    <x v="1"/>
    <x v="0"/>
    <x v="0"/>
  </r>
  <r>
    <x v="4"/>
    <n v="24"/>
    <n v="1801.22"/>
    <n v="1855.3"/>
    <n v="1855.3"/>
    <n v="7216"/>
    <x v="151"/>
    <x v="1"/>
    <x v="1"/>
    <x v="0"/>
    <x v="0"/>
  </r>
  <r>
    <x v="4"/>
    <n v="92"/>
    <n v="14967.09"/>
    <n v="14967.09"/>
    <n v="14967.09"/>
    <n v="7217"/>
    <x v="152"/>
    <x v="0"/>
    <x v="1"/>
    <x v="0"/>
    <x v="0"/>
  </r>
  <r>
    <x v="4"/>
    <n v="76"/>
    <n v="42755.93"/>
    <n v="42755.93"/>
    <n v="42755.93"/>
    <n v="7221"/>
    <x v="153"/>
    <x v="0"/>
    <x v="1"/>
    <x v="0"/>
    <x v="0"/>
  </r>
  <r>
    <x v="4"/>
    <n v="38"/>
    <n v="4379.76"/>
    <n v="4511.1400000000003"/>
    <n v="4511.1400000000003"/>
    <n v="7221"/>
    <x v="153"/>
    <x v="1"/>
    <x v="1"/>
    <x v="0"/>
    <x v="0"/>
  </r>
  <r>
    <x v="4"/>
    <n v="1"/>
    <n v="60"/>
    <n v="0"/>
    <n v="60"/>
    <n v="7230"/>
    <x v="154"/>
    <x v="0"/>
    <x v="2"/>
    <x v="1"/>
    <x v="0"/>
  </r>
  <r>
    <x v="4"/>
    <n v="7906"/>
    <n v="918420.1"/>
    <n v="918420.1"/>
    <n v="918420.1"/>
    <n v="7230"/>
    <x v="154"/>
    <x v="0"/>
    <x v="1"/>
    <x v="0"/>
    <x v="0"/>
  </r>
  <r>
    <x v="4"/>
    <n v="816"/>
    <n v="109104.35"/>
    <n v="109849.15"/>
    <n v="109849.15"/>
    <n v="7230"/>
    <x v="154"/>
    <x v="1"/>
    <x v="1"/>
    <x v="0"/>
    <x v="0"/>
  </r>
  <r>
    <x v="4"/>
    <n v="1"/>
    <n v="99.22"/>
    <n v="102.2"/>
    <n v="102.2"/>
    <n v="7251"/>
    <x v="243"/>
    <x v="1"/>
    <x v="1"/>
    <x v="0"/>
    <x v="0"/>
  </r>
  <r>
    <x v="4"/>
    <n v="85"/>
    <n v="272220.78999999998"/>
    <n v="272220.78999999998"/>
    <n v="272220.78999999998"/>
    <n v="7261"/>
    <x v="155"/>
    <x v="0"/>
    <x v="1"/>
    <x v="0"/>
    <x v="0"/>
  </r>
  <r>
    <x v="4"/>
    <n v="1"/>
    <n v="1523.11"/>
    <n v="1568.81"/>
    <n v="1568.81"/>
    <n v="7261"/>
    <x v="155"/>
    <x v="1"/>
    <x v="1"/>
    <x v="0"/>
    <x v="0"/>
  </r>
  <r>
    <x v="4"/>
    <n v="32"/>
    <n v="16578.3"/>
    <n v="16578.3"/>
    <n v="16578.3"/>
    <n v="7273"/>
    <x v="156"/>
    <x v="0"/>
    <x v="1"/>
    <x v="0"/>
    <x v="0"/>
  </r>
  <r>
    <x v="4"/>
    <n v="60"/>
    <n v="4946.5200000000004"/>
    <n v="5115.4399999999996"/>
    <n v="5115.4399999999996"/>
    <n v="7273"/>
    <x v="156"/>
    <x v="1"/>
    <x v="1"/>
    <x v="0"/>
    <x v="0"/>
  </r>
  <r>
    <x v="4"/>
    <n v="8"/>
    <n v="1626"/>
    <n v="1626"/>
    <n v="1626"/>
    <n v="7276"/>
    <x v="157"/>
    <x v="0"/>
    <x v="1"/>
    <x v="0"/>
    <x v="0"/>
  </r>
  <r>
    <x v="4"/>
    <n v="7"/>
    <n v="1845.48"/>
    <n v="1900.84"/>
    <n v="1900.84"/>
    <n v="7276"/>
    <x v="157"/>
    <x v="1"/>
    <x v="1"/>
    <x v="0"/>
    <x v="0"/>
  </r>
  <r>
    <x v="4"/>
    <n v="6"/>
    <n v="415.43"/>
    <n v="427.89"/>
    <n v="427.89"/>
    <n v="7277"/>
    <x v="158"/>
    <x v="1"/>
    <x v="1"/>
    <x v="0"/>
    <x v="0"/>
  </r>
  <r>
    <x v="4"/>
    <n v="6"/>
    <n v="452.32"/>
    <n v="473.1"/>
    <n v="473.1"/>
    <n v="7278"/>
    <x v="159"/>
    <x v="1"/>
    <x v="1"/>
    <x v="0"/>
    <x v="0"/>
  </r>
  <r>
    <x v="4"/>
    <n v="160"/>
    <n v="28520"/>
    <n v="28520"/>
    <n v="28520"/>
    <n v="7296"/>
    <x v="160"/>
    <x v="0"/>
    <x v="0"/>
    <x v="0"/>
    <x v="0"/>
  </r>
  <r>
    <x v="4"/>
    <n v="8"/>
    <n v="2064.96"/>
    <n v="2126.9"/>
    <n v="2126.9"/>
    <n v="7296"/>
    <x v="160"/>
    <x v="1"/>
    <x v="0"/>
    <x v="0"/>
    <x v="0"/>
  </r>
  <r>
    <x v="4"/>
    <n v="9"/>
    <n v="2508.5"/>
    <n v="2508.5"/>
    <n v="2508.5"/>
    <n v="7297"/>
    <x v="161"/>
    <x v="0"/>
    <x v="1"/>
    <x v="0"/>
    <x v="0"/>
  </r>
  <r>
    <x v="4"/>
    <n v="16"/>
    <n v="1347.56"/>
    <n v="1388"/>
    <n v="1388"/>
    <n v="7297"/>
    <x v="161"/>
    <x v="1"/>
    <x v="1"/>
    <x v="0"/>
    <x v="0"/>
  </r>
  <r>
    <x v="4"/>
    <n v="146"/>
    <n v="7479.09"/>
    <n v="7479.09"/>
    <n v="7479.09"/>
    <n v="7298"/>
    <x v="162"/>
    <x v="0"/>
    <x v="1"/>
    <x v="0"/>
    <x v="0"/>
  </r>
  <r>
    <x v="4"/>
    <n v="159"/>
    <n v="16845.919999999998"/>
    <n v="17351.3"/>
    <n v="17351.3"/>
    <n v="7298"/>
    <x v="162"/>
    <x v="1"/>
    <x v="1"/>
    <x v="0"/>
    <x v="0"/>
  </r>
  <r>
    <x v="4"/>
    <n v="284"/>
    <n v="133525.9"/>
    <n v="133525.9"/>
    <n v="133525.9"/>
    <n v="7299"/>
    <x v="163"/>
    <x v="0"/>
    <x v="1"/>
    <x v="0"/>
    <x v="0"/>
  </r>
  <r>
    <x v="4"/>
    <n v="1"/>
    <n v="59.87"/>
    <n v="0"/>
    <n v="61.67"/>
    <n v="7299"/>
    <x v="163"/>
    <x v="1"/>
    <x v="2"/>
    <x v="1"/>
    <x v="0"/>
  </r>
  <r>
    <x v="4"/>
    <n v="204"/>
    <n v="49760.2"/>
    <n v="51319.64"/>
    <n v="51319.64"/>
    <n v="7299"/>
    <x v="163"/>
    <x v="1"/>
    <x v="1"/>
    <x v="0"/>
    <x v="0"/>
  </r>
  <r>
    <x v="4"/>
    <n v="2"/>
    <n v="38.36"/>
    <n v="0"/>
    <n v="38.36"/>
    <n v="7311"/>
    <x v="164"/>
    <x v="0"/>
    <x v="2"/>
    <x v="1"/>
    <x v="0"/>
  </r>
  <r>
    <x v="4"/>
    <n v="5532"/>
    <n v="932572.76"/>
    <n v="932572.76"/>
    <n v="932572.76"/>
    <n v="7311"/>
    <x v="164"/>
    <x v="0"/>
    <x v="1"/>
    <x v="0"/>
    <x v="0"/>
  </r>
  <r>
    <x v="4"/>
    <n v="228"/>
    <n v="112118.76"/>
    <n v="115556.76"/>
    <n v="115556.76"/>
    <n v="7311"/>
    <x v="164"/>
    <x v="1"/>
    <x v="1"/>
    <x v="0"/>
    <x v="0"/>
  </r>
  <r>
    <x v="4"/>
    <n v="12"/>
    <n v="2910.97"/>
    <n v="2998.31"/>
    <n v="2998.31"/>
    <n v="7333"/>
    <x v="166"/>
    <x v="1"/>
    <x v="1"/>
    <x v="0"/>
    <x v="0"/>
  </r>
  <r>
    <x v="4"/>
    <n v="24"/>
    <n v="1023.28"/>
    <n v="1053.98"/>
    <n v="1053.98"/>
    <n v="7338"/>
    <x v="167"/>
    <x v="1"/>
    <x v="1"/>
    <x v="0"/>
    <x v="0"/>
  </r>
  <r>
    <x v="4"/>
    <n v="63"/>
    <n v="44531.25"/>
    <n v="44531.25"/>
    <n v="44531.25"/>
    <n v="7339"/>
    <x v="168"/>
    <x v="0"/>
    <x v="1"/>
    <x v="0"/>
    <x v="0"/>
  </r>
  <r>
    <x v="4"/>
    <n v="68"/>
    <n v="6083.46"/>
    <n v="6266.02"/>
    <n v="6266.02"/>
    <n v="7339"/>
    <x v="168"/>
    <x v="1"/>
    <x v="1"/>
    <x v="0"/>
    <x v="0"/>
  </r>
  <r>
    <x v="4"/>
    <n v="39"/>
    <n v="11976.83"/>
    <n v="11976.83"/>
    <n v="11976.83"/>
    <n v="7342"/>
    <x v="169"/>
    <x v="0"/>
    <x v="1"/>
    <x v="0"/>
    <x v="0"/>
  </r>
  <r>
    <x v="4"/>
    <n v="1"/>
    <n v="1539.25"/>
    <n v="1585.43"/>
    <n v="1585.43"/>
    <n v="7342"/>
    <x v="169"/>
    <x v="1"/>
    <x v="1"/>
    <x v="0"/>
    <x v="0"/>
  </r>
  <r>
    <x v="4"/>
    <n v="1"/>
    <n v="189.31"/>
    <n v="194.99"/>
    <n v="194.99"/>
    <n v="7349"/>
    <x v="170"/>
    <x v="1"/>
    <x v="1"/>
    <x v="0"/>
    <x v="0"/>
  </r>
  <r>
    <x v="4"/>
    <n v="31"/>
    <n v="30188.22"/>
    <n v="30188.22"/>
    <n v="30188.22"/>
    <n v="7361"/>
    <x v="171"/>
    <x v="0"/>
    <x v="1"/>
    <x v="0"/>
    <x v="0"/>
  </r>
  <r>
    <x v="4"/>
    <n v="3"/>
    <n v="636.42999999999995"/>
    <n v="655.51"/>
    <n v="655.51"/>
    <n v="7361"/>
    <x v="171"/>
    <x v="1"/>
    <x v="1"/>
    <x v="0"/>
    <x v="0"/>
  </r>
  <r>
    <x v="4"/>
    <n v="4852"/>
    <n v="391836.78"/>
    <n v="391836.78"/>
    <n v="391836.78"/>
    <n v="7372"/>
    <x v="172"/>
    <x v="0"/>
    <x v="0"/>
    <x v="0"/>
    <x v="0"/>
  </r>
  <r>
    <x v="4"/>
    <n v="412"/>
    <n v="85449.11"/>
    <n v="87892.73"/>
    <n v="87892.73"/>
    <n v="7372"/>
    <x v="172"/>
    <x v="1"/>
    <x v="0"/>
    <x v="0"/>
    <x v="0"/>
  </r>
  <r>
    <x v="4"/>
    <n v="35"/>
    <n v="1387.9"/>
    <n v="1429.56"/>
    <n v="1429.56"/>
    <n v="7375"/>
    <x v="173"/>
    <x v="1"/>
    <x v="1"/>
    <x v="0"/>
    <x v="0"/>
  </r>
  <r>
    <x v="4"/>
    <n v="17"/>
    <n v="1707.57"/>
    <n v="1794.79"/>
    <n v="1794.79"/>
    <n v="7379"/>
    <x v="174"/>
    <x v="1"/>
    <x v="0"/>
    <x v="0"/>
    <x v="0"/>
  </r>
  <r>
    <x v="4"/>
    <n v="2228"/>
    <n v="891748.75"/>
    <n v="891748.75"/>
    <n v="891748.75"/>
    <n v="7392"/>
    <x v="175"/>
    <x v="0"/>
    <x v="1"/>
    <x v="0"/>
    <x v="0"/>
  </r>
  <r>
    <x v="4"/>
    <n v="205"/>
    <n v="66231.91"/>
    <n v="68707.45"/>
    <n v="68707.45"/>
    <n v="7392"/>
    <x v="175"/>
    <x v="1"/>
    <x v="1"/>
    <x v="0"/>
    <x v="0"/>
  </r>
  <r>
    <x v="4"/>
    <n v="548"/>
    <n v="63939.92"/>
    <n v="63939.92"/>
    <n v="63939.92"/>
    <n v="7393"/>
    <x v="176"/>
    <x v="0"/>
    <x v="1"/>
    <x v="0"/>
    <x v="0"/>
  </r>
  <r>
    <x v="4"/>
    <n v="1"/>
    <n v="46.48"/>
    <n v="47.88"/>
    <n v="47.88"/>
    <n v="7393"/>
    <x v="176"/>
    <x v="1"/>
    <x v="1"/>
    <x v="0"/>
    <x v="0"/>
  </r>
  <r>
    <x v="4"/>
    <n v="751"/>
    <n v="260355.95"/>
    <n v="260355.95"/>
    <n v="260355.95"/>
    <n v="7394"/>
    <x v="177"/>
    <x v="0"/>
    <x v="1"/>
    <x v="0"/>
    <x v="0"/>
  </r>
  <r>
    <x v="4"/>
    <n v="115"/>
    <n v="6973.99"/>
    <n v="7186.83"/>
    <n v="7186.83"/>
    <n v="7394"/>
    <x v="177"/>
    <x v="1"/>
    <x v="1"/>
    <x v="0"/>
    <x v="0"/>
  </r>
  <r>
    <x v="4"/>
    <n v="223"/>
    <n v="24996.2"/>
    <n v="24996.2"/>
    <n v="24996.2"/>
    <n v="7395"/>
    <x v="178"/>
    <x v="0"/>
    <x v="1"/>
    <x v="0"/>
    <x v="0"/>
  </r>
  <r>
    <x v="4"/>
    <n v="44"/>
    <n v="2782.17"/>
    <n v="2865.67"/>
    <n v="2865.67"/>
    <n v="7395"/>
    <x v="178"/>
    <x v="1"/>
    <x v="1"/>
    <x v="0"/>
    <x v="0"/>
  </r>
  <r>
    <x v="4"/>
    <n v="5"/>
    <n v="50.95"/>
    <n v="0"/>
    <n v="50.95"/>
    <n v="7399"/>
    <x v="179"/>
    <x v="0"/>
    <x v="2"/>
    <x v="1"/>
    <x v="0"/>
  </r>
  <r>
    <x v="4"/>
    <n v="33759"/>
    <n v="4328320.8600000003"/>
    <n v="4328320.8600000003"/>
    <n v="4328320.8600000003"/>
    <n v="7399"/>
    <x v="179"/>
    <x v="0"/>
    <x v="1"/>
    <x v="0"/>
    <x v="0"/>
  </r>
  <r>
    <x v="4"/>
    <n v="7"/>
    <n v="417.51"/>
    <n v="0"/>
    <n v="426.59"/>
    <n v="7399"/>
    <x v="179"/>
    <x v="1"/>
    <x v="2"/>
    <x v="1"/>
    <x v="0"/>
  </r>
  <r>
    <x v="4"/>
    <n v="11817"/>
    <n v="1467394.92"/>
    <n v="1512128.06"/>
    <n v="1512128.06"/>
    <n v="7399"/>
    <x v="179"/>
    <x v="1"/>
    <x v="1"/>
    <x v="0"/>
    <x v="0"/>
  </r>
  <r>
    <x v="4"/>
    <n v="1"/>
    <n v="342.64"/>
    <n v="0"/>
    <n v="342.64"/>
    <n v="7512"/>
    <x v="180"/>
    <x v="0"/>
    <x v="2"/>
    <x v="1"/>
    <x v="0"/>
  </r>
  <r>
    <x v="4"/>
    <n v="5490"/>
    <n v="1397653.37"/>
    <n v="1397653.37"/>
    <n v="1397653.37"/>
    <n v="7512"/>
    <x v="180"/>
    <x v="0"/>
    <x v="11"/>
    <x v="5"/>
    <x v="0"/>
  </r>
  <r>
    <x v="4"/>
    <n v="1"/>
    <n v="-252.22"/>
    <n v="0"/>
    <n v="-252.22"/>
    <n v="7512"/>
    <x v="180"/>
    <x v="1"/>
    <x v="2"/>
    <x v="1"/>
    <x v="0"/>
  </r>
  <r>
    <x v="4"/>
    <n v="2232"/>
    <n v="751051.96"/>
    <n v="774625.82"/>
    <n v="774625.82"/>
    <n v="7512"/>
    <x v="180"/>
    <x v="1"/>
    <x v="11"/>
    <x v="5"/>
    <x v="0"/>
  </r>
  <r>
    <x v="4"/>
    <n v="132"/>
    <n v="18009.939999999999"/>
    <n v="18009.939999999999"/>
    <n v="18009.939999999999"/>
    <n v="7513"/>
    <x v="181"/>
    <x v="0"/>
    <x v="11"/>
    <x v="5"/>
    <x v="0"/>
  </r>
  <r>
    <x v="4"/>
    <n v="4"/>
    <n v="839.81"/>
    <n v="865.01"/>
    <n v="865.01"/>
    <n v="7513"/>
    <x v="181"/>
    <x v="1"/>
    <x v="11"/>
    <x v="5"/>
    <x v="0"/>
  </r>
  <r>
    <x v="4"/>
    <n v="14"/>
    <n v="2833.62"/>
    <n v="2833.62"/>
    <n v="2833.62"/>
    <n v="7519"/>
    <x v="182"/>
    <x v="0"/>
    <x v="11"/>
    <x v="5"/>
    <x v="0"/>
  </r>
  <r>
    <x v="4"/>
    <n v="14"/>
    <n v="5659.09"/>
    <n v="5874.61"/>
    <n v="5874.61"/>
    <n v="7519"/>
    <x v="182"/>
    <x v="1"/>
    <x v="11"/>
    <x v="5"/>
    <x v="0"/>
  </r>
  <r>
    <x v="4"/>
    <n v="1"/>
    <n v="10.3"/>
    <n v="0"/>
    <n v="10.3"/>
    <n v="7523"/>
    <x v="183"/>
    <x v="0"/>
    <x v="2"/>
    <x v="1"/>
    <x v="0"/>
  </r>
  <r>
    <x v="4"/>
    <n v="27839"/>
    <n v="893166.05"/>
    <n v="893166.05"/>
    <n v="893166.05"/>
    <n v="7523"/>
    <x v="183"/>
    <x v="0"/>
    <x v="5"/>
    <x v="2"/>
    <x v="0"/>
  </r>
  <r>
    <x v="4"/>
    <n v="173"/>
    <n v="4941.46"/>
    <n v="5089.66"/>
    <n v="5089.66"/>
    <n v="7523"/>
    <x v="183"/>
    <x v="1"/>
    <x v="5"/>
    <x v="2"/>
    <x v="0"/>
  </r>
  <r>
    <x v="4"/>
    <n v="56"/>
    <n v="33442.42"/>
    <n v="33442.42"/>
    <n v="33442.42"/>
    <n v="7531"/>
    <x v="184"/>
    <x v="0"/>
    <x v="5"/>
    <x v="2"/>
    <x v="0"/>
  </r>
  <r>
    <x v="4"/>
    <n v="3761"/>
    <n v="1544740.3"/>
    <n v="1544740.3"/>
    <n v="1544740.3"/>
    <n v="7538"/>
    <x v="186"/>
    <x v="0"/>
    <x v="5"/>
    <x v="2"/>
    <x v="0"/>
  </r>
  <r>
    <x v="4"/>
    <n v="17"/>
    <n v="7736.83"/>
    <n v="7968.97"/>
    <n v="7968.97"/>
    <n v="7538"/>
    <x v="186"/>
    <x v="1"/>
    <x v="5"/>
    <x v="2"/>
    <x v="0"/>
  </r>
  <r>
    <x v="4"/>
    <n v="1"/>
    <n v="33.47"/>
    <n v="34.47"/>
    <n v="34.47"/>
    <n v="7542"/>
    <x v="187"/>
    <x v="1"/>
    <x v="5"/>
    <x v="2"/>
    <x v="0"/>
  </r>
  <r>
    <x v="4"/>
    <n v="2"/>
    <n v="158"/>
    <n v="158"/>
    <n v="158"/>
    <n v="7549"/>
    <x v="188"/>
    <x v="0"/>
    <x v="5"/>
    <x v="2"/>
    <x v="0"/>
  </r>
  <r>
    <x v="4"/>
    <n v="1"/>
    <n v="271.47000000000003"/>
    <n v="279.61"/>
    <n v="279.61"/>
    <n v="7549"/>
    <x v="188"/>
    <x v="1"/>
    <x v="5"/>
    <x v="2"/>
    <x v="0"/>
  </r>
  <r>
    <x v="4"/>
    <n v="112"/>
    <n v="46024.82"/>
    <n v="46024.82"/>
    <n v="46024.82"/>
    <n v="7622"/>
    <x v="189"/>
    <x v="0"/>
    <x v="1"/>
    <x v="0"/>
    <x v="0"/>
  </r>
  <r>
    <x v="4"/>
    <n v="7"/>
    <n v="421.54"/>
    <n v="434.2"/>
    <n v="434.2"/>
    <n v="7629"/>
    <x v="190"/>
    <x v="1"/>
    <x v="1"/>
    <x v="0"/>
    <x v="0"/>
  </r>
  <r>
    <x v="4"/>
    <n v="8"/>
    <n v="14689.3"/>
    <n v="15130"/>
    <n v="15130"/>
    <n v="7631"/>
    <x v="191"/>
    <x v="1"/>
    <x v="0"/>
    <x v="0"/>
    <x v="0"/>
  </r>
  <r>
    <x v="4"/>
    <n v="169"/>
    <n v="22981.49"/>
    <n v="22981.49"/>
    <n v="22981.49"/>
    <n v="7699"/>
    <x v="192"/>
    <x v="0"/>
    <x v="1"/>
    <x v="0"/>
    <x v="0"/>
  </r>
  <r>
    <x v="4"/>
    <n v="6"/>
    <n v="1869.36"/>
    <n v="1925.44"/>
    <n v="1925.44"/>
    <n v="7699"/>
    <x v="192"/>
    <x v="1"/>
    <x v="1"/>
    <x v="0"/>
    <x v="0"/>
  </r>
  <r>
    <x v="4"/>
    <n v="7"/>
    <n v="447.49"/>
    <n v="460.89"/>
    <n v="460.89"/>
    <n v="7829"/>
    <x v="193"/>
    <x v="1"/>
    <x v="1"/>
    <x v="0"/>
    <x v="0"/>
  </r>
  <r>
    <x v="4"/>
    <n v="8405"/>
    <n v="364699.19"/>
    <n v="364699.19"/>
    <n v="364699.19"/>
    <n v="7832"/>
    <x v="194"/>
    <x v="0"/>
    <x v="1"/>
    <x v="0"/>
    <x v="0"/>
  </r>
  <r>
    <x v="4"/>
    <n v="84"/>
    <n v="2224.0100000000002"/>
    <n v="2299.61"/>
    <n v="2299.61"/>
    <n v="7832"/>
    <x v="194"/>
    <x v="1"/>
    <x v="1"/>
    <x v="0"/>
    <x v="0"/>
  </r>
  <r>
    <x v="4"/>
    <n v="132"/>
    <n v="6075.83"/>
    <n v="6075.83"/>
    <n v="6075.83"/>
    <n v="7841"/>
    <x v="195"/>
    <x v="0"/>
    <x v="0"/>
    <x v="0"/>
    <x v="0"/>
  </r>
  <r>
    <x v="4"/>
    <n v="29"/>
    <n v="1024.55"/>
    <n v="1055.25"/>
    <n v="1055.25"/>
    <n v="7841"/>
    <x v="195"/>
    <x v="1"/>
    <x v="0"/>
    <x v="0"/>
    <x v="0"/>
  </r>
  <r>
    <x v="4"/>
    <n v="19"/>
    <n v="4147.3599999999997"/>
    <n v="4147.3599999999997"/>
    <n v="4147.3599999999997"/>
    <n v="7911"/>
    <x v="196"/>
    <x v="0"/>
    <x v="1"/>
    <x v="0"/>
    <x v="0"/>
  </r>
  <r>
    <x v="4"/>
    <n v="6"/>
    <n v="428.09"/>
    <n v="440.95"/>
    <n v="440.95"/>
    <n v="7911"/>
    <x v="196"/>
    <x v="1"/>
    <x v="1"/>
    <x v="0"/>
    <x v="0"/>
  </r>
  <r>
    <x v="4"/>
    <n v="11519"/>
    <n v="3016713.77"/>
    <n v="3016713.77"/>
    <n v="3016713.77"/>
    <n v="7922"/>
    <x v="197"/>
    <x v="0"/>
    <x v="1"/>
    <x v="0"/>
    <x v="0"/>
  </r>
  <r>
    <x v="4"/>
    <n v="857"/>
    <n v="266029.44"/>
    <n v="274513.38"/>
    <n v="274513.38"/>
    <n v="7922"/>
    <x v="197"/>
    <x v="1"/>
    <x v="1"/>
    <x v="0"/>
    <x v="0"/>
  </r>
  <r>
    <x v="4"/>
    <n v="157"/>
    <n v="44306.85"/>
    <n v="44306.85"/>
    <n v="44306.85"/>
    <n v="7929"/>
    <x v="198"/>
    <x v="0"/>
    <x v="1"/>
    <x v="0"/>
    <x v="0"/>
  </r>
  <r>
    <x v="4"/>
    <n v="21"/>
    <n v="3661.96"/>
    <n v="3771.86"/>
    <n v="3771.86"/>
    <n v="7929"/>
    <x v="198"/>
    <x v="1"/>
    <x v="1"/>
    <x v="0"/>
    <x v="0"/>
  </r>
  <r>
    <x v="4"/>
    <n v="90"/>
    <n v="13507.35"/>
    <n v="13507.35"/>
    <n v="13507.35"/>
    <n v="7941"/>
    <x v="200"/>
    <x v="0"/>
    <x v="1"/>
    <x v="0"/>
    <x v="0"/>
  </r>
  <r>
    <x v="4"/>
    <n v="26"/>
    <n v="5641.66"/>
    <n v="5842.06"/>
    <n v="5842.06"/>
    <n v="7941"/>
    <x v="200"/>
    <x v="1"/>
    <x v="1"/>
    <x v="0"/>
    <x v="0"/>
  </r>
  <r>
    <x v="4"/>
    <n v="760"/>
    <n v="73782.48"/>
    <n v="73782.48"/>
    <n v="73782.48"/>
    <n v="7991"/>
    <x v="201"/>
    <x v="0"/>
    <x v="1"/>
    <x v="0"/>
    <x v="0"/>
  </r>
  <r>
    <x v="4"/>
    <n v="371"/>
    <n v="40183.57"/>
    <n v="41438.550000000003"/>
    <n v="41438.550000000003"/>
    <n v="7991"/>
    <x v="201"/>
    <x v="1"/>
    <x v="1"/>
    <x v="0"/>
    <x v="0"/>
  </r>
  <r>
    <x v="4"/>
    <n v="386"/>
    <n v="55409.68"/>
    <n v="55409.68"/>
    <n v="55409.68"/>
    <n v="7992"/>
    <x v="202"/>
    <x v="0"/>
    <x v="1"/>
    <x v="0"/>
    <x v="0"/>
  </r>
  <r>
    <x v="4"/>
    <n v="90"/>
    <n v="29496.799999999999"/>
    <n v="30381.7"/>
    <n v="30381.7"/>
    <n v="7992"/>
    <x v="202"/>
    <x v="1"/>
    <x v="1"/>
    <x v="0"/>
    <x v="0"/>
  </r>
  <r>
    <x v="4"/>
    <n v="3"/>
    <n v="21.61"/>
    <n v="22.27"/>
    <n v="22.27"/>
    <n v="7993"/>
    <x v="203"/>
    <x v="1"/>
    <x v="0"/>
    <x v="0"/>
    <x v="0"/>
  </r>
  <r>
    <x v="4"/>
    <n v="5"/>
    <n v="50.3"/>
    <n v="51.8"/>
    <n v="51.8"/>
    <n v="7994"/>
    <x v="204"/>
    <x v="1"/>
    <x v="1"/>
    <x v="0"/>
    <x v="0"/>
  </r>
  <r>
    <x v="4"/>
    <n v="611"/>
    <n v="72607.06"/>
    <n v="72607.06"/>
    <n v="72607.06"/>
    <n v="7996"/>
    <x v="205"/>
    <x v="0"/>
    <x v="1"/>
    <x v="0"/>
    <x v="0"/>
  </r>
  <r>
    <x v="4"/>
    <n v="416"/>
    <n v="52560.34"/>
    <n v="54165.04"/>
    <n v="54165.04"/>
    <n v="7996"/>
    <x v="205"/>
    <x v="1"/>
    <x v="1"/>
    <x v="0"/>
    <x v="0"/>
  </r>
  <r>
    <x v="4"/>
    <n v="7195"/>
    <n v="356986.14"/>
    <n v="356986.14"/>
    <n v="356986.14"/>
    <n v="7997"/>
    <x v="206"/>
    <x v="0"/>
    <x v="1"/>
    <x v="0"/>
    <x v="0"/>
  </r>
  <r>
    <x v="4"/>
    <n v="172"/>
    <n v="58371.75"/>
    <n v="59964.45"/>
    <n v="59964.45"/>
    <n v="7997"/>
    <x v="206"/>
    <x v="1"/>
    <x v="1"/>
    <x v="0"/>
    <x v="0"/>
  </r>
  <r>
    <x v="4"/>
    <n v="124"/>
    <n v="12974.53"/>
    <n v="12974.53"/>
    <n v="12974.53"/>
    <n v="7998"/>
    <x v="207"/>
    <x v="0"/>
    <x v="1"/>
    <x v="0"/>
    <x v="0"/>
  </r>
  <r>
    <x v="4"/>
    <n v="12"/>
    <n v="717.52"/>
    <n v="739.06"/>
    <n v="739.06"/>
    <n v="7998"/>
    <x v="207"/>
    <x v="1"/>
    <x v="1"/>
    <x v="0"/>
    <x v="0"/>
  </r>
  <r>
    <x v="4"/>
    <n v="677"/>
    <n v="50589.53"/>
    <n v="50589.53"/>
    <n v="50589.53"/>
    <n v="7999"/>
    <x v="208"/>
    <x v="0"/>
    <x v="1"/>
    <x v="0"/>
    <x v="0"/>
  </r>
  <r>
    <x v="4"/>
    <n v="919"/>
    <n v="58578.86"/>
    <n v="60378.18"/>
    <n v="60378.18"/>
    <n v="7999"/>
    <x v="208"/>
    <x v="1"/>
    <x v="1"/>
    <x v="0"/>
    <x v="0"/>
  </r>
  <r>
    <x v="4"/>
    <n v="1"/>
    <n v="125"/>
    <n v="0"/>
    <n v="125"/>
    <n v="8011"/>
    <x v="209"/>
    <x v="0"/>
    <x v="2"/>
    <x v="1"/>
    <x v="0"/>
  </r>
  <r>
    <x v="4"/>
    <n v="1293"/>
    <n v="475786.98"/>
    <n v="475786.98"/>
    <n v="475786.98"/>
    <n v="8011"/>
    <x v="209"/>
    <x v="0"/>
    <x v="1"/>
    <x v="0"/>
    <x v="0"/>
  </r>
  <r>
    <x v="4"/>
    <n v="33"/>
    <n v="16472.46"/>
    <n v="17018.060000000001"/>
    <n v="17018.060000000001"/>
    <n v="8011"/>
    <x v="209"/>
    <x v="1"/>
    <x v="1"/>
    <x v="0"/>
    <x v="0"/>
  </r>
  <r>
    <x v="4"/>
    <n v="4201"/>
    <n v="1448313.75"/>
    <n v="1448313.75"/>
    <n v="1448313.75"/>
    <n v="8021"/>
    <x v="210"/>
    <x v="0"/>
    <x v="1"/>
    <x v="0"/>
    <x v="0"/>
  </r>
  <r>
    <x v="4"/>
    <n v="43"/>
    <n v="38064.639999999999"/>
    <n v="39206.58"/>
    <n v="39206.58"/>
    <n v="8021"/>
    <x v="210"/>
    <x v="1"/>
    <x v="1"/>
    <x v="0"/>
    <x v="0"/>
  </r>
  <r>
    <x v="4"/>
    <n v="932"/>
    <n v="60513.97"/>
    <n v="60513.97"/>
    <n v="60513.97"/>
    <n v="8041"/>
    <x v="211"/>
    <x v="0"/>
    <x v="1"/>
    <x v="0"/>
    <x v="0"/>
  </r>
  <r>
    <x v="4"/>
    <n v="4"/>
    <n v="3344.16"/>
    <n v="3444.5"/>
    <n v="3444.5"/>
    <n v="8041"/>
    <x v="211"/>
    <x v="1"/>
    <x v="1"/>
    <x v="0"/>
    <x v="0"/>
  </r>
  <r>
    <x v="4"/>
    <n v="1490"/>
    <n v="420429.85"/>
    <n v="420429.85"/>
    <n v="420429.85"/>
    <n v="8042"/>
    <x v="212"/>
    <x v="0"/>
    <x v="1"/>
    <x v="0"/>
    <x v="0"/>
  </r>
  <r>
    <x v="4"/>
    <n v="4"/>
    <n v="1966.89"/>
    <n v="2025.91"/>
    <n v="2025.91"/>
    <n v="8042"/>
    <x v="212"/>
    <x v="1"/>
    <x v="1"/>
    <x v="0"/>
    <x v="0"/>
  </r>
  <r>
    <x v="4"/>
    <n v="551"/>
    <n v="132713.99"/>
    <n v="132713.99"/>
    <n v="132713.99"/>
    <n v="8043"/>
    <x v="213"/>
    <x v="0"/>
    <x v="1"/>
    <x v="0"/>
    <x v="0"/>
  </r>
  <r>
    <x v="4"/>
    <n v="90"/>
    <n v="31128.32"/>
    <n v="32065.5"/>
    <n v="32065.5"/>
    <n v="8043"/>
    <x v="213"/>
    <x v="1"/>
    <x v="1"/>
    <x v="0"/>
    <x v="0"/>
  </r>
  <r>
    <x v="4"/>
    <n v="309"/>
    <n v="27018.17"/>
    <n v="27018.17"/>
    <n v="27018.17"/>
    <n v="8049"/>
    <x v="214"/>
    <x v="0"/>
    <x v="1"/>
    <x v="0"/>
    <x v="0"/>
  </r>
  <r>
    <x v="4"/>
    <n v="5"/>
    <n v="707.2"/>
    <n v="707.2"/>
    <n v="707.2"/>
    <n v="8050"/>
    <x v="215"/>
    <x v="0"/>
    <x v="1"/>
    <x v="0"/>
    <x v="0"/>
  </r>
  <r>
    <x v="4"/>
    <n v="1375"/>
    <n v="307911.31"/>
    <n v="307911.31"/>
    <n v="307911.31"/>
    <n v="8062"/>
    <x v="216"/>
    <x v="0"/>
    <x v="1"/>
    <x v="0"/>
    <x v="0"/>
  </r>
  <r>
    <x v="4"/>
    <n v="111"/>
    <n v="89121.29"/>
    <n v="91909.11"/>
    <n v="91909.11"/>
    <n v="8062"/>
    <x v="216"/>
    <x v="1"/>
    <x v="1"/>
    <x v="0"/>
    <x v="0"/>
  </r>
  <r>
    <x v="4"/>
    <n v="211"/>
    <n v="52606.95"/>
    <n v="52606.95"/>
    <n v="52606.95"/>
    <n v="8071"/>
    <x v="217"/>
    <x v="0"/>
    <x v="1"/>
    <x v="0"/>
    <x v="0"/>
  </r>
  <r>
    <x v="4"/>
    <n v="20"/>
    <n v="6708.72"/>
    <n v="6909.98"/>
    <n v="6909.98"/>
    <n v="8071"/>
    <x v="217"/>
    <x v="1"/>
    <x v="1"/>
    <x v="0"/>
    <x v="0"/>
  </r>
  <r>
    <x v="4"/>
    <n v="1"/>
    <n v="116"/>
    <n v="0"/>
    <n v="116"/>
    <n v="8099"/>
    <x v="218"/>
    <x v="0"/>
    <x v="2"/>
    <x v="1"/>
    <x v="0"/>
  </r>
  <r>
    <x v="4"/>
    <n v="8284"/>
    <n v="2877414.95"/>
    <n v="2877414.95"/>
    <n v="2877414.95"/>
    <n v="8099"/>
    <x v="218"/>
    <x v="0"/>
    <x v="1"/>
    <x v="0"/>
    <x v="0"/>
  </r>
  <r>
    <x v="4"/>
    <n v="218"/>
    <n v="87357.79"/>
    <n v="89734.37"/>
    <n v="89734.37"/>
    <n v="8099"/>
    <x v="218"/>
    <x v="1"/>
    <x v="1"/>
    <x v="0"/>
    <x v="0"/>
  </r>
  <r>
    <x v="4"/>
    <n v="134"/>
    <n v="259122.55"/>
    <n v="259122.55"/>
    <n v="259122.55"/>
    <n v="8111"/>
    <x v="219"/>
    <x v="0"/>
    <x v="1"/>
    <x v="0"/>
    <x v="0"/>
  </r>
  <r>
    <x v="4"/>
    <n v="8"/>
    <n v="5039.16"/>
    <n v="5208.74"/>
    <n v="5208.74"/>
    <n v="8111"/>
    <x v="219"/>
    <x v="1"/>
    <x v="1"/>
    <x v="0"/>
    <x v="0"/>
  </r>
  <r>
    <x v="4"/>
    <n v="1573"/>
    <n v="3275814.52"/>
    <n v="3275814.52"/>
    <n v="3275814.52"/>
    <n v="8211"/>
    <x v="220"/>
    <x v="0"/>
    <x v="1"/>
    <x v="0"/>
    <x v="0"/>
  </r>
  <r>
    <x v="4"/>
    <n v="7"/>
    <n v="2217.73"/>
    <n v="2284.25"/>
    <n v="2284.25"/>
    <n v="8211"/>
    <x v="220"/>
    <x v="1"/>
    <x v="1"/>
    <x v="0"/>
    <x v="0"/>
  </r>
  <r>
    <x v="4"/>
    <n v="1"/>
    <n v="19.95"/>
    <n v="0"/>
    <n v="19.95"/>
    <n v="8220"/>
    <x v="221"/>
    <x v="0"/>
    <x v="2"/>
    <x v="1"/>
    <x v="0"/>
  </r>
  <r>
    <x v="4"/>
    <n v="6356"/>
    <n v="609391.34"/>
    <n v="609391.34"/>
    <n v="609391.34"/>
    <n v="8220"/>
    <x v="221"/>
    <x v="0"/>
    <x v="1"/>
    <x v="0"/>
    <x v="0"/>
  </r>
  <r>
    <x v="4"/>
    <n v="131"/>
    <n v="134313.68"/>
    <n v="138370.72"/>
    <n v="138370.72"/>
    <n v="8220"/>
    <x v="221"/>
    <x v="1"/>
    <x v="1"/>
    <x v="0"/>
    <x v="0"/>
  </r>
  <r>
    <x v="4"/>
    <n v="4"/>
    <n v="507.24"/>
    <n v="545.4"/>
    <n v="545.4"/>
    <n v="8244"/>
    <x v="222"/>
    <x v="1"/>
    <x v="1"/>
    <x v="0"/>
    <x v="0"/>
  </r>
  <r>
    <x v="4"/>
    <n v="183"/>
    <n v="75352.88"/>
    <n v="75352.88"/>
    <n v="75352.88"/>
    <n v="8249"/>
    <x v="223"/>
    <x v="0"/>
    <x v="1"/>
    <x v="0"/>
    <x v="0"/>
  </r>
  <r>
    <x v="4"/>
    <n v="4"/>
    <n v="2402.23"/>
    <n v="2474.31"/>
    <n v="2474.31"/>
    <n v="8249"/>
    <x v="223"/>
    <x v="1"/>
    <x v="1"/>
    <x v="0"/>
    <x v="0"/>
  </r>
  <r>
    <x v="4"/>
    <n v="1055"/>
    <n v="527945.34"/>
    <n v="527945.34"/>
    <n v="527945.34"/>
    <n v="8299"/>
    <x v="224"/>
    <x v="0"/>
    <x v="1"/>
    <x v="0"/>
    <x v="0"/>
  </r>
  <r>
    <x v="4"/>
    <n v="206"/>
    <n v="53815.99"/>
    <n v="55418.61"/>
    <n v="55418.61"/>
    <n v="8299"/>
    <x v="224"/>
    <x v="1"/>
    <x v="1"/>
    <x v="0"/>
    <x v="0"/>
  </r>
  <r>
    <x v="4"/>
    <n v="487"/>
    <n v="160937.92000000001"/>
    <n v="160937.92000000001"/>
    <n v="160937.92000000001"/>
    <n v="8351"/>
    <x v="225"/>
    <x v="0"/>
    <x v="1"/>
    <x v="0"/>
    <x v="0"/>
  </r>
  <r>
    <x v="4"/>
    <n v="3"/>
    <n v="3253.79"/>
    <n v="3351.41"/>
    <n v="3351.41"/>
    <n v="8351"/>
    <x v="225"/>
    <x v="1"/>
    <x v="1"/>
    <x v="0"/>
    <x v="0"/>
  </r>
  <r>
    <x v="4"/>
    <n v="3"/>
    <n v="90"/>
    <n v="0"/>
    <n v="90"/>
    <n v="8398"/>
    <x v="226"/>
    <x v="0"/>
    <x v="2"/>
    <x v="1"/>
    <x v="0"/>
  </r>
  <r>
    <x v="4"/>
    <n v="24657"/>
    <n v="1936956.5"/>
    <n v="1936956.5"/>
    <n v="1936956.5"/>
    <n v="8398"/>
    <x v="226"/>
    <x v="0"/>
    <x v="1"/>
    <x v="0"/>
    <x v="0"/>
  </r>
  <r>
    <x v="4"/>
    <n v="717"/>
    <n v="94001.93"/>
    <n v="96843.05"/>
    <n v="96843.05"/>
    <n v="8398"/>
    <x v="226"/>
    <x v="1"/>
    <x v="1"/>
    <x v="0"/>
    <x v="0"/>
  </r>
  <r>
    <x v="4"/>
    <n v="3"/>
    <n v="60.39"/>
    <n v="60.39"/>
    <n v="60.39"/>
    <n v="8641"/>
    <x v="227"/>
    <x v="0"/>
    <x v="1"/>
    <x v="0"/>
    <x v="0"/>
  </r>
  <r>
    <x v="4"/>
    <n v="10"/>
    <n v="6614.64"/>
    <n v="6813.06"/>
    <n v="6813.06"/>
    <n v="8641"/>
    <x v="227"/>
    <x v="1"/>
    <x v="1"/>
    <x v="0"/>
    <x v="0"/>
  </r>
  <r>
    <x v="4"/>
    <n v="2"/>
    <n v="65.3"/>
    <n v="67.260000000000005"/>
    <n v="67.260000000000005"/>
    <n v="8651"/>
    <x v="246"/>
    <x v="1"/>
    <x v="1"/>
    <x v="0"/>
    <x v="0"/>
  </r>
  <r>
    <x v="4"/>
    <n v="34"/>
    <n v="5635.5"/>
    <n v="5804.58"/>
    <n v="5804.58"/>
    <n v="8661"/>
    <x v="228"/>
    <x v="1"/>
    <x v="1"/>
    <x v="0"/>
    <x v="0"/>
  </r>
  <r>
    <x v="4"/>
    <n v="1"/>
    <n v="71.5"/>
    <n v="71.5"/>
    <n v="71.5"/>
    <n v="8675"/>
    <x v="229"/>
    <x v="0"/>
    <x v="1"/>
    <x v="0"/>
    <x v="0"/>
  </r>
  <r>
    <x v="4"/>
    <n v="14"/>
    <n v="306.54000000000002"/>
    <n v="319.62"/>
    <n v="319.62"/>
    <n v="8675"/>
    <x v="229"/>
    <x v="1"/>
    <x v="1"/>
    <x v="0"/>
    <x v="0"/>
  </r>
  <r>
    <x v="4"/>
    <n v="4414"/>
    <n v="490018.91"/>
    <n v="490018.91"/>
    <n v="490018.91"/>
    <n v="8699"/>
    <x v="230"/>
    <x v="0"/>
    <x v="1"/>
    <x v="0"/>
    <x v="0"/>
  </r>
  <r>
    <x v="4"/>
    <n v="183"/>
    <n v="85306.1"/>
    <n v="87886.38"/>
    <n v="87886.38"/>
    <n v="8699"/>
    <x v="230"/>
    <x v="1"/>
    <x v="1"/>
    <x v="0"/>
    <x v="0"/>
  </r>
  <r>
    <x v="4"/>
    <n v="153"/>
    <n v="114090.25"/>
    <n v="114090.25"/>
    <n v="114090.25"/>
    <n v="8911"/>
    <x v="231"/>
    <x v="0"/>
    <x v="1"/>
    <x v="0"/>
    <x v="0"/>
  </r>
  <r>
    <x v="4"/>
    <n v="1"/>
    <n v="97.73"/>
    <n v="0"/>
    <n v="97.73"/>
    <n v="8931"/>
    <x v="232"/>
    <x v="0"/>
    <x v="2"/>
    <x v="1"/>
    <x v="0"/>
  </r>
  <r>
    <x v="4"/>
    <n v="1562"/>
    <n v="635146.6"/>
    <n v="635146.6"/>
    <n v="635146.6"/>
    <n v="8931"/>
    <x v="232"/>
    <x v="0"/>
    <x v="1"/>
    <x v="0"/>
    <x v="0"/>
  </r>
  <r>
    <x v="4"/>
    <n v="8"/>
    <n v="244.46"/>
    <n v="251.82"/>
    <n v="251.82"/>
    <n v="8931"/>
    <x v="232"/>
    <x v="1"/>
    <x v="1"/>
    <x v="0"/>
    <x v="0"/>
  </r>
  <r>
    <x v="4"/>
    <n v="1001"/>
    <n v="569605.49"/>
    <n v="569605.49"/>
    <n v="569605.49"/>
    <n v="8999"/>
    <x v="233"/>
    <x v="0"/>
    <x v="1"/>
    <x v="0"/>
    <x v="0"/>
  </r>
  <r>
    <x v="4"/>
    <n v="3"/>
    <n v="-237.72"/>
    <n v="0"/>
    <n v="-231"/>
    <n v="8999"/>
    <x v="233"/>
    <x v="1"/>
    <x v="2"/>
    <x v="1"/>
    <x v="0"/>
  </r>
  <r>
    <x v="4"/>
    <n v="758"/>
    <n v="96339.19"/>
    <n v="100616.41"/>
    <n v="100616.41"/>
    <n v="8999"/>
    <x v="233"/>
    <x v="1"/>
    <x v="1"/>
    <x v="0"/>
    <x v="0"/>
  </r>
  <r>
    <x v="4"/>
    <n v="6"/>
    <n v="5050.18"/>
    <n v="5050.18"/>
    <n v="5050.18"/>
    <n v="9222"/>
    <x v="234"/>
    <x v="0"/>
    <x v="1"/>
    <x v="0"/>
    <x v="0"/>
  </r>
  <r>
    <x v="4"/>
    <n v="1"/>
    <n v="15.54"/>
    <n v="16"/>
    <n v="16"/>
    <n v="9222"/>
    <x v="234"/>
    <x v="1"/>
    <x v="1"/>
    <x v="0"/>
    <x v="0"/>
  </r>
  <r>
    <x v="4"/>
    <n v="15"/>
    <n v="1883.27"/>
    <n v="1939.79"/>
    <n v="1939.79"/>
    <n v="9311"/>
    <x v="235"/>
    <x v="1"/>
    <x v="1"/>
    <x v="0"/>
    <x v="0"/>
  </r>
  <r>
    <x v="4"/>
    <n v="38745"/>
    <n v="20999658.039999999"/>
    <n v="20999658.039999999"/>
    <n v="20999658.039999999"/>
    <n v="9399"/>
    <x v="236"/>
    <x v="0"/>
    <x v="1"/>
    <x v="0"/>
    <x v="0"/>
  </r>
  <r>
    <x v="4"/>
    <n v="1505"/>
    <n v="75165.490000000005"/>
    <n v="77552.490000000005"/>
    <n v="77552.490000000005"/>
    <n v="9399"/>
    <x v="236"/>
    <x v="1"/>
    <x v="1"/>
    <x v="0"/>
    <x v="0"/>
  </r>
  <r>
    <x v="4"/>
    <n v="1"/>
    <n v="623.85"/>
    <n v="0"/>
    <n v="623.85"/>
    <n v="9402"/>
    <x v="237"/>
    <x v="0"/>
    <x v="2"/>
    <x v="1"/>
    <x v="0"/>
  </r>
  <r>
    <x v="4"/>
    <n v="14220"/>
    <n v="1804940.94"/>
    <n v="1804940.94"/>
    <n v="1804940.94"/>
    <n v="9402"/>
    <x v="237"/>
    <x v="0"/>
    <x v="1"/>
    <x v="0"/>
    <x v="0"/>
  </r>
  <r>
    <x v="4"/>
    <n v="61"/>
    <n v="6635.05"/>
    <n v="6835.23"/>
    <n v="6835.23"/>
    <n v="9402"/>
    <x v="237"/>
    <x v="1"/>
    <x v="1"/>
    <x v="0"/>
    <x v="0"/>
  </r>
  <r>
    <x v="5"/>
    <n v="341"/>
    <n v="118602.49"/>
    <n v="118602.49"/>
    <n v="118602.49"/>
    <n v="1520"/>
    <x v="0"/>
    <x v="0"/>
    <x v="0"/>
    <x v="0"/>
    <x v="0"/>
  </r>
  <r>
    <x v="5"/>
    <n v="41"/>
    <n v="5857.97"/>
    <n v="5950.03"/>
    <n v="5950.03"/>
    <n v="1520"/>
    <x v="0"/>
    <x v="1"/>
    <x v="0"/>
    <x v="0"/>
    <x v="0"/>
  </r>
  <r>
    <x v="5"/>
    <n v="68"/>
    <n v="72142.33"/>
    <n v="72142.33"/>
    <n v="72142.33"/>
    <n v="1711"/>
    <x v="1"/>
    <x v="0"/>
    <x v="1"/>
    <x v="0"/>
    <x v="0"/>
  </r>
  <r>
    <x v="5"/>
    <n v="13"/>
    <n v="7270.26"/>
    <n v="7270.26"/>
    <n v="7270.26"/>
    <n v="1731"/>
    <x v="2"/>
    <x v="0"/>
    <x v="1"/>
    <x v="0"/>
    <x v="0"/>
  </r>
  <r>
    <x v="5"/>
    <n v="1"/>
    <n v="47.44"/>
    <n v="48.86"/>
    <n v="48.86"/>
    <n v="1750"/>
    <x v="248"/>
    <x v="1"/>
    <x v="1"/>
    <x v="0"/>
    <x v="0"/>
  </r>
  <r>
    <x v="5"/>
    <n v="1"/>
    <n v="44"/>
    <n v="44"/>
    <n v="44"/>
    <n v="1799"/>
    <x v="3"/>
    <x v="0"/>
    <x v="1"/>
    <x v="0"/>
    <x v="0"/>
  </r>
  <r>
    <x v="5"/>
    <n v="1"/>
    <n v="112.34"/>
    <n v="115.72"/>
    <n v="115.72"/>
    <n v="1799"/>
    <x v="3"/>
    <x v="1"/>
    <x v="1"/>
    <x v="0"/>
    <x v="0"/>
  </r>
  <r>
    <x v="5"/>
    <n v="4846"/>
    <n v="863518.41"/>
    <n v="863518.41"/>
    <n v="863518.41"/>
    <n v="2741"/>
    <x v="4"/>
    <x v="0"/>
    <x v="1"/>
    <x v="0"/>
    <x v="0"/>
  </r>
  <r>
    <x v="5"/>
    <n v="54"/>
    <n v="9411.64"/>
    <n v="9567.64"/>
    <n v="9567.64"/>
    <n v="2741"/>
    <x v="4"/>
    <x v="1"/>
    <x v="1"/>
    <x v="0"/>
    <x v="0"/>
  </r>
  <r>
    <x v="5"/>
    <n v="85"/>
    <n v="10422.040000000001"/>
    <n v="10734.56"/>
    <n v="10734.56"/>
    <n v="4011"/>
    <x v="5"/>
    <x v="1"/>
    <x v="1"/>
    <x v="0"/>
    <x v="0"/>
  </r>
  <r>
    <x v="5"/>
    <n v="461"/>
    <n v="131954.37"/>
    <n v="131954.37"/>
    <n v="131954.37"/>
    <n v="4111"/>
    <x v="6"/>
    <x v="0"/>
    <x v="1"/>
    <x v="0"/>
    <x v="0"/>
  </r>
  <r>
    <x v="5"/>
    <n v="440"/>
    <n v="23501.119999999999"/>
    <n v="24214.720000000001"/>
    <n v="24214.720000000001"/>
    <n v="4111"/>
    <x v="6"/>
    <x v="1"/>
    <x v="1"/>
    <x v="0"/>
    <x v="0"/>
  </r>
  <r>
    <x v="5"/>
    <n v="292"/>
    <n v="17358.28"/>
    <n v="17358.28"/>
    <n v="17358.28"/>
    <n v="4112"/>
    <x v="7"/>
    <x v="0"/>
    <x v="1"/>
    <x v="0"/>
    <x v="0"/>
  </r>
  <r>
    <x v="5"/>
    <n v="588"/>
    <n v="87684.87"/>
    <n v="90416.91"/>
    <n v="90416.91"/>
    <n v="4112"/>
    <x v="7"/>
    <x v="1"/>
    <x v="1"/>
    <x v="0"/>
    <x v="0"/>
  </r>
  <r>
    <x v="5"/>
    <n v="68"/>
    <n v="12462.42"/>
    <n v="12462.42"/>
    <n v="12462.42"/>
    <n v="4119"/>
    <x v="8"/>
    <x v="0"/>
    <x v="1"/>
    <x v="0"/>
    <x v="0"/>
  </r>
  <r>
    <x v="5"/>
    <n v="15847"/>
    <n v="726123.5"/>
    <n v="726123.5"/>
    <n v="726123.5"/>
    <n v="4121"/>
    <x v="9"/>
    <x v="0"/>
    <x v="1"/>
    <x v="0"/>
    <x v="0"/>
  </r>
  <r>
    <x v="5"/>
    <n v="1590"/>
    <n v="65537.350000000006"/>
    <n v="67547.89"/>
    <n v="67547.89"/>
    <n v="4121"/>
    <x v="9"/>
    <x v="1"/>
    <x v="1"/>
    <x v="0"/>
    <x v="0"/>
  </r>
  <r>
    <x v="5"/>
    <n v="29"/>
    <n v="2198"/>
    <n v="2198"/>
    <n v="2198"/>
    <n v="4131"/>
    <x v="10"/>
    <x v="0"/>
    <x v="1"/>
    <x v="0"/>
    <x v="0"/>
  </r>
  <r>
    <x v="5"/>
    <n v="80"/>
    <n v="9564.17"/>
    <n v="9860.0300000000007"/>
    <n v="9860.0300000000007"/>
    <n v="4131"/>
    <x v="10"/>
    <x v="1"/>
    <x v="1"/>
    <x v="0"/>
    <x v="0"/>
  </r>
  <r>
    <x v="5"/>
    <n v="222"/>
    <n v="24072.560000000001"/>
    <n v="24072.560000000001"/>
    <n v="24072.560000000001"/>
    <n v="4214"/>
    <x v="11"/>
    <x v="0"/>
    <x v="1"/>
    <x v="0"/>
    <x v="0"/>
  </r>
  <r>
    <x v="5"/>
    <n v="19"/>
    <n v="2406.85"/>
    <n v="2479.0700000000002"/>
    <n v="2479.0700000000002"/>
    <n v="4214"/>
    <x v="11"/>
    <x v="1"/>
    <x v="1"/>
    <x v="0"/>
    <x v="0"/>
  </r>
  <r>
    <x v="5"/>
    <n v="375"/>
    <n v="274804.77"/>
    <n v="274804.77"/>
    <n v="274804.77"/>
    <n v="4215"/>
    <x v="12"/>
    <x v="0"/>
    <x v="1"/>
    <x v="0"/>
    <x v="0"/>
  </r>
  <r>
    <x v="5"/>
    <n v="68"/>
    <n v="18697.150000000001"/>
    <n v="19258.55"/>
    <n v="19258.55"/>
    <n v="4215"/>
    <x v="12"/>
    <x v="1"/>
    <x v="1"/>
    <x v="0"/>
    <x v="0"/>
  </r>
  <r>
    <x v="5"/>
    <n v="3"/>
    <n v="251.15"/>
    <n v="258.69"/>
    <n v="258.69"/>
    <n v="4225"/>
    <x v="13"/>
    <x v="1"/>
    <x v="1"/>
    <x v="0"/>
    <x v="0"/>
  </r>
  <r>
    <x v="5"/>
    <n v="188"/>
    <n v="416245.95"/>
    <n v="416245.95"/>
    <n v="416245.95"/>
    <n v="4411"/>
    <x v="14"/>
    <x v="0"/>
    <x v="3"/>
    <x v="2"/>
    <x v="0"/>
  </r>
  <r>
    <x v="5"/>
    <n v="1359"/>
    <n v="1504943.63"/>
    <n v="1533656.81"/>
    <n v="1533656.81"/>
    <n v="4411"/>
    <x v="14"/>
    <x v="1"/>
    <x v="3"/>
    <x v="2"/>
    <x v="0"/>
  </r>
  <r>
    <x v="5"/>
    <n v="82"/>
    <n v="13922.93"/>
    <n v="13922.93"/>
    <n v="13922.93"/>
    <n v="4457"/>
    <x v="15"/>
    <x v="0"/>
    <x v="1"/>
    <x v="0"/>
    <x v="0"/>
  </r>
  <r>
    <x v="5"/>
    <n v="24"/>
    <n v="8529.4599999999991"/>
    <n v="8788.44"/>
    <n v="8788.44"/>
    <n v="4457"/>
    <x v="15"/>
    <x v="1"/>
    <x v="1"/>
    <x v="0"/>
    <x v="0"/>
  </r>
  <r>
    <x v="5"/>
    <n v="11"/>
    <n v="9666.9699999999993"/>
    <n v="9666.9699999999993"/>
    <n v="9666.9699999999993"/>
    <n v="4468"/>
    <x v="16"/>
    <x v="0"/>
    <x v="1"/>
    <x v="0"/>
    <x v="0"/>
  </r>
  <r>
    <x v="5"/>
    <n v="6"/>
    <n v="1707.1"/>
    <n v="1758.32"/>
    <n v="1758.32"/>
    <n v="4468"/>
    <x v="16"/>
    <x v="1"/>
    <x v="1"/>
    <x v="0"/>
    <x v="0"/>
  </r>
  <r>
    <x v="5"/>
    <n v="47691"/>
    <n v="20301834.510000002"/>
    <n v="20301834.510000002"/>
    <n v="20301834.510000002"/>
    <n v="4511"/>
    <x v="17"/>
    <x v="0"/>
    <x v="4"/>
    <x v="0"/>
    <x v="0"/>
  </r>
  <r>
    <x v="5"/>
    <n v="4"/>
    <n v="-784.56"/>
    <n v="0"/>
    <n v="-762.54"/>
    <n v="4511"/>
    <x v="17"/>
    <x v="1"/>
    <x v="2"/>
    <x v="1"/>
    <x v="0"/>
  </r>
  <r>
    <x v="5"/>
    <n v="6857"/>
    <n v="3245942.16"/>
    <n v="3313672.5"/>
    <n v="3313672.5"/>
    <n v="4511"/>
    <x v="17"/>
    <x v="1"/>
    <x v="4"/>
    <x v="0"/>
    <x v="0"/>
  </r>
  <r>
    <x v="5"/>
    <n v="124"/>
    <n v="11111.62"/>
    <n v="11111.62"/>
    <n v="11111.62"/>
    <n v="4582"/>
    <x v="18"/>
    <x v="0"/>
    <x v="4"/>
    <x v="0"/>
    <x v="0"/>
  </r>
  <r>
    <x v="5"/>
    <n v="19"/>
    <n v="3148.9"/>
    <n v="3267.3"/>
    <n v="3267.3"/>
    <n v="4582"/>
    <x v="18"/>
    <x v="1"/>
    <x v="4"/>
    <x v="0"/>
    <x v="0"/>
  </r>
  <r>
    <x v="5"/>
    <n v="12453"/>
    <n v="9415803.8300000001"/>
    <n v="9415803.8300000001"/>
    <n v="9415803.8300000001"/>
    <n v="4722"/>
    <x v="19"/>
    <x v="0"/>
    <x v="3"/>
    <x v="2"/>
    <x v="0"/>
  </r>
  <r>
    <x v="5"/>
    <n v="2508"/>
    <n v="1058439.07"/>
    <n v="1091150.3700000001"/>
    <n v="1091150.3700000001"/>
    <n v="4722"/>
    <x v="19"/>
    <x v="1"/>
    <x v="3"/>
    <x v="2"/>
    <x v="0"/>
  </r>
  <r>
    <x v="5"/>
    <n v="11777"/>
    <n v="558831.35"/>
    <n v="558831.35"/>
    <n v="558831.35"/>
    <n v="4784"/>
    <x v="20"/>
    <x v="0"/>
    <x v="1"/>
    <x v="0"/>
    <x v="0"/>
  </r>
  <r>
    <x v="5"/>
    <n v="1"/>
    <n v="18.22"/>
    <n v="0"/>
    <n v="18.760000000000002"/>
    <n v="4784"/>
    <x v="20"/>
    <x v="1"/>
    <x v="2"/>
    <x v="1"/>
    <x v="0"/>
  </r>
  <r>
    <x v="5"/>
    <n v="237"/>
    <n v="6062.6"/>
    <n v="6244.5"/>
    <n v="6244.5"/>
    <n v="4784"/>
    <x v="20"/>
    <x v="1"/>
    <x v="1"/>
    <x v="0"/>
    <x v="0"/>
  </r>
  <r>
    <x v="5"/>
    <n v="1035"/>
    <n v="185991.38"/>
    <n v="185991.38"/>
    <n v="185991.38"/>
    <n v="4789"/>
    <x v="21"/>
    <x v="0"/>
    <x v="1"/>
    <x v="0"/>
    <x v="0"/>
  </r>
  <r>
    <x v="5"/>
    <n v="313"/>
    <n v="35242.49"/>
    <n v="36317.89"/>
    <n v="36317.89"/>
    <n v="4789"/>
    <x v="21"/>
    <x v="1"/>
    <x v="1"/>
    <x v="0"/>
    <x v="0"/>
  </r>
  <r>
    <x v="5"/>
    <n v="5680"/>
    <n v="467053.8"/>
    <n v="467053.8"/>
    <n v="467053.8"/>
    <n v="4812"/>
    <x v="22"/>
    <x v="0"/>
    <x v="1"/>
    <x v="0"/>
    <x v="0"/>
  </r>
  <r>
    <x v="5"/>
    <n v="268"/>
    <n v="21663.26"/>
    <n v="22340.76"/>
    <n v="22340.76"/>
    <n v="4812"/>
    <x v="22"/>
    <x v="1"/>
    <x v="1"/>
    <x v="0"/>
    <x v="0"/>
  </r>
  <r>
    <x v="5"/>
    <n v="1"/>
    <n v="160"/>
    <n v="0"/>
    <n v="160"/>
    <n v="4814"/>
    <x v="23"/>
    <x v="0"/>
    <x v="2"/>
    <x v="1"/>
    <x v="0"/>
  </r>
  <r>
    <x v="5"/>
    <n v="64811"/>
    <n v="7541352.2000000002"/>
    <n v="7541352.2000000002"/>
    <n v="7541352.2000000002"/>
    <n v="4814"/>
    <x v="23"/>
    <x v="0"/>
    <x v="1"/>
    <x v="0"/>
    <x v="0"/>
  </r>
  <r>
    <x v="5"/>
    <n v="1"/>
    <n v="128.19"/>
    <n v="0"/>
    <n v="132.03"/>
    <n v="4814"/>
    <x v="23"/>
    <x v="1"/>
    <x v="2"/>
    <x v="1"/>
    <x v="0"/>
  </r>
  <r>
    <x v="5"/>
    <n v="949"/>
    <n v="28388.9"/>
    <n v="28960.959999999999"/>
    <n v="28960.959999999999"/>
    <n v="4814"/>
    <x v="23"/>
    <x v="1"/>
    <x v="1"/>
    <x v="0"/>
    <x v="0"/>
  </r>
  <r>
    <x v="5"/>
    <n v="249"/>
    <n v="26736.77"/>
    <n v="26736.77"/>
    <n v="26736.77"/>
    <n v="4816"/>
    <x v="24"/>
    <x v="0"/>
    <x v="1"/>
    <x v="0"/>
    <x v="0"/>
  </r>
  <r>
    <x v="5"/>
    <n v="227"/>
    <n v="13644.19"/>
    <n v="14057.95"/>
    <n v="14057.95"/>
    <n v="4816"/>
    <x v="24"/>
    <x v="1"/>
    <x v="1"/>
    <x v="0"/>
    <x v="0"/>
  </r>
  <r>
    <x v="5"/>
    <n v="45"/>
    <n v="3359.29"/>
    <n v="3466.33"/>
    <n v="3466.33"/>
    <n v="4829"/>
    <x v="25"/>
    <x v="1"/>
    <x v="1"/>
    <x v="0"/>
    <x v="0"/>
  </r>
  <r>
    <x v="5"/>
    <n v="9635"/>
    <n v="1003761.53"/>
    <n v="1003761.53"/>
    <n v="1003761.53"/>
    <n v="4899"/>
    <x v="26"/>
    <x v="0"/>
    <x v="1"/>
    <x v="0"/>
    <x v="0"/>
  </r>
  <r>
    <x v="5"/>
    <n v="26"/>
    <n v="3687.74"/>
    <n v="3798.46"/>
    <n v="3798.46"/>
    <n v="4899"/>
    <x v="26"/>
    <x v="1"/>
    <x v="1"/>
    <x v="0"/>
    <x v="0"/>
  </r>
  <r>
    <x v="5"/>
    <n v="16152"/>
    <n v="5006426.01"/>
    <n v="5006426.01"/>
    <n v="5006426.01"/>
    <n v="4900"/>
    <x v="27"/>
    <x v="0"/>
    <x v="1"/>
    <x v="0"/>
    <x v="0"/>
  </r>
  <r>
    <x v="5"/>
    <n v="34"/>
    <n v="4804.3"/>
    <n v="4948.3999999999996"/>
    <n v="4948.3999999999996"/>
    <n v="4900"/>
    <x v="27"/>
    <x v="1"/>
    <x v="1"/>
    <x v="0"/>
    <x v="0"/>
  </r>
  <r>
    <x v="5"/>
    <n v="1555"/>
    <n v="302747.31"/>
    <n v="302747.31"/>
    <n v="302747.31"/>
    <n v="5013"/>
    <x v="28"/>
    <x v="0"/>
    <x v="5"/>
    <x v="2"/>
    <x v="0"/>
  </r>
  <r>
    <x v="5"/>
    <n v="9"/>
    <n v="8846.2999999999993"/>
    <n v="9111.66"/>
    <n v="9111.66"/>
    <n v="5013"/>
    <x v="28"/>
    <x v="1"/>
    <x v="5"/>
    <x v="2"/>
    <x v="0"/>
  </r>
  <r>
    <x v="5"/>
    <n v="5"/>
    <n v="5886.5"/>
    <n v="5886.5"/>
    <n v="5886.5"/>
    <n v="5039"/>
    <x v="30"/>
    <x v="0"/>
    <x v="0"/>
    <x v="0"/>
    <x v="0"/>
  </r>
  <r>
    <x v="5"/>
    <n v="3"/>
    <n v="5672.77"/>
    <n v="5842.97"/>
    <n v="5842.97"/>
    <n v="5039"/>
    <x v="30"/>
    <x v="1"/>
    <x v="0"/>
    <x v="0"/>
    <x v="0"/>
  </r>
  <r>
    <x v="5"/>
    <n v="5"/>
    <n v="1625"/>
    <n v="1673.76"/>
    <n v="1673.76"/>
    <n v="5044"/>
    <x v="31"/>
    <x v="1"/>
    <x v="0"/>
    <x v="0"/>
    <x v="0"/>
  </r>
  <r>
    <x v="5"/>
    <n v="49200"/>
    <n v="1663707.49"/>
    <n v="1663707.49"/>
    <n v="1663707.49"/>
    <n v="5045"/>
    <x v="32"/>
    <x v="0"/>
    <x v="0"/>
    <x v="0"/>
    <x v="0"/>
  </r>
  <r>
    <x v="5"/>
    <n v="904"/>
    <n v="178745.87"/>
    <n v="183397.27"/>
    <n v="183397.27"/>
    <n v="5045"/>
    <x v="32"/>
    <x v="1"/>
    <x v="0"/>
    <x v="0"/>
    <x v="0"/>
  </r>
  <r>
    <x v="5"/>
    <n v="5"/>
    <n v="7619.28"/>
    <n v="7847.86"/>
    <n v="7847.86"/>
    <n v="5046"/>
    <x v="33"/>
    <x v="1"/>
    <x v="1"/>
    <x v="0"/>
    <x v="0"/>
  </r>
  <r>
    <x v="5"/>
    <n v="810"/>
    <n v="1370085.26"/>
    <n v="1370085.26"/>
    <n v="1370085.26"/>
    <n v="5047"/>
    <x v="34"/>
    <x v="0"/>
    <x v="1"/>
    <x v="0"/>
    <x v="0"/>
  </r>
  <r>
    <x v="5"/>
    <n v="93"/>
    <n v="17539.099999999999"/>
    <n v="18079.22"/>
    <n v="18079.22"/>
    <n v="5047"/>
    <x v="34"/>
    <x v="1"/>
    <x v="1"/>
    <x v="0"/>
    <x v="0"/>
  </r>
  <r>
    <x v="5"/>
    <n v="1"/>
    <n v="228.85"/>
    <n v="235.71"/>
    <n v="235.71"/>
    <n v="5051"/>
    <x v="253"/>
    <x v="1"/>
    <x v="0"/>
    <x v="0"/>
    <x v="0"/>
  </r>
  <r>
    <x v="5"/>
    <n v="573"/>
    <n v="718910"/>
    <n v="718910"/>
    <n v="718910"/>
    <n v="5065"/>
    <x v="35"/>
    <x v="0"/>
    <x v="0"/>
    <x v="0"/>
    <x v="0"/>
  </r>
  <r>
    <x v="5"/>
    <n v="44"/>
    <n v="19722.28"/>
    <n v="20316.400000000001"/>
    <n v="20316.400000000001"/>
    <n v="5065"/>
    <x v="35"/>
    <x v="1"/>
    <x v="0"/>
    <x v="0"/>
    <x v="0"/>
  </r>
  <r>
    <x v="5"/>
    <n v="933"/>
    <n v="313451.15999999997"/>
    <n v="313451.15999999997"/>
    <n v="313451.15999999997"/>
    <n v="5072"/>
    <x v="36"/>
    <x v="0"/>
    <x v="0"/>
    <x v="0"/>
    <x v="0"/>
  </r>
  <r>
    <x v="5"/>
    <n v="23"/>
    <n v="3480.75"/>
    <n v="3585.17"/>
    <n v="3585.17"/>
    <n v="5072"/>
    <x v="36"/>
    <x v="1"/>
    <x v="0"/>
    <x v="0"/>
    <x v="0"/>
  </r>
  <r>
    <x v="5"/>
    <n v="1"/>
    <n v="48.84"/>
    <n v="50.3"/>
    <n v="50.3"/>
    <n v="5074"/>
    <x v="37"/>
    <x v="1"/>
    <x v="0"/>
    <x v="0"/>
    <x v="0"/>
  </r>
  <r>
    <x v="5"/>
    <n v="82"/>
    <n v="8987.9599999999991"/>
    <n v="8987.9599999999991"/>
    <n v="8987.9599999999991"/>
    <n v="5085"/>
    <x v="38"/>
    <x v="0"/>
    <x v="1"/>
    <x v="0"/>
    <x v="0"/>
  </r>
  <r>
    <x v="5"/>
    <n v="15"/>
    <n v="16966.91"/>
    <n v="17475.89"/>
    <n v="17475.89"/>
    <n v="5085"/>
    <x v="38"/>
    <x v="1"/>
    <x v="1"/>
    <x v="0"/>
    <x v="0"/>
  </r>
  <r>
    <x v="5"/>
    <n v="14"/>
    <n v="14941.27"/>
    <n v="15389.49"/>
    <n v="15389.49"/>
    <n v="5094"/>
    <x v="39"/>
    <x v="1"/>
    <x v="0"/>
    <x v="0"/>
    <x v="0"/>
  </r>
  <r>
    <x v="5"/>
    <n v="854"/>
    <n v="424413.03"/>
    <n v="424413.03"/>
    <n v="424413.03"/>
    <n v="5099"/>
    <x v="40"/>
    <x v="0"/>
    <x v="0"/>
    <x v="0"/>
    <x v="0"/>
  </r>
  <r>
    <x v="5"/>
    <n v="1"/>
    <n v="2875.31"/>
    <n v="0"/>
    <n v="2961.57"/>
    <n v="5099"/>
    <x v="40"/>
    <x v="1"/>
    <x v="2"/>
    <x v="1"/>
    <x v="0"/>
  </r>
  <r>
    <x v="5"/>
    <n v="102"/>
    <n v="44737.15"/>
    <n v="46111.59"/>
    <n v="46111.59"/>
    <n v="5099"/>
    <x v="40"/>
    <x v="1"/>
    <x v="0"/>
    <x v="0"/>
    <x v="0"/>
  </r>
  <r>
    <x v="5"/>
    <n v="138"/>
    <n v="261520.68"/>
    <n v="261520.68"/>
    <n v="261520.68"/>
    <n v="5111"/>
    <x v="41"/>
    <x v="0"/>
    <x v="0"/>
    <x v="0"/>
    <x v="0"/>
  </r>
  <r>
    <x v="5"/>
    <n v="16"/>
    <n v="2241.5700000000002"/>
    <n v="2310.85"/>
    <n v="2310.85"/>
    <n v="5111"/>
    <x v="41"/>
    <x v="1"/>
    <x v="0"/>
    <x v="0"/>
    <x v="0"/>
  </r>
  <r>
    <x v="5"/>
    <n v="198"/>
    <n v="33907.99"/>
    <n v="35031.85"/>
    <n v="35031.85"/>
    <n v="5122"/>
    <x v="42"/>
    <x v="1"/>
    <x v="1"/>
    <x v="0"/>
    <x v="0"/>
  </r>
  <r>
    <x v="5"/>
    <n v="15"/>
    <n v="13127.2"/>
    <n v="13521.6"/>
    <n v="13521.6"/>
    <n v="5131"/>
    <x v="43"/>
    <x v="1"/>
    <x v="0"/>
    <x v="0"/>
    <x v="0"/>
  </r>
  <r>
    <x v="5"/>
    <n v="36"/>
    <n v="12764.39"/>
    <n v="13157.17"/>
    <n v="13157.17"/>
    <n v="5137"/>
    <x v="44"/>
    <x v="1"/>
    <x v="0"/>
    <x v="0"/>
    <x v="0"/>
  </r>
  <r>
    <x v="5"/>
    <n v="4"/>
    <n v="822.92"/>
    <n v="847.58"/>
    <n v="847.58"/>
    <n v="5139"/>
    <x v="45"/>
    <x v="1"/>
    <x v="0"/>
    <x v="0"/>
    <x v="0"/>
  </r>
  <r>
    <x v="5"/>
    <n v="2"/>
    <n v="219.74"/>
    <n v="226.32"/>
    <n v="226.32"/>
    <n v="5169"/>
    <x v="46"/>
    <x v="1"/>
    <x v="1"/>
    <x v="0"/>
    <x v="0"/>
  </r>
  <r>
    <x v="5"/>
    <n v="1052"/>
    <n v="73506.62"/>
    <n v="73506.62"/>
    <n v="73506.62"/>
    <n v="5172"/>
    <x v="47"/>
    <x v="0"/>
    <x v="0"/>
    <x v="0"/>
    <x v="0"/>
  </r>
  <r>
    <x v="5"/>
    <n v="1"/>
    <n v="69.48"/>
    <n v="71.56"/>
    <n v="71.56"/>
    <n v="5172"/>
    <x v="47"/>
    <x v="1"/>
    <x v="0"/>
    <x v="0"/>
    <x v="0"/>
  </r>
  <r>
    <x v="5"/>
    <n v="39"/>
    <n v="2358.77"/>
    <n v="2429.4899999999998"/>
    <n v="2429.4899999999998"/>
    <n v="5192"/>
    <x v="48"/>
    <x v="1"/>
    <x v="0"/>
    <x v="0"/>
    <x v="0"/>
  </r>
  <r>
    <x v="5"/>
    <n v="2"/>
    <n v="231.26"/>
    <n v="238.2"/>
    <n v="238.2"/>
    <n v="5193"/>
    <x v="49"/>
    <x v="1"/>
    <x v="1"/>
    <x v="0"/>
    <x v="0"/>
  </r>
  <r>
    <x v="5"/>
    <n v="1"/>
    <n v="504.84"/>
    <n v="519.98"/>
    <n v="519.98"/>
    <n v="5198"/>
    <x v="249"/>
    <x v="1"/>
    <x v="0"/>
    <x v="0"/>
    <x v="0"/>
  </r>
  <r>
    <x v="5"/>
    <n v="1945"/>
    <n v="2042090.67"/>
    <n v="2042090.67"/>
    <n v="2042090.67"/>
    <n v="5199"/>
    <x v="50"/>
    <x v="0"/>
    <x v="0"/>
    <x v="0"/>
    <x v="0"/>
  </r>
  <r>
    <x v="5"/>
    <n v="92"/>
    <n v="61807.24"/>
    <n v="63494.26"/>
    <n v="63494.26"/>
    <n v="5199"/>
    <x v="50"/>
    <x v="1"/>
    <x v="0"/>
    <x v="0"/>
    <x v="0"/>
  </r>
  <r>
    <x v="5"/>
    <n v="9523"/>
    <n v="1628008.28"/>
    <n v="1628008.28"/>
    <n v="1628008.28"/>
    <n v="5200"/>
    <x v="51"/>
    <x v="0"/>
    <x v="6"/>
    <x v="3"/>
    <x v="0"/>
  </r>
  <r>
    <x v="5"/>
    <n v="103"/>
    <n v="11849.27"/>
    <n v="12502.79"/>
    <n v="12502.79"/>
    <n v="5200"/>
    <x v="51"/>
    <x v="1"/>
    <x v="6"/>
    <x v="3"/>
    <x v="0"/>
  </r>
  <r>
    <x v="5"/>
    <n v="1984"/>
    <n v="667320.13"/>
    <n v="667320.13"/>
    <n v="667320.13"/>
    <n v="5211"/>
    <x v="52"/>
    <x v="0"/>
    <x v="0"/>
    <x v="0"/>
    <x v="0"/>
  </r>
  <r>
    <x v="5"/>
    <n v="9"/>
    <n v="1477.27"/>
    <n v="1521.59"/>
    <n v="1521.59"/>
    <n v="5211"/>
    <x v="52"/>
    <x v="1"/>
    <x v="0"/>
    <x v="0"/>
    <x v="0"/>
  </r>
  <r>
    <x v="5"/>
    <n v="3"/>
    <n v="1236.8"/>
    <n v="1273.9000000000001"/>
    <n v="1273.9000000000001"/>
    <n v="5231"/>
    <x v="250"/>
    <x v="1"/>
    <x v="6"/>
    <x v="3"/>
    <x v="0"/>
  </r>
  <r>
    <x v="5"/>
    <n v="75830"/>
    <n v="6639610.5899999999"/>
    <n v="6639610.5899999999"/>
    <n v="6639610.5899999999"/>
    <n v="5251"/>
    <x v="53"/>
    <x v="0"/>
    <x v="0"/>
    <x v="0"/>
    <x v="0"/>
  </r>
  <r>
    <x v="5"/>
    <n v="94"/>
    <n v="13518"/>
    <n v="13926.16"/>
    <n v="13926.16"/>
    <n v="5251"/>
    <x v="53"/>
    <x v="1"/>
    <x v="0"/>
    <x v="0"/>
    <x v="0"/>
  </r>
  <r>
    <x v="5"/>
    <n v="2334"/>
    <n v="263998"/>
    <n v="263998"/>
    <n v="263998"/>
    <n v="5261"/>
    <x v="49"/>
    <x v="0"/>
    <x v="0"/>
    <x v="0"/>
    <x v="0"/>
  </r>
  <r>
    <x v="5"/>
    <n v="17"/>
    <n v="1883.62"/>
    <n v="1940.12"/>
    <n v="1940.12"/>
    <n v="5261"/>
    <x v="49"/>
    <x v="1"/>
    <x v="0"/>
    <x v="0"/>
    <x v="0"/>
  </r>
  <r>
    <x v="5"/>
    <n v="1"/>
    <n v="542.22"/>
    <n v="558.48"/>
    <n v="558.48"/>
    <n v="5271"/>
    <x v="238"/>
    <x v="1"/>
    <x v="5"/>
    <x v="2"/>
    <x v="0"/>
  </r>
  <r>
    <x v="5"/>
    <n v="4832"/>
    <n v="1111896.8899999999"/>
    <n v="1111896.8899999999"/>
    <n v="1111896.8899999999"/>
    <n v="5300"/>
    <x v="54"/>
    <x v="0"/>
    <x v="1"/>
    <x v="0"/>
    <x v="0"/>
  </r>
  <r>
    <x v="5"/>
    <n v="112"/>
    <n v="19055.099999999999"/>
    <n v="19646.48"/>
    <n v="19646.48"/>
    <n v="5300"/>
    <x v="54"/>
    <x v="1"/>
    <x v="1"/>
    <x v="0"/>
    <x v="0"/>
  </r>
  <r>
    <x v="5"/>
    <n v="3613"/>
    <n v="467298.81"/>
    <n v="467298.81"/>
    <n v="467298.81"/>
    <n v="5309"/>
    <x v="55"/>
    <x v="0"/>
    <x v="0"/>
    <x v="0"/>
    <x v="0"/>
  </r>
  <r>
    <x v="5"/>
    <n v="2775"/>
    <n v="359841.01"/>
    <n v="370686.39"/>
    <n v="370686.39"/>
    <n v="5309"/>
    <x v="55"/>
    <x v="1"/>
    <x v="0"/>
    <x v="0"/>
    <x v="0"/>
  </r>
  <r>
    <x v="5"/>
    <n v="245"/>
    <n v="51191.360000000001"/>
    <n v="51191.360000000001"/>
    <n v="51191.360000000001"/>
    <n v="5310"/>
    <x v="56"/>
    <x v="0"/>
    <x v="1"/>
    <x v="0"/>
    <x v="0"/>
  </r>
  <r>
    <x v="5"/>
    <n v="695"/>
    <n v="53980.41"/>
    <n v="55651.05"/>
    <n v="55651.05"/>
    <n v="5310"/>
    <x v="56"/>
    <x v="1"/>
    <x v="1"/>
    <x v="0"/>
    <x v="0"/>
  </r>
  <r>
    <x v="5"/>
    <n v="1"/>
    <n v="250"/>
    <n v="0"/>
    <n v="250"/>
    <n v="5311"/>
    <x v="57"/>
    <x v="0"/>
    <x v="2"/>
    <x v="1"/>
    <x v="0"/>
  </r>
  <r>
    <x v="5"/>
    <n v="182036"/>
    <n v="15025830.189999999"/>
    <n v="15025830.189999999"/>
    <n v="15025830.189999999"/>
    <n v="5311"/>
    <x v="57"/>
    <x v="0"/>
    <x v="6"/>
    <x v="3"/>
    <x v="0"/>
  </r>
  <r>
    <x v="5"/>
    <n v="4782"/>
    <n v="740440.27"/>
    <n v="764000.83"/>
    <n v="764000.83"/>
    <n v="5311"/>
    <x v="57"/>
    <x v="1"/>
    <x v="6"/>
    <x v="3"/>
    <x v="0"/>
  </r>
  <r>
    <x v="5"/>
    <n v="19"/>
    <n v="1578.31"/>
    <n v="1625.63"/>
    <n v="1625.63"/>
    <n v="5331"/>
    <x v="58"/>
    <x v="1"/>
    <x v="0"/>
    <x v="0"/>
    <x v="0"/>
  </r>
  <r>
    <x v="5"/>
    <n v="112"/>
    <n v="14119.03"/>
    <n v="14119.03"/>
    <n v="14119.03"/>
    <n v="5399"/>
    <x v="59"/>
    <x v="0"/>
    <x v="1"/>
    <x v="0"/>
    <x v="0"/>
  </r>
  <r>
    <x v="5"/>
    <n v="243"/>
    <n v="25884.95"/>
    <n v="26708.61"/>
    <n v="26708.61"/>
    <n v="5399"/>
    <x v="59"/>
    <x v="1"/>
    <x v="1"/>
    <x v="0"/>
    <x v="0"/>
  </r>
  <r>
    <x v="5"/>
    <n v="22"/>
    <n v="2310.4499999999998"/>
    <n v="0"/>
    <n v="2310.4499999999998"/>
    <n v="5411"/>
    <x v="60"/>
    <x v="0"/>
    <x v="2"/>
    <x v="1"/>
    <x v="0"/>
  </r>
  <r>
    <x v="5"/>
    <n v="704522"/>
    <n v="41922278.479999997"/>
    <n v="41922278.479999997"/>
    <n v="41922278.479999997"/>
    <n v="5411"/>
    <x v="60"/>
    <x v="0"/>
    <x v="1"/>
    <x v="0"/>
    <x v="0"/>
  </r>
  <r>
    <x v="5"/>
    <n v="3377"/>
    <n v="200614.5"/>
    <n v="206722.22"/>
    <n v="206722.22"/>
    <n v="5411"/>
    <x v="60"/>
    <x v="1"/>
    <x v="1"/>
    <x v="0"/>
    <x v="0"/>
  </r>
  <r>
    <x v="5"/>
    <n v="7"/>
    <n v="282.20999999999998"/>
    <n v="290.64999999999998"/>
    <n v="290.64999999999998"/>
    <n v="5422"/>
    <x v="61"/>
    <x v="1"/>
    <x v="0"/>
    <x v="0"/>
    <x v="0"/>
  </r>
  <r>
    <x v="5"/>
    <n v="1206"/>
    <n v="43016.72"/>
    <n v="43016.72"/>
    <n v="43016.72"/>
    <n v="5441"/>
    <x v="62"/>
    <x v="0"/>
    <x v="0"/>
    <x v="0"/>
    <x v="0"/>
  </r>
  <r>
    <x v="5"/>
    <n v="127"/>
    <n v="7937.51"/>
    <n v="8175.67"/>
    <n v="8175.67"/>
    <n v="5441"/>
    <x v="62"/>
    <x v="1"/>
    <x v="0"/>
    <x v="0"/>
    <x v="0"/>
  </r>
  <r>
    <x v="5"/>
    <n v="38"/>
    <n v="812.91"/>
    <n v="837.25"/>
    <n v="837.25"/>
    <n v="5451"/>
    <x v="63"/>
    <x v="1"/>
    <x v="1"/>
    <x v="0"/>
    <x v="0"/>
  </r>
  <r>
    <x v="5"/>
    <n v="469"/>
    <n v="20830.580000000002"/>
    <n v="20830.580000000002"/>
    <n v="20830.580000000002"/>
    <n v="5462"/>
    <x v="64"/>
    <x v="0"/>
    <x v="1"/>
    <x v="0"/>
    <x v="0"/>
  </r>
  <r>
    <x v="5"/>
    <n v="59"/>
    <n v="2501.96"/>
    <n v="2577"/>
    <n v="2577"/>
    <n v="5462"/>
    <x v="64"/>
    <x v="1"/>
    <x v="1"/>
    <x v="0"/>
    <x v="0"/>
  </r>
  <r>
    <x v="5"/>
    <n v="30164"/>
    <n v="1652531.6"/>
    <n v="1652531.6"/>
    <n v="1652531.6"/>
    <n v="5499"/>
    <x v="65"/>
    <x v="0"/>
    <x v="1"/>
    <x v="0"/>
    <x v="0"/>
  </r>
  <r>
    <x v="5"/>
    <n v="836"/>
    <n v="71055.94"/>
    <n v="72952.759999999995"/>
    <n v="72952.759999999995"/>
    <n v="5499"/>
    <x v="65"/>
    <x v="1"/>
    <x v="1"/>
    <x v="0"/>
    <x v="0"/>
  </r>
  <r>
    <x v="5"/>
    <n v="4043"/>
    <n v="3539158.58"/>
    <n v="3539158.58"/>
    <n v="3539158.58"/>
    <n v="5511"/>
    <x v="66"/>
    <x v="0"/>
    <x v="5"/>
    <x v="2"/>
    <x v="0"/>
  </r>
  <r>
    <x v="5"/>
    <n v="46"/>
    <n v="26853.72"/>
    <n v="27943.1"/>
    <n v="27943.1"/>
    <n v="5511"/>
    <x v="66"/>
    <x v="1"/>
    <x v="5"/>
    <x v="2"/>
    <x v="0"/>
  </r>
  <r>
    <x v="5"/>
    <n v="1"/>
    <n v="61.43"/>
    <n v="63.27"/>
    <n v="63.27"/>
    <n v="5521"/>
    <x v="254"/>
    <x v="1"/>
    <x v="5"/>
    <x v="2"/>
    <x v="0"/>
  </r>
  <r>
    <x v="5"/>
    <n v="2"/>
    <n v="1864.61"/>
    <n v="1920.55"/>
    <n v="1920.55"/>
    <n v="5531"/>
    <x v="67"/>
    <x v="1"/>
    <x v="0"/>
    <x v="0"/>
    <x v="0"/>
  </r>
  <r>
    <x v="5"/>
    <n v="1198"/>
    <n v="504707.74"/>
    <n v="504707.74"/>
    <n v="504707.74"/>
    <n v="5532"/>
    <x v="68"/>
    <x v="0"/>
    <x v="5"/>
    <x v="2"/>
    <x v="0"/>
  </r>
  <r>
    <x v="5"/>
    <n v="6031"/>
    <n v="686565.61"/>
    <n v="686565.61"/>
    <n v="686565.61"/>
    <n v="5533"/>
    <x v="69"/>
    <x v="0"/>
    <x v="5"/>
    <x v="2"/>
    <x v="0"/>
  </r>
  <r>
    <x v="5"/>
    <n v="70"/>
    <n v="30128.89"/>
    <n v="31093.59"/>
    <n v="31093.59"/>
    <n v="5533"/>
    <x v="69"/>
    <x v="1"/>
    <x v="5"/>
    <x v="2"/>
    <x v="0"/>
  </r>
  <r>
    <x v="5"/>
    <n v="5"/>
    <n v="317.75"/>
    <n v="0"/>
    <n v="317.75"/>
    <n v="5541"/>
    <x v="70"/>
    <x v="0"/>
    <x v="2"/>
    <x v="1"/>
    <x v="0"/>
  </r>
  <r>
    <x v="5"/>
    <n v="250815"/>
    <n v="17305833.190000001"/>
    <n v="17305833.190000001"/>
    <n v="17305833.190000001"/>
    <n v="5541"/>
    <x v="70"/>
    <x v="0"/>
    <x v="7"/>
    <x v="4"/>
    <x v="0"/>
  </r>
  <r>
    <x v="5"/>
    <n v="1703"/>
    <n v="108574.99"/>
    <n v="111844.17"/>
    <n v="111844.17"/>
    <n v="5541"/>
    <x v="70"/>
    <x v="1"/>
    <x v="7"/>
    <x v="4"/>
    <x v="0"/>
  </r>
  <r>
    <x v="5"/>
    <n v="170"/>
    <n v="7843.5"/>
    <n v="8080.62"/>
    <n v="8080.62"/>
    <n v="5542"/>
    <x v="71"/>
    <x v="1"/>
    <x v="7"/>
    <x v="4"/>
    <x v="0"/>
  </r>
  <r>
    <x v="5"/>
    <n v="435"/>
    <n v="91190.76"/>
    <n v="91190.76"/>
    <n v="91190.76"/>
    <n v="5551"/>
    <x v="72"/>
    <x v="0"/>
    <x v="0"/>
    <x v="0"/>
    <x v="0"/>
  </r>
  <r>
    <x v="5"/>
    <n v="11"/>
    <n v="3147.97"/>
    <n v="3242.41"/>
    <n v="3242.41"/>
    <n v="5551"/>
    <x v="72"/>
    <x v="1"/>
    <x v="0"/>
    <x v="0"/>
    <x v="0"/>
  </r>
  <r>
    <x v="5"/>
    <n v="18"/>
    <n v="19903.150000000001"/>
    <n v="19903.150000000001"/>
    <n v="19903.150000000001"/>
    <n v="5561"/>
    <x v="73"/>
    <x v="0"/>
    <x v="0"/>
    <x v="0"/>
    <x v="0"/>
  </r>
  <r>
    <x v="5"/>
    <n v="14"/>
    <n v="8759.1"/>
    <n v="9050.4"/>
    <n v="9050.4"/>
    <n v="5561"/>
    <x v="73"/>
    <x v="1"/>
    <x v="0"/>
    <x v="0"/>
    <x v="0"/>
  </r>
  <r>
    <x v="5"/>
    <n v="239"/>
    <n v="93794.79"/>
    <n v="93794.79"/>
    <n v="93794.79"/>
    <n v="5571"/>
    <x v="74"/>
    <x v="0"/>
    <x v="0"/>
    <x v="0"/>
    <x v="0"/>
  </r>
  <r>
    <x v="5"/>
    <n v="52"/>
    <n v="34813.879999999997"/>
    <n v="35858.300000000003"/>
    <n v="35858.300000000003"/>
    <n v="5571"/>
    <x v="74"/>
    <x v="1"/>
    <x v="0"/>
    <x v="0"/>
    <x v="0"/>
  </r>
  <r>
    <x v="5"/>
    <n v="316"/>
    <n v="124021.4"/>
    <n v="124021.4"/>
    <n v="124021.4"/>
    <n v="5599"/>
    <x v="75"/>
    <x v="0"/>
    <x v="0"/>
    <x v="0"/>
    <x v="0"/>
  </r>
  <r>
    <x v="5"/>
    <n v="12"/>
    <n v="6316.36"/>
    <n v="6505.84"/>
    <n v="6505.84"/>
    <n v="5599"/>
    <x v="75"/>
    <x v="1"/>
    <x v="0"/>
    <x v="0"/>
    <x v="0"/>
  </r>
  <r>
    <x v="5"/>
    <n v="3890"/>
    <n v="729460.26"/>
    <n v="729460.26"/>
    <n v="729460.26"/>
    <n v="5611"/>
    <x v="76"/>
    <x v="0"/>
    <x v="0"/>
    <x v="0"/>
    <x v="0"/>
  </r>
  <r>
    <x v="5"/>
    <n v="457"/>
    <n v="113189.93"/>
    <n v="116805.07"/>
    <n v="116805.07"/>
    <n v="5611"/>
    <x v="76"/>
    <x v="1"/>
    <x v="0"/>
    <x v="0"/>
    <x v="0"/>
  </r>
  <r>
    <x v="5"/>
    <n v="25918"/>
    <n v="2612691.1"/>
    <n v="2612691.1"/>
    <n v="2612691.1"/>
    <n v="5621"/>
    <x v="77"/>
    <x v="0"/>
    <x v="0"/>
    <x v="0"/>
    <x v="0"/>
  </r>
  <r>
    <x v="5"/>
    <n v="1190"/>
    <n v="208392.56"/>
    <n v="214807.42"/>
    <n v="214807.42"/>
    <n v="5621"/>
    <x v="77"/>
    <x v="1"/>
    <x v="0"/>
    <x v="0"/>
    <x v="0"/>
  </r>
  <r>
    <x v="5"/>
    <n v="4190"/>
    <n v="427677.09"/>
    <n v="427677.09"/>
    <n v="427677.09"/>
    <n v="5631"/>
    <x v="78"/>
    <x v="0"/>
    <x v="0"/>
    <x v="0"/>
    <x v="0"/>
  </r>
  <r>
    <x v="5"/>
    <n v="346"/>
    <n v="75894.44"/>
    <n v="78204.78"/>
    <n v="78204.78"/>
    <n v="5631"/>
    <x v="78"/>
    <x v="1"/>
    <x v="0"/>
    <x v="0"/>
    <x v="0"/>
  </r>
  <r>
    <x v="5"/>
    <n v="3194"/>
    <n v="266520.61"/>
    <n v="266520.61"/>
    <n v="266520.61"/>
    <n v="5641"/>
    <x v="79"/>
    <x v="0"/>
    <x v="0"/>
    <x v="0"/>
    <x v="0"/>
  </r>
  <r>
    <x v="5"/>
    <n v="191"/>
    <n v="20566.669999999998"/>
    <n v="21398.09"/>
    <n v="21398.09"/>
    <n v="5641"/>
    <x v="79"/>
    <x v="1"/>
    <x v="0"/>
    <x v="0"/>
    <x v="0"/>
  </r>
  <r>
    <x v="5"/>
    <n v="5276"/>
    <n v="394231.69"/>
    <n v="394231.69"/>
    <n v="394231.69"/>
    <n v="5651"/>
    <x v="80"/>
    <x v="0"/>
    <x v="0"/>
    <x v="0"/>
    <x v="0"/>
  </r>
  <r>
    <x v="5"/>
    <n v="2913"/>
    <n v="402002.62"/>
    <n v="414673.68"/>
    <n v="414673.68"/>
    <n v="5651"/>
    <x v="80"/>
    <x v="1"/>
    <x v="0"/>
    <x v="0"/>
    <x v="0"/>
  </r>
  <r>
    <x v="5"/>
    <n v="150"/>
    <n v="16892.45"/>
    <n v="17403.310000000001"/>
    <n v="17403.310000000001"/>
    <n v="5655"/>
    <x v="81"/>
    <x v="1"/>
    <x v="0"/>
    <x v="0"/>
    <x v="0"/>
  </r>
  <r>
    <x v="5"/>
    <n v="7369"/>
    <n v="1029395.23"/>
    <n v="1029395.23"/>
    <n v="1029395.23"/>
    <n v="5661"/>
    <x v="82"/>
    <x v="0"/>
    <x v="0"/>
    <x v="0"/>
    <x v="0"/>
  </r>
  <r>
    <x v="5"/>
    <n v="1288"/>
    <n v="188951.15"/>
    <n v="194500.31"/>
    <n v="194500.31"/>
    <n v="5661"/>
    <x v="82"/>
    <x v="1"/>
    <x v="0"/>
    <x v="0"/>
    <x v="0"/>
  </r>
  <r>
    <x v="5"/>
    <n v="19"/>
    <n v="3330"/>
    <n v="3330"/>
    <n v="3330"/>
    <n v="5681"/>
    <x v="83"/>
    <x v="0"/>
    <x v="0"/>
    <x v="0"/>
    <x v="0"/>
  </r>
  <r>
    <x v="5"/>
    <n v="14"/>
    <n v="2283.06"/>
    <n v="2351.56"/>
    <n v="2351.56"/>
    <n v="5681"/>
    <x v="83"/>
    <x v="1"/>
    <x v="0"/>
    <x v="0"/>
    <x v="0"/>
  </r>
  <r>
    <x v="5"/>
    <n v="18821"/>
    <n v="2222676.5499999998"/>
    <n v="2222676.5499999998"/>
    <n v="2222676.5499999998"/>
    <n v="5691"/>
    <x v="84"/>
    <x v="0"/>
    <x v="0"/>
    <x v="0"/>
    <x v="0"/>
  </r>
  <r>
    <x v="5"/>
    <n v="2612"/>
    <n v="468327.05"/>
    <n v="481450.79"/>
    <n v="481450.79"/>
    <n v="5691"/>
    <x v="84"/>
    <x v="1"/>
    <x v="0"/>
    <x v="0"/>
    <x v="0"/>
  </r>
  <r>
    <x v="5"/>
    <n v="42"/>
    <n v="12201.33"/>
    <n v="12201.33"/>
    <n v="12201.33"/>
    <n v="5697"/>
    <x v="85"/>
    <x v="0"/>
    <x v="1"/>
    <x v="0"/>
    <x v="0"/>
  </r>
  <r>
    <x v="5"/>
    <n v="33"/>
    <n v="12265.26"/>
    <n v="12633.06"/>
    <n v="12633.06"/>
    <n v="5697"/>
    <x v="85"/>
    <x v="1"/>
    <x v="1"/>
    <x v="0"/>
    <x v="0"/>
  </r>
  <r>
    <x v="5"/>
    <n v="2"/>
    <n v="426.02"/>
    <n v="438.8"/>
    <n v="438.8"/>
    <n v="5698"/>
    <x v="86"/>
    <x v="1"/>
    <x v="0"/>
    <x v="0"/>
    <x v="0"/>
  </r>
  <r>
    <x v="5"/>
    <n v="1"/>
    <n v="360"/>
    <n v="0"/>
    <n v="360"/>
    <n v="5699"/>
    <x v="87"/>
    <x v="0"/>
    <x v="2"/>
    <x v="1"/>
    <x v="0"/>
  </r>
  <r>
    <x v="5"/>
    <n v="9893"/>
    <n v="1226343.51"/>
    <n v="1226343.51"/>
    <n v="1226343.51"/>
    <n v="5699"/>
    <x v="87"/>
    <x v="0"/>
    <x v="0"/>
    <x v="0"/>
    <x v="0"/>
  </r>
  <r>
    <x v="5"/>
    <n v="1119"/>
    <n v="252259.86"/>
    <n v="259858.22"/>
    <n v="259858.22"/>
    <n v="5699"/>
    <x v="87"/>
    <x v="1"/>
    <x v="0"/>
    <x v="0"/>
    <x v="0"/>
  </r>
  <r>
    <x v="5"/>
    <n v="1831"/>
    <n v="1203406.1000000001"/>
    <n v="1203406.1000000001"/>
    <n v="1203406.1000000001"/>
    <n v="5712"/>
    <x v="88"/>
    <x v="0"/>
    <x v="0"/>
    <x v="0"/>
    <x v="0"/>
  </r>
  <r>
    <x v="5"/>
    <n v="98"/>
    <n v="36550.26"/>
    <n v="37652.980000000003"/>
    <n v="37652.980000000003"/>
    <n v="5712"/>
    <x v="88"/>
    <x v="1"/>
    <x v="0"/>
    <x v="0"/>
    <x v="0"/>
  </r>
  <r>
    <x v="5"/>
    <n v="259"/>
    <n v="283997.99"/>
    <n v="283997.99"/>
    <n v="283997.99"/>
    <n v="5713"/>
    <x v="89"/>
    <x v="0"/>
    <x v="0"/>
    <x v="0"/>
    <x v="0"/>
  </r>
  <r>
    <x v="5"/>
    <n v="8"/>
    <n v="11873.88"/>
    <n v="12230.1"/>
    <n v="12230.1"/>
    <n v="5713"/>
    <x v="89"/>
    <x v="1"/>
    <x v="0"/>
    <x v="0"/>
    <x v="0"/>
  </r>
  <r>
    <x v="5"/>
    <n v="447"/>
    <n v="70092.7"/>
    <n v="70092.7"/>
    <n v="70092.7"/>
    <n v="5714"/>
    <x v="90"/>
    <x v="0"/>
    <x v="0"/>
    <x v="0"/>
    <x v="0"/>
  </r>
  <r>
    <x v="5"/>
    <n v="10"/>
    <n v="1635.93"/>
    <n v="1684.99"/>
    <n v="1684.99"/>
    <n v="5714"/>
    <x v="90"/>
    <x v="1"/>
    <x v="0"/>
    <x v="0"/>
    <x v="0"/>
  </r>
  <r>
    <x v="5"/>
    <n v="19"/>
    <n v="3701.67"/>
    <n v="3701.67"/>
    <n v="3701.67"/>
    <n v="5718"/>
    <x v="91"/>
    <x v="0"/>
    <x v="0"/>
    <x v="0"/>
    <x v="0"/>
  </r>
  <r>
    <x v="5"/>
    <n v="8990"/>
    <n v="1504322.97"/>
    <n v="1504322.97"/>
    <n v="1504322.97"/>
    <n v="5719"/>
    <x v="92"/>
    <x v="0"/>
    <x v="0"/>
    <x v="0"/>
    <x v="0"/>
  </r>
  <r>
    <x v="5"/>
    <n v="258"/>
    <n v="45107.839999999997"/>
    <n v="46336"/>
    <n v="46336"/>
    <n v="5719"/>
    <x v="92"/>
    <x v="1"/>
    <x v="0"/>
    <x v="0"/>
    <x v="0"/>
  </r>
  <r>
    <x v="5"/>
    <n v="1847"/>
    <n v="1562193.64"/>
    <n v="1562193.64"/>
    <n v="1562193.64"/>
    <n v="5722"/>
    <x v="93"/>
    <x v="0"/>
    <x v="0"/>
    <x v="0"/>
    <x v="0"/>
  </r>
  <r>
    <x v="5"/>
    <n v="58"/>
    <n v="18118.7"/>
    <n v="18662.3"/>
    <n v="18662.3"/>
    <n v="5722"/>
    <x v="93"/>
    <x v="1"/>
    <x v="0"/>
    <x v="0"/>
    <x v="0"/>
  </r>
  <r>
    <x v="5"/>
    <n v="1"/>
    <n v="817.98"/>
    <n v="0"/>
    <n v="817.98"/>
    <n v="5732"/>
    <x v="94"/>
    <x v="0"/>
    <x v="2"/>
    <x v="1"/>
    <x v="0"/>
  </r>
  <r>
    <x v="5"/>
    <n v="12695"/>
    <n v="4471040.16"/>
    <n v="4471040.16"/>
    <n v="4471040.16"/>
    <n v="5732"/>
    <x v="94"/>
    <x v="0"/>
    <x v="0"/>
    <x v="0"/>
    <x v="0"/>
  </r>
  <r>
    <x v="5"/>
    <n v="660"/>
    <n v="103218.21"/>
    <n v="106114.19"/>
    <n v="106114.19"/>
    <n v="5732"/>
    <x v="94"/>
    <x v="1"/>
    <x v="0"/>
    <x v="0"/>
    <x v="0"/>
  </r>
  <r>
    <x v="5"/>
    <n v="259"/>
    <n v="68171.63"/>
    <n v="68171.63"/>
    <n v="68171.63"/>
    <n v="5733"/>
    <x v="95"/>
    <x v="0"/>
    <x v="0"/>
    <x v="0"/>
    <x v="0"/>
  </r>
  <r>
    <x v="5"/>
    <n v="33"/>
    <n v="9253.61"/>
    <n v="9531.17"/>
    <n v="9531.17"/>
    <n v="5733"/>
    <x v="95"/>
    <x v="1"/>
    <x v="0"/>
    <x v="0"/>
    <x v="0"/>
  </r>
  <r>
    <x v="5"/>
    <n v="14"/>
    <n v="2526"/>
    <n v="2526"/>
    <n v="2526"/>
    <n v="5734"/>
    <x v="96"/>
    <x v="0"/>
    <x v="0"/>
    <x v="0"/>
    <x v="0"/>
  </r>
  <r>
    <x v="5"/>
    <n v="240"/>
    <n v="39570.33"/>
    <n v="40778.85"/>
    <n v="40778.85"/>
    <n v="5734"/>
    <x v="96"/>
    <x v="1"/>
    <x v="0"/>
    <x v="0"/>
    <x v="0"/>
  </r>
  <r>
    <x v="5"/>
    <n v="1991"/>
    <n v="89392.88"/>
    <n v="89392.88"/>
    <n v="89392.88"/>
    <n v="5735"/>
    <x v="97"/>
    <x v="0"/>
    <x v="0"/>
    <x v="0"/>
    <x v="0"/>
  </r>
  <r>
    <x v="5"/>
    <n v="36"/>
    <n v="2836.16"/>
    <n v="2924.32"/>
    <n v="2924.32"/>
    <n v="5735"/>
    <x v="97"/>
    <x v="1"/>
    <x v="0"/>
    <x v="0"/>
    <x v="0"/>
  </r>
  <r>
    <x v="5"/>
    <n v="6576"/>
    <n v="702343.93"/>
    <n v="702343.93"/>
    <n v="702343.93"/>
    <n v="5811"/>
    <x v="98"/>
    <x v="0"/>
    <x v="8"/>
    <x v="2"/>
    <x v="0"/>
  </r>
  <r>
    <x v="5"/>
    <n v="285"/>
    <n v="14166.46"/>
    <n v="14622.92"/>
    <n v="14622.92"/>
    <n v="5811"/>
    <x v="98"/>
    <x v="1"/>
    <x v="8"/>
    <x v="2"/>
    <x v="0"/>
  </r>
  <r>
    <x v="5"/>
    <n v="1"/>
    <n v="67.900000000000006"/>
    <n v="0"/>
    <n v="67.900000000000006"/>
    <n v="5812"/>
    <x v="99"/>
    <x v="0"/>
    <x v="2"/>
    <x v="1"/>
    <x v="0"/>
  </r>
  <r>
    <x v="5"/>
    <n v="80159"/>
    <n v="6822450.1500000004"/>
    <n v="6822450.1500000004"/>
    <n v="6822450.1500000004"/>
    <n v="5812"/>
    <x v="99"/>
    <x v="0"/>
    <x v="8"/>
    <x v="2"/>
    <x v="0"/>
  </r>
  <r>
    <x v="5"/>
    <n v="1"/>
    <n v="138.31"/>
    <n v="0"/>
    <n v="142.44999999999999"/>
    <n v="5812"/>
    <x v="99"/>
    <x v="1"/>
    <x v="2"/>
    <x v="1"/>
    <x v="0"/>
  </r>
  <r>
    <x v="5"/>
    <n v="9963"/>
    <n v="1074541.8999999999"/>
    <n v="1106821.1000000001"/>
    <n v="1106821.1000000001"/>
    <n v="5812"/>
    <x v="99"/>
    <x v="1"/>
    <x v="8"/>
    <x v="2"/>
    <x v="0"/>
  </r>
  <r>
    <x v="5"/>
    <n v="19426"/>
    <n v="1913093.74"/>
    <n v="1913093.74"/>
    <n v="1913093.74"/>
    <n v="5813"/>
    <x v="100"/>
    <x v="0"/>
    <x v="8"/>
    <x v="2"/>
    <x v="0"/>
  </r>
  <r>
    <x v="5"/>
    <n v="1380"/>
    <n v="148116.35999999999"/>
    <n v="152559.82"/>
    <n v="152559.82"/>
    <n v="5813"/>
    <x v="100"/>
    <x v="1"/>
    <x v="8"/>
    <x v="2"/>
    <x v="0"/>
  </r>
  <r>
    <x v="5"/>
    <n v="33497"/>
    <n v="563087.07999999996"/>
    <n v="563087.07999999996"/>
    <n v="563087.07999999996"/>
    <n v="5814"/>
    <x v="101"/>
    <x v="0"/>
    <x v="8"/>
    <x v="2"/>
    <x v="0"/>
  </r>
  <r>
    <x v="5"/>
    <n v="1205"/>
    <n v="26483.25"/>
    <n v="27284.53"/>
    <n v="27284.53"/>
    <n v="5814"/>
    <x v="101"/>
    <x v="1"/>
    <x v="8"/>
    <x v="2"/>
    <x v="0"/>
  </r>
  <r>
    <x v="5"/>
    <n v="1"/>
    <n v="27.29"/>
    <n v="0"/>
    <n v="27.29"/>
    <n v="5912"/>
    <x v="102"/>
    <x v="0"/>
    <x v="2"/>
    <x v="1"/>
    <x v="0"/>
  </r>
  <r>
    <x v="5"/>
    <n v="53103"/>
    <n v="2428801.21"/>
    <n v="2428801.21"/>
    <n v="2428801.21"/>
    <n v="5912"/>
    <x v="102"/>
    <x v="0"/>
    <x v="1"/>
    <x v="0"/>
    <x v="0"/>
  </r>
  <r>
    <x v="5"/>
    <n v="1078"/>
    <n v="52910.9"/>
    <n v="54548.74"/>
    <n v="54548.74"/>
    <n v="5912"/>
    <x v="102"/>
    <x v="1"/>
    <x v="1"/>
    <x v="0"/>
    <x v="0"/>
  </r>
  <r>
    <x v="5"/>
    <n v="1"/>
    <n v="195.9"/>
    <n v="0"/>
    <n v="195.9"/>
    <n v="5921"/>
    <x v="103"/>
    <x v="0"/>
    <x v="2"/>
    <x v="1"/>
    <x v="0"/>
  </r>
  <r>
    <x v="5"/>
    <n v="156747"/>
    <n v="11385785.18"/>
    <n v="11385785.18"/>
    <n v="11385785.18"/>
    <n v="5921"/>
    <x v="103"/>
    <x v="0"/>
    <x v="0"/>
    <x v="0"/>
    <x v="0"/>
  </r>
  <r>
    <x v="5"/>
    <n v="1"/>
    <n v="366.6"/>
    <n v="366.6"/>
    <n v="366.6"/>
    <n v="5921"/>
    <x v="103"/>
    <x v="0"/>
    <x v="1"/>
    <x v="0"/>
    <x v="0"/>
  </r>
  <r>
    <x v="5"/>
    <n v="448"/>
    <n v="34607.22"/>
    <n v="35929.5"/>
    <n v="35929.5"/>
    <n v="5921"/>
    <x v="103"/>
    <x v="1"/>
    <x v="0"/>
    <x v="0"/>
    <x v="0"/>
  </r>
  <r>
    <x v="5"/>
    <n v="6"/>
    <n v="638.92999999999995"/>
    <n v="658.09"/>
    <n v="658.09"/>
    <n v="5931"/>
    <x v="104"/>
    <x v="1"/>
    <x v="0"/>
    <x v="0"/>
    <x v="0"/>
  </r>
  <r>
    <x v="5"/>
    <n v="138"/>
    <n v="45703.98"/>
    <n v="45703.98"/>
    <n v="45703.98"/>
    <n v="5932"/>
    <x v="105"/>
    <x v="0"/>
    <x v="0"/>
    <x v="0"/>
    <x v="0"/>
  </r>
  <r>
    <x v="5"/>
    <n v="37"/>
    <n v="10626.34"/>
    <n v="10945.12"/>
    <n v="10945.12"/>
    <n v="5932"/>
    <x v="105"/>
    <x v="1"/>
    <x v="0"/>
    <x v="0"/>
    <x v="0"/>
  </r>
  <r>
    <x v="5"/>
    <n v="18"/>
    <n v="3730.95"/>
    <n v="3730.95"/>
    <n v="3730.95"/>
    <n v="5933"/>
    <x v="106"/>
    <x v="0"/>
    <x v="0"/>
    <x v="0"/>
    <x v="0"/>
  </r>
  <r>
    <x v="5"/>
    <n v="1"/>
    <n v="160.74"/>
    <n v="165.56"/>
    <n v="165.56"/>
    <n v="5933"/>
    <x v="106"/>
    <x v="1"/>
    <x v="0"/>
    <x v="0"/>
    <x v="0"/>
  </r>
  <r>
    <x v="5"/>
    <n v="9"/>
    <n v="9485"/>
    <n v="9485"/>
    <n v="9485"/>
    <n v="5935"/>
    <x v="107"/>
    <x v="0"/>
    <x v="5"/>
    <x v="2"/>
    <x v="0"/>
  </r>
  <r>
    <x v="5"/>
    <n v="363"/>
    <n v="116641.78"/>
    <n v="116641.78"/>
    <n v="116641.78"/>
    <n v="5940"/>
    <x v="109"/>
    <x v="0"/>
    <x v="0"/>
    <x v="0"/>
    <x v="0"/>
  </r>
  <r>
    <x v="5"/>
    <n v="499"/>
    <n v="69318.84"/>
    <n v="69508.84"/>
    <n v="69508.84"/>
    <n v="5940"/>
    <x v="109"/>
    <x v="1"/>
    <x v="0"/>
    <x v="0"/>
    <x v="0"/>
  </r>
  <r>
    <x v="5"/>
    <n v="13149"/>
    <n v="1545644.88"/>
    <n v="1545644.88"/>
    <n v="1545644.88"/>
    <n v="5941"/>
    <x v="110"/>
    <x v="0"/>
    <x v="0"/>
    <x v="0"/>
    <x v="0"/>
  </r>
  <r>
    <x v="5"/>
    <n v="1430"/>
    <n v="223559.1"/>
    <n v="230162.92"/>
    <n v="230162.92"/>
    <n v="5941"/>
    <x v="110"/>
    <x v="1"/>
    <x v="0"/>
    <x v="0"/>
    <x v="0"/>
  </r>
  <r>
    <x v="5"/>
    <n v="6536"/>
    <n v="463887.53"/>
    <n v="463887.53"/>
    <n v="463887.53"/>
    <n v="5942"/>
    <x v="111"/>
    <x v="0"/>
    <x v="0"/>
    <x v="0"/>
    <x v="0"/>
  </r>
  <r>
    <x v="5"/>
    <n v="1685"/>
    <n v="78764.509999999995"/>
    <n v="79990.570000000007"/>
    <n v="79990.570000000007"/>
    <n v="5942"/>
    <x v="111"/>
    <x v="1"/>
    <x v="0"/>
    <x v="0"/>
    <x v="0"/>
  </r>
  <r>
    <x v="5"/>
    <n v="2"/>
    <n v="2988"/>
    <n v="0"/>
    <n v="2988"/>
    <n v="5943"/>
    <x v="112"/>
    <x v="0"/>
    <x v="2"/>
    <x v="1"/>
    <x v="0"/>
  </r>
  <r>
    <x v="5"/>
    <n v="14897"/>
    <n v="1380691.93"/>
    <n v="1380691.93"/>
    <n v="1380691.93"/>
    <n v="5943"/>
    <x v="112"/>
    <x v="0"/>
    <x v="0"/>
    <x v="0"/>
    <x v="0"/>
  </r>
  <r>
    <x v="5"/>
    <n v="159"/>
    <n v="14675.48"/>
    <n v="15115.74"/>
    <n v="15115.74"/>
    <n v="5943"/>
    <x v="112"/>
    <x v="1"/>
    <x v="0"/>
    <x v="0"/>
    <x v="0"/>
  </r>
  <r>
    <x v="5"/>
    <n v="5282"/>
    <n v="2063556.84"/>
    <n v="2063556.84"/>
    <n v="2063556.84"/>
    <n v="5944"/>
    <x v="113"/>
    <x v="0"/>
    <x v="0"/>
    <x v="0"/>
    <x v="0"/>
  </r>
  <r>
    <x v="5"/>
    <n v="662"/>
    <n v="592480.93999999994"/>
    <n v="611971.04"/>
    <n v="611971.04"/>
    <n v="5944"/>
    <x v="113"/>
    <x v="1"/>
    <x v="0"/>
    <x v="0"/>
    <x v="0"/>
  </r>
  <r>
    <x v="5"/>
    <n v="5249"/>
    <n v="396324.73"/>
    <n v="396324.73"/>
    <n v="396324.73"/>
    <n v="5945"/>
    <x v="114"/>
    <x v="0"/>
    <x v="0"/>
    <x v="0"/>
    <x v="0"/>
  </r>
  <r>
    <x v="5"/>
    <n v="263"/>
    <n v="24099.32"/>
    <n v="24833.62"/>
    <n v="24833.62"/>
    <n v="5945"/>
    <x v="114"/>
    <x v="1"/>
    <x v="0"/>
    <x v="0"/>
    <x v="0"/>
  </r>
  <r>
    <x v="5"/>
    <n v="888"/>
    <n v="260275.95"/>
    <n v="260275.95"/>
    <n v="260275.95"/>
    <n v="5946"/>
    <x v="115"/>
    <x v="0"/>
    <x v="0"/>
    <x v="0"/>
    <x v="0"/>
  </r>
  <r>
    <x v="5"/>
    <n v="159"/>
    <n v="48442.91"/>
    <n v="49171.11"/>
    <n v="49171.11"/>
    <n v="5946"/>
    <x v="115"/>
    <x v="1"/>
    <x v="0"/>
    <x v="0"/>
    <x v="0"/>
  </r>
  <r>
    <x v="5"/>
    <n v="4960"/>
    <n v="444364.32"/>
    <n v="444364.32"/>
    <n v="444364.32"/>
    <n v="5947"/>
    <x v="116"/>
    <x v="0"/>
    <x v="0"/>
    <x v="0"/>
    <x v="0"/>
  </r>
  <r>
    <x v="5"/>
    <n v="1526"/>
    <n v="127771.35"/>
    <n v="131816.29"/>
    <n v="131816.29"/>
    <n v="5947"/>
    <x v="116"/>
    <x v="1"/>
    <x v="0"/>
    <x v="0"/>
    <x v="0"/>
  </r>
  <r>
    <x v="5"/>
    <n v="1172"/>
    <n v="227883.74"/>
    <n v="227883.74"/>
    <n v="227883.74"/>
    <n v="5948"/>
    <x v="117"/>
    <x v="0"/>
    <x v="0"/>
    <x v="0"/>
    <x v="0"/>
  </r>
  <r>
    <x v="5"/>
    <n v="387"/>
    <n v="143276.76"/>
    <n v="147575.22"/>
    <n v="147575.22"/>
    <n v="5948"/>
    <x v="117"/>
    <x v="1"/>
    <x v="0"/>
    <x v="0"/>
    <x v="0"/>
  </r>
  <r>
    <x v="5"/>
    <n v="115"/>
    <n v="20450.38"/>
    <n v="20450.38"/>
    <n v="20450.38"/>
    <n v="5949"/>
    <x v="118"/>
    <x v="0"/>
    <x v="0"/>
    <x v="0"/>
    <x v="0"/>
  </r>
  <r>
    <x v="5"/>
    <n v="58"/>
    <n v="9378.4599999999991"/>
    <n v="9663.7199999999993"/>
    <n v="9663.7199999999993"/>
    <n v="5949"/>
    <x v="118"/>
    <x v="1"/>
    <x v="0"/>
    <x v="0"/>
    <x v="0"/>
  </r>
  <r>
    <x v="5"/>
    <n v="893"/>
    <n v="143676.95000000001"/>
    <n v="143676.95000000001"/>
    <n v="143676.95000000001"/>
    <n v="5950"/>
    <x v="119"/>
    <x v="0"/>
    <x v="0"/>
    <x v="0"/>
    <x v="0"/>
  </r>
  <r>
    <x v="5"/>
    <n v="89"/>
    <n v="15852.8"/>
    <n v="16328.4"/>
    <n v="16328.4"/>
    <n v="5950"/>
    <x v="119"/>
    <x v="1"/>
    <x v="0"/>
    <x v="0"/>
    <x v="0"/>
  </r>
  <r>
    <x v="5"/>
    <n v="5"/>
    <n v="1052.28"/>
    <n v="1083.8599999999999"/>
    <n v="1083.8599999999999"/>
    <n v="5960"/>
    <x v="120"/>
    <x v="1"/>
    <x v="9"/>
    <x v="2"/>
    <x v="0"/>
  </r>
  <r>
    <x v="5"/>
    <n v="74"/>
    <n v="33097.46"/>
    <n v="34151.620000000003"/>
    <n v="34151.620000000003"/>
    <n v="5962"/>
    <x v="121"/>
    <x v="1"/>
    <x v="3"/>
    <x v="2"/>
    <x v="0"/>
  </r>
  <r>
    <x v="5"/>
    <n v="1"/>
    <n v="99.95"/>
    <n v="0"/>
    <n v="99.95"/>
    <n v="5964"/>
    <x v="122"/>
    <x v="0"/>
    <x v="2"/>
    <x v="1"/>
    <x v="0"/>
  </r>
  <r>
    <x v="5"/>
    <n v="7169"/>
    <n v="1236847.8400000001"/>
    <n v="1236847.8400000001"/>
    <n v="1236847.8400000001"/>
    <n v="5964"/>
    <x v="122"/>
    <x v="0"/>
    <x v="9"/>
    <x v="2"/>
    <x v="0"/>
  </r>
  <r>
    <x v="5"/>
    <n v="4113"/>
    <n v="559386.09"/>
    <n v="570991.73"/>
    <n v="570991.73"/>
    <n v="5964"/>
    <x v="122"/>
    <x v="1"/>
    <x v="9"/>
    <x v="2"/>
    <x v="0"/>
  </r>
  <r>
    <x v="5"/>
    <n v="28"/>
    <n v="6051.08"/>
    <n v="6233.32"/>
    <n v="6233.32"/>
    <n v="5965"/>
    <x v="123"/>
    <x v="1"/>
    <x v="9"/>
    <x v="2"/>
    <x v="0"/>
  </r>
  <r>
    <x v="5"/>
    <n v="8"/>
    <n v="3282.61"/>
    <n v="3381.07"/>
    <n v="3381.07"/>
    <n v="5966"/>
    <x v="124"/>
    <x v="1"/>
    <x v="9"/>
    <x v="2"/>
    <x v="0"/>
  </r>
  <r>
    <x v="5"/>
    <n v="3278"/>
    <n v="529335.93000000005"/>
    <n v="529335.93000000005"/>
    <n v="529335.93000000005"/>
    <n v="5967"/>
    <x v="125"/>
    <x v="0"/>
    <x v="9"/>
    <x v="2"/>
    <x v="0"/>
  </r>
  <r>
    <x v="5"/>
    <n v="15309"/>
    <n v="487763.61"/>
    <n v="498788.17"/>
    <n v="498788.17"/>
    <n v="5967"/>
    <x v="125"/>
    <x v="1"/>
    <x v="9"/>
    <x v="2"/>
    <x v="0"/>
  </r>
  <r>
    <x v="5"/>
    <n v="1"/>
    <n v="34"/>
    <n v="0"/>
    <n v="34"/>
    <n v="5968"/>
    <x v="126"/>
    <x v="0"/>
    <x v="2"/>
    <x v="1"/>
    <x v="0"/>
  </r>
  <r>
    <x v="5"/>
    <n v="2171"/>
    <n v="260495.28"/>
    <n v="260495.28"/>
    <n v="260495.28"/>
    <n v="5968"/>
    <x v="126"/>
    <x v="0"/>
    <x v="9"/>
    <x v="2"/>
    <x v="0"/>
  </r>
  <r>
    <x v="5"/>
    <n v="608"/>
    <n v="62418.92"/>
    <n v="64517.54"/>
    <n v="64517.54"/>
    <n v="5968"/>
    <x v="126"/>
    <x v="1"/>
    <x v="9"/>
    <x v="2"/>
    <x v="0"/>
  </r>
  <r>
    <x v="5"/>
    <n v="5606"/>
    <n v="1368759.33"/>
    <n v="1368759.33"/>
    <n v="1368759.33"/>
    <n v="5969"/>
    <x v="127"/>
    <x v="0"/>
    <x v="9"/>
    <x v="2"/>
    <x v="0"/>
  </r>
  <r>
    <x v="5"/>
    <n v="18967"/>
    <n v="1946868.71"/>
    <n v="1988023.51"/>
    <n v="1988023.51"/>
    <n v="5969"/>
    <x v="127"/>
    <x v="1"/>
    <x v="9"/>
    <x v="2"/>
    <x v="0"/>
  </r>
  <r>
    <x v="5"/>
    <n v="1343"/>
    <n v="209338.11"/>
    <n v="209338.11"/>
    <n v="209338.11"/>
    <n v="5970"/>
    <x v="128"/>
    <x v="0"/>
    <x v="0"/>
    <x v="0"/>
    <x v="0"/>
  </r>
  <r>
    <x v="5"/>
    <n v="302"/>
    <n v="49087.360000000001"/>
    <n v="50429.68"/>
    <n v="50429.68"/>
    <n v="5970"/>
    <x v="128"/>
    <x v="1"/>
    <x v="0"/>
    <x v="0"/>
    <x v="0"/>
  </r>
  <r>
    <x v="5"/>
    <n v="103"/>
    <n v="71965.320000000007"/>
    <n v="71965.320000000007"/>
    <n v="71965.320000000007"/>
    <n v="5971"/>
    <x v="129"/>
    <x v="0"/>
    <x v="0"/>
    <x v="0"/>
    <x v="0"/>
  </r>
  <r>
    <x v="5"/>
    <n v="104"/>
    <n v="47809.23"/>
    <n v="49246.79"/>
    <n v="49246.79"/>
    <n v="5971"/>
    <x v="129"/>
    <x v="1"/>
    <x v="0"/>
    <x v="0"/>
    <x v="0"/>
  </r>
  <r>
    <x v="5"/>
    <n v="339"/>
    <n v="36650.69"/>
    <n v="36650.69"/>
    <n v="36650.69"/>
    <n v="5972"/>
    <x v="130"/>
    <x v="0"/>
    <x v="0"/>
    <x v="0"/>
    <x v="0"/>
  </r>
  <r>
    <x v="5"/>
    <n v="15"/>
    <n v="1599.22"/>
    <n v="1647.22"/>
    <n v="1647.22"/>
    <n v="5972"/>
    <x v="130"/>
    <x v="1"/>
    <x v="0"/>
    <x v="0"/>
    <x v="0"/>
  </r>
  <r>
    <x v="5"/>
    <n v="26"/>
    <n v="2353.0300000000002"/>
    <n v="2353.0300000000002"/>
    <n v="2353.0300000000002"/>
    <n v="5973"/>
    <x v="131"/>
    <x v="0"/>
    <x v="0"/>
    <x v="0"/>
    <x v="0"/>
  </r>
  <r>
    <x v="5"/>
    <n v="15"/>
    <n v="2948.83"/>
    <n v="3037.23"/>
    <n v="3037.23"/>
    <n v="5973"/>
    <x v="131"/>
    <x v="1"/>
    <x v="0"/>
    <x v="0"/>
    <x v="0"/>
  </r>
  <r>
    <x v="5"/>
    <n v="2"/>
    <n v="841.56"/>
    <n v="866.8"/>
    <n v="866.8"/>
    <n v="5975"/>
    <x v="239"/>
    <x v="1"/>
    <x v="1"/>
    <x v="0"/>
    <x v="0"/>
  </r>
  <r>
    <x v="5"/>
    <n v="3"/>
    <n v="3824.36"/>
    <n v="3939.08"/>
    <n v="3939.08"/>
    <n v="5976"/>
    <x v="240"/>
    <x v="1"/>
    <x v="1"/>
    <x v="0"/>
    <x v="0"/>
  </r>
  <r>
    <x v="5"/>
    <n v="3912"/>
    <n v="389384.24"/>
    <n v="389384.24"/>
    <n v="389384.24"/>
    <n v="5977"/>
    <x v="132"/>
    <x v="0"/>
    <x v="0"/>
    <x v="0"/>
    <x v="0"/>
  </r>
  <r>
    <x v="5"/>
    <n v="863"/>
    <n v="136948.97"/>
    <n v="141088.07"/>
    <n v="141088.07"/>
    <n v="5977"/>
    <x v="132"/>
    <x v="1"/>
    <x v="0"/>
    <x v="0"/>
    <x v="0"/>
  </r>
  <r>
    <x v="5"/>
    <n v="12"/>
    <n v="21487.45"/>
    <n v="22132.07"/>
    <n v="22132.07"/>
    <n v="5983"/>
    <x v="133"/>
    <x v="1"/>
    <x v="7"/>
    <x v="4"/>
    <x v="0"/>
  </r>
  <r>
    <x v="5"/>
    <n v="2056"/>
    <n v="156618.62"/>
    <n v="156618.62"/>
    <n v="156618.62"/>
    <n v="5992"/>
    <x v="134"/>
    <x v="0"/>
    <x v="0"/>
    <x v="0"/>
    <x v="0"/>
  </r>
  <r>
    <x v="5"/>
    <n v="124"/>
    <n v="10031.02"/>
    <n v="10339.74"/>
    <n v="10339.74"/>
    <n v="5992"/>
    <x v="134"/>
    <x v="1"/>
    <x v="0"/>
    <x v="0"/>
    <x v="0"/>
  </r>
  <r>
    <x v="5"/>
    <n v="60"/>
    <n v="4325.95"/>
    <n v="4455.6899999999996"/>
    <n v="4455.6899999999996"/>
    <n v="5993"/>
    <x v="135"/>
    <x v="1"/>
    <x v="0"/>
    <x v="0"/>
    <x v="0"/>
  </r>
  <r>
    <x v="5"/>
    <n v="3900"/>
    <n v="223904.57"/>
    <n v="223904.57"/>
    <n v="223904.57"/>
    <n v="5994"/>
    <x v="136"/>
    <x v="0"/>
    <x v="0"/>
    <x v="0"/>
    <x v="0"/>
  </r>
  <r>
    <x v="5"/>
    <n v="37"/>
    <n v="3058.45"/>
    <n v="3153.59"/>
    <n v="3153.59"/>
    <n v="5994"/>
    <x v="136"/>
    <x v="1"/>
    <x v="0"/>
    <x v="0"/>
    <x v="0"/>
  </r>
  <r>
    <x v="5"/>
    <n v="1850"/>
    <n v="169984.53"/>
    <n v="169984.53"/>
    <n v="169984.53"/>
    <n v="5995"/>
    <x v="137"/>
    <x v="0"/>
    <x v="0"/>
    <x v="0"/>
    <x v="0"/>
  </r>
  <r>
    <x v="5"/>
    <n v="25"/>
    <n v="3440.73"/>
    <n v="3543.93"/>
    <n v="3543.93"/>
    <n v="5995"/>
    <x v="137"/>
    <x v="1"/>
    <x v="0"/>
    <x v="0"/>
    <x v="0"/>
  </r>
  <r>
    <x v="5"/>
    <n v="733"/>
    <n v="104150.94"/>
    <n v="104150.94"/>
    <n v="104150.94"/>
    <n v="5996"/>
    <x v="138"/>
    <x v="0"/>
    <x v="0"/>
    <x v="0"/>
    <x v="0"/>
  </r>
  <r>
    <x v="5"/>
    <n v="664"/>
    <n v="74834.97"/>
    <n v="74834.97"/>
    <n v="74834.97"/>
    <n v="5998"/>
    <x v="139"/>
    <x v="0"/>
    <x v="0"/>
    <x v="0"/>
    <x v="0"/>
  </r>
  <r>
    <x v="5"/>
    <n v="4"/>
    <n v="438.29"/>
    <n v="451.45"/>
    <n v="451.45"/>
    <n v="5998"/>
    <x v="139"/>
    <x v="1"/>
    <x v="0"/>
    <x v="0"/>
    <x v="0"/>
  </r>
  <r>
    <x v="5"/>
    <n v="19386"/>
    <n v="2266033.73"/>
    <n v="2266033.73"/>
    <n v="2266033.73"/>
    <n v="5999"/>
    <x v="140"/>
    <x v="0"/>
    <x v="0"/>
    <x v="0"/>
    <x v="0"/>
  </r>
  <r>
    <x v="5"/>
    <n v="1990"/>
    <n v="260127.19"/>
    <n v="268139.67"/>
    <n v="268139.67"/>
    <n v="5999"/>
    <x v="140"/>
    <x v="1"/>
    <x v="0"/>
    <x v="0"/>
    <x v="0"/>
  </r>
  <r>
    <x v="5"/>
    <n v="1"/>
    <n v="27.9"/>
    <n v="0"/>
    <n v="27.9"/>
    <n v="6012"/>
    <x v="142"/>
    <x v="0"/>
    <x v="2"/>
    <x v="1"/>
    <x v="0"/>
  </r>
  <r>
    <x v="5"/>
    <n v="3598"/>
    <n v="1057573.79"/>
    <n v="1057573.79"/>
    <n v="1057573.79"/>
    <n v="6012"/>
    <x v="142"/>
    <x v="0"/>
    <x v="1"/>
    <x v="0"/>
    <x v="0"/>
  </r>
  <r>
    <x v="5"/>
    <n v="404"/>
    <n v="-30347.17"/>
    <n v="-30195.39"/>
    <n v="-30195.39"/>
    <n v="6012"/>
    <x v="142"/>
    <x v="1"/>
    <x v="1"/>
    <x v="0"/>
    <x v="0"/>
  </r>
  <r>
    <x v="5"/>
    <n v="1"/>
    <n v="1816.45"/>
    <n v="1870.95"/>
    <n v="1870.95"/>
    <n v="6051"/>
    <x v="242"/>
    <x v="1"/>
    <x v="1"/>
    <x v="0"/>
    <x v="0"/>
  </r>
  <r>
    <x v="5"/>
    <n v="5"/>
    <n v="2105.36"/>
    <n v="2105.36"/>
    <n v="2105.36"/>
    <n v="6211"/>
    <x v="143"/>
    <x v="0"/>
    <x v="1"/>
    <x v="0"/>
    <x v="0"/>
  </r>
  <r>
    <x v="5"/>
    <n v="2"/>
    <n v="478.31"/>
    <n v="492.65"/>
    <n v="492.65"/>
    <n v="6211"/>
    <x v="143"/>
    <x v="1"/>
    <x v="1"/>
    <x v="0"/>
    <x v="0"/>
  </r>
  <r>
    <x v="5"/>
    <n v="5"/>
    <n v="355.04"/>
    <n v="0"/>
    <n v="355.04"/>
    <n v="6300"/>
    <x v="144"/>
    <x v="0"/>
    <x v="2"/>
    <x v="1"/>
    <x v="0"/>
  </r>
  <r>
    <x v="5"/>
    <n v="49406"/>
    <n v="12459153.51"/>
    <n v="12459153.51"/>
    <n v="12459153.51"/>
    <n v="6300"/>
    <x v="144"/>
    <x v="0"/>
    <x v="1"/>
    <x v="0"/>
    <x v="0"/>
  </r>
  <r>
    <x v="5"/>
    <n v="168"/>
    <n v="30996.98"/>
    <n v="31531.200000000001"/>
    <n v="31531.200000000001"/>
    <n v="6300"/>
    <x v="144"/>
    <x v="1"/>
    <x v="1"/>
    <x v="0"/>
    <x v="0"/>
  </r>
  <r>
    <x v="5"/>
    <n v="1"/>
    <n v="136.5"/>
    <n v="0"/>
    <n v="136.5"/>
    <n v="7011"/>
    <x v="145"/>
    <x v="0"/>
    <x v="2"/>
    <x v="1"/>
    <x v="0"/>
  </r>
  <r>
    <x v="5"/>
    <n v="20616"/>
    <n v="5621043.79"/>
    <n v="5621043.79"/>
    <n v="5621043.79"/>
    <n v="7011"/>
    <x v="145"/>
    <x v="0"/>
    <x v="10"/>
    <x v="2"/>
    <x v="0"/>
  </r>
  <r>
    <x v="5"/>
    <n v="14200"/>
    <n v="7149070.3499999996"/>
    <n v="7370212.0300000003"/>
    <n v="7370212.0300000003"/>
    <n v="7011"/>
    <x v="145"/>
    <x v="1"/>
    <x v="10"/>
    <x v="2"/>
    <x v="0"/>
  </r>
  <r>
    <x v="5"/>
    <n v="186"/>
    <n v="134938.21"/>
    <n v="138955.95000000001"/>
    <n v="138955.95000000001"/>
    <n v="7012"/>
    <x v="146"/>
    <x v="1"/>
    <x v="10"/>
    <x v="2"/>
    <x v="0"/>
  </r>
  <r>
    <x v="5"/>
    <n v="8"/>
    <n v="1297.8"/>
    <n v="1336.72"/>
    <n v="1336.72"/>
    <n v="7032"/>
    <x v="147"/>
    <x v="1"/>
    <x v="10"/>
    <x v="2"/>
    <x v="0"/>
  </r>
  <r>
    <x v="5"/>
    <n v="156"/>
    <n v="31257.73"/>
    <n v="31257.73"/>
    <n v="31257.73"/>
    <n v="7033"/>
    <x v="148"/>
    <x v="0"/>
    <x v="10"/>
    <x v="2"/>
    <x v="0"/>
  </r>
  <r>
    <x v="5"/>
    <n v="17"/>
    <n v="1545.33"/>
    <n v="1595.27"/>
    <n v="1595.27"/>
    <n v="7033"/>
    <x v="148"/>
    <x v="1"/>
    <x v="10"/>
    <x v="2"/>
    <x v="0"/>
  </r>
  <r>
    <x v="5"/>
    <n v="27"/>
    <n v="1178.7"/>
    <n v="1178.7"/>
    <n v="1178.7"/>
    <n v="7210"/>
    <x v="149"/>
    <x v="0"/>
    <x v="1"/>
    <x v="0"/>
    <x v="0"/>
  </r>
  <r>
    <x v="5"/>
    <n v="4"/>
    <n v="136.88"/>
    <n v="140.97999999999999"/>
    <n v="140.97999999999999"/>
    <n v="7211"/>
    <x v="150"/>
    <x v="1"/>
    <x v="1"/>
    <x v="0"/>
    <x v="0"/>
  </r>
  <r>
    <x v="5"/>
    <n v="1508"/>
    <n v="73239.09"/>
    <n v="73239.09"/>
    <n v="73239.09"/>
    <n v="7216"/>
    <x v="151"/>
    <x v="0"/>
    <x v="1"/>
    <x v="0"/>
    <x v="0"/>
  </r>
  <r>
    <x v="5"/>
    <n v="16"/>
    <n v="895.67"/>
    <n v="922.49"/>
    <n v="922.49"/>
    <n v="7216"/>
    <x v="151"/>
    <x v="1"/>
    <x v="1"/>
    <x v="0"/>
    <x v="0"/>
  </r>
  <r>
    <x v="5"/>
    <n v="87"/>
    <n v="12018.98"/>
    <n v="12018.98"/>
    <n v="12018.98"/>
    <n v="7217"/>
    <x v="152"/>
    <x v="0"/>
    <x v="1"/>
    <x v="0"/>
    <x v="0"/>
  </r>
  <r>
    <x v="5"/>
    <n v="59"/>
    <n v="34279.730000000003"/>
    <n v="34279.730000000003"/>
    <n v="34279.730000000003"/>
    <n v="7221"/>
    <x v="153"/>
    <x v="0"/>
    <x v="1"/>
    <x v="0"/>
    <x v="0"/>
  </r>
  <r>
    <x v="5"/>
    <n v="28"/>
    <n v="3008.47"/>
    <n v="3098.73"/>
    <n v="3098.73"/>
    <n v="7221"/>
    <x v="153"/>
    <x v="1"/>
    <x v="1"/>
    <x v="0"/>
    <x v="0"/>
  </r>
  <r>
    <x v="5"/>
    <n v="8003"/>
    <n v="907842.86"/>
    <n v="907842.86"/>
    <n v="907842.86"/>
    <n v="7230"/>
    <x v="154"/>
    <x v="0"/>
    <x v="1"/>
    <x v="0"/>
    <x v="0"/>
  </r>
  <r>
    <x v="5"/>
    <n v="218"/>
    <n v="26909.119999999999"/>
    <n v="27716.58"/>
    <n v="27716.58"/>
    <n v="7230"/>
    <x v="154"/>
    <x v="1"/>
    <x v="1"/>
    <x v="0"/>
    <x v="0"/>
  </r>
  <r>
    <x v="5"/>
    <n v="1"/>
    <n v="204.02"/>
    <n v="210.14"/>
    <n v="210.14"/>
    <n v="7251"/>
    <x v="243"/>
    <x v="1"/>
    <x v="1"/>
    <x v="0"/>
    <x v="0"/>
  </r>
  <r>
    <x v="5"/>
    <n v="79"/>
    <n v="320384.87"/>
    <n v="320384.87"/>
    <n v="320384.87"/>
    <n v="7261"/>
    <x v="155"/>
    <x v="0"/>
    <x v="1"/>
    <x v="0"/>
    <x v="0"/>
  </r>
  <r>
    <x v="5"/>
    <n v="1"/>
    <n v="607.62"/>
    <n v="625.84"/>
    <n v="625.84"/>
    <n v="7261"/>
    <x v="155"/>
    <x v="1"/>
    <x v="1"/>
    <x v="0"/>
    <x v="0"/>
  </r>
  <r>
    <x v="5"/>
    <n v="32"/>
    <n v="15343.65"/>
    <n v="15343.65"/>
    <n v="15343.65"/>
    <n v="7273"/>
    <x v="156"/>
    <x v="0"/>
    <x v="1"/>
    <x v="0"/>
    <x v="0"/>
  </r>
  <r>
    <x v="5"/>
    <n v="51"/>
    <n v="4446.88"/>
    <n v="4594.8599999999997"/>
    <n v="4594.8599999999997"/>
    <n v="7273"/>
    <x v="156"/>
    <x v="1"/>
    <x v="1"/>
    <x v="0"/>
    <x v="0"/>
  </r>
  <r>
    <x v="5"/>
    <n v="3"/>
    <n v="625"/>
    <n v="625"/>
    <n v="625"/>
    <n v="7276"/>
    <x v="157"/>
    <x v="0"/>
    <x v="1"/>
    <x v="0"/>
    <x v="0"/>
  </r>
  <r>
    <x v="5"/>
    <n v="3"/>
    <n v="348.61"/>
    <n v="359.07"/>
    <n v="359.07"/>
    <n v="7276"/>
    <x v="157"/>
    <x v="1"/>
    <x v="1"/>
    <x v="0"/>
    <x v="0"/>
  </r>
  <r>
    <x v="5"/>
    <n v="8"/>
    <n v="2856.47"/>
    <n v="2952.55"/>
    <n v="2952.55"/>
    <n v="7277"/>
    <x v="158"/>
    <x v="1"/>
    <x v="1"/>
    <x v="0"/>
    <x v="0"/>
  </r>
  <r>
    <x v="5"/>
    <n v="4"/>
    <n v="462.97"/>
    <n v="476.87"/>
    <n v="476.87"/>
    <n v="7278"/>
    <x v="159"/>
    <x v="1"/>
    <x v="1"/>
    <x v="0"/>
    <x v="0"/>
  </r>
  <r>
    <x v="5"/>
    <n v="111"/>
    <n v="26329.5"/>
    <n v="26329.5"/>
    <n v="26329.5"/>
    <n v="7296"/>
    <x v="160"/>
    <x v="0"/>
    <x v="0"/>
    <x v="0"/>
    <x v="0"/>
  </r>
  <r>
    <x v="5"/>
    <n v="8"/>
    <n v="2421.12"/>
    <n v="2499.3200000000002"/>
    <n v="2499.3200000000002"/>
    <n v="7296"/>
    <x v="160"/>
    <x v="1"/>
    <x v="0"/>
    <x v="0"/>
    <x v="0"/>
  </r>
  <r>
    <x v="5"/>
    <n v="12"/>
    <n v="4847.5"/>
    <n v="4847.5"/>
    <n v="4847.5"/>
    <n v="7297"/>
    <x v="161"/>
    <x v="0"/>
    <x v="1"/>
    <x v="0"/>
    <x v="0"/>
  </r>
  <r>
    <x v="5"/>
    <n v="22"/>
    <n v="2126.84"/>
    <n v="2190.58"/>
    <n v="2190.58"/>
    <n v="7297"/>
    <x v="161"/>
    <x v="1"/>
    <x v="1"/>
    <x v="0"/>
    <x v="0"/>
  </r>
  <r>
    <x v="5"/>
    <n v="135"/>
    <n v="8181.54"/>
    <n v="8181.54"/>
    <n v="8181.54"/>
    <n v="7298"/>
    <x v="162"/>
    <x v="0"/>
    <x v="1"/>
    <x v="0"/>
    <x v="0"/>
  </r>
  <r>
    <x v="5"/>
    <n v="150"/>
    <n v="18263.54"/>
    <n v="18823.419999999998"/>
    <n v="18823.419999999998"/>
    <n v="7298"/>
    <x v="162"/>
    <x v="1"/>
    <x v="1"/>
    <x v="0"/>
    <x v="0"/>
  </r>
  <r>
    <x v="5"/>
    <n v="254"/>
    <n v="125637.81"/>
    <n v="125637.81"/>
    <n v="125637.81"/>
    <n v="7299"/>
    <x v="163"/>
    <x v="0"/>
    <x v="1"/>
    <x v="0"/>
    <x v="0"/>
  </r>
  <r>
    <x v="5"/>
    <n v="196"/>
    <n v="50074.16"/>
    <n v="51594.720000000001"/>
    <n v="51594.720000000001"/>
    <n v="7299"/>
    <x v="163"/>
    <x v="1"/>
    <x v="1"/>
    <x v="0"/>
    <x v="0"/>
  </r>
  <r>
    <x v="5"/>
    <n v="5275"/>
    <n v="715021.22"/>
    <n v="715021.22"/>
    <n v="715021.22"/>
    <n v="7311"/>
    <x v="164"/>
    <x v="0"/>
    <x v="1"/>
    <x v="0"/>
    <x v="0"/>
  </r>
  <r>
    <x v="5"/>
    <n v="227"/>
    <n v="87206.98"/>
    <n v="89833.56"/>
    <n v="89833.56"/>
    <n v="7311"/>
    <x v="164"/>
    <x v="1"/>
    <x v="1"/>
    <x v="0"/>
    <x v="0"/>
  </r>
  <r>
    <x v="5"/>
    <n v="13"/>
    <n v="4372.62"/>
    <n v="4503.82"/>
    <n v="4503.82"/>
    <n v="7333"/>
    <x v="166"/>
    <x v="1"/>
    <x v="1"/>
    <x v="0"/>
    <x v="0"/>
  </r>
  <r>
    <x v="5"/>
    <n v="33"/>
    <n v="3001.8"/>
    <n v="3094.24"/>
    <n v="3094.24"/>
    <n v="7338"/>
    <x v="167"/>
    <x v="1"/>
    <x v="1"/>
    <x v="0"/>
    <x v="0"/>
  </r>
  <r>
    <x v="5"/>
    <n v="66"/>
    <n v="51112.23"/>
    <n v="51112.23"/>
    <n v="51112.23"/>
    <n v="7339"/>
    <x v="168"/>
    <x v="0"/>
    <x v="1"/>
    <x v="0"/>
    <x v="0"/>
  </r>
  <r>
    <x v="5"/>
    <n v="63"/>
    <n v="6282.76"/>
    <n v="6471.28"/>
    <n v="6471.28"/>
    <n v="7339"/>
    <x v="168"/>
    <x v="1"/>
    <x v="1"/>
    <x v="0"/>
    <x v="0"/>
  </r>
  <r>
    <x v="5"/>
    <n v="27"/>
    <n v="17509.5"/>
    <n v="17509.5"/>
    <n v="17509.5"/>
    <n v="7342"/>
    <x v="169"/>
    <x v="0"/>
    <x v="1"/>
    <x v="0"/>
    <x v="0"/>
  </r>
  <r>
    <x v="5"/>
    <n v="1"/>
    <n v="2366.1999999999998"/>
    <n v="2437.1799999999998"/>
    <n v="2437.1799999999998"/>
    <n v="7349"/>
    <x v="170"/>
    <x v="1"/>
    <x v="1"/>
    <x v="0"/>
    <x v="0"/>
  </r>
  <r>
    <x v="5"/>
    <n v="27"/>
    <n v="28793.49"/>
    <n v="28793.49"/>
    <n v="28793.49"/>
    <n v="7361"/>
    <x v="171"/>
    <x v="0"/>
    <x v="1"/>
    <x v="0"/>
    <x v="0"/>
  </r>
  <r>
    <x v="5"/>
    <n v="3"/>
    <n v="672.48"/>
    <n v="692.64"/>
    <n v="692.64"/>
    <n v="7361"/>
    <x v="171"/>
    <x v="1"/>
    <x v="1"/>
    <x v="0"/>
    <x v="0"/>
  </r>
  <r>
    <x v="5"/>
    <n v="4630"/>
    <n v="384151.55"/>
    <n v="384151.55"/>
    <n v="384151.55"/>
    <n v="7372"/>
    <x v="172"/>
    <x v="0"/>
    <x v="0"/>
    <x v="0"/>
    <x v="0"/>
  </r>
  <r>
    <x v="5"/>
    <n v="379"/>
    <n v="69790.75"/>
    <n v="71673.55"/>
    <n v="71673.55"/>
    <n v="7372"/>
    <x v="172"/>
    <x v="1"/>
    <x v="0"/>
    <x v="0"/>
    <x v="0"/>
  </r>
  <r>
    <x v="5"/>
    <n v="29"/>
    <n v="1187.47"/>
    <n v="1223.03"/>
    <n v="1223.03"/>
    <n v="7375"/>
    <x v="173"/>
    <x v="1"/>
    <x v="1"/>
    <x v="0"/>
    <x v="0"/>
  </r>
  <r>
    <x v="5"/>
    <n v="18"/>
    <n v="3214.31"/>
    <n v="3310.75"/>
    <n v="3310.75"/>
    <n v="7379"/>
    <x v="174"/>
    <x v="1"/>
    <x v="0"/>
    <x v="0"/>
    <x v="0"/>
  </r>
  <r>
    <x v="5"/>
    <n v="2102"/>
    <n v="571534.74"/>
    <n v="571534.74"/>
    <n v="571534.74"/>
    <n v="7392"/>
    <x v="175"/>
    <x v="0"/>
    <x v="1"/>
    <x v="0"/>
    <x v="0"/>
  </r>
  <r>
    <x v="5"/>
    <n v="179"/>
    <n v="86084.59"/>
    <n v="88787.47"/>
    <n v="88787.47"/>
    <n v="7392"/>
    <x v="175"/>
    <x v="1"/>
    <x v="1"/>
    <x v="0"/>
    <x v="0"/>
  </r>
  <r>
    <x v="5"/>
    <n v="449"/>
    <n v="62799.519999999997"/>
    <n v="62799.519999999997"/>
    <n v="62799.519999999997"/>
    <n v="7393"/>
    <x v="176"/>
    <x v="0"/>
    <x v="1"/>
    <x v="0"/>
    <x v="0"/>
  </r>
  <r>
    <x v="5"/>
    <n v="2"/>
    <n v="717.65"/>
    <n v="739.17"/>
    <n v="739.17"/>
    <n v="7393"/>
    <x v="176"/>
    <x v="1"/>
    <x v="1"/>
    <x v="0"/>
    <x v="0"/>
  </r>
  <r>
    <x v="5"/>
    <n v="724"/>
    <n v="318291.65000000002"/>
    <n v="318291.65000000002"/>
    <n v="318291.65000000002"/>
    <n v="7394"/>
    <x v="177"/>
    <x v="0"/>
    <x v="1"/>
    <x v="0"/>
    <x v="0"/>
  </r>
  <r>
    <x v="5"/>
    <n v="141"/>
    <n v="9938.19"/>
    <n v="10241.469999999999"/>
    <n v="10241.469999999999"/>
    <n v="7394"/>
    <x v="177"/>
    <x v="1"/>
    <x v="1"/>
    <x v="0"/>
    <x v="0"/>
  </r>
  <r>
    <x v="5"/>
    <n v="173"/>
    <n v="27716.39"/>
    <n v="27716.39"/>
    <n v="27716.39"/>
    <n v="7395"/>
    <x v="178"/>
    <x v="0"/>
    <x v="1"/>
    <x v="0"/>
    <x v="0"/>
  </r>
  <r>
    <x v="5"/>
    <n v="42"/>
    <n v="2884.45"/>
    <n v="2971.03"/>
    <n v="2971.03"/>
    <n v="7395"/>
    <x v="178"/>
    <x v="1"/>
    <x v="1"/>
    <x v="0"/>
    <x v="0"/>
  </r>
  <r>
    <x v="5"/>
    <n v="3"/>
    <n v="-155.79"/>
    <n v="0"/>
    <n v="-155.79"/>
    <n v="7399"/>
    <x v="179"/>
    <x v="0"/>
    <x v="2"/>
    <x v="1"/>
    <x v="0"/>
  </r>
  <r>
    <x v="5"/>
    <n v="28800"/>
    <n v="3697332.82"/>
    <n v="3697332.82"/>
    <n v="3697332.82"/>
    <n v="7399"/>
    <x v="179"/>
    <x v="0"/>
    <x v="1"/>
    <x v="0"/>
    <x v="0"/>
  </r>
  <r>
    <x v="5"/>
    <n v="10452"/>
    <n v="1276135.3400000001"/>
    <n v="1316180.98"/>
    <n v="1316180.98"/>
    <n v="7399"/>
    <x v="179"/>
    <x v="1"/>
    <x v="1"/>
    <x v="0"/>
    <x v="0"/>
  </r>
  <r>
    <x v="5"/>
    <n v="2"/>
    <n v="338.56"/>
    <n v="0"/>
    <n v="338.56"/>
    <n v="7512"/>
    <x v="180"/>
    <x v="0"/>
    <x v="2"/>
    <x v="1"/>
    <x v="0"/>
  </r>
  <r>
    <x v="5"/>
    <n v="4881"/>
    <n v="1105342.51"/>
    <n v="1105342.51"/>
    <n v="1105342.51"/>
    <n v="7512"/>
    <x v="180"/>
    <x v="0"/>
    <x v="11"/>
    <x v="5"/>
    <x v="0"/>
  </r>
  <r>
    <x v="5"/>
    <n v="3"/>
    <n v="2668.2"/>
    <n v="0"/>
    <n v="2751.7"/>
    <n v="7512"/>
    <x v="180"/>
    <x v="1"/>
    <x v="2"/>
    <x v="1"/>
    <x v="0"/>
  </r>
  <r>
    <x v="5"/>
    <n v="2469"/>
    <n v="850863.63"/>
    <n v="875769.77"/>
    <n v="875769.77"/>
    <n v="7512"/>
    <x v="180"/>
    <x v="1"/>
    <x v="11"/>
    <x v="5"/>
    <x v="0"/>
  </r>
  <r>
    <x v="5"/>
    <n v="99"/>
    <n v="13177.53"/>
    <n v="13177.53"/>
    <n v="13177.53"/>
    <n v="7513"/>
    <x v="181"/>
    <x v="0"/>
    <x v="11"/>
    <x v="5"/>
    <x v="0"/>
  </r>
  <r>
    <x v="5"/>
    <n v="1"/>
    <n v="327.62"/>
    <n v="337.44"/>
    <n v="337.44"/>
    <n v="7513"/>
    <x v="181"/>
    <x v="1"/>
    <x v="11"/>
    <x v="5"/>
    <x v="0"/>
  </r>
  <r>
    <x v="5"/>
    <n v="17"/>
    <n v="5866.59"/>
    <n v="5866.59"/>
    <n v="5866.59"/>
    <n v="7519"/>
    <x v="182"/>
    <x v="0"/>
    <x v="11"/>
    <x v="5"/>
    <x v="0"/>
  </r>
  <r>
    <x v="5"/>
    <n v="7"/>
    <n v="2237.85"/>
    <n v="2304.9899999999998"/>
    <n v="2304.9899999999998"/>
    <n v="7519"/>
    <x v="182"/>
    <x v="1"/>
    <x v="11"/>
    <x v="5"/>
    <x v="0"/>
  </r>
  <r>
    <x v="5"/>
    <n v="26363"/>
    <n v="922880.47"/>
    <n v="922880.47"/>
    <n v="922880.47"/>
    <n v="7523"/>
    <x v="183"/>
    <x v="0"/>
    <x v="5"/>
    <x v="2"/>
    <x v="0"/>
  </r>
  <r>
    <x v="5"/>
    <n v="140"/>
    <n v="4593.91"/>
    <n v="4731.75"/>
    <n v="4731.75"/>
    <n v="7523"/>
    <x v="183"/>
    <x v="1"/>
    <x v="5"/>
    <x v="2"/>
    <x v="0"/>
  </r>
  <r>
    <x v="5"/>
    <n v="48"/>
    <n v="30113.16"/>
    <n v="30113.16"/>
    <n v="30113.16"/>
    <n v="7531"/>
    <x v="184"/>
    <x v="0"/>
    <x v="5"/>
    <x v="2"/>
    <x v="0"/>
  </r>
  <r>
    <x v="5"/>
    <n v="3500"/>
    <n v="1571371.39"/>
    <n v="1571371.39"/>
    <n v="1571371.39"/>
    <n v="7538"/>
    <x v="186"/>
    <x v="0"/>
    <x v="5"/>
    <x v="2"/>
    <x v="0"/>
  </r>
  <r>
    <x v="5"/>
    <n v="26"/>
    <n v="16476"/>
    <n v="17016.419999999998"/>
    <n v="17016.419999999998"/>
    <n v="7538"/>
    <x v="186"/>
    <x v="1"/>
    <x v="5"/>
    <x v="2"/>
    <x v="0"/>
  </r>
  <r>
    <x v="5"/>
    <n v="5"/>
    <n v="759.87"/>
    <n v="782.69"/>
    <n v="782.69"/>
    <n v="7542"/>
    <x v="187"/>
    <x v="1"/>
    <x v="5"/>
    <x v="2"/>
    <x v="0"/>
  </r>
  <r>
    <x v="5"/>
    <n v="2"/>
    <n v="2915"/>
    <n v="2915"/>
    <n v="2915"/>
    <n v="7549"/>
    <x v="188"/>
    <x v="0"/>
    <x v="5"/>
    <x v="2"/>
    <x v="0"/>
  </r>
  <r>
    <x v="5"/>
    <n v="1"/>
    <n v="298.52999999999997"/>
    <n v="307.49"/>
    <n v="307.49"/>
    <n v="7549"/>
    <x v="188"/>
    <x v="1"/>
    <x v="5"/>
    <x v="2"/>
    <x v="0"/>
  </r>
  <r>
    <x v="5"/>
    <n v="116"/>
    <n v="19459.11"/>
    <n v="19459.11"/>
    <n v="19459.11"/>
    <n v="7622"/>
    <x v="189"/>
    <x v="0"/>
    <x v="1"/>
    <x v="0"/>
    <x v="0"/>
  </r>
  <r>
    <x v="5"/>
    <n v="4"/>
    <n v="-57.16"/>
    <n v="-43.78"/>
    <n v="-43.78"/>
    <n v="7629"/>
    <x v="190"/>
    <x v="1"/>
    <x v="1"/>
    <x v="0"/>
    <x v="0"/>
  </r>
  <r>
    <x v="5"/>
    <n v="5"/>
    <n v="12582.25"/>
    <n v="12983.89"/>
    <n v="12983.89"/>
    <n v="7631"/>
    <x v="191"/>
    <x v="1"/>
    <x v="0"/>
    <x v="0"/>
    <x v="0"/>
  </r>
  <r>
    <x v="5"/>
    <n v="147"/>
    <n v="22487.65"/>
    <n v="22487.65"/>
    <n v="22487.65"/>
    <n v="7699"/>
    <x v="192"/>
    <x v="0"/>
    <x v="1"/>
    <x v="0"/>
    <x v="0"/>
  </r>
  <r>
    <x v="5"/>
    <n v="4"/>
    <n v="6043.58"/>
    <n v="6224.88"/>
    <n v="6224.88"/>
    <n v="7699"/>
    <x v="192"/>
    <x v="1"/>
    <x v="1"/>
    <x v="0"/>
    <x v="0"/>
  </r>
  <r>
    <x v="5"/>
    <n v="13"/>
    <n v="892.34"/>
    <n v="925.62"/>
    <n v="925.62"/>
    <n v="7829"/>
    <x v="193"/>
    <x v="1"/>
    <x v="1"/>
    <x v="0"/>
    <x v="0"/>
  </r>
  <r>
    <x v="5"/>
    <n v="5906"/>
    <n v="265252.73"/>
    <n v="265252.73"/>
    <n v="265252.73"/>
    <n v="7832"/>
    <x v="194"/>
    <x v="0"/>
    <x v="1"/>
    <x v="0"/>
    <x v="0"/>
  </r>
  <r>
    <x v="5"/>
    <n v="54"/>
    <n v="1330.37"/>
    <n v="1373.47"/>
    <n v="1373.47"/>
    <n v="7832"/>
    <x v="194"/>
    <x v="1"/>
    <x v="1"/>
    <x v="0"/>
    <x v="0"/>
  </r>
  <r>
    <x v="5"/>
    <n v="152"/>
    <n v="4030.88"/>
    <n v="4030.88"/>
    <n v="4030.88"/>
    <n v="7841"/>
    <x v="195"/>
    <x v="0"/>
    <x v="0"/>
    <x v="0"/>
    <x v="0"/>
  </r>
  <r>
    <x v="5"/>
    <n v="19"/>
    <n v="610.59"/>
    <n v="628.87"/>
    <n v="628.87"/>
    <n v="7841"/>
    <x v="195"/>
    <x v="1"/>
    <x v="0"/>
    <x v="0"/>
    <x v="0"/>
  </r>
  <r>
    <x v="5"/>
    <n v="16"/>
    <n v="5633.95"/>
    <n v="5633.95"/>
    <n v="5633.95"/>
    <n v="7911"/>
    <x v="196"/>
    <x v="0"/>
    <x v="1"/>
    <x v="0"/>
    <x v="0"/>
  </r>
  <r>
    <x v="5"/>
    <n v="2"/>
    <n v="143.44999999999999"/>
    <n v="147.75"/>
    <n v="147.75"/>
    <n v="7911"/>
    <x v="196"/>
    <x v="1"/>
    <x v="1"/>
    <x v="0"/>
    <x v="0"/>
  </r>
  <r>
    <x v="5"/>
    <n v="13594"/>
    <n v="3548998.5"/>
    <n v="3548998.5"/>
    <n v="3548998.5"/>
    <n v="7922"/>
    <x v="197"/>
    <x v="0"/>
    <x v="1"/>
    <x v="0"/>
    <x v="0"/>
  </r>
  <r>
    <x v="5"/>
    <n v="1"/>
    <n v="-1.53"/>
    <n v="0"/>
    <n v="-1.49"/>
    <n v="7922"/>
    <x v="197"/>
    <x v="1"/>
    <x v="2"/>
    <x v="1"/>
    <x v="0"/>
  </r>
  <r>
    <x v="5"/>
    <n v="1021"/>
    <n v="302120.71000000002"/>
    <n v="311396.43"/>
    <n v="311396.43"/>
    <n v="7922"/>
    <x v="197"/>
    <x v="1"/>
    <x v="1"/>
    <x v="0"/>
    <x v="0"/>
  </r>
  <r>
    <x v="5"/>
    <n v="284"/>
    <n v="117773.17"/>
    <n v="117773.17"/>
    <n v="117773.17"/>
    <n v="7929"/>
    <x v="198"/>
    <x v="0"/>
    <x v="1"/>
    <x v="0"/>
    <x v="0"/>
  </r>
  <r>
    <x v="5"/>
    <n v="14"/>
    <n v="1249.24"/>
    <n v="1290.8599999999999"/>
    <n v="1290.8599999999999"/>
    <n v="7929"/>
    <x v="198"/>
    <x v="1"/>
    <x v="1"/>
    <x v="0"/>
    <x v="0"/>
  </r>
  <r>
    <x v="5"/>
    <n v="1"/>
    <n v="11.75"/>
    <n v="12.11"/>
    <n v="12.11"/>
    <n v="7933"/>
    <x v="199"/>
    <x v="1"/>
    <x v="1"/>
    <x v="0"/>
    <x v="0"/>
  </r>
  <r>
    <x v="5"/>
    <n v="83"/>
    <n v="18392.95"/>
    <n v="18392.95"/>
    <n v="18392.95"/>
    <n v="7941"/>
    <x v="200"/>
    <x v="0"/>
    <x v="1"/>
    <x v="0"/>
    <x v="0"/>
  </r>
  <r>
    <x v="5"/>
    <n v="38"/>
    <n v="10849.35"/>
    <n v="11174.83"/>
    <n v="11174.83"/>
    <n v="7941"/>
    <x v="200"/>
    <x v="1"/>
    <x v="1"/>
    <x v="0"/>
    <x v="0"/>
  </r>
  <r>
    <x v="5"/>
    <n v="648"/>
    <n v="63163.09"/>
    <n v="63163.09"/>
    <n v="63163.09"/>
    <n v="7991"/>
    <x v="201"/>
    <x v="0"/>
    <x v="1"/>
    <x v="0"/>
    <x v="0"/>
  </r>
  <r>
    <x v="5"/>
    <n v="460"/>
    <n v="60715.199999999997"/>
    <n v="62681.68"/>
    <n v="62681.68"/>
    <n v="7991"/>
    <x v="201"/>
    <x v="1"/>
    <x v="1"/>
    <x v="0"/>
    <x v="0"/>
  </r>
  <r>
    <x v="5"/>
    <n v="347"/>
    <n v="63273.45"/>
    <n v="63273.45"/>
    <n v="63273.45"/>
    <n v="7992"/>
    <x v="202"/>
    <x v="0"/>
    <x v="1"/>
    <x v="0"/>
    <x v="0"/>
  </r>
  <r>
    <x v="5"/>
    <n v="116"/>
    <n v="19471.22"/>
    <n v="20055.5"/>
    <n v="20055.5"/>
    <n v="7992"/>
    <x v="202"/>
    <x v="1"/>
    <x v="1"/>
    <x v="0"/>
    <x v="0"/>
  </r>
  <r>
    <x v="5"/>
    <n v="4"/>
    <n v="30.94"/>
    <n v="31.86"/>
    <n v="31.86"/>
    <n v="7993"/>
    <x v="203"/>
    <x v="1"/>
    <x v="0"/>
    <x v="0"/>
    <x v="0"/>
  </r>
  <r>
    <x v="5"/>
    <n v="4"/>
    <n v="45.08"/>
    <n v="46.44"/>
    <n v="46.44"/>
    <n v="7994"/>
    <x v="204"/>
    <x v="1"/>
    <x v="1"/>
    <x v="0"/>
    <x v="0"/>
  </r>
  <r>
    <x v="5"/>
    <n v="2"/>
    <n v="100"/>
    <n v="100"/>
    <n v="100"/>
    <n v="7995"/>
    <x v="244"/>
    <x v="0"/>
    <x v="1"/>
    <x v="0"/>
    <x v="0"/>
  </r>
  <r>
    <x v="5"/>
    <n v="592"/>
    <n v="70266.67"/>
    <n v="70266.67"/>
    <n v="70266.67"/>
    <n v="7996"/>
    <x v="205"/>
    <x v="0"/>
    <x v="1"/>
    <x v="0"/>
    <x v="0"/>
  </r>
  <r>
    <x v="5"/>
    <n v="420"/>
    <n v="56120.18"/>
    <n v="57847.46"/>
    <n v="57847.46"/>
    <n v="7996"/>
    <x v="205"/>
    <x v="1"/>
    <x v="1"/>
    <x v="0"/>
    <x v="0"/>
  </r>
  <r>
    <x v="5"/>
    <n v="4"/>
    <n v="135.71"/>
    <n v="0"/>
    <n v="135.71"/>
    <n v="7997"/>
    <x v="206"/>
    <x v="0"/>
    <x v="2"/>
    <x v="1"/>
    <x v="0"/>
  </r>
  <r>
    <x v="5"/>
    <n v="7078"/>
    <n v="362949.86"/>
    <n v="362949.86"/>
    <n v="362949.86"/>
    <n v="7997"/>
    <x v="206"/>
    <x v="0"/>
    <x v="1"/>
    <x v="0"/>
    <x v="0"/>
  </r>
  <r>
    <x v="5"/>
    <n v="177"/>
    <n v="63407.12"/>
    <n v="65187.28"/>
    <n v="65187.28"/>
    <n v="7997"/>
    <x v="206"/>
    <x v="1"/>
    <x v="1"/>
    <x v="0"/>
    <x v="0"/>
  </r>
  <r>
    <x v="5"/>
    <n v="117"/>
    <n v="11154.28"/>
    <n v="11154.28"/>
    <n v="11154.28"/>
    <n v="7998"/>
    <x v="207"/>
    <x v="0"/>
    <x v="1"/>
    <x v="0"/>
    <x v="0"/>
  </r>
  <r>
    <x v="5"/>
    <n v="9"/>
    <n v="789.53"/>
    <n v="813.23"/>
    <n v="813.23"/>
    <n v="7998"/>
    <x v="207"/>
    <x v="1"/>
    <x v="1"/>
    <x v="0"/>
    <x v="0"/>
  </r>
  <r>
    <x v="5"/>
    <n v="557"/>
    <n v="47994.77"/>
    <n v="47994.77"/>
    <n v="47994.77"/>
    <n v="7999"/>
    <x v="208"/>
    <x v="0"/>
    <x v="1"/>
    <x v="0"/>
    <x v="0"/>
  </r>
  <r>
    <x v="5"/>
    <n v="875"/>
    <n v="69607.350000000006"/>
    <n v="71712.649999999994"/>
    <n v="71712.649999999994"/>
    <n v="7999"/>
    <x v="208"/>
    <x v="1"/>
    <x v="1"/>
    <x v="0"/>
    <x v="0"/>
  </r>
  <r>
    <x v="5"/>
    <n v="1214"/>
    <n v="404295.23"/>
    <n v="404295.23"/>
    <n v="404295.23"/>
    <n v="8011"/>
    <x v="209"/>
    <x v="0"/>
    <x v="1"/>
    <x v="0"/>
    <x v="0"/>
  </r>
  <r>
    <x v="5"/>
    <n v="35"/>
    <n v="23403"/>
    <n v="24105.08"/>
    <n v="24105.08"/>
    <n v="8011"/>
    <x v="209"/>
    <x v="1"/>
    <x v="1"/>
    <x v="0"/>
    <x v="0"/>
  </r>
  <r>
    <x v="5"/>
    <n v="3604"/>
    <n v="1340978.96"/>
    <n v="1340978.96"/>
    <n v="1340978.96"/>
    <n v="8021"/>
    <x v="210"/>
    <x v="0"/>
    <x v="1"/>
    <x v="0"/>
    <x v="0"/>
  </r>
  <r>
    <x v="5"/>
    <n v="45"/>
    <n v="36207.03"/>
    <n v="37293.31"/>
    <n v="37293.31"/>
    <n v="8021"/>
    <x v="210"/>
    <x v="1"/>
    <x v="1"/>
    <x v="0"/>
    <x v="0"/>
  </r>
  <r>
    <x v="5"/>
    <n v="939"/>
    <n v="60294.23"/>
    <n v="60294.23"/>
    <n v="60294.23"/>
    <n v="8041"/>
    <x v="211"/>
    <x v="0"/>
    <x v="1"/>
    <x v="0"/>
    <x v="0"/>
  </r>
  <r>
    <x v="5"/>
    <n v="2"/>
    <n v="501"/>
    <n v="516.04"/>
    <n v="516.04"/>
    <n v="8041"/>
    <x v="211"/>
    <x v="1"/>
    <x v="1"/>
    <x v="0"/>
    <x v="0"/>
  </r>
  <r>
    <x v="5"/>
    <n v="1370"/>
    <n v="388048.74"/>
    <n v="388048.74"/>
    <n v="388048.74"/>
    <n v="8042"/>
    <x v="212"/>
    <x v="0"/>
    <x v="1"/>
    <x v="0"/>
    <x v="0"/>
  </r>
  <r>
    <x v="5"/>
    <n v="10"/>
    <n v="4965.54"/>
    <n v="5114.5200000000004"/>
    <n v="5114.5200000000004"/>
    <n v="8042"/>
    <x v="212"/>
    <x v="1"/>
    <x v="1"/>
    <x v="0"/>
    <x v="0"/>
  </r>
  <r>
    <x v="5"/>
    <n v="503"/>
    <n v="116378.32"/>
    <n v="116378.32"/>
    <n v="116378.32"/>
    <n v="8043"/>
    <x v="213"/>
    <x v="0"/>
    <x v="1"/>
    <x v="0"/>
    <x v="0"/>
  </r>
  <r>
    <x v="5"/>
    <n v="110"/>
    <n v="32194.97"/>
    <n v="33160.730000000003"/>
    <n v="33160.730000000003"/>
    <n v="8043"/>
    <x v="213"/>
    <x v="1"/>
    <x v="1"/>
    <x v="0"/>
    <x v="0"/>
  </r>
  <r>
    <x v="5"/>
    <n v="293"/>
    <n v="31491.87"/>
    <n v="31491.87"/>
    <n v="31491.87"/>
    <n v="8049"/>
    <x v="214"/>
    <x v="0"/>
    <x v="1"/>
    <x v="0"/>
    <x v="0"/>
  </r>
  <r>
    <x v="5"/>
    <n v="1"/>
    <n v="120.6"/>
    <n v="124.22"/>
    <n v="124.22"/>
    <n v="8049"/>
    <x v="214"/>
    <x v="1"/>
    <x v="1"/>
    <x v="0"/>
    <x v="0"/>
  </r>
  <r>
    <x v="5"/>
    <n v="8"/>
    <n v="1516.31"/>
    <n v="1516.31"/>
    <n v="1516.31"/>
    <n v="8050"/>
    <x v="215"/>
    <x v="0"/>
    <x v="1"/>
    <x v="0"/>
    <x v="0"/>
  </r>
  <r>
    <x v="5"/>
    <n v="1229"/>
    <n v="355322.24"/>
    <n v="355322.24"/>
    <n v="355322.24"/>
    <n v="8062"/>
    <x v="216"/>
    <x v="0"/>
    <x v="1"/>
    <x v="0"/>
    <x v="0"/>
  </r>
  <r>
    <x v="5"/>
    <n v="101"/>
    <n v="42860.31"/>
    <n v="44371.45"/>
    <n v="44371.45"/>
    <n v="8062"/>
    <x v="216"/>
    <x v="1"/>
    <x v="1"/>
    <x v="0"/>
    <x v="0"/>
  </r>
  <r>
    <x v="5"/>
    <n v="173"/>
    <n v="51508.480000000003"/>
    <n v="51508.480000000003"/>
    <n v="51508.480000000003"/>
    <n v="8071"/>
    <x v="217"/>
    <x v="0"/>
    <x v="1"/>
    <x v="0"/>
    <x v="0"/>
  </r>
  <r>
    <x v="5"/>
    <n v="25"/>
    <n v="35980.57"/>
    <n v="37060.19"/>
    <n v="37060.19"/>
    <n v="8071"/>
    <x v="217"/>
    <x v="1"/>
    <x v="1"/>
    <x v="0"/>
    <x v="0"/>
  </r>
  <r>
    <x v="5"/>
    <n v="7800"/>
    <n v="2661556.83"/>
    <n v="2661556.83"/>
    <n v="2661556.83"/>
    <n v="8099"/>
    <x v="218"/>
    <x v="0"/>
    <x v="1"/>
    <x v="0"/>
    <x v="0"/>
  </r>
  <r>
    <x v="5"/>
    <n v="182"/>
    <n v="70494.8"/>
    <n v="72339.759999999995"/>
    <n v="72339.759999999995"/>
    <n v="8099"/>
    <x v="218"/>
    <x v="1"/>
    <x v="1"/>
    <x v="0"/>
    <x v="0"/>
  </r>
  <r>
    <x v="5"/>
    <n v="142"/>
    <n v="186918.18"/>
    <n v="186918.18"/>
    <n v="186918.18"/>
    <n v="8111"/>
    <x v="219"/>
    <x v="0"/>
    <x v="1"/>
    <x v="0"/>
    <x v="0"/>
  </r>
  <r>
    <x v="5"/>
    <n v="4"/>
    <n v="1984.89"/>
    <n v="2044.43"/>
    <n v="2044.43"/>
    <n v="8111"/>
    <x v="219"/>
    <x v="1"/>
    <x v="1"/>
    <x v="0"/>
    <x v="0"/>
  </r>
  <r>
    <x v="5"/>
    <n v="1175"/>
    <n v="1306907.8600000001"/>
    <n v="1306907.8600000001"/>
    <n v="1306907.8600000001"/>
    <n v="8211"/>
    <x v="220"/>
    <x v="0"/>
    <x v="1"/>
    <x v="0"/>
    <x v="0"/>
  </r>
  <r>
    <x v="5"/>
    <n v="6"/>
    <n v="1601.94"/>
    <n v="1651.64"/>
    <n v="1651.64"/>
    <n v="8211"/>
    <x v="220"/>
    <x v="1"/>
    <x v="1"/>
    <x v="0"/>
    <x v="0"/>
  </r>
  <r>
    <x v="5"/>
    <n v="1"/>
    <n v="39.9"/>
    <n v="0"/>
    <n v="39.9"/>
    <n v="8220"/>
    <x v="221"/>
    <x v="0"/>
    <x v="2"/>
    <x v="1"/>
    <x v="0"/>
  </r>
  <r>
    <x v="5"/>
    <n v="5720"/>
    <n v="2087091.01"/>
    <n v="2087091.01"/>
    <n v="2087091.01"/>
    <n v="8220"/>
    <x v="221"/>
    <x v="0"/>
    <x v="1"/>
    <x v="0"/>
    <x v="0"/>
  </r>
  <r>
    <x v="5"/>
    <n v="140"/>
    <n v="80286.64"/>
    <n v="82698.06"/>
    <n v="82698.06"/>
    <n v="8220"/>
    <x v="221"/>
    <x v="1"/>
    <x v="1"/>
    <x v="0"/>
    <x v="0"/>
  </r>
  <r>
    <x v="5"/>
    <n v="1"/>
    <n v="-20.22"/>
    <n v="-19.64"/>
    <n v="-19.64"/>
    <n v="8241"/>
    <x v="245"/>
    <x v="1"/>
    <x v="1"/>
    <x v="0"/>
    <x v="0"/>
  </r>
  <r>
    <x v="5"/>
    <n v="8"/>
    <n v="1555.2"/>
    <n v="1670.9"/>
    <n v="1670.9"/>
    <n v="8244"/>
    <x v="222"/>
    <x v="1"/>
    <x v="1"/>
    <x v="0"/>
    <x v="0"/>
  </r>
  <r>
    <x v="5"/>
    <n v="190"/>
    <n v="94131"/>
    <n v="94131"/>
    <n v="94131"/>
    <n v="8249"/>
    <x v="223"/>
    <x v="0"/>
    <x v="1"/>
    <x v="0"/>
    <x v="0"/>
  </r>
  <r>
    <x v="5"/>
    <n v="19"/>
    <n v="9194.2900000000009"/>
    <n v="9470.15"/>
    <n v="9470.15"/>
    <n v="8249"/>
    <x v="223"/>
    <x v="1"/>
    <x v="1"/>
    <x v="0"/>
    <x v="0"/>
  </r>
  <r>
    <x v="5"/>
    <n v="1046"/>
    <n v="470052.36"/>
    <n v="470052.36"/>
    <n v="470052.36"/>
    <n v="8299"/>
    <x v="224"/>
    <x v="0"/>
    <x v="1"/>
    <x v="0"/>
    <x v="0"/>
  </r>
  <r>
    <x v="5"/>
    <n v="230"/>
    <n v="80617.19"/>
    <n v="83124.929999999993"/>
    <n v="83124.929999999993"/>
    <n v="8299"/>
    <x v="224"/>
    <x v="1"/>
    <x v="1"/>
    <x v="0"/>
    <x v="0"/>
  </r>
  <r>
    <x v="5"/>
    <n v="421"/>
    <n v="136813.84"/>
    <n v="136813.84"/>
    <n v="136813.84"/>
    <n v="8351"/>
    <x v="225"/>
    <x v="0"/>
    <x v="1"/>
    <x v="0"/>
    <x v="0"/>
  </r>
  <r>
    <x v="5"/>
    <n v="1"/>
    <n v="101.58"/>
    <n v="104.62"/>
    <n v="104.62"/>
    <n v="8351"/>
    <x v="225"/>
    <x v="1"/>
    <x v="1"/>
    <x v="0"/>
    <x v="0"/>
  </r>
  <r>
    <x v="5"/>
    <n v="22541"/>
    <n v="1760928.59"/>
    <n v="1760928.59"/>
    <n v="1760928.59"/>
    <n v="8398"/>
    <x v="226"/>
    <x v="0"/>
    <x v="1"/>
    <x v="0"/>
    <x v="0"/>
  </r>
  <r>
    <x v="5"/>
    <n v="765"/>
    <n v="78299.039999999994"/>
    <n v="80677.58"/>
    <n v="80677.58"/>
    <n v="8398"/>
    <x v="226"/>
    <x v="1"/>
    <x v="1"/>
    <x v="0"/>
    <x v="0"/>
  </r>
  <r>
    <x v="5"/>
    <n v="1"/>
    <n v="14.1"/>
    <n v="14.1"/>
    <n v="14.1"/>
    <n v="8641"/>
    <x v="227"/>
    <x v="0"/>
    <x v="1"/>
    <x v="0"/>
    <x v="0"/>
  </r>
  <r>
    <x v="5"/>
    <n v="6"/>
    <n v="5323.82"/>
    <n v="5483.52"/>
    <n v="5483.52"/>
    <n v="8641"/>
    <x v="227"/>
    <x v="1"/>
    <x v="1"/>
    <x v="0"/>
    <x v="0"/>
  </r>
  <r>
    <x v="5"/>
    <n v="30"/>
    <n v="5567.91"/>
    <n v="5734.91"/>
    <n v="5734.91"/>
    <n v="8661"/>
    <x v="228"/>
    <x v="1"/>
    <x v="1"/>
    <x v="0"/>
    <x v="0"/>
  </r>
  <r>
    <x v="5"/>
    <n v="3"/>
    <n v="100.34"/>
    <n v="103.34"/>
    <n v="103.34"/>
    <n v="8675"/>
    <x v="229"/>
    <x v="1"/>
    <x v="1"/>
    <x v="0"/>
    <x v="0"/>
  </r>
  <r>
    <x v="5"/>
    <n v="4122"/>
    <n v="478301.83"/>
    <n v="478301.83"/>
    <n v="478301.83"/>
    <n v="8699"/>
    <x v="230"/>
    <x v="0"/>
    <x v="1"/>
    <x v="0"/>
    <x v="0"/>
  </r>
  <r>
    <x v="5"/>
    <n v="167"/>
    <n v="79184.69"/>
    <n v="81580.37"/>
    <n v="81580.37"/>
    <n v="8699"/>
    <x v="230"/>
    <x v="1"/>
    <x v="1"/>
    <x v="0"/>
    <x v="0"/>
  </r>
  <r>
    <x v="5"/>
    <n v="2"/>
    <n v="632.41999999999996"/>
    <n v="651.38"/>
    <n v="651.38"/>
    <n v="8734"/>
    <x v="247"/>
    <x v="1"/>
    <x v="1"/>
    <x v="0"/>
    <x v="0"/>
  </r>
  <r>
    <x v="5"/>
    <n v="95"/>
    <n v="142970.85999999999"/>
    <n v="142970.85999999999"/>
    <n v="142970.85999999999"/>
    <n v="8911"/>
    <x v="231"/>
    <x v="0"/>
    <x v="1"/>
    <x v="0"/>
    <x v="0"/>
  </r>
  <r>
    <x v="5"/>
    <n v="1512"/>
    <n v="617911.18999999994"/>
    <n v="617911.18999999994"/>
    <n v="617911.18999999994"/>
    <n v="8931"/>
    <x v="232"/>
    <x v="0"/>
    <x v="1"/>
    <x v="0"/>
    <x v="0"/>
  </r>
  <r>
    <x v="5"/>
    <n v="20"/>
    <n v="2181.09"/>
    <n v="2248.5100000000002"/>
    <n v="2248.5100000000002"/>
    <n v="8931"/>
    <x v="232"/>
    <x v="1"/>
    <x v="1"/>
    <x v="0"/>
    <x v="0"/>
  </r>
  <r>
    <x v="5"/>
    <n v="894"/>
    <n v="461966.26"/>
    <n v="461966.26"/>
    <n v="461966.26"/>
    <n v="8999"/>
    <x v="233"/>
    <x v="0"/>
    <x v="1"/>
    <x v="0"/>
    <x v="0"/>
  </r>
  <r>
    <x v="5"/>
    <n v="643"/>
    <n v="78968.72"/>
    <n v="82023.240000000005"/>
    <n v="82023.240000000005"/>
    <n v="8999"/>
    <x v="233"/>
    <x v="1"/>
    <x v="1"/>
    <x v="0"/>
    <x v="0"/>
  </r>
  <r>
    <x v="5"/>
    <n v="1"/>
    <n v="291"/>
    <n v="291"/>
    <n v="291"/>
    <n v="9222"/>
    <x v="234"/>
    <x v="0"/>
    <x v="1"/>
    <x v="0"/>
    <x v="0"/>
  </r>
  <r>
    <x v="5"/>
    <n v="1"/>
    <n v="82.23"/>
    <n v="84.69"/>
    <n v="84.69"/>
    <n v="9222"/>
    <x v="234"/>
    <x v="1"/>
    <x v="1"/>
    <x v="0"/>
    <x v="0"/>
  </r>
  <r>
    <x v="5"/>
    <n v="10"/>
    <n v="1175.76"/>
    <n v="1211.06"/>
    <n v="1211.06"/>
    <n v="9311"/>
    <x v="235"/>
    <x v="1"/>
    <x v="1"/>
    <x v="0"/>
    <x v="0"/>
  </r>
  <r>
    <x v="5"/>
    <n v="36980"/>
    <n v="13388991.08"/>
    <n v="13388991.08"/>
    <n v="13388991.08"/>
    <n v="9399"/>
    <x v="236"/>
    <x v="0"/>
    <x v="1"/>
    <x v="0"/>
    <x v="0"/>
  </r>
  <r>
    <x v="5"/>
    <n v="1675"/>
    <n v="77070.34"/>
    <n v="79715.759999999995"/>
    <n v="79715.759999999995"/>
    <n v="9399"/>
    <x v="236"/>
    <x v="1"/>
    <x v="1"/>
    <x v="0"/>
    <x v="0"/>
  </r>
  <r>
    <x v="5"/>
    <n v="12983"/>
    <n v="1988627.81"/>
    <n v="1988627.81"/>
    <n v="1988627.81"/>
    <n v="9402"/>
    <x v="237"/>
    <x v="0"/>
    <x v="1"/>
    <x v="0"/>
    <x v="0"/>
  </r>
  <r>
    <x v="5"/>
    <n v="60"/>
    <n v="4479.05"/>
    <n v="4613.45"/>
    <n v="4613.45"/>
    <n v="9402"/>
    <x v="237"/>
    <x v="1"/>
    <x v="1"/>
    <x v="0"/>
    <x v="0"/>
  </r>
  <r>
    <x v="6"/>
    <n v="328"/>
    <n v="134779.85999999999"/>
    <n v="134779.85999999999"/>
    <n v="134779.85999999999"/>
    <n v="1520"/>
    <x v="0"/>
    <x v="0"/>
    <x v="0"/>
    <x v="0"/>
    <x v="0"/>
  </r>
  <r>
    <x v="6"/>
    <n v="46"/>
    <n v="5539.27"/>
    <n v="5644.03"/>
    <n v="5644.03"/>
    <n v="1520"/>
    <x v="0"/>
    <x v="1"/>
    <x v="0"/>
    <x v="0"/>
    <x v="0"/>
  </r>
  <r>
    <x v="6"/>
    <n v="72"/>
    <n v="107997.33"/>
    <n v="107997.33"/>
    <n v="107997.33"/>
    <n v="1711"/>
    <x v="1"/>
    <x v="0"/>
    <x v="1"/>
    <x v="0"/>
    <x v="0"/>
  </r>
  <r>
    <x v="6"/>
    <n v="2"/>
    <n v="4338.71"/>
    <n v="4468.87"/>
    <n v="4468.87"/>
    <n v="1711"/>
    <x v="1"/>
    <x v="1"/>
    <x v="1"/>
    <x v="0"/>
    <x v="0"/>
  </r>
  <r>
    <x v="6"/>
    <n v="7"/>
    <n v="6170.13"/>
    <n v="6170.13"/>
    <n v="6170.13"/>
    <n v="1731"/>
    <x v="2"/>
    <x v="0"/>
    <x v="1"/>
    <x v="0"/>
    <x v="0"/>
  </r>
  <r>
    <x v="6"/>
    <n v="4"/>
    <n v="3310.77"/>
    <n v="3410.11"/>
    <n v="3410.11"/>
    <n v="1799"/>
    <x v="3"/>
    <x v="1"/>
    <x v="1"/>
    <x v="0"/>
    <x v="0"/>
  </r>
  <r>
    <x v="6"/>
    <n v="4701"/>
    <n v="1020951.63"/>
    <n v="1020951.63"/>
    <n v="1020951.63"/>
    <n v="2741"/>
    <x v="4"/>
    <x v="0"/>
    <x v="1"/>
    <x v="0"/>
    <x v="0"/>
  </r>
  <r>
    <x v="6"/>
    <n v="66"/>
    <n v="21939.52"/>
    <n v="22505.360000000001"/>
    <n v="22505.360000000001"/>
    <n v="2741"/>
    <x v="4"/>
    <x v="1"/>
    <x v="1"/>
    <x v="0"/>
    <x v="0"/>
  </r>
  <r>
    <x v="6"/>
    <n v="94"/>
    <n v="12474.66"/>
    <n v="12871.78"/>
    <n v="12871.78"/>
    <n v="4011"/>
    <x v="5"/>
    <x v="1"/>
    <x v="1"/>
    <x v="0"/>
    <x v="0"/>
  </r>
  <r>
    <x v="6"/>
    <n v="399"/>
    <n v="135313.44"/>
    <n v="135313.44"/>
    <n v="135313.44"/>
    <n v="4111"/>
    <x v="6"/>
    <x v="0"/>
    <x v="1"/>
    <x v="0"/>
    <x v="0"/>
  </r>
  <r>
    <x v="6"/>
    <n v="376"/>
    <n v="20015.11"/>
    <n v="20619.43"/>
    <n v="20619.43"/>
    <n v="4111"/>
    <x v="6"/>
    <x v="1"/>
    <x v="1"/>
    <x v="0"/>
    <x v="0"/>
  </r>
  <r>
    <x v="6"/>
    <n v="249"/>
    <n v="14115.63"/>
    <n v="14115.63"/>
    <n v="14115.63"/>
    <n v="4112"/>
    <x v="7"/>
    <x v="0"/>
    <x v="1"/>
    <x v="0"/>
    <x v="0"/>
  </r>
  <r>
    <x v="6"/>
    <n v="498"/>
    <n v="76281.27"/>
    <n v="78740.81"/>
    <n v="78740.81"/>
    <n v="4112"/>
    <x v="7"/>
    <x v="1"/>
    <x v="1"/>
    <x v="0"/>
    <x v="0"/>
  </r>
  <r>
    <x v="6"/>
    <n v="66"/>
    <n v="15992.4"/>
    <n v="15992.4"/>
    <n v="15992.4"/>
    <n v="4119"/>
    <x v="8"/>
    <x v="0"/>
    <x v="1"/>
    <x v="0"/>
    <x v="0"/>
  </r>
  <r>
    <x v="6"/>
    <n v="2"/>
    <n v="2560.91"/>
    <n v="2637.75"/>
    <n v="2637.75"/>
    <n v="4119"/>
    <x v="8"/>
    <x v="1"/>
    <x v="1"/>
    <x v="0"/>
    <x v="0"/>
  </r>
  <r>
    <x v="6"/>
    <n v="16588"/>
    <n v="752683.78"/>
    <n v="752683.78"/>
    <n v="752683.78"/>
    <n v="4121"/>
    <x v="9"/>
    <x v="0"/>
    <x v="1"/>
    <x v="0"/>
    <x v="0"/>
  </r>
  <r>
    <x v="6"/>
    <n v="1195"/>
    <n v="54627.09"/>
    <n v="56292.85"/>
    <n v="56292.85"/>
    <n v="4121"/>
    <x v="9"/>
    <x v="1"/>
    <x v="1"/>
    <x v="0"/>
    <x v="0"/>
  </r>
  <r>
    <x v="6"/>
    <n v="11"/>
    <n v="984.6"/>
    <n v="984.6"/>
    <n v="984.6"/>
    <n v="4131"/>
    <x v="10"/>
    <x v="0"/>
    <x v="1"/>
    <x v="0"/>
    <x v="0"/>
  </r>
  <r>
    <x v="6"/>
    <n v="106"/>
    <n v="11935.37"/>
    <n v="12293.43"/>
    <n v="12293.43"/>
    <n v="4131"/>
    <x v="10"/>
    <x v="1"/>
    <x v="1"/>
    <x v="0"/>
    <x v="0"/>
  </r>
  <r>
    <x v="6"/>
    <n v="204"/>
    <n v="26473.43"/>
    <n v="26473.43"/>
    <n v="26473.43"/>
    <n v="4214"/>
    <x v="11"/>
    <x v="0"/>
    <x v="1"/>
    <x v="0"/>
    <x v="0"/>
  </r>
  <r>
    <x v="6"/>
    <n v="24"/>
    <n v="3401.96"/>
    <n v="3504.02"/>
    <n v="3504.02"/>
    <n v="4214"/>
    <x v="11"/>
    <x v="1"/>
    <x v="1"/>
    <x v="0"/>
    <x v="0"/>
  </r>
  <r>
    <x v="6"/>
    <n v="457"/>
    <n v="483833.25"/>
    <n v="483833.25"/>
    <n v="483833.25"/>
    <n v="4215"/>
    <x v="12"/>
    <x v="0"/>
    <x v="1"/>
    <x v="0"/>
    <x v="0"/>
  </r>
  <r>
    <x v="6"/>
    <n v="68"/>
    <n v="154721.60999999999"/>
    <n v="159369.19"/>
    <n v="159369.19"/>
    <n v="4215"/>
    <x v="12"/>
    <x v="1"/>
    <x v="1"/>
    <x v="0"/>
    <x v="0"/>
  </r>
  <r>
    <x v="6"/>
    <n v="9"/>
    <n v="2872.41"/>
    <n v="2958.59"/>
    <n v="2958.59"/>
    <n v="4225"/>
    <x v="13"/>
    <x v="1"/>
    <x v="1"/>
    <x v="0"/>
    <x v="0"/>
  </r>
  <r>
    <x v="6"/>
    <n v="137"/>
    <n v="160979.21"/>
    <n v="160979.21"/>
    <n v="160979.21"/>
    <n v="4411"/>
    <x v="14"/>
    <x v="0"/>
    <x v="3"/>
    <x v="2"/>
    <x v="0"/>
  </r>
  <r>
    <x v="6"/>
    <n v="1173"/>
    <n v="1475344.09"/>
    <n v="1497364.35"/>
    <n v="1497364.35"/>
    <n v="4411"/>
    <x v="14"/>
    <x v="1"/>
    <x v="3"/>
    <x v="2"/>
    <x v="0"/>
  </r>
  <r>
    <x v="6"/>
    <n v="73"/>
    <n v="3917.89"/>
    <n v="3917.89"/>
    <n v="3917.89"/>
    <n v="4457"/>
    <x v="15"/>
    <x v="0"/>
    <x v="1"/>
    <x v="0"/>
    <x v="0"/>
  </r>
  <r>
    <x v="6"/>
    <n v="11"/>
    <n v="1937.47"/>
    <n v="1995.57"/>
    <n v="1995.57"/>
    <n v="4457"/>
    <x v="15"/>
    <x v="1"/>
    <x v="1"/>
    <x v="0"/>
    <x v="0"/>
  </r>
  <r>
    <x v="6"/>
    <n v="8"/>
    <n v="5164.24"/>
    <n v="5164.24"/>
    <n v="5164.24"/>
    <n v="4468"/>
    <x v="16"/>
    <x v="0"/>
    <x v="1"/>
    <x v="0"/>
    <x v="0"/>
  </r>
  <r>
    <x v="6"/>
    <n v="6"/>
    <n v="744.61"/>
    <n v="766.93"/>
    <n v="766.93"/>
    <n v="4468"/>
    <x v="16"/>
    <x v="1"/>
    <x v="1"/>
    <x v="0"/>
    <x v="0"/>
  </r>
  <r>
    <x v="6"/>
    <n v="3"/>
    <n v="4133.62"/>
    <n v="0"/>
    <n v="4133.62"/>
    <n v="4511"/>
    <x v="17"/>
    <x v="0"/>
    <x v="2"/>
    <x v="1"/>
    <x v="0"/>
  </r>
  <r>
    <x v="6"/>
    <n v="44707"/>
    <n v="19230559.210000001"/>
    <n v="19230559.210000001"/>
    <n v="19230559.210000001"/>
    <n v="4511"/>
    <x v="17"/>
    <x v="0"/>
    <x v="4"/>
    <x v="0"/>
    <x v="0"/>
  </r>
  <r>
    <x v="6"/>
    <n v="6805"/>
    <n v="2950054.77"/>
    <n v="3019334.73"/>
    <n v="3019334.73"/>
    <n v="4511"/>
    <x v="17"/>
    <x v="1"/>
    <x v="4"/>
    <x v="0"/>
    <x v="0"/>
  </r>
  <r>
    <x v="6"/>
    <n v="119"/>
    <n v="10678.31"/>
    <n v="10678.31"/>
    <n v="10678.31"/>
    <n v="4582"/>
    <x v="18"/>
    <x v="0"/>
    <x v="4"/>
    <x v="0"/>
    <x v="0"/>
  </r>
  <r>
    <x v="6"/>
    <n v="11"/>
    <n v="2193.0300000000002"/>
    <n v="2258.83"/>
    <n v="2258.83"/>
    <n v="4582"/>
    <x v="18"/>
    <x v="1"/>
    <x v="4"/>
    <x v="0"/>
    <x v="0"/>
  </r>
  <r>
    <x v="6"/>
    <n v="1"/>
    <n v="-3522.47"/>
    <n v="0"/>
    <n v="-3522.47"/>
    <n v="4722"/>
    <x v="19"/>
    <x v="0"/>
    <x v="2"/>
    <x v="1"/>
    <x v="0"/>
  </r>
  <r>
    <x v="6"/>
    <n v="12700"/>
    <n v="8982809.1400000006"/>
    <n v="8982809.1400000006"/>
    <n v="8982809.1400000006"/>
    <n v="4722"/>
    <x v="19"/>
    <x v="0"/>
    <x v="3"/>
    <x v="2"/>
    <x v="0"/>
  </r>
  <r>
    <x v="6"/>
    <n v="2398"/>
    <n v="1384202.08"/>
    <n v="1425371.3"/>
    <n v="1425371.3"/>
    <n v="4722"/>
    <x v="19"/>
    <x v="1"/>
    <x v="3"/>
    <x v="2"/>
    <x v="0"/>
  </r>
  <r>
    <x v="6"/>
    <n v="1"/>
    <n v="25"/>
    <n v="0"/>
    <n v="25"/>
    <n v="4784"/>
    <x v="20"/>
    <x v="0"/>
    <x v="2"/>
    <x v="1"/>
    <x v="0"/>
  </r>
  <r>
    <x v="6"/>
    <n v="11432"/>
    <n v="544123.68999999994"/>
    <n v="544123.68999999994"/>
    <n v="544123.68999999994"/>
    <n v="4784"/>
    <x v="20"/>
    <x v="0"/>
    <x v="1"/>
    <x v="0"/>
    <x v="0"/>
  </r>
  <r>
    <x v="6"/>
    <n v="220"/>
    <n v="4422.74"/>
    <n v="4572.32"/>
    <n v="4572.32"/>
    <n v="4784"/>
    <x v="20"/>
    <x v="1"/>
    <x v="1"/>
    <x v="0"/>
    <x v="0"/>
  </r>
  <r>
    <x v="6"/>
    <n v="936"/>
    <n v="158578.46"/>
    <n v="158578.46"/>
    <n v="158578.46"/>
    <n v="4789"/>
    <x v="21"/>
    <x v="0"/>
    <x v="1"/>
    <x v="0"/>
    <x v="0"/>
  </r>
  <r>
    <x v="6"/>
    <n v="291"/>
    <n v="38096.39"/>
    <n v="39252.230000000003"/>
    <n v="39252.230000000003"/>
    <n v="4789"/>
    <x v="21"/>
    <x v="1"/>
    <x v="1"/>
    <x v="0"/>
    <x v="0"/>
  </r>
  <r>
    <x v="6"/>
    <n v="5636"/>
    <n v="425403.28"/>
    <n v="425403.28"/>
    <n v="425403.28"/>
    <n v="4812"/>
    <x v="22"/>
    <x v="0"/>
    <x v="1"/>
    <x v="0"/>
    <x v="0"/>
  </r>
  <r>
    <x v="6"/>
    <n v="261"/>
    <n v="21126.07"/>
    <n v="21751.29"/>
    <n v="21751.29"/>
    <n v="4812"/>
    <x v="22"/>
    <x v="1"/>
    <x v="1"/>
    <x v="0"/>
    <x v="0"/>
  </r>
  <r>
    <x v="6"/>
    <n v="1"/>
    <n v="41.53"/>
    <n v="0"/>
    <n v="41.53"/>
    <n v="4814"/>
    <x v="23"/>
    <x v="0"/>
    <x v="2"/>
    <x v="1"/>
    <x v="0"/>
  </r>
  <r>
    <x v="6"/>
    <n v="67914"/>
    <n v="7987470.3799999999"/>
    <n v="7987470.3799999999"/>
    <n v="7987470.3799999999"/>
    <n v="4814"/>
    <x v="23"/>
    <x v="0"/>
    <x v="1"/>
    <x v="0"/>
    <x v="0"/>
  </r>
  <r>
    <x v="6"/>
    <n v="926"/>
    <n v="29485.17"/>
    <n v="30281.55"/>
    <n v="30281.55"/>
    <n v="4814"/>
    <x v="23"/>
    <x v="1"/>
    <x v="1"/>
    <x v="0"/>
    <x v="0"/>
  </r>
  <r>
    <x v="6"/>
    <n v="259"/>
    <n v="32019.64"/>
    <n v="32019.64"/>
    <n v="32019.64"/>
    <n v="4816"/>
    <x v="24"/>
    <x v="0"/>
    <x v="1"/>
    <x v="0"/>
    <x v="0"/>
  </r>
  <r>
    <x v="6"/>
    <n v="189"/>
    <n v="6907.91"/>
    <n v="7121.39"/>
    <n v="7121.39"/>
    <n v="4816"/>
    <x v="24"/>
    <x v="1"/>
    <x v="1"/>
    <x v="0"/>
    <x v="0"/>
  </r>
  <r>
    <x v="6"/>
    <n v="35"/>
    <n v="2053.98"/>
    <n v="2167.98"/>
    <n v="2167.98"/>
    <n v="4829"/>
    <x v="25"/>
    <x v="1"/>
    <x v="1"/>
    <x v="0"/>
    <x v="0"/>
  </r>
  <r>
    <x v="6"/>
    <n v="1"/>
    <n v="-96.8"/>
    <n v="0"/>
    <n v="-96.8"/>
    <n v="4899"/>
    <x v="26"/>
    <x v="0"/>
    <x v="2"/>
    <x v="1"/>
    <x v="0"/>
  </r>
  <r>
    <x v="6"/>
    <n v="9465"/>
    <n v="975982.03"/>
    <n v="975982.03"/>
    <n v="975982.03"/>
    <n v="4899"/>
    <x v="26"/>
    <x v="0"/>
    <x v="1"/>
    <x v="0"/>
    <x v="0"/>
  </r>
  <r>
    <x v="6"/>
    <n v="20"/>
    <n v="1677.45"/>
    <n v="1729.51"/>
    <n v="1729.51"/>
    <n v="4899"/>
    <x v="26"/>
    <x v="1"/>
    <x v="1"/>
    <x v="0"/>
    <x v="0"/>
  </r>
  <r>
    <x v="6"/>
    <n v="16485"/>
    <n v="5252682.88"/>
    <n v="5252682.88"/>
    <n v="5252682.88"/>
    <n v="4900"/>
    <x v="27"/>
    <x v="0"/>
    <x v="1"/>
    <x v="0"/>
    <x v="0"/>
  </r>
  <r>
    <x v="6"/>
    <n v="27"/>
    <n v="5439.28"/>
    <n v="5602.5"/>
    <n v="5602.5"/>
    <n v="4900"/>
    <x v="27"/>
    <x v="1"/>
    <x v="1"/>
    <x v="0"/>
    <x v="0"/>
  </r>
  <r>
    <x v="6"/>
    <n v="1439"/>
    <n v="230352.14"/>
    <n v="230352.14"/>
    <n v="230352.14"/>
    <n v="5013"/>
    <x v="28"/>
    <x v="0"/>
    <x v="5"/>
    <x v="2"/>
    <x v="0"/>
  </r>
  <r>
    <x v="6"/>
    <n v="8"/>
    <n v="10375.07"/>
    <n v="10686.35"/>
    <n v="10686.35"/>
    <n v="5013"/>
    <x v="28"/>
    <x v="1"/>
    <x v="5"/>
    <x v="2"/>
    <x v="0"/>
  </r>
  <r>
    <x v="6"/>
    <n v="2"/>
    <n v="161.26"/>
    <n v="161.26"/>
    <n v="161.26"/>
    <n v="5039"/>
    <x v="30"/>
    <x v="0"/>
    <x v="0"/>
    <x v="0"/>
    <x v="0"/>
  </r>
  <r>
    <x v="6"/>
    <n v="6"/>
    <n v="-750.35"/>
    <n v="-720.91"/>
    <n v="-720.91"/>
    <n v="5039"/>
    <x v="30"/>
    <x v="1"/>
    <x v="0"/>
    <x v="0"/>
    <x v="0"/>
  </r>
  <r>
    <x v="6"/>
    <n v="3"/>
    <n v="2106.13"/>
    <n v="2169.31"/>
    <n v="2169.31"/>
    <n v="5044"/>
    <x v="31"/>
    <x v="1"/>
    <x v="0"/>
    <x v="0"/>
    <x v="0"/>
  </r>
  <r>
    <x v="6"/>
    <n v="1"/>
    <n v="10.87"/>
    <n v="0"/>
    <n v="10.87"/>
    <n v="5045"/>
    <x v="32"/>
    <x v="0"/>
    <x v="2"/>
    <x v="1"/>
    <x v="0"/>
  </r>
  <r>
    <x v="6"/>
    <n v="47694"/>
    <n v="1799254.68"/>
    <n v="1799254.68"/>
    <n v="1799254.68"/>
    <n v="5045"/>
    <x v="32"/>
    <x v="0"/>
    <x v="0"/>
    <x v="0"/>
    <x v="0"/>
  </r>
  <r>
    <x v="6"/>
    <n v="833"/>
    <n v="169271.5"/>
    <n v="173926.54"/>
    <n v="173926.54"/>
    <n v="5045"/>
    <x v="32"/>
    <x v="1"/>
    <x v="0"/>
    <x v="0"/>
    <x v="0"/>
  </r>
  <r>
    <x v="6"/>
    <n v="2"/>
    <n v="186.94"/>
    <n v="192.56"/>
    <n v="192.56"/>
    <n v="5046"/>
    <x v="33"/>
    <x v="1"/>
    <x v="1"/>
    <x v="0"/>
    <x v="0"/>
  </r>
  <r>
    <x v="6"/>
    <n v="795"/>
    <n v="1320794.79"/>
    <n v="1320794.79"/>
    <n v="1320794.79"/>
    <n v="5047"/>
    <x v="34"/>
    <x v="0"/>
    <x v="1"/>
    <x v="0"/>
    <x v="0"/>
  </r>
  <r>
    <x v="6"/>
    <n v="94"/>
    <n v="26804.41"/>
    <n v="27610.67"/>
    <n v="27610.67"/>
    <n v="5047"/>
    <x v="34"/>
    <x v="1"/>
    <x v="1"/>
    <x v="0"/>
    <x v="0"/>
  </r>
  <r>
    <x v="6"/>
    <n v="569"/>
    <n v="613210.67000000004"/>
    <n v="613210.67000000004"/>
    <n v="613210.67000000004"/>
    <n v="5065"/>
    <x v="35"/>
    <x v="0"/>
    <x v="0"/>
    <x v="0"/>
    <x v="0"/>
  </r>
  <r>
    <x v="6"/>
    <n v="43"/>
    <n v="25019.9"/>
    <n v="25766.94"/>
    <n v="25766.94"/>
    <n v="5065"/>
    <x v="35"/>
    <x v="1"/>
    <x v="0"/>
    <x v="0"/>
    <x v="0"/>
  </r>
  <r>
    <x v="6"/>
    <n v="757"/>
    <n v="142069.29999999999"/>
    <n v="142069.29999999999"/>
    <n v="142069.29999999999"/>
    <n v="5072"/>
    <x v="36"/>
    <x v="0"/>
    <x v="0"/>
    <x v="0"/>
    <x v="0"/>
  </r>
  <r>
    <x v="6"/>
    <n v="19"/>
    <n v="1332.2"/>
    <n v="1372.18"/>
    <n v="1372.18"/>
    <n v="5072"/>
    <x v="36"/>
    <x v="1"/>
    <x v="0"/>
    <x v="0"/>
    <x v="0"/>
  </r>
  <r>
    <x v="6"/>
    <n v="1"/>
    <n v="241.05"/>
    <n v="248.29"/>
    <n v="248.29"/>
    <n v="5074"/>
    <x v="37"/>
    <x v="1"/>
    <x v="0"/>
    <x v="0"/>
    <x v="0"/>
  </r>
  <r>
    <x v="6"/>
    <n v="85"/>
    <n v="15109.52"/>
    <n v="15109.52"/>
    <n v="15109.52"/>
    <n v="5085"/>
    <x v="38"/>
    <x v="0"/>
    <x v="1"/>
    <x v="0"/>
    <x v="0"/>
  </r>
  <r>
    <x v="6"/>
    <n v="8"/>
    <n v="8158.38"/>
    <n v="8403.14"/>
    <n v="8403.14"/>
    <n v="5085"/>
    <x v="38"/>
    <x v="1"/>
    <x v="1"/>
    <x v="0"/>
    <x v="0"/>
  </r>
  <r>
    <x v="6"/>
    <n v="18"/>
    <n v="13016.2"/>
    <n v="13406.68"/>
    <n v="13406.68"/>
    <n v="5094"/>
    <x v="39"/>
    <x v="1"/>
    <x v="0"/>
    <x v="0"/>
    <x v="0"/>
  </r>
  <r>
    <x v="6"/>
    <n v="870"/>
    <n v="333355.07"/>
    <n v="333355.07"/>
    <n v="333355.07"/>
    <n v="5099"/>
    <x v="40"/>
    <x v="0"/>
    <x v="0"/>
    <x v="0"/>
    <x v="0"/>
  </r>
  <r>
    <x v="6"/>
    <n v="137"/>
    <n v="58651.75"/>
    <n v="60478.63"/>
    <n v="60478.63"/>
    <n v="5099"/>
    <x v="40"/>
    <x v="1"/>
    <x v="0"/>
    <x v="0"/>
    <x v="0"/>
  </r>
  <r>
    <x v="6"/>
    <n v="166"/>
    <n v="248381.56"/>
    <n v="248381.56"/>
    <n v="248381.56"/>
    <n v="5111"/>
    <x v="41"/>
    <x v="0"/>
    <x v="0"/>
    <x v="0"/>
    <x v="0"/>
  </r>
  <r>
    <x v="6"/>
    <n v="22"/>
    <n v="4738.3599999999997"/>
    <n v="4881.5600000000004"/>
    <n v="4881.5600000000004"/>
    <n v="5111"/>
    <x v="41"/>
    <x v="1"/>
    <x v="0"/>
    <x v="0"/>
    <x v="0"/>
  </r>
  <r>
    <x v="6"/>
    <n v="156"/>
    <n v="42894.21"/>
    <n v="44433.25"/>
    <n v="44433.25"/>
    <n v="5122"/>
    <x v="42"/>
    <x v="1"/>
    <x v="1"/>
    <x v="0"/>
    <x v="0"/>
  </r>
  <r>
    <x v="6"/>
    <n v="27"/>
    <n v="14736.62"/>
    <n v="15181.12"/>
    <n v="15181.12"/>
    <n v="5131"/>
    <x v="43"/>
    <x v="1"/>
    <x v="0"/>
    <x v="0"/>
    <x v="0"/>
  </r>
  <r>
    <x v="6"/>
    <n v="36"/>
    <n v="9185.49"/>
    <n v="9486.85"/>
    <n v="9486.85"/>
    <n v="5137"/>
    <x v="44"/>
    <x v="1"/>
    <x v="0"/>
    <x v="0"/>
    <x v="0"/>
  </r>
  <r>
    <x v="6"/>
    <n v="14"/>
    <n v="6352.65"/>
    <n v="6543.21"/>
    <n v="6543.21"/>
    <n v="5139"/>
    <x v="45"/>
    <x v="1"/>
    <x v="0"/>
    <x v="0"/>
    <x v="0"/>
  </r>
  <r>
    <x v="6"/>
    <n v="3"/>
    <n v="268.5"/>
    <n v="276.54000000000002"/>
    <n v="276.54000000000002"/>
    <n v="5169"/>
    <x v="46"/>
    <x v="1"/>
    <x v="1"/>
    <x v="0"/>
    <x v="0"/>
  </r>
  <r>
    <x v="6"/>
    <n v="1014"/>
    <n v="70017.56"/>
    <n v="70017.56"/>
    <n v="70017.56"/>
    <n v="5172"/>
    <x v="47"/>
    <x v="0"/>
    <x v="0"/>
    <x v="0"/>
    <x v="0"/>
  </r>
  <r>
    <x v="6"/>
    <n v="4"/>
    <n v="488.22"/>
    <n v="502.86"/>
    <n v="502.86"/>
    <n v="5172"/>
    <x v="47"/>
    <x v="1"/>
    <x v="0"/>
    <x v="0"/>
    <x v="0"/>
  </r>
  <r>
    <x v="6"/>
    <n v="41"/>
    <n v="14570.12"/>
    <n v="15007.22"/>
    <n v="15007.22"/>
    <n v="5192"/>
    <x v="48"/>
    <x v="1"/>
    <x v="0"/>
    <x v="0"/>
    <x v="0"/>
  </r>
  <r>
    <x v="6"/>
    <n v="2"/>
    <n v="624.41"/>
    <n v="643.13"/>
    <n v="643.13"/>
    <n v="5193"/>
    <x v="49"/>
    <x v="1"/>
    <x v="1"/>
    <x v="0"/>
    <x v="0"/>
  </r>
  <r>
    <x v="6"/>
    <n v="1837"/>
    <n v="1851858.23"/>
    <n v="1851858.23"/>
    <n v="1851858.23"/>
    <n v="5199"/>
    <x v="50"/>
    <x v="0"/>
    <x v="0"/>
    <x v="0"/>
    <x v="0"/>
  </r>
  <r>
    <x v="6"/>
    <n v="116"/>
    <n v="76581.77"/>
    <n v="78728.37"/>
    <n v="78728.37"/>
    <n v="5199"/>
    <x v="50"/>
    <x v="1"/>
    <x v="0"/>
    <x v="0"/>
    <x v="0"/>
  </r>
  <r>
    <x v="6"/>
    <n v="7561"/>
    <n v="1441546.65"/>
    <n v="1441546.65"/>
    <n v="1441546.65"/>
    <n v="5200"/>
    <x v="51"/>
    <x v="0"/>
    <x v="6"/>
    <x v="3"/>
    <x v="0"/>
  </r>
  <r>
    <x v="6"/>
    <n v="122"/>
    <n v="24863.55"/>
    <n v="25635.97"/>
    <n v="25635.97"/>
    <n v="5200"/>
    <x v="51"/>
    <x v="1"/>
    <x v="6"/>
    <x v="3"/>
    <x v="0"/>
  </r>
  <r>
    <x v="6"/>
    <n v="1482"/>
    <n v="745877.3"/>
    <n v="745877.3"/>
    <n v="745877.3"/>
    <n v="5211"/>
    <x v="52"/>
    <x v="0"/>
    <x v="0"/>
    <x v="0"/>
    <x v="0"/>
  </r>
  <r>
    <x v="6"/>
    <n v="11"/>
    <n v="1455.38"/>
    <n v="1499.02"/>
    <n v="1499.02"/>
    <n v="5211"/>
    <x v="52"/>
    <x v="1"/>
    <x v="0"/>
    <x v="0"/>
    <x v="0"/>
  </r>
  <r>
    <x v="6"/>
    <n v="1"/>
    <n v="27.13"/>
    <n v="27.95"/>
    <n v="27.95"/>
    <n v="5231"/>
    <x v="250"/>
    <x v="1"/>
    <x v="6"/>
    <x v="3"/>
    <x v="0"/>
  </r>
  <r>
    <x v="6"/>
    <n v="1"/>
    <n v="473.66"/>
    <n v="0"/>
    <n v="473.66"/>
    <n v="5251"/>
    <x v="53"/>
    <x v="0"/>
    <x v="2"/>
    <x v="1"/>
    <x v="0"/>
  </r>
  <r>
    <x v="6"/>
    <n v="62520"/>
    <n v="5376407.9900000002"/>
    <n v="5376407.9900000002"/>
    <n v="5376407.9900000002"/>
    <n v="5251"/>
    <x v="53"/>
    <x v="0"/>
    <x v="0"/>
    <x v="0"/>
    <x v="0"/>
  </r>
  <r>
    <x v="6"/>
    <n v="78"/>
    <n v="12349.51"/>
    <n v="12737.57"/>
    <n v="12737.57"/>
    <n v="5251"/>
    <x v="53"/>
    <x v="1"/>
    <x v="0"/>
    <x v="0"/>
    <x v="0"/>
  </r>
  <r>
    <x v="6"/>
    <n v="1541"/>
    <n v="183372.11"/>
    <n v="183372.11"/>
    <n v="183372.11"/>
    <n v="5261"/>
    <x v="49"/>
    <x v="0"/>
    <x v="0"/>
    <x v="0"/>
    <x v="0"/>
  </r>
  <r>
    <x v="6"/>
    <n v="8"/>
    <n v="656.66"/>
    <n v="676.36"/>
    <n v="676.36"/>
    <n v="5261"/>
    <x v="49"/>
    <x v="1"/>
    <x v="0"/>
    <x v="0"/>
    <x v="0"/>
  </r>
  <r>
    <x v="6"/>
    <n v="4852"/>
    <n v="1127075.44"/>
    <n v="1127075.44"/>
    <n v="1127075.44"/>
    <n v="5300"/>
    <x v="54"/>
    <x v="0"/>
    <x v="1"/>
    <x v="0"/>
    <x v="0"/>
  </r>
  <r>
    <x v="6"/>
    <n v="116"/>
    <n v="24369.09"/>
    <n v="25109.29"/>
    <n v="25109.29"/>
    <n v="5300"/>
    <x v="54"/>
    <x v="1"/>
    <x v="1"/>
    <x v="0"/>
    <x v="0"/>
  </r>
  <r>
    <x v="6"/>
    <n v="3169"/>
    <n v="382845.48"/>
    <n v="382845.48"/>
    <n v="382845.48"/>
    <n v="5309"/>
    <x v="55"/>
    <x v="0"/>
    <x v="0"/>
    <x v="0"/>
    <x v="0"/>
  </r>
  <r>
    <x v="6"/>
    <n v="2441"/>
    <n v="315785.03999999998"/>
    <n v="325782.86"/>
    <n v="325782.86"/>
    <n v="5309"/>
    <x v="55"/>
    <x v="1"/>
    <x v="0"/>
    <x v="0"/>
    <x v="0"/>
  </r>
  <r>
    <x v="6"/>
    <n v="241"/>
    <n v="46444.91"/>
    <n v="46444.91"/>
    <n v="46444.91"/>
    <n v="5310"/>
    <x v="56"/>
    <x v="0"/>
    <x v="1"/>
    <x v="0"/>
    <x v="0"/>
  </r>
  <r>
    <x v="6"/>
    <n v="18"/>
    <n v="796.51"/>
    <n v="0"/>
    <n v="820.45"/>
    <n v="5310"/>
    <x v="56"/>
    <x v="1"/>
    <x v="2"/>
    <x v="1"/>
    <x v="0"/>
  </r>
  <r>
    <x v="6"/>
    <n v="617"/>
    <n v="44861.78"/>
    <n v="46256.32"/>
    <n v="46256.32"/>
    <n v="5310"/>
    <x v="56"/>
    <x v="1"/>
    <x v="1"/>
    <x v="0"/>
    <x v="0"/>
  </r>
  <r>
    <x v="6"/>
    <n v="1"/>
    <n v="21"/>
    <n v="0"/>
    <n v="21"/>
    <n v="5311"/>
    <x v="57"/>
    <x v="0"/>
    <x v="2"/>
    <x v="1"/>
    <x v="0"/>
  </r>
  <r>
    <x v="6"/>
    <n v="152499"/>
    <n v="12894414.4"/>
    <n v="12894414.4"/>
    <n v="12894414.4"/>
    <n v="5311"/>
    <x v="57"/>
    <x v="0"/>
    <x v="6"/>
    <x v="3"/>
    <x v="0"/>
  </r>
  <r>
    <x v="6"/>
    <n v="4153"/>
    <n v="585813.47"/>
    <n v="604202.94999999995"/>
    <n v="604202.94999999995"/>
    <n v="5311"/>
    <x v="57"/>
    <x v="1"/>
    <x v="6"/>
    <x v="3"/>
    <x v="0"/>
  </r>
  <r>
    <x v="6"/>
    <n v="30"/>
    <n v="2393.6799999999998"/>
    <n v="2465.48"/>
    <n v="2465.48"/>
    <n v="5331"/>
    <x v="58"/>
    <x v="1"/>
    <x v="0"/>
    <x v="0"/>
    <x v="0"/>
  </r>
  <r>
    <x v="6"/>
    <n v="199"/>
    <n v="20353.009999999998"/>
    <n v="20353.009999999998"/>
    <n v="20353.009999999998"/>
    <n v="5399"/>
    <x v="59"/>
    <x v="0"/>
    <x v="1"/>
    <x v="0"/>
    <x v="0"/>
  </r>
  <r>
    <x v="6"/>
    <n v="214"/>
    <n v="31972.6"/>
    <n v="32932.720000000001"/>
    <n v="32932.720000000001"/>
    <n v="5399"/>
    <x v="59"/>
    <x v="1"/>
    <x v="1"/>
    <x v="0"/>
    <x v="0"/>
  </r>
  <r>
    <x v="6"/>
    <n v="9"/>
    <n v="318.24"/>
    <n v="0"/>
    <n v="318.24"/>
    <n v="5411"/>
    <x v="60"/>
    <x v="0"/>
    <x v="2"/>
    <x v="1"/>
    <x v="0"/>
  </r>
  <r>
    <x v="6"/>
    <n v="653421"/>
    <n v="38922487.25"/>
    <n v="38922487.25"/>
    <n v="38922487.25"/>
    <n v="5411"/>
    <x v="60"/>
    <x v="0"/>
    <x v="1"/>
    <x v="0"/>
    <x v="0"/>
  </r>
  <r>
    <x v="6"/>
    <n v="3171"/>
    <n v="214143.59"/>
    <n v="220611.23"/>
    <n v="220611.23"/>
    <n v="5411"/>
    <x v="60"/>
    <x v="1"/>
    <x v="1"/>
    <x v="0"/>
    <x v="0"/>
  </r>
  <r>
    <x v="6"/>
    <n v="7"/>
    <n v="165.97"/>
    <n v="170.97"/>
    <n v="170.97"/>
    <n v="5422"/>
    <x v="61"/>
    <x v="1"/>
    <x v="0"/>
    <x v="0"/>
    <x v="0"/>
  </r>
  <r>
    <x v="6"/>
    <n v="1200"/>
    <n v="42564.42"/>
    <n v="42564.42"/>
    <n v="42564.42"/>
    <n v="5441"/>
    <x v="62"/>
    <x v="0"/>
    <x v="0"/>
    <x v="0"/>
    <x v="0"/>
  </r>
  <r>
    <x v="6"/>
    <n v="105"/>
    <n v="4359.59"/>
    <n v="4490.3500000000004"/>
    <n v="4490.3500000000004"/>
    <n v="5441"/>
    <x v="62"/>
    <x v="1"/>
    <x v="0"/>
    <x v="0"/>
    <x v="0"/>
  </r>
  <r>
    <x v="6"/>
    <n v="25"/>
    <n v="755.38"/>
    <n v="778"/>
    <n v="778"/>
    <n v="5451"/>
    <x v="63"/>
    <x v="1"/>
    <x v="1"/>
    <x v="0"/>
    <x v="0"/>
  </r>
  <r>
    <x v="6"/>
    <n v="464"/>
    <n v="23356.39"/>
    <n v="23356.39"/>
    <n v="23356.39"/>
    <n v="5462"/>
    <x v="64"/>
    <x v="0"/>
    <x v="1"/>
    <x v="0"/>
    <x v="0"/>
  </r>
  <r>
    <x v="6"/>
    <n v="43"/>
    <n v="1624.7"/>
    <n v="1673.44"/>
    <n v="1673.44"/>
    <n v="5462"/>
    <x v="64"/>
    <x v="1"/>
    <x v="1"/>
    <x v="0"/>
    <x v="0"/>
  </r>
  <r>
    <x v="6"/>
    <n v="28416"/>
    <n v="1568073.19"/>
    <n v="1568073.19"/>
    <n v="1568073.19"/>
    <n v="5499"/>
    <x v="65"/>
    <x v="0"/>
    <x v="1"/>
    <x v="0"/>
    <x v="0"/>
  </r>
  <r>
    <x v="6"/>
    <n v="768"/>
    <n v="61872.4"/>
    <n v="63585.18"/>
    <n v="63585.18"/>
    <n v="5499"/>
    <x v="65"/>
    <x v="1"/>
    <x v="1"/>
    <x v="0"/>
    <x v="0"/>
  </r>
  <r>
    <x v="6"/>
    <n v="3945"/>
    <n v="3209736.47"/>
    <n v="3209736.47"/>
    <n v="3209736.47"/>
    <n v="5511"/>
    <x v="66"/>
    <x v="0"/>
    <x v="5"/>
    <x v="2"/>
    <x v="0"/>
  </r>
  <r>
    <x v="6"/>
    <n v="44"/>
    <n v="22744.57"/>
    <n v="23435.11"/>
    <n v="23435.11"/>
    <n v="5511"/>
    <x v="66"/>
    <x v="1"/>
    <x v="5"/>
    <x v="2"/>
    <x v="0"/>
  </r>
  <r>
    <x v="6"/>
    <n v="3"/>
    <n v="660.91"/>
    <n v="680.73"/>
    <n v="680.73"/>
    <n v="5531"/>
    <x v="67"/>
    <x v="1"/>
    <x v="0"/>
    <x v="0"/>
    <x v="0"/>
  </r>
  <r>
    <x v="6"/>
    <n v="1167"/>
    <n v="536682.66"/>
    <n v="536682.66"/>
    <n v="536682.66"/>
    <n v="5532"/>
    <x v="68"/>
    <x v="0"/>
    <x v="5"/>
    <x v="2"/>
    <x v="0"/>
  </r>
  <r>
    <x v="6"/>
    <n v="2"/>
    <n v="1504.63"/>
    <n v="1549.77"/>
    <n v="1549.77"/>
    <n v="5532"/>
    <x v="68"/>
    <x v="1"/>
    <x v="5"/>
    <x v="2"/>
    <x v="0"/>
  </r>
  <r>
    <x v="6"/>
    <n v="5866"/>
    <n v="668776.09"/>
    <n v="668776.09"/>
    <n v="668776.09"/>
    <n v="5533"/>
    <x v="69"/>
    <x v="0"/>
    <x v="5"/>
    <x v="2"/>
    <x v="0"/>
  </r>
  <r>
    <x v="6"/>
    <n v="67"/>
    <n v="42104.47"/>
    <n v="43375.81"/>
    <n v="43375.81"/>
    <n v="5533"/>
    <x v="69"/>
    <x v="1"/>
    <x v="5"/>
    <x v="2"/>
    <x v="0"/>
  </r>
  <r>
    <x v="6"/>
    <n v="3"/>
    <n v="219.24"/>
    <n v="0"/>
    <n v="219.24"/>
    <n v="5541"/>
    <x v="70"/>
    <x v="0"/>
    <x v="2"/>
    <x v="1"/>
    <x v="0"/>
  </r>
  <r>
    <x v="6"/>
    <n v="244473"/>
    <n v="16782424.120000001"/>
    <n v="16782424.120000001"/>
    <n v="16782424.120000001"/>
    <n v="5541"/>
    <x v="70"/>
    <x v="0"/>
    <x v="7"/>
    <x v="4"/>
    <x v="0"/>
  </r>
  <r>
    <x v="6"/>
    <n v="7"/>
    <n v="364.28"/>
    <n v="0"/>
    <n v="375.18"/>
    <n v="5541"/>
    <x v="70"/>
    <x v="1"/>
    <x v="2"/>
    <x v="1"/>
    <x v="0"/>
  </r>
  <r>
    <x v="6"/>
    <n v="1567"/>
    <n v="100890.53"/>
    <n v="103928.63"/>
    <n v="103928.63"/>
    <n v="5541"/>
    <x v="70"/>
    <x v="1"/>
    <x v="7"/>
    <x v="4"/>
    <x v="0"/>
  </r>
  <r>
    <x v="6"/>
    <n v="174"/>
    <n v="8266.6200000000008"/>
    <n v="8518.2999999999993"/>
    <n v="8518.2999999999993"/>
    <n v="5542"/>
    <x v="71"/>
    <x v="1"/>
    <x v="7"/>
    <x v="4"/>
    <x v="0"/>
  </r>
  <r>
    <x v="6"/>
    <n v="350"/>
    <n v="67388.820000000007"/>
    <n v="67388.820000000007"/>
    <n v="67388.820000000007"/>
    <n v="5551"/>
    <x v="72"/>
    <x v="0"/>
    <x v="0"/>
    <x v="0"/>
    <x v="0"/>
  </r>
  <r>
    <x v="6"/>
    <n v="11"/>
    <n v="4233.6099999999997"/>
    <n v="4383.91"/>
    <n v="4383.91"/>
    <n v="5551"/>
    <x v="72"/>
    <x v="1"/>
    <x v="0"/>
    <x v="0"/>
    <x v="0"/>
  </r>
  <r>
    <x v="6"/>
    <n v="22"/>
    <n v="12287.4"/>
    <n v="12287.4"/>
    <n v="12287.4"/>
    <n v="5561"/>
    <x v="73"/>
    <x v="0"/>
    <x v="0"/>
    <x v="0"/>
    <x v="0"/>
  </r>
  <r>
    <x v="6"/>
    <n v="10"/>
    <n v="8456.39"/>
    <n v="8710.07"/>
    <n v="8710.07"/>
    <n v="5561"/>
    <x v="73"/>
    <x v="1"/>
    <x v="0"/>
    <x v="0"/>
    <x v="0"/>
  </r>
  <r>
    <x v="6"/>
    <n v="188"/>
    <n v="113518.16"/>
    <n v="113518.16"/>
    <n v="113518.16"/>
    <n v="5571"/>
    <x v="74"/>
    <x v="0"/>
    <x v="0"/>
    <x v="0"/>
    <x v="0"/>
  </r>
  <r>
    <x v="6"/>
    <n v="81"/>
    <n v="52290.25"/>
    <n v="53915.19"/>
    <n v="53915.19"/>
    <n v="5571"/>
    <x v="74"/>
    <x v="1"/>
    <x v="0"/>
    <x v="0"/>
    <x v="0"/>
  </r>
  <r>
    <x v="6"/>
    <n v="1"/>
    <n v="73.3"/>
    <n v="75.5"/>
    <n v="75.5"/>
    <n v="5592"/>
    <x v="255"/>
    <x v="1"/>
    <x v="0"/>
    <x v="0"/>
    <x v="0"/>
  </r>
  <r>
    <x v="6"/>
    <n v="344"/>
    <n v="163599.74"/>
    <n v="163599.74"/>
    <n v="163599.74"/>
    <n v="5599"/>
    <x v="75"/>
    <x v="0"/>
    <x v="0"/>
    <x v="0"/>
    <x v="0"/>
  </r>
  <r>
    <x v="6"/>
    <n v="13"/>
    <n v="6763.29"/>
    <n v="6966.19"/>
    <n v="6966.19"/>
    <n v="5599"/>
    <x v="75"/>
    <x v="1"/>
    <x v="0"/>
    <x v="0"/>
    <x v="0"/>
  </r>
  <r>
    <x v="6"/>
    <n v="1"/>
    <n v="1555"/>
    <n v="0"/>
    <n v="1555"/>
    <n v="5611"/>
    <x v="76"/>
    <x v="0"/>
    <x v="2"/>
    <x v="1"/>
    <x v="0"/>
  </r>
  <r>
    <x v="6"/>
    <n v="3830"/>
    <n v="630880.6"/>
    <n v="630880.6"/>
    <n v="630880.6"/>
    <n v="5611"/>
    <x v="76"/>
    <x v="0"/>
    <x v="0"/>
    <x v="0"/>
    <x v="0"/>
  </r>
  <r>
    <x v="6"/>
    <n v="393"/>
    <n v="93992.02"/>
    <n v="96945.86"/>
    <n v="96945.86"/>
    <n v="5611"/>
    <x v="76"/>
    <x v="1"/>
    <x v="0"/>
    <x v="0"/>
    <x v="0"/>
  </r>
  <r>
    <x v="6"/>
    <n v="1"/>
    <n v="209"/>
    <n v="0"/>
    <n v="209"/>
    <n v="5621"/>
    <x v="77"/>
    <x v="0"/>
    <x v="2"/>
    <x v="1"/>
    <x v="0"/>
  </r>
  <r>
    <x v="6"/>
    <n v="19886"/>
    <n v="1993998.71"/>
    <n v="1993998.71"/>
    <n v="1993998.71"/>
    <n v="5621"/>
    <x v="77"/>
    <x v="0"/>
    <x v="0"/>
    <x v="0"/>
    <x v="0"/>
  </r>
  <r>
    <x v="6"/>
    <n v="1053"/>
    <n v="197650.93"/>
    <n v="203692.73"/>
    <n v="203692.73"/>
    <n v="5621"/>
    <x v="77"/>
    <x v="1"/>
    <x v="0"/>
    <x v="0"/>
    <x v="0"/>
  </r>
  <r>
    <x v="6"/>
    <n v="3305"/>
    <n v="331095.92"/>
    <n v="331095.92"/>
    <n v="331095.92"/>
    <n v="5631"/>
    <x v="78"/>
    <x v="0"/>
    <x v="0"/>
    <x v="0"/>
    <x v="0"/>
  </r>
  <r>
    <x v="6"/>
    <n v="254"/>
    <n v="49882.66"/>
    <n v="51404.42"/>
    <n v="51404.42"/>
    <n v="5631"/>
    <x v="78"/>
    <x v="1"/>
    <x v="0"/>
    <x v="0"/>
    <x v="0"/>
  </r>
  <r>
    <x v="6"/>
    <n v="3179"/>
    <n v="260237.49"/>
    <n v="260237.49"/>
    <n v="260237.49"/>
    <n v="5641"/>
    <x v="79"/>
    <x v="0"/>
    <x v="0"/>
    <x v="0"/>
    <x v="0"/>
  </r>
  <r>
    <x v="6"/>
    <n v="143"/>
    <n v="14818.54"/>
    <n v="15279.98"/>
    <n v="15279.98"/>
    <n v="5641"/>
    <x v="79"/>
    <x v="1"/>
    <x v="0"/>
    <x v="0"/>
    <x v="0"/>
  </r>
  <r>
    <x v="6"/>
    <n v="1"/>
    <n v="-55"/>
    <n v="0"/>
    <n v="-55"/>
    <n v="5651"/>
    <x v="80"/>
    <x v="0"/>
    <x v="2"/>
    <x v="1"/>
    <x v="0"/>
  </r>
  <r>
    <x v="6"/>
    <n v="4853"/>
    <n v="381794.24"/>
    <n v="381794.24"/>
    <n v="381794.24"/>
    <n v="5651"/>
    <x v="80"/>
    <x v="0"/>
    <x v="0"/>
    <x v="0"/>
    <x v="0"/>
  </r>
  <r>
    <x v="6"/>
    <n v="2423"/>
    <n v="387467.96"/>
    <n v="399322.14"/>
    <n v="399322.14"/>
    <n v="5651"/>
    <x v="80"/>
    <x v="1"/>
    <x v="0"/>
    <x v="0"/>
    <x v="0"/>
  </r>
  <r>
    <x v="6"/>
    <n v="103"/>
    <n v="10196.14"/>
    <n v="10502.02"/>
    <n v="10502.02"/>
    <n v="5655"/>
    <x v="81"/>
    <x v="1"/>
    <x v="0"/>
    <x v="0"/>
    <x v="0"/>
  </r>
  <r>
    <x v="6"/>
    <n v="6000"/>
    <n v="806461.98"/>
    <n v="806461.98"/>
    <n v="806461.98"/>
    <n v="5661"/>
    <x v="82"/>
    <x v="0"/>
    <x v="0"/>
    <x v="0"/>
    <x v="0"/>
  </r>
  <r>
    <x v="6"/>
    <n v="1056"/>
    <n v="166713.62"/>
    <n v="171693.12"/>
    <n v="171693.12"/>
    <n v="5661"/>
    <x v="82"/>
    <x v="1"/>
    <x v="0"/>
    <x v="0"/>
    <x v="0"/>
  </r>
  <r>
    <x v="6"/>
    <n v="21"/>
    <n v="4451.55"/>
    <n v="4451.55"/>
    <n v="4451.55"/>
    <n v="5681"/>
    <x v="83"/>
    <x v="0"/>
    <x v="0"/>
    <x v="0"/>
    <x v="0"/>
  </r>
  <r>
    <x v="6"/>
    <n v="11"/>
    <n v="5231.3500000000004"/>
    <n v="5388.31"/>
    <n v="5388.31"/>
    <n v="5681"/>
    <x v="83"/>
    <x v="1"/>
    <x v="0"/>
    <x v="0"/>
    <x v="0"/>
  </r>
  <r>
    <x v="6"/>
    <n v="15966"/>
    <n v="1953835.47"/>
    <n v="1953835.47"/>
    <n v="1953835.47"/>
    <n v="5691"/>
    <x v="84"/>
    <x v="0"/>
    <x v="0"/>
    <x v="0"/>
    <x v="0"/>
  </r>
  <r>
    <x v="6"/>
    <n v="2607"/>
    <n v="446054.12"/>
    <n v="458707.4"/>
    <n v="458707.4"/>
    <n v="5691"/>
    <x v="84"/>
    <x v="1"/>
    <x v="0"/>
    <x v="0"/>
    <x v="0"/>
  </r>
  <r>
    <x v="6"/>
    <n v="39"/>
    <n v="8016.33"/>
    <n v="8016.33"/>
    <n v="8016.33"/>
    <n v="5697"/>
    <x v="85"/>
    <x v="0"/>
    <x v="1"/>
    <x v="0"/>
    <x v="0"/>
  </r>
  <r>
    <x v="6"/>
    <n v="39"/>
    <n v="14502.68"/>
    <n v="14930.78"/>
    <n v="14930.78"/>
    <n v="5697"/>
    <x v="85"/>
    <x v="1"/>
    <x v="1"/>
    <x v="0"/>
    <x v="0"/>
  </r>
  <r>
    <x v="6"/>
    <n v="4"/>
    <n v="2212.9499999999998"/>
    <n v="2279.33"/>
    <n v="2279.33"/>
    <n v="5698"/>
    <x v="86"/>
    <x v="1"/>
    <x v="0"/>
    <x v="0"/>
    <x v="0"/>
  </r>
  <r>
    <x v="6"/>
    <n v="8151"/>
    <n v="1060174.92"/>
    <n v="1060174.92"/>
    <n v="1060174.92"/>
    <n v="5699"/>
    <x v="87"/>
    <x v="0"/>
    <x v="0"/>
    <x v="0"/>
    <x v="0"/>
  </r>
  <r>
    <x v="6"/>
    <n v="899"/>
    <n v="163840.25"/>
    <n v="168854.01"/>
    <n v="168854.01"/>
    <n v="5699"/>
    <x v="87"/>
    <x v="1"/>
    <x v="0"/>
    <x v="0"/>
    <x v="0"/>
  </r>
  <r>
    <x v="6"/>
    <n v="1822"/>
    <n v="1151449.1000000001"/>
    <n v="1151449.1000000001"/>
    <n v="1151449.1000000001"/>
    <n v="5712"/>
    <x v="88"/>
    <x v="0"/>
    <x v="0"/>
    <x v="0"/>
    <x v="0"/>
  </r>
  <r>
    <x v="6"/>
    <n v="110"/>
    <n v="43799.77"/>
    <n v="45113.65"/>
    <n v="45113.65"/>
    <n v="5712"/>
    <x v="88"/>
    <x v="1"/>
    <x v="0"/>
    <x v="0"/>
    <x v="0"/>
  </r>
  <r>
    <x v="6"/>
    <n v="288"/>
    <n v="291413.87"/>
    <n v="291413.87"/>
    <n v="291413.87"/>
    <n v="5713"/>
    <x v="89"/>
    <x v="0"/>
    <x v="0"/>
    <x v="0"/>
    <x v="0"/>
  </r>
  <r>
    <x v="6"/>
    <n v="9"/>
    <n v="11766.46"/>
    <n v="12078.58"/>
    <n v="12078.58"/>
    <n v="5713"/>
    <x v="89"/>
    <x v="1"/>
    <x v="0"/>
    <x v="0"/>
    <x v="0"/>
  </r>
  <r>
    <x v="6"/>
    <n v="367"/>
    <n v="57107.96"/>
    <n v="57107.96"/>
    <n v="57107.96"/>
    <n v="5714"/>
    <x v="90"/>
    <x v="0"/>
    <x v="0"/>
    <x v="0"/>
    <x v="0"/>
  </r>
  <r>
    <x v="6"/>
    <n v="6"/>
    <n v="1005.85"/>
    <n v="1035.99"/>
    <n v="1035.99"/>
    <n v="5714"/>
    <x v="90"/>
    <x v="1"/>
    <x v="0"/>
    <x v="0"/>
    <x v="0"/>
  </r>
  <r>
    <x v="6"/>
    <n v="13"/>
    <n v="1122.6099999999999"/>
    <n v="1122.6099999999999"/>
    <n v="1122.6099999999999"/>
    <n v="5718"/>
    <x v="91"/>
    <x v="0"/>
    <x v="0"/>
    <x v="0"/>
    <x v="0"/>
  </r>
  <r>
    <x v="6"/>
    <n v="8105"/>
    <n v="1220096.6599999999"/>
    <n v="1220096.6599999999"/>
    <n v="1220096.6599999999"/>
    <n v="5719"/>
    <x v="92"/>
    <x v="0"/>
    <x v="0"/>
    <x v="0"/>
    <x v="0"/>
  </r>
  <r>
    <x v="6"/>
    <n v="226"/>
    <n v="47004.68"/>
    <n v="48311.24"/>
    <n v="48311.24"/>
    <n v="5719"/>
    <x v="92"/>
    <x v="1"/>
    <x v="0"/>
    <x v="0"/>
    <x v="0"/>
  </r>
  <r>
    <x v="6"/>
    <n v="1721"/>
    <n v="1346017.76"/>
    <n v="1346017.76"/>
    <n v="1346017.76"/>
    <n v="5722"/>
    <x v="93"/>
    <x v="0"/>
    <x v="0"/>
    <x v="0"/>
    <x v="0"/>
  </r>
  <r>
    <x v="6"/>
    <n v="58"/>
    <n v="13466.29"/>
    <n v="13870.25"/>
    <n v="13870.25"/>
    <n v="5722"/>
    <x v="93"/>
    <x v="1"/>
    <x v="0"/>
    <x v="0"/>
    <x v="0"/>
  </r>
  <r>
    <x v="6"/>
    <n v="11734"/>
    <n v="4065168.27"/>
    <n v="4065168.27"/>
    <n v="4065168.27"/>
    <n v="5732"/>
    <x v="94"/>
    <x v="0"/>
    <x v="0"/>
    <x v="0"/>
    <x v="0"/>
  </r>
  <r>
    <x v="6"/>
    <n v="572"/>
    <n v="87495.42"/>
    <n v="89995.56"/>
    <n v="89995.56"/>
    <n v="5732"/>
    <x v="94"/>
    <x v="1"/>
    <x v="0"/>
    <x v="0"/>
    <x v="0"/>
  </r>
  <r>
    <x v="6"/>
    <n v="252"/>
    <n v="49462.47"/>
    <n v="49462.47"/>
    <n v="49462.47"/>
    <n v="5733"/>
    <x v="95"/>
    <x v="0"/>
    <x v="0"/>
    <x v="0"/>
    <x v="0"/>
  </r>
  <r>
    <x v="6"/>
    <n v="35"/>
    <n v="7969.72"/>
    <n v="8264.94"/>
    <n v="8264.94"/>
    <n v="5733"/>
    <x v="95"/>
    <x v="1"/>
    <x v="0"/>
    <x v="0"/>
    <x v="0"/>
  </r>
  <r>
    <x v="6"/>
    <n v="23"/>
    <n v="4834"/>
    <n v="4834"/>
    <n v="4834"/>
    <n v="5734"/>
    <x v="96"/>
    <x v="0"/>
    <x v="0"/>
    <x v="0"/>
    <x v="0"/>
  </r>
  <r>
    <x v="6"/>
    <n v="226"/>
    <n v="57591.27"/>
    <n v="59268.23"/>
    <n v="59268.23"/>
    <n v="5734"/>
    <x v="96"/>
    <x v="1"/>
    <x v="0"/>
    <x v="0"/>
    <x v="0"/>
  </r>
  <r>
    <x v="6"/>
    <n v="1912"/>
    <n v="78726.41"/>
    <n v="78726.41"/>
    <n v="78726.41"/>
    <n v="5735"/>
    <x v="97"/>
    <x v="0"/>
    <x v="0"/>
    <x v="0"/>
    <x v="0"/>
  </r>
  <r>
    <x v="6"/>
    <n v="42"/>
    <n v="3492.86"/>
    <n v="3597.66"/>
    <n v="3597.66"/>
    <n v="5735"/>
    <x v="97"/>
    <x v="1"/>
    <x v="0"/>
    <x v="0"/>
    <x v="0"/>
  </r>
  <r>
    <x v="6"/>
    <n v="1"/>
    <n v="-41"/>
    <n v="0"/>
    <n v="-41"/>
    <n v="5811"/>
    <x v="98"/>
    <x v="0"/>
    <x v="2"/>
    <x v="1"/>
    <x v="0"/>
  </r>
  <r>
    <x v="6"/>
    <n v="6271"/>
    <n v="640087.6"/>
    <n v="640087.6"/>
    <n v="640087.6"/>
    <n v="5811"/>
    <x v="98"/>
    <x v="0"/>
    <x v="8"/>
    <x v="2"/>
    <x v="0"/>
  </r>
  <r>
    <x v="6"/>
    <n v="245"/>
    <n v="21619.03"/>
    <n v="22272.47"/>
    <n v="22272.47"/>
    <n v="5811"/>
    <x v="98"/>
    <x v="1"/>
    <x v="8"/>
    <x v="2"/>
    <x v="0"/>
  </r>
  <r>
    <x v="6"/>
    <n v="73057"/>
    <n v="6253587.0999999996"/>
    <n v="6253587.0999999996"/>
    <n v="6253587.0999999996"/>
    <n v="5812"/>
    <x v="99"/>
    <x v="0"/>
    <x v="8"/>
    <x v="2"/>
    <x v="0"/>
  </r>
  <r>
    <x v="6"/>
    <n v="1"/>
    <n v="4.72"/>
    <n v="0"/>
    <n v="4.8600000000000003"/>
    <n v="5812"/>
    <x v="99"/>
    <x v="1"/>
    <x v="2"/>
    <x v="1"/>
    <x v="0"/>
  </r>
  <r>
    <x v="6"/>
    <n v="8476"/>
    <n v="924905.23"/>
    <n v="952790.05"/>
    <n v="952790.05"/>
    <n v="5812"/>
    <x v="99"/>
    <x v="1"/>
    <x v="8"/>
    <x v="2"/>
    <x v="0"/>
  </r>
  <r>
    <x v="6"/>
    <n v="17650"/>
    <n v="1826167.78"/>
    <n v="1826167.78"/>
    <n v="1826167.78"/>
    <n v="5813"/>
    <x v="100"/>
    <x v="0"/>
    <x v="8"/>
    <x v="2"/>
    <x v="0"/>
  </r>
  <r>
    <x v="6"/>
    <n v="1239"/>
    <n v="142209.26999999999"/>
    <n v="146540.81"/>
    <n v="146540.81"/>
    <n v="5813"/>
    <x v="100"/>
    <x v="1"/>
    <x v="8"/>
    <x v="2"/>
    <x v="0"/>
  </r>
  <r>
    <x v="6"/>
    <n v="2"/>
    <n v="8.75"/>
    <n v="0"/>
    <n v="8.75"/>
    <n v="5814"/>
    <x v="101"/>
    <x v="0"/>
    <x v="2"/>
    <x v="1"/>
    <x v="0"/>
  </r>
  <r>
    <x v="6"/>
    <n v="30938"/>
    <n v="514977.2"/>
    <n v="514977.2"/>
    <n v="514977.2"/>
    <n v="5814"/>
    <x v="101"/>
    <x v="0"/>
    <x v="8"/>
    <x v="2"/>
    <x v="0"/>
  </r>
  <r>
    <x v="6"/>
    <n v="2"/>
    <n v="27.48"/>
    <n v="0"/>
    <n v="28.3"/>
    <n v="5814"/>
    <x v="101"/>
    <x v="1"/>
    <x v="2"/>
    <x v="1"/>
    <x v="0"/>
  </r>
  <r>
    <x v="6"/>
    <n v="1132"/>
    <n v="25666.01"/>
    <n v="26436.51"/>
    <n v="26436.51"/>
    <n v="5814"/>
    <x v="101"/>
    <x v="1"/>
    <x v="8"/>
    <x v="2"/>
    <x v="0"/>
  </r>
  <r>
    <x v="6"/>
    <n v="2"/>
    <n v="40.85"/>
    <n v="0"/>
    <n v="40.85"/>
    <n v="5912"/>
    <x v="102"/>
    <x v="0"/>
    <x v="2"/>
    <x v="1"/>
    <x v="0"/>
  </r>
  <r>
    <x v="6"/>
    <n v="52553"/>
    <n v="2417918.7799999998"/>
    <n v="2417918.7799999998"/>
    <n v="2417918.7799999998"/>
    <n v="5912"/>
    <x v="102"/>
    <x v="0"/>
    <x v="1"/>
    <x v="0"/>
    <x v="0"/>
  </r>
  <r>
    <x v="6"/>
    <n v="996"/>
    <n v="51612.93"/>
    <n v="53197.57"/>
    <n v="53197.57"/>
    <n v="5912"/>
    <x v="102"/>
    <x v="1"/>
    <x v="1"/>
    <x v="0"/>
    <x v="0"/>
  </r>
  <r>
    <x v="6"/>
    <n v="2"/>
    <n v="262.19"/>
    <n v="0"/>
    <n v="262.19"/>
    <n v="5921"/>
    <x v="103"/>
    <x v="0"/>
    <x v="2"/>
    <x v="1"/>
    <x v="0"/>
  </r>
  <r>
    <x v="6"/>
    <n v="136948"/>
    <n v="9923895.5899999999"/>
    <n v="9923895.5899999999"/>
    <n v="9923895.5899999999"/>
    <n v="5921"/>
    <x v="103"/>
    <x v="0"/>
    <x v="0"/>
    <x v="0"/>
    <x v="0"/>
  </r>
  <r>
    <x v="6"/>
    <n v="403"/>
    <n v="42256.07"/>
    <n v="43569.27"/>
    <n v="43569.27"/>
    <n v="5921"/>
    <x v="103"/>
    <x v="1"/>
    <x v="0"/>
    <x v="0"/>
    <x v="0"/>
  </r>
  <r>
    <x v="6"/>
    <n v="2"/>
    <n v="423.26"/>
    <n v="435.96"/>
    <n v="435.96"/>
    <n v="5931"/>
    <x v="104"/>
    <x v="1"/>
    <x v="0"/>
    <x v="0"/>
    <x v="0"/>
  </r>
  <r>
    <x v="6"/>
    <n v="130"/>
    <n v="57215.96"/>
    <n v="57215.96"/>
    <n v="57215.96"/>
    <n v="5932"/>
    <x v="105"/>
    <x v="0"/>
    <x v="0"/>
    <x v="0"/>
    <x v="0"/>
  </r>
  <r>
    <x v="6"/>
    <n v="25"/>
    <n v="18174.98"/>
    <n v="18720.259999999998"/>
    <n v="18720.259999999998"/>
    <n v="5932"/>
    <x v="105"/>
    <x v="1"/>
    <x v="0"/>
    <x v="0"/>
    <x v="0"/>
  </r>
  <r>
    <x v="6"/>
    <n v="15"/>
    <n v="4362.8999999999996"/>
    <n v="4362.8999999999996"/>
    <n v="4362.8999999999996"/>
    <n v="5933"/>
    <x v="106"/>
    <x v="0"/>
    <x v="0"/>
    <x v="0"/>
    <x v="0"/>
  </r>
  <r>
    <x v="6"/>
    <n v="2"/>
    <n v="46.37"/>
    <n v="47.75"/>
    <n v="47.75"/>
    <n v="5933"/>
    <x v="106"/>
    <x v="1"/>
    <x v="0"/>
    <x v="0"/>
    <x v="0"/>
  </r>
  <r>
    <x v="6"/>
    <n v="5"/>
    <n v="1020"/>
    <n v="1020"/>
    <n v="1020"/>
    <n v="5935"/>
    <x v="107"/>
    <x v="0"/>
    <x v="5"/>
    <x v="2"/>
    <x v="0"/>
  </r>
  <r>
    <x v="6"/>
    <n v="313"/>
    <n v="75468.37"/>
    <n v="75468.37"/>
    <n v="75468.37"/>
    <n v="5940"/>
    <x v="109"/>
    <x v="0"/>
    <x v="0"/>
    <x v="0"/>
    <x v="0"/>
  </r>
  <r>
    <x v="6"/>
    <n v="611"/>
    <n v="98683.45"/>
    <n v="99352.13"/>
    <n v="99352.13"/>
    <n v="5940"/>
    <x v="109"/>
    <x v="1"/>
    <x v="0"/>
    <x v="0"/>
    <x v="0"/>
  </r>
  <r>
    <x v="6"/>
    <n v="11809"/>
    <n v="1415145.43"/>
    <n v="1415145.43"/>
    <n v="1415145.43"/>
    <n v="5941"/>
    <x v="110"/>
    <x v="0"/>
    <x v="0"/>
    <x v="0"/>
    <x v="0"/>
  </r>
  <r>
    <x v="6"/>
    <n v="1538"/>
    <n v="245602.78"/>
    <n v="252872.28"/>
    <n v="252872.28"/>
    <n v="5941"/>
    <x v="110"/>
    <x v="1"/>
    <x v="0"/>
    <x v="0"/>
    <x v="0"/>
  </r>
  <r>
    <x v="6"/>
    <n v="6642"/>
    <n v="490954.26"/>
    <n v="490954.26"/>
    <n v="490954.26"/>
    <n v="5942"/>
    <x v="111"/>
    <x v="0"/>
    <x v="0"/>
    <x v="0"/>
    <x v="0"/>
  </r>
  <r>
    <x v="6"/>
    <n v="1490"/>
    <n v="71722.789999999994"/>
    <n v="72623.009999999995"/>
    <n v="72623.009999999995"/>
    <n v="5942"/>
    <x v="111"/>
    <x v="1"/>
    <x v="0"/>
    <x v="0"/>
    <x v="0"/>
  </r>
  <r>
    <x v="6"/>
    <n v="15062"/>
    <n v="1383645.15"/>
    <n v="1383645.15"/>
    <n v="1383645.15"/>
    <n v="5943"/>
    <x v="112"/>
    <x v="0"/>
    <x v="0"/>
    <x v="0"/>
    <x v="0"/>
  </r>
  <r>
    <x v="6"/>
    <n v="143"/>
    <n v="15443.09"/>
    <n v="15960.37"/>
    <n v="15960.37"/>
    <n v="5943"/>
    <x v="112"/>
    <x v="1"/>
    <x v="0"/>
    <x v="0"/>
    <x v="0"/>
  </r>
  <r>
    <x v="6"/>
    <n v="4781"/>
    <n v="1928207.89"/>
    <n v="1928207.89"/>
    <n v="1928207.89"/>
    <n v="5944"/>
    <x v="113"/>
    <x v="0"/>
    <x v="0"/>
    <x v="0"/>
    <x v="0"/>
  </r>
  <r>
    <x v="6"/>
    <n v="514"/>
    <n v="494164.76"/>
    <n v="510762.68"/>
    <n v="510762.68"/>
    <n v="5944"/>
    <x v="113"/>
    <x v="1"/>
    <x v="0"/>
    <x v="0"/>
    <x v="0"/>
  </r>
  <r>
    <x v="6"/>
    <n v="4911"/>
    <n v="365452.29"/>
    <n v="365452.29"/>
    <n v="365452.29"/>
    <n v="5945"/>
    <x v="114"/>
    <x v="0"/>
    <x v="0"/>
    <x v="0"/>
    <x v="0"/>
  </r>
  <r>
    <x v="6"/>
    <n v="192"/>
    <n v="19683.669999999998"/>
    <n v="20276.43"/>
    <n v="20276.43"/>
    <n v="5945"/>
    <x v="114"/>
    <x v="1"/>
    <x v="0"/>
    <x v="0"/>
    <x v="0"/>
  </r>
  <r>
    <x v="6"/>
    <n v="849"/>
    <n v="218376.91"/>
    <n v="218376.91"/>
    <n v="218376.91"/>
    <n v="5946"/>
    <x v="115"/>
    <x v="0"/>
    <x v="0"/>
    <x v="0"/>
    <x v="0"/>
  </r>
  <r>
    <x v="6"/>
    <n v="160"/>
    <n v="41175.42"/>
    <n v="41872.26"/>
    <n v="41872.26"/>
    <n v="5946"/>
    <x v="115"/>
    <x v="1"/>
    <x v="0"/>
    <x v="0"/>
    <x v="0"/>
  </r>
  <r>
    <x v="6"/>
    <n v="4317"/>
    <n v="376633.46"/>
    <n v="376633.46"/>
    <n v="376633.46"/>
    <n v="5947"/>
    <x v="116"/>
    <x v="0"/>
    <x v="0"/>
    <x v="0"/>
    <x v="0"/>
  </r>
  <r>
    <x v="6"/>
    <n v="1220"/>
    <n v="116588.05"/>
    <n v="120131.77"/>
    <n v="120131.77"/>
    <n v="5947"/>
    <x v="116"/>
    <x v="1"/>
    <x v="0"/>
    <x v="0"/>
    <x v="0"/>
  </r>
  <r>
    <x v="6"/>
    <n v="1124"/>
    <n v="179808.62"/>
    <n v="179808.62"/>
    <n v="179808.62"/>
    <n v="5948"/>
    <x v="117"/>
    <x v="0"/>
    <x v="0"/>
    <x v="0"/>
    <x v="0"/>
  </r>
  <r>
    <x v="6"/>
    <n v="274"/>
    <n v="119403.56"/>
    <n v="123041.24"/>
    <n v="123041.24"/>
    <n v="5948"/>
    <x v="117"/>
    <x v="1"/>
    <x v="0"/>
    <x v="0"/>
    <x v="0"/>
  </r>
  <r>
    <x v="6"/>
    <n v="121"/>
    <n v="21365.51"/>
    <n v="21365.51"/>
    <n v="21365.51"/>
    <n v="5949"/>
    <x v="118"/>
    <x v="0"/>
    <x v="0"/>
    <x v="0"/>
    <x v="0"/>
  </r>
  <r>
    <x v="6"/>
    <n v="59"/>
    <n v="10011.77"/>
    <n v="10317.290000000001"/>
    <n v="10317.290000000001"/>
    <n v="5949"/>
    <x v="118"/>
    <x v="1"/>
    <x v="0"/>
    <x v="0"/>
    <x v="0"/>
  </r>
  <r>
    <x v="6"/>
    <n v="819"/>
    <n v="107823.67999999999"/>
    <n v="107823.67999999999"/>
    <n v="107823.67999999999"/>
    <n v="5950"/>
    <x v="119"/>
    <x v="0"/>
    <x v="0"/>
    <x v="0"/>
    <x v="0"/>
  </r>
  <r>
    <x v="6"/>
    <n v="90"/>
    <n v="23723.72"/>
    <n v="24435.439999999999"/>
    <n v="24435.439999999999"/>
    <n v="5950"/>
    <x v="119"/>
    <x v="1"/>
    <x v="0"/>
    <x v="0"/>
    <x v="0"/>
  </r>
  <r>
    <x v="6"/>
    <n v="5"/>
    <n v="3877.1"/>
    <n v="3993.42"/>
    <n v="3993.42"/>
    <n v="5960"/>
    <x v="120"/>
    <x v="1"/>
    <x v="9"/>
    <x v="2"/>
    <x v="0"/>
  </r>
  <r>
    <x v="6"/>
    <n v="93"/>
    <n v="49184.03"/>
    <n v="50851.23"/>
    <n v="50851.23"/>
    <n v="5962"/>
    <x v="121"/>
    <x v="1"/>
    <x v="3"/>
    <x v="2"/>
    <x v="0"/>
  </r>
  <r>
    <x v="6"/>
    <n v="8263"/>
    <n v="1275044.6499999999"/>
    <n v="1275044.6499999999"/>
    <n v="1275044.6499999999"/>
    <n v="5964"/>
    <x v="122"/>
    <x v="0"/>
    <x v="9"/>
    <x v="2"/>
    <x v="0"/>
  </r>
  <r>
    <x v="6"/>
    <n v="2643"/>
    <n v="432072.45"/>
    <n v="444623.41"/>
    <n v="444623.41"/>
    <n v="5964"/>
    <x v="122"/>
    <x v="1"/>
    <x v="9"/>
    <x v="2"/>
    <x v="0"/>
  </r>
  <r>
    <x v="6"/>
    <n v="41"/>
    <n v="8298.2199999999993"/>
    <n v="8562.58"/>
    <n v="8562.58"/>
    <n v="5965"/>
    <x v="123"/>
    <x v="1"/>
    <x v="9"/>
    <x v="2"/>
    <x v="0"/>
  </r>
  <r>
    <x v="6"/>
    <n v="3"/>
    <n v="1264.8399999999999"/>
    <n v="1302.8"/>
    <n v="1302.8"/>
    <n v="5966"/>
    <x v="124"/>
    <x v="1"/>
    <x v="9"/>
    <x v="2"/>
    <x v="0"/>
  </r>
  <r>
    <x v="6"/>
    <n v="3907"/>
    <n v="832242.19"/>
    <n v="832242.19"/>
    <n v="832242.19"/>
    <n v="5967"/>
    <x v="125"/>
    <x v="0"/>
    <x v="9"/>
    <x v="2"/>
    <x v="0"/>
  </r>
  <r>
    <x v="6"/>
    <n v="1"/>
    <n v="16.2"/>
    <n v="0"/>
    <n v="16.68"/>
    <n v="5967"/>
    <x v="125"/>
    <x v="1"/>
    <x v="2"/>
    <x v="1"/>
    <x v="0"/>
  </r>
  <r>
    <x v="6"/>
    <n v="14826"/>
    <n v="493031.85"/>
    <n v="504159.03"/>
    <n v="504159.03"/>
    <n v="5967"/>
    <x v="125"/>
    <x v="1"/>
    <x v="9"/>
    <x v="2"/>
    <x v="0"/>
  </r>
  <r>
    <x v="6"/>
    <n v="2592"/>
    <n v="248421.69"/>
    <n v="248421.69"/>
    <n v="248421.69"/>
    <n v="5968"/>
    <x v="126"/>
    <x v="0"/>
    <x v="9"/>
    <x v="2"/>
    <x v="0"/>
  </r>
  <r>
    <x v="6"/>
    <n v="596"/>
    <n v="67194.48"/>
    <n v="68937.440000000002"/>
    <n v="68937.440000000002"/>
    <n v="5968"/>
    <x v="126"/>
    <x v="1"/>
    <x v="9"/>
    <x v="2"/>
    <x v="0"/>
  </r>
  <r>
    <x v="6"/>
    <n v="1"/>
    <n v="-1219.8"/>
    <n v="0"/>
    <n v="-1219.8"/>
    <n v="5969"/>
    <x v="127"/>
    <x v="0"/>
    <x v="2"/>
    <x v="1"/>
    <x v="0"/>
  </r>
  <r>
    <x v="6"/>
    <n v="5887"/>
    <n v="1572110.81"/>
    <n v="1572110.81"/>
    <n v="1572110.81"/>
    <n v="5969"/>
    <x v="127"/>
    <x v="0"/>
    <x v="9"/>
    <x v="2"/>
    <x v="0"/>
  </r>
  <r>
    <x v="6"/>
    <n v="1"/>
    <n v="-120.89"/>
    <n v="0"/>
    <n v="-120.89"/>
    <n v="5969"/>
    <x v="127"/>
    <x v="1"/>
    <x v="2"/>
    <x v="1"/>
    <x v="0"/>
  </r>
  <r>
    <x v="6"/>
    <n v="17096"/>
    <n v="1734724.31"/>
    <n v="1775158.05"/>
    <n v="1775158.05"/>
    <n v="5969"/>
    <x v="127"/>
    <x v="1"/>
    <x v="9"/>
    <x v="2"/>
    <x v="0"/>
  </r>
  <r>
    <x v="6"/>
    <n v="1344"/>
    <n v="210847.81"/>
    <n v="210847.81"/>
    <n v="210847.81"/>
    <n v="5970"/>
    <x v="128"/>
    <x v="0"/>
    <x v="0"/>
    <x v="0"/>
    <x v="0"/>
  </r>
  <r>
    <x v="6"/>
    <n v="256"/>
    <n v="34794.639999999999"/>
    <n v="35699.800000000003"/>
    <n v="35699.800000000003"/>
    <n v="5970"/>
    <x v="128"/>
    <x v="1"/>
    <x v="0"/>
    <x v="0"/>
    <x v="0"/>
  </r>
  <r>
    <x v="6"/>
    <n v="88"/>
    <n v="83089.600000000006"/>
    <n v="83089.600000000006"/>
    <n v="83089.600000000006"/>
    <n v="5971"/>
    <x v="129"/>
    <x v="0"/>
    <x v="0"/>
    <x v="0"/>
    <x v="0"/>
  </r>
  <r>
    <x v="6"/>
    <n v="83"/>
    <n v="24231.18"/>
    <n v="24958.14"/>
    <n v="24958.14"/>
    <n v="5971"/>
    <x v="129"/>
    <x v="1"/>
    <x v="0"/>
    <x v="0"/>
    <x v="0"/>
  </r>
  <r>
    <x v="6"/>
    <n v="389"/>
    <n v="40398.730000000003"/>
    <n v="40398.730000000003"/>
    <n v="40398.730000000003"/>
    <n v="5972"/>
    <x v="130"/>
    <x v="0"/>
    <x v="0"/>
    <x v="0"/>
    <x v="0"/>
  </r>
  <r>
    <x v="6"/>
    <n v="13"/>
    <n v="373.04"/>
    <n v="384.22"/>
    <n v="384.22"/>
    <n v="5972"/>
    <x v="130"/>
    <x v="1"/>
    <x v="0"/>
    <x v="0"/>
    <x v="0"/>
  </r>
  <r>
    <x v="6"/>
    <n v="20"/>
    <n v="1295.18"/>
    <n v="1295.18"/>
    <n v="1295.18"/>
    <n v="5973"/>
    <x v="131"/>
    <x v="0"/>
    <x v="0"/>
    <x v="0"/>
    <x v="0"/>
  </r>
  <r>
    <x v="6"/>
    <n v="12"/>
    <n v="3439.31"/>
    <n v="3542.51"/>
    <n v="3542.51"/>
    <n v="5973"/>
    <x v="131"/>
    <x v="1"/>
    <x v="0"/>
    <x v="0"/>
    <x v="0"/>
  </r>
  <r>
    <x v="6"/>
    <n v="2"/>
    <n v="125.65"/>
    <n v="129.43"/>
    <n v="129.43"/>
    <n v="5975"/>
    <x v="239"/>
    <x v="1"/>
    <x v="1"/>
    <x v="0"/>
    <x v="0"/>
  </r>
  <r>
    <x v="6"/>
    <n v="6"/>
    <n v="4869.47"/>
    <n v="5015.57"/>
    <n v="5015.57"/>
    <n v="5976"/>
    <x v="240"/>
    <x v="1"/>
    <x v="1"/>
    <x v="0"/>
    <x v="0"/>
  </r>
  <r>
    <x v="6"/>
    <n v="1"/>
    <n v="124"/>
    <n v="0"/>
    <n v="124"/>
    <n v="5977"/>
    <x v="132"/>
    <x v="0"/>
    <x v="2"/>
    <x v="1"/>
    <x v="0"/>
  </r>
  <r>
    <x v="6"/>
    <n v="3835"/>
    <n v="348842.31"/>
    <n v="348842.31"/>
    <n v="348842.31"/>
    <n v="5977"/>
    <x v="132"/>
    <x v="0"/>
    <x v="0"/>
    <x v="0"/>
    <x v="0"/>
  </r>
  <r>
    <x v="6"/>
    <n v="742"/>
    <n v="110242.15"/>
    <n v="113571.99"/>
    <n v="113571.99"/>
    <n v="5977"/>
    <x v="132"/>
    <x v="1"/>
    <x v="0"/>
    <x v="0"/>
    <x v="0"/>
  </r>
  <r>
    <x v="6"/>
    <n v="16"/>
    <n v="1105.21"/>
    <n v="1138.3699999999999"/>
    <n v="1138.3699999999999"/>
    <n v="5983"/>
    <x v="133"/>
    <x v="1"/>
    <x v="7"/>
    <x v="4"/>
    <x v="0"/>
  </r>
  <r>
    <x v="6"/>
    <n v="1918"/>
    <n v="139951.46"/>
    <n v="139951.46"/>
    <n v="139951.46"/>
    <n v="5992"/>
    <x v="134"/>
    <x v="0"/>
    <x v="0"/>
    <x v="0"/>
    <x v="0"/>
  </r>
  <r>
    <x v="6"/>
    <n v="72"/>
    <n v="5489.57"/>
    <n v="5663.57"/>
    <n v="5663.57"/>
    <n v="5992"/>
    <x v="134"/>
    <x v="1"/>
    <x v="0"/>
    <x v="0"/>
    <x v="0"/>
  </r>
  <r>
    <x v="6"/>
    <n v="55"/>
    <n v="4264.78"/>
    <n v="4392.68"/>
    <n v="4392.68"/>
    <n v="5993"/>
    <x v="135"/>
    <x v="1"/>
    <x v="0"/>
    <x v="0"/>
    <x v="0"/>
  </r>
  <r>
    <x v="6"/>
    <n v="3659"/>
    <n v="206529.29"/>
    <n v="206529.29"/>
    <n v="206529.29"/>
    <n v="5994"/>
    <x v="136"/>
    <x v="0"/>
    <x v="0"/>
    <x v="0"/>
    <x v="0"/>
  </r>
  <r>
    <x v="6"/>
    <n v="24"/>
    <n v="1040.3399999999999"/>
    <n v="1071.56"/>
    <n v="1071.56"/>
    <n v="5994"/>
    <x v="136"/>
    <x v="1"/>
    <x v="0"/>
    <x v="0"/>
    <x v="0"/>
  </r>
  <r>
    <x v="6"/>
    <n v="1686"/>
    <n v="159943.39000000001"/>
    <n v="159943.39000000001"/>
    <n v="159943.39000000001"/>
    <n v="5995"/>
    <x v="137"/>
    <x v="0"/>
    <x v="0"/>
    <x v="0"/>
    <x v="0"/>
  </r>
  <r>
    <x v="6"/>
    <n v="16"/>
    <n v="1076.95"/>
    <n v="1109.8900000000001"/>
    <n v="1109.8900000000001"/>
    <n v="5995"/>
    <x v="137"/>
    <x v="1"/>
    <x v="0"/>
    <x v="0"/>
    <x v="0"/>
  </r>
  <r>
    <x v="6"/>
    <n v="448"/>
    <n v="95615.83"/>
    <n v="95615.83"/>
    <n v="95615.83"/>
    <n v="5996"/>
    <x v="138"/>
    <x v="0"/>
    <x v="0"/>
    <x v="0"/>
    <x v="0"/>
  </r>
  <r>
    <x v="6"/>
    <n v="702"/>
    <n v="80274.39"/>
    <n v="80274.39"/>
    <n v="80274.39"/>
    <n v="5998"/>
    <x v="139"/>
    <x v="0"/>
    <x v="0"/>
    <x v="0"/>
    <x v="0"/>
  </r>
  <r>
    <x v="6"/>
    <n v="2"/>
    <n v="153.65"/>
    <n v="158.25"/>
    <n v="158.25"/>
    <n v="5998"/>
    <x v="139"/>
    <x v="1"/>
    <x v="0"/>
    <x v="0"/>
    <x v="0"/>
  </r>
  <r>
    <x v="6"/>
    <n v="17615"/>
    <n v="2327050.81"/>
    <n v="2327050.81"/>
    <n v="2327050.81"/>
    <n v="5999"/>
    <x v="140"/>
    <x v="0"/>
    <x v="0"/>
    <x v="0"/>
    <x v="0"/>
  </r>
  <r>
    <x v="6"/>
    <n v="1801"/>
    <n v="296301.90999999997"/>
    <n v="305432.59000000003"/>
    <n v="305432.59000000003"/>
    <n v="5999"/>
    <x v="140"/>
    <x v="1"/>
    <x v="0"/>
    <x v="0"/>
    <x v="0"/>
  </r>
  <r>
    <x v="6"/>
    <n v="4"/>
    <n v="888.9"/>
    <n v="915.56"/>
    <n v="915.56"/>
    <n v="6011"/>
    <x v="141"/>
    <x v="1"/>
    <x v="1"/>
    <x v="0"/>
    <x v="0"/>
  </r>
  <r>
    <x v="6"/>
    <n v="3481"/>
    <n v="1060294.24"/>
    <n v="1060294.24"/>
    <n v="1060294.24"/>
    <n v="6012"/>
    <x v="142"/>
    <x v="0"/>
    <x v="1"/>
    <x v="0"/>
    <x v="0"/>
  </r>
  <r>
    <x v="6"/>
    <n v="284"/>
    <n v="-22468.29"/>
    <n v="-22200.79"/>
    <n v="-22200.79"/>
    <n v="6012"/>
    <x v="142"/>
    <x v="1"/>
    <x v="1"/>
    <x v="0"/>
    <x v="0"/>
  </r>
  <r>
    <x v="6"/>
    <n v="5"/>
    <n v="1913.2"/>
    <n v="1913.2"/>
    <n v="1913.2"/>
    <n v="6211"/>
    <x v="143"/>
    <x v="0"/>
    <x v="1"/>
    <x v="0"/>
    <x v="0"/>
  </r>
  <r>
    <x v="6"/>
    <n v="5"/>
    <n v="1401.13"/>
    <n v="0"/>
    <n v="1401.13"/>
    <n v="6300"/>
    <x v="144"/>
    <x v="0"/>
    <x v="2"/>
    <x v="1"/>
    <x v="0"/>
  </r>
  <r>
    <x v="6"/>
    <n v="50679"/>
    <n v="13184612.9"/>
    <n v="13184612.9"/>
    <n v="13184612.9"/>
    <n v="6300"/>
    <x v="144"/>
    <x v="0"/>
    <x v="1"/>
    <x v="0"/>
    <x v="0"/>
  </r>
  <r>
    <x v="6"/>
    <n v="163"/>
    <n v="32179.86"/>
    <n v="32728.799999999999"/>
    <n v="32728.799999999999"/>
    <n v="6300"/>
    <x v="144"/>
    <x v="1"/>
    <x v="1"/>
    <x v="0"/>
    <x v="0"/>
  </r>
  <r>
    <x v="6"/>
    <n v="19783"/>
    <n v="5295024.9000000004"/>
    <n v="5295024.9000000004"/>
    <n v="5295024.9000000004"/>
    <n v="7011"/>
    <x v="145"/>
    <x v="0"/>
    <x v="10"/>
    <x v="2"/>
    <x v="0"/>
  </r>
  <r>
    <x v="6"/>
    <n v="3"/>
    <n v="1179.56"/>
    <n v="0"/>
    <n v="1225.6400000000001"/>
    <n v="7011"/>
    <x v="145"/>
    <x v="1"/>
    <x v="2"/>
    <x v="1"/>
    <x v="0"/>
  </r>
  <r>
    <x v="6"/>
    <n v="12058"/>
    <n v="5987415.5899999999"/>
    <n v="6173313.8700000001"/>
    <n v="6173313.8700000001"/>
    <n v="7011"/>
    <x v="145"/>
    <x v="1"/>
    <x v="10"/>
    <x v="2"/>
    <x v="0"/>
  </r>
  <r>
    <x v="6"/>
    <n v="167"/>
    <n v="68693.38"/>
    <n v="70249.039999999994"/>
    <n v="70249.039999999994"/>
    <n v="7012"/>
    <x v="146"/>
    <x v="1"/>
    <x v="10"/>
    <x v="2"/>
    <x v="0"/>
  </r>
  <r>
    <x v="6"/>
    <n v="1"/>
    <n v="44.71"/>
    <n v="46.05"/>
    <n v="46.05"/>
    <n v="7032"/>
    <x v="147"/>
    <x v="1"/>
    <x v="10"/>
    <x v="2"/>
    <x v="0"/>
  </r>
  <r>
    <x v="6"/>
    <n v="161"/>
    <n v="29479.81"/>
    <n v="29479.81"/>
    <n v="29479.81"/>
    <n v="7033"/>
    <x v="148"/>
    <x v="0"/>
    <x v="10"/>
    <x v="2"/>
    <x v="0"/>
  </r>
  <r>
    <x v="6"/>
    <n v="22"/>
    <n v="2019.71"/>
    <n v="2080.31"/>
    <n v="2080.31"/>
    <n v="7033"/>
    <x v="148"/>
    <x v="1"/>
    <x v="10"/>
    <x v="2"/>
    <x v="0"/>
  </r>
  <r>
    <x v="6"/>
    <n v="23"/>
    <n v="1037"/>
    <n v="1037"/>
    <n v="1037"/>
    <n v="7210"/>
    <x v="149"/>
    <x v="0"/>
    <x v="1"/>
    <x v="0"/>
    <x v="0"/>
  </r>
  <r>
    <x v="6"/>
    <n v="5"/>
    <n v="176.81"/>
    <n v="182.11"/>
    <n v="182.11"/>
    <n v="7210"/>
    <x v="149"/>
    <x v="1"/>
    <x v="1"/>
    <x v="0"/>
    <x v="0"/>
  </r>
  <r>
    <x v="6"/>
    <n v="2"/>
    <n v="83.47"/>
    <n v="85.97"/>
    <n v="85.97"/>
    <n v="7211"/>
    <x v="150"/>
    <x v="1"/>
    <x v="1"/>
    <x v="0"/>
    <x v="0"/>
  </r>
  <r>
    <x v="6"/>
    <n v="1406"/>
    <n v="71087.25"/>
    <n v="71087.25"/>
    <n v="71087.25"/>
    <n v="7216"/>
    <x v="151"/>
    <x v="0"/>
    <x v="1"/>
    <x v="0"/>
    <x v="0"/>
  </r>
  <r>
    <x v="6"/>
    <n v="22"/>
    <n v="655.14"/>
    <n v="674.84"/>
    <n v="674.84"/>
    <n v="7216"/>
    <x v="151"/>
    <x v="1"/>
    <x v="1"/>
    <x v="0"/>
    <x v="0"/>
  </r>
  <r>
    <x v="6"/>
    <n v="78"/>
    <n v="11982.24"/>
    <n v="11982.24"/>
    <n v="11982.24"/>
    <n v="7217"/>
    <x v="152"/>
    <x v="0"/>
    <x v="1"/>
    <x v="0"/>
    <x v="0"/>
  </r>
  <r>
    <x v="6"/>
    <n v="1"/>
    <n v="1097.8900000000001"/>
    <n v="1130.83"/>
    <n v="1130.83"/>
    <n v="7217"/>
    <x v="152"/>
    <x v="1"/>
    <x v="1"/>
    <x v="0"/>
    <x v="0"/>
  </r>
  <r>
    <x v="6"/>
    <n v="114"/>
    <n v="38339.269999999997"/>
    <n v="38339.269999999997"/>
    <n v="38339.269999999997"/>
    <n v="7221"/>
    <x v="153"/>
    <x v="0"/>
    <x v="1"/>
    <x v="0"/>
    <x v="0"/>
  </r>
  <r>
    <x v="6"/>
    <n v="32"/>
    <n v="7468.84"/>
    <n v="7692.9"/>
    <n v="7692.9"/>
    <n v="7221"/>
    <x v="153"/>
    <x v="1"/>
    <x v="1"/>
    <x v="0"/>
    <x v="0"/>
  </r>
  <r>
    <x v="6"/>
    <n v="7268"/>
    <n v="850515.36"/>
    <n v="850515.36"/>
    <n v="850515.36"/>
    <n v="7230"/>
    <x v="154"/>
    <x v="0"/>
    <x v="1"/>
    <x v="0"/>
    <x v="0"/>
  </r>
  <r>
    <x v="6"/>
    <n v="184"/>
    <n v="22508.6"/>
    <n v="23183.8"/>
    <n v="23183.8"/>
    <n v="7230"/>
    <x v="154"/>
    <x v="1"/>
    <x v="1"/>
    <x v="0"/>
    <x v="0"/>
  </r>
  <r>
    <x v="6"/>
    <n v="59"/>
    <n v="227649.47"/>
    <n v="227649.47"/>
    <n v="227649.47"/>
    <n v="7261"/>
    <x v="155"/>
    <x v="0"/>
    <x v="1"/>
    <x v="0"/>
    <x v="0"/>
  </r>
  <r>
    <x v="6"/>
    <n v="1"/>
    <n v="1689"/>
    <n v="1739.66"/>
    <n v="1739.66"/>
    <n v="7261"/>
    <x v="155"/>
    <x v="1"/>
    <x v="1"/>
    <x v="0"/>
    <x v="0"/>
  </r>
  <r>
    <x v="6"/>
    <n v="17"/>
    <n v="4937.5"/>
    <n v="4937.5"/>
    <n v="4937.5"/>
    <n v="7273"/>
    <x v="156"/>
    <x v="0"/>
    <x v="1"/>
    <x v="0"/>
    <x v="0"/>
  </r>
  <r>
    <x v="6"/>
    <n v="47"/>
    <n v="4633"/>
    <n v="4788.3999999999996"/>
    <n v="4788.3999999999996"/>
    <n v="7273"/>
    <x v="156"/>
    <x v="1"/>
    <x v="1"/>
    <x v="0"/>
    <x v="0"/>
  </r>
  <r>
    <x v="6"/>
    <n v="7"/>
    <n v="2760.66"/>
    <n v="2760.66"/>
    <n v="2760.66"/>
    <n v="7276"/>
    <x v="157"/>
    <x v="0"/>
    <x v="1"/>
    <x v="0"/>
    <x v="0"/>
  </r>
  <r>
    <x v="6"/>
    <n v="5"/>
    <n v="850.12"/>
    <n v="882.88"/>
    <n v="882.88"/>
    <n v="7276"/>
    <x v="157"/>
    <x v="1"/>
    <x v="1"/>
    <x v="0"/>
    <x v="0"/>
  </r>
  <r>
    <x v="6"/>
    <n v="12"/>
    <n v="4877.07"/>
    <n v="5023.3500000000004"/>
    <n v="5023.3500000000004"/>
    <n v="7277"/>
    <x v="158"/>
    <x v="1"/>
    <x v="1"/>
    <x v="0"/>
    <x v="0"/>
  </r>
  <r>
    <x v="6"/>
    <n v="3"/>
    <n v="121.07"/>
    <n v="124.69"/>
    <n v="124.69"/>
    <n v="7278"/>
    <x v="159"/>
    <x v="1"/>
    <x v="1"/>
    <x v="0"/>
    <x v="0"/>
  </r>
  <r>
    <x v="6"/>
    <n v="105"/>
    <n v="13677.99"/>
    <n v="13677.99"/>
    <n v="13677.99"/>
    <n v="7296"/>
    <x v="160"/>
    <x v="0"/>
    <x v="0"/>
    <x v="0"/>
    <x v="0"/>
  </r>
  <r>
    <x v="6"/>
    <n v="10"/>
    <n v="2528.5300000000002"/>
    <n v="2604.37"/>
    <n v="2604.37"/>
    <n v="7296"/>
    <x v="160"/>
    <x v="1"/>
    <x v="0"/>
    <x v="0"/>
    <x v="0"/>
  </r>
  <r>
    <x v="6"/>
    <n v="8"/>
    <n v="1709.5"/>
    <n v="1709.5"/>
    <n v="1709.5"/>
    <n v="7297"/>
    <x v="161"/>
    <x v="0"/>
    <x v="1"/>
    <x v="0"/>
    <x v="0"/>
  </r>
  <r>
    <x v="6"/>
    <n v="6"/>
    <n v="965.52"/>
    <n v="994.48"/>
    <n v="994.48"/>
    <n v="7297"/>
    <x v="161"/>
    <x v="1"/>
    <x v="1"/>
    <x v="0"/>
    <x v="0"/>
  </r>
  <r>
    <x v="6"/>
    <n v="181"/>
    <n v="7313.1"/>
    <n v="7313.1"/>
    <n v="7313.1"/>
    <n v="7298"/>
    <x v="162"/>
    <x v="0"/>
    <x v="1"/>
    <x v="0"/>
    <x v="0"/>
  </r>
  <r>
    <x v="6"/>
    <n v="137"/>
    <n v="16273.26"/>
    <n v="16779"/>
    <n v="16779"/>
    <n v="7298"/>
    <x v="162"/>
    <x v="1"/>
    <x v="1"/>
    <x v="0"/>
    <x v="0"/>
  </r>
  <r>
    <x v="6"/>
    <n v="234"/>
    <n v="83397.52"/>
    <n v="83397.52"/>
    <n v="83397.52"/>
    <n v="7299"/>
    <x v="163"/>
    <x v="0"/>
    <x v="1"/>
    <x v="0"/>
    <x v="0"/>
  </r>
  <r>
    <x v="6"/>
    <n v="177"/>
    <n v="58352.01"/>
    <n v="60199.53"/>
    <n v="60199.53"/>
    <n v="7299"/>
    <x v="163"/>
    <x v="1"/>
    <x v="1"/>
    <x v="0"/>
    <x v="0"/>
  </r>
  <r>
    <x v="6"/>
    <n v="5275"/>
    <n v="922022.45"/>
    <n v="922022.45"/>
    <n v="922022.45"/>
    <n v="7311"/>
    <x v="164"/>
    <x v="0"/>
    <x v="1"/>
    <x v="0"/>
    <x v="0"/>
  </r>
  <r>
    <x v="6"/>
    <n v="192"/>
    <n v="84495.47"/>
    <n v="87182.25"/>
    <n v="87182.25"/>
    <n v="7311"/>
    <x v="164"/>
    <x v="1"/>
    <x v="1"/>
    <x v="0"/>
    <x v="0"/>
  </r>
  <r>
    <x v="6"/>
    <n v="14"/>
    <n v="1160.33"/>
    <n v="1208.99"/>
    <n v="1208.99"/>
    <n v="7333"/>
    <x v="166"/>
    <x v="1"/>
    <x v="1"/>
    <x v="0"/>
    <x v="0"/>
  </r>
  <r>
    <x v="6"/>
    <n v="18"/>
    <n v="706.77"/>
    <n v="730.37"/>
    <n v="730.37"/>
    <n v="7338"/>
    <x v="167"/>
    <x v="1"/>
    <x v="1"/>
    <x v="0"/>
    <x v="0"/>
  </r>
  <r>
    <x v="6"/>
    <n v="72"/>
    <n v="39341.019999999997"/>
    <n v="39341.019999999997"/>
    <n v="39341.019999999997"/>
    <n v="7339"/>
    <x v="168"/>
    <x v="0"/>
    <x v="1"/>
    <x v="0"/>
    <x v="0"/>
  </r>
  <r>
    <x v="6"/>
    <n v="61"/>
    <n v="6034.62"/>
    <n v="6218.42"/>
    <n v="6218.42"/>
    <n v="7339"/>
    <x v="168"/>
    <x v="1"/>
    <x v="1"/>
    <x v="0"/>
    <x v="0"/>
  </r>
  <r>
    <x v="6"/>
    <n v="40"/>
    <n v="13100.9"/>
    <n v="13100.9"/>
    <n v="13100.9"/>
    <n v="7342"/>
    <x v="169"/>
    <x v="0"/>
    <x v="1"/>
    <x v="0"/>
    <x v="0"/>
  </r>
  <r>
    <x v="6"/>
    <n v="37"/>
    <n v="26033.439999999999"/>
    <n v="26033.439999999999"/>
    <n v="26033.439999999999"/>
    <n v="7361"/>
    <x v="171"/>
    <x v="0"/>
    <x v="1"/>
    <x v="0"/>
    <x v="0"/>
  </r>
  <r>
    <x v="6"/>
    <n v="1"/>
    <n v="21.3"/>
    <n v="21.94"/>
    <n v="21.94"/>
    <n v="7361"/>
    <x v="171"/>
    <x v="1"/>
    <x v="1"/>
    <x v="0"/>
    <x v="0"/>
  </r>
  <r>
    <x v="6"/>
    <n v="4444"/>
    <n v="343814.72"/>
    <n v="343814.72"/>
    <n v="343814.72"/>
    <n v="7372"/>
    <x v="172"/>
    <x v="0"/>
    <x v="0"/>
    <x v="0"/>
    <x v="0"/>
  </r>
  <r>
    <x v="6"/>
    <n v="1"/>
    <n v="7.58"/>
    <n v="0"/>
    <n v="7.8"/>
    <n v="7372"/>
    <x v="172"/>
    <x v="1"/>
    <x v="2"/>
    <x v="1"/>
    <x v="0"/>
  </r>
  <r>
    <x v="6"/>
    <n v="384"/>
    <n v="57421.35"/>
    <n v="59027.65"/>
    <n v="59027.65"/>
    <n v="7372"/>
    <x v="172"/>
    <x v="1"/>
    <x v="0"/>
    <x v="0"/>
    <x v="0"/>
  </r>
  <r>
    <x v="6"/>
    <n v="35"/>
    <n v="3846.57"/>
    <n v="3962.01"/>
    <n v="3962.01"/>
    <n v="7375"/>
    <x v="173"/>
    <x v="1"/>
    <x v="1"/>
    <x v="0"/>
    <x v="0"/>
  </r>
  <r>
    <x v="6"/>
    <n v="26"/>
    <n v="3140.26"/>
    <n v="3234.44"/>
    <n v="3234.44"/>
    <n v="7379"/>
    <x v="174"/>
    <x v="1"/>
    <x v="0"/>
    <x v="0"/>
    <x v="0"/>
  </r>
  <r>
    <x v="6"/>
    <n v="2424"/>
    <n v="719851.6"/>
    <n v="719851.6"/>
    <n v="719851.6"/>
    <n v="7392"/>
    <x v="175"/>
    <x v="0"/>
    <x v="1"/>
    <x v="0"/>
    <x v="0"/>
  </r>
  <r>
    <x v="6"/>
    <n v="158"/>
    <n v="57506.67"/>
    <n v="59871.61"/>
    <n v="59871.61"/>
    <n v="7392"/>
    <x v="175"/>
    <x v="1"/>
    <x v="1"/>
    <x v="0"/>
    <x v="0"/>
  </r>
  <r>
    <x v="6"/>
    <n v="448"/>
    <n v="68953.009999999995"/>
    <n v="68953.009999999995"/>
    <n v="68953.009999999995"/>
    <n v="7393"/>
    <x v="176"/>
    <x v="0"/>
    <x v="1"/>
    <x v="0"/>
    <x v="0"/>
  </r>
  <r>
    <x v="6"/>
    <n v="1"/>
    <n v="50.91"/>
    <n v="52.43"/>
    <n v="52.43"/>
    <n v="7393"/>
    <x v="176"/>
    <x v="1"/>
    <x v="1"/>
    <x v="0"/>
    <x v="0"/>
  </r>
  <r>
    <x v="6"/>
    <n v="599"/>
    <n v="177849.09"/>
    <n v="177849.09"/>
    <n v="177849.09"/>
    <n v="7394"/>
    <x v="177"/>
    <x v="0"/>
    <x v="1"/>
    <x v="0"/>
    <x v="0"/>
  </r>
  <r>
    <x v="6"/>
    <n v="118"/>
    <n v="25166.32"/>
    <n v="25927.42"/>
    <n v="25927.42"/>
    <n v="7394"/>
    <x v="177"/>
    <x v="1"/>
    <x v="1"/>
    <x v="0"/>
    <x v="0"/>
  </r>
  <r>
    <x v="6"/>
    <n v="204"/>
    <n v="29975.39"/>
    <n v="29975.39"/>
    <n v="29975.39"/>
    <n v="7395"/>
    <x v="178"/>
    <x v="0"/>
    <x v="1"/>
    <x v="0"/>
    <x v="0"/>
  </r>
  <r>
    <x v="6"/>
    <n v="49"/>
    <n v="4015.98"/>
    <n v="4136.46"/>
    <n v="4136.46"/>
    <n v="7395"/>
    <x v="178"/>
    <x v="1"/>
    <x v="1"/>
    <x v="0"/>
    <x v="0"/>
  </r>
  <r>
    <x v="6"/>
    <n v="3"/>
    <n v="155.44999999999999"/>
    <n v="0"/>
    <n v="155.44999999999999"/>
    <n v="7399"/>
    <x v="179"/>
    <x v="0"/>
    <x v="2"/>
    <x v="1"/>
    <x v="0"/>
  </r>
  <r>
    <x v="6"/>
    <n v="25869"/>
    <n v="3431722.65"/>
    <n v="3431722.65"/>
    <n v="3431722.65"/>
    <n v="7399"/>
    <x v="179"/>
    <x v="0"/>
    <x v="1"/>
    <x v="0"/>
    <x v="0"/>
  </r>
  <r>
    <x v="6"/>
    <n v="10102"/>
    <n v="1220063.9099999999"/>
    <n v="1257108.93"/>
    <n v="1257108.93"/>
    <n v="7399"/>
    <x v="179"/>
    <x v="1"/>
    <x v="1"/>
    <x v="0"/>
    <x v="0"/>
  </r>
  <r>
    <x v="6"/>
    <n v="5048"/>
    <n v="1089198.79"/>
    <n v="1089198.79"/>
    <n v="1089198.79"/>
    <n v="7512"/>
    <x v="180"/>
    <x v="0"/>
    <x v="11"/>
    <x v="5"/>
    <x v="0"/>
  </r>
  <r>
    <x v="6"/>
    <n v="2249"/>
    <n v="884480.61"/>
    <n v="909837.81"/>
    <n v="909837.81"/>
    <n v="7512"/>
    <x v="180"/>
    <x v="1"/>
    <x v="11"/>
    <x v="5"/>
    <x v="0"/>
  </r>
  <r>
    <x v="6"/>
    <n v="132"/>
    <n v="17338.599999999999"/>
    <n v="17338.599999999999"/>
    <n v="17338.599999999999"/>
    <n v="7513"/>
    <x v="181"/>
    <x v="0"/>
    <x v="11"/>
    <x v="5"/>
    <x v="0"/>
  </r>
  <r>
    <x v="6"/>
    <n v="5"/>
    <n v="1220.31"/>
    <n v="1338.33"/>
    <n v="1338.33"/>
    <n v="7513"/>
    <x v="181"/>
    <x v="1"/>
    <x v="11"/>
    <x v="5"/>
    <x v="0"/>
  </r>
  <r>
    <x v="6"/>
    <n v="13"/>
    <n v="3197.48"/>
    <n v="3197.48"/>
    <n v="3197.48"/>
    <n v="7519"/>
    <x v="182"/>
    <x v="0"/>
    <x v="11"/>
    <x v="5"/>
    <x v="0"/>
  </r>
  <r>
    <x v="6"/>
    <n v="11"/>
    <n v="9473.3799999999992"/>
    <n v="9757.6"/>
    <n v="9757.6"/>
    <n v="7519"/>
    <x v="182"/>
    <x v="1"/>
    <x v="11"/>
    <x v="5"/>
    <x v="0"/>
  </r>
  <r>
    <x v="6"/>
    <n v="25921"/>
    <n v="854992.67"/>
    <n v="854992.67"/>
    <n v="854992.67"/>
    <n v="7523"/>
    <x v="183"/>
    <x v="0"/>
    <x v="5"/>
    <x v="2"/>
    <x v="0"/>
  </r>
  <r>
    <x v="6"/>
    <n v="153"/>
    <n v="3787"/>
    <n v="3907.92"/>
    <n v="3907.92"/>
    <n v="7523"/>
    <x v="183"/>
    <x v="1"/>
    <x v="5"/>
    <x v="2"/>
    <x v="0"/>
  </r>
  <r>
    <x v="6"/>
    <n v="59"/>
    <n v="40287.769999999997"/>
    <n v="40287.769999999997"/>
    <n v="40287.769999999997"/>
    <n v="7531"/>
    <x v="184"/>
    <x v="0"/>
    <x v="5"/>
    <x v="2"/>
    <x v="0"/>
  </r>
  <r>
    <x v="6"/>
    <n v="1"/>
    <n v="218.74"/>
    <n v="225.3"/>
    <n v="225.3"/>
    <n v="7531"/>
    <x v="184"/>
    <x v="1"/>
    <x v="5"/>
    <x v="2"/>
    <x v="0"/>
  </r>
  <r>
    <x v="6"/>
    <n v="1"/>
    <n v="1283.1400000000001"/>
    <n v="1321.64"/>
    <n v="1321.64"/>
    <n v="7535"/>
    <x v="185"/>
    <x v="1"/>
    <x v="5"/>
    <x v="2"/>
    <x v="0"/>
  </r>
  <r>
    <x v="6"/>
    <n v="3265"/>
    <n v="1404355.91"/>
    <n v="1404355.91"/>
    <n v="1404355.91"/>
    <n v="7538"/>
    <x v="186"/>
    <x v="0"/>
    <x v="5"/>
    <x v="2"/>
    <x v="0"/>
  </r>
  <r>
    <x v="6"/>
    <n v="29"/>
    <n v="10168.200000000001"/>
    <n v="10473.219999999999"/>
    <n v="10473.219999999999"/>
    <n v="7538"/>
    <x v="186"/>
    <x v="1"/>
    <x v="5"/>
    <x v="2"/>
    <x v="0"/>
  </r>
  <r>
    <x v="6"/>
    <n v="2"/>
    <n v="93.61"/>
    <n v="96.43"/>
    <n v="96.43"/>
    <n v="7542"/>
    <x v="187"/>
    <x v="1"/>
    <x v="5"/>
    <x v="2"/>
    <x v="0"/>
  </r>
  <r>
    <x v="6"/>
    <n v="2"/>
    <n v="237.62"/>
    <n v="237.62"/>
    <n v="237.62"/>
    <n v="7549"/>
    <x v="188"/>
    <x v="0"/>
    <x v="5"/>
    <x v="2"/>
    <x v="0"/>
  </r>
  <r>
    <x v="6"/>
    <n v="99"/>
    <n v="17717.61"/>
    <n v="17717.61"/>
    <n v="17717.61"/>
    <n v="7622"/>
    <x v="189"/>
    <x v="0"/>
    <x v="1"/>
    <x v="0"/>
    <x v="0"/>
  </r>
  <r>
    <x v="6"/>
    <n v="2"/>
    <n v="122.44"/>
    <n v="126.1"/>
    <n v="126.1"/>
    <n v="7629"/>
    <x v="190"/>
    <x v="1"/>
    <x v="1"/>
    <x v="0"/>
    <x v="0"/>
  </r>
  <r>
    <x v="6"/>
    <n v="13"/>
    <n v="12738.13"/>
    <n v="13120.31"/>
    <n v="13120.31"/>
    <n v="7631"/>
    <x v="191"/>
    <x v="1"/>
    <x v="0"/>
    <x v="0"/>
    <x v="0"/>
  </r>
  <r>
    <x v="6"/>
    <n v="122"/>
    <n v="16266.27"/>
    <n v="16266.27"/>
    <n v="16266.27"/>
    <n v="7699"/>
    <x v="192"/>
    <x v="0"/>
    <x v="1"/>
    <x v="0"/>
    <x v="0"/>
  </r>
  <r>
    <x v="6"/>
    <n v="3"/>
    <n v="336.78"/>
    <n v="346.88"/>
    <n v="346.88"/>
    <n v="7699"/>
    <x v="192"/>
    <x v="1"/>
    <x v="1"/>
    <x v="0"/>
    <x v="0"/>
  </r>
  <r>
    <x v="6"/>
    <n v="7"/>
    <n v="374.41"/>
    <n v="385.63"/>
    <n v="385.63"/>
    <n v="7829"/>
    <x v="193"/>
    <x v="1"/>
    <x v="1"/>
    <x v="0"/>
    <x v="0"/>
  </r>
  <r>
    <x v="6"/>
    <n v="5350"/>
    <n v="220356.22"/>
    <n v="220356.22"/>
    <n v="220356.22"/>
    <n v="7832"/>
    <x v="194"/>
    <x v="0"/>
    <x v="1"/>
    <x v="0"/>
    <x v="0"/>
  </r>
  <r>
    <x v="6"/>
    <n v="63"/>
    <n v="2519.44"/>
    <n v="2595"/>
    <n v="2595"/>
    <n v="7832"/>
    <x v="194"/>
    <x v="1"/>
    <x v="1"/>
    <x v="0"/>
    <x v="0"/>
  </r>
  <r>
    <x v="6"/>
    <n v="136"/>
    <n v="10469.530000000001"/>
    <n v="10469.530000000001"/>
    <n v="10469.530000000001"/>
    <n v="7841"/>
    <x v="195"/>
    <x v="0"/>
    <x v="0"/>
    <x v="0"/>
    <x v="0"/>
  </r>
  <r>
    <x v="6"/>
    <n v="26"/>
    <n v="1370.24"/>
    <n v="1411.28"/>
    <n v="1411.28"/>
    <n v="7841"/>
    <x v="195"/>
    <x v="1"/>
    <x v="0"/>
    <x v="0"/>
    <x v="0"/>
  </r>
  <r>
    <x v="6"/>
    <n v="9"/>
    <n v="1179.8"/>
    <n v="1179.8"/>
    <n v="1179.8"/>
    <n v="7911"/>
    <x v="196"/>
    <x v="0"/>
    <x v="1"/>
    <x v="0"/>
    <x v="0"/>
  </r>
  <r>
    <x v="6"/>
    <n v="1"/>
    <n v="16.72"/>
    <n v="17.22"/>
    <n v="17.22"/>
    <n v="7911"/>
    <x v="196"/>
    <x v="1"/>
    <x v="1"/>
    <x v="0"/>
    <x v="0"/>
  </r>
  <r>
    <x v="6"/>
    <n v="1"/>
    <n v="268"/>
    <n v="0"/>
    <n v="268"/>
    <n v="7922"/>
    <x v="197"/>
    <x v="0"/>
    <x v="2"/>
    <x v="1"/>
    <x v="0"/>
  </r>
  <r>
    <x v="6"/>
    <n v="12712"/>
    <n v="3114425.16"/>
    <n v="3114425.16"/>
    <n v="3114425.16"/>
    <n v="7922"/>
    <x v="197"/>
    <x v="0"/>
    <x v="1"/>
    <x v="0"/>
    <x v="0"/>
  </r>
  <r>
    <x v="6"/>
    <n v="938"/>
    <n v="305401.69"/>
    <n v="314768.83"/>
    <n v="314768.83"/>
    <n v="7922"/>
    <x v="197"/>
    <x v="1"/>
    <x v="1"/>
    <x v="0"/>
    <x v="0"/>
  </r>
  <r>
    <x v="6"/>
    <n v="136"/>
    <n v="50353.65"/>
    <n v="50353.65"/>
    <n v="50353.65"/>
    <n v="7929"/>
    <x v="198"/>
    <x v="0"/>
    <x v="1"/>
    <x v="0"/>
    <x v="0"/>
  </r>
  <r>
    <x v="6"/>
    <n v="21"/>
    <n v="20998.12"/>
    <n v="21628.06"/>
    <n v="21628.06"/>
    <n v="7929"/>
    <x v="198"/>
    <x v="1"/>
    <x v="1"/>
    <x v="0"/>
    <x v="0"/>
  </r>
  <r>
    <x v="6"/>
    <n v="1"/>
    <n v="24.03"/>
    <n v="24.75"/>
    <n v="24.75"/>
    <n v="7933"/>
    <x v="199"/>
    <x v="1"/>
    <x v="1"/>
    <x v="0"/>
    <x v="0"/>
  </r>
  <r>
    <x v="6"/>
    <n v="66"/>
    <n v="8073.3"/>
    <n v="8073.3"/>
    <n v="8073.3"/>
    <n v="7941"/>
    <x v="200"/>
    <x v="0"/>
    <x v="1"/>
    <x v="0"/>
    <x v="0"/>
  </r>
  <r>
    <x v="6"/>
    <n v="54"/>
    <n v="9323.76"/>
    <n v="9655.92"/>
    <n v="9655.92"/>
    <n v="7941"/>
    <x v="200"/>
    <x v="1"/>
    <x v="1"/>
    <x v="0"/>
    <x v="0"/>
  </r>
  <r>
    <x v="6"/>
    <n v="468"/>
    <n v="60708.68"/>
    <n v="60708.68"/>
    <n v="60708.68"/>
    <n v="7991"/>
    <x v="201"/>
    <x v="0"/>
    <x v="1"/>
    <x v="0"/>
    <x v="0"/>
  </r>
  <r>
    <x v="6"/>
    <n v="372"/>
    <n v="58941.62"/>
    <n v="60755.22"/>
    <n v="60755.22"/>
    <n v="7991"/>
    <x v="201"/>
    <x v="1"/>
    <x v="1"/>
    <x v="0"/>
    <x v="0"/>
  </r>
  <r>
    <x v="6"/>
    <n v="332"/>
    <n v="42350.84"/>
    <n v="42350.84"/>
    <n v="42350.84"/>
    <n v="7992"/>
    <x v="202"/>
    <x v="0"/>
    <x v="1"/>
    <x v="0"/>
    <x v="0"/>
  </r>
  <r>
    <x v="6"/>
    <n v="79"/>
    <n v="19504.45"/>
    <n v="20212.53"/>
    <n v="20212.53"/>
    <n v="7992"/>
    <x v="202"/>
    <x v="1"/>
    <x v="1"/>
    <x v="0"/>
    <x v="0"/>
  </r>
  <r>
    <x v="6"/>
    <n v="8"/>
    <n v="768.75"/>
    <n v="791.81"/>
    <n v="791.81"/>
    <n v="7993"/>
    <x v="203"/>
    <x v="1"/>
    <x v="0"/>
    <x v="0"/>
    <x v="0"/>
  </r>
  <r>
    <x v="6"/>
    <n v="5"/>
    <n v="109.34"/>
    <n v="112.62"/>
    <n v="112.62"/>
    <n v="7994"/>
    <x v="204"/>
    <x v="1"/>
    <x v="1"/>
    <x v="0"/>
    <x v="0"/>
  </r>
  <r>
    <x v="6"/>
    <n v="4"/>
    <n v="216"/>
    <n v="216"/>
    <n v="216"/>
    <n v="7995"/>
    <x v="244"/>
    <x v="0"/>
    <x v="1"/>
    <x v="0"/>
    <x v="0"/>
  </r>
  <r>
    <x v="6"/>
    <n v="418"/>
    <n v="55669"/>
    <n v="55669"/>
    <n v="55669"/>
    <n v="7996"/>
    <x v="205"/>
    <x v="0"/>
    <x v="1"/>
    <x v="0"/>
    <x v="0"/>
  </r>
  <r>
    <x v="6"/>
    <n v="1"/>
    <n v="17"/>
    <n v="0"/>
    <n v="17.5"/>
    <n v="7996"/>
    <x v="205"/>
    <x v="1"/>
    <x v="2"/>
    <x v="1"/>
    <x v="0"/>
  </r>
  <r>
    <x v="6"/>
    <n v="320"/>
    <n v="42629.04"/>
    <n v="43913.120000000003"/>
    <n v="43913.120000000003"/>
    <n v="7996"/>
    <x v="205"/>
    <x v="1"/>
    <x v="1"/>
    <x v="0"/>
    <x v="0"/>
  </r>
  <r>
    <x v="6"/>
    <n v="9727"/>
    <n v="465497.4"/>
    <n v="465497.4"/>
    <n v="465497.4"/>
    <n v="7997"/>
    <x v="206"/>
    <x v="0"/>
    <x v="1"/>
    <x v="0"/>
    <x v="0"/>
  </r>
  <r>
    <x v="6"/>
    <n v="167"/>
    <n v="53222.239999999998"/>
    <n v="54759.74"/>
    <n v="54759.74"/>
    <n v="7997"/>
    <x v="206"/>
    <x v="1"/>
    <x v="1"/>
    <x v="0"/>
    <x v="0"/>
  </r>
  <r>
    <x v="6"/>
    <n v="93"/>
    <n v="9618.92"/>
    <n v="9618.92"/>
    <n v="9618.92"/>
    <n v="7998"/>
    <x v="207"/>
    <x v="0"/>
    <x v="1"/>
    <x v="0"/>
    <x v="0"/>
  </r>
  <r>
    <x v="6"/>
    <n v="8"/>
    <n v="449.73"/>
    <n v="463.21"/>
    <n v="463.21"/>
    <n v="7998"/>
    <x v="207"/>
    <x v="1"/>
    <x v="1"/>
    <x v="0"/>
    <x v="0"/>
  </r>
  <r>
    <x v="6"/>
    <n v="557"/>
    <n v="74252.58"/>
    <n v="74252.58"/>
    <n v="74252.58"/>
    <n v="7999"/>
    <x v="208"/>
    <x v="0"/>
    <x v="1"/>
    <x v="0"/>
    <x v="0"/>
  </r>
  <r>
    <x v="6"/>
    <n v="819"/>
    <n v="53739.839999999997"/>
    <n v="55483.8"/>
    <n v="55483.8"/>
    <n v="7999"/>
    <x v="208"/>
    <x v="1"/>
    <x v="1"/>
    <x v="0"/>
    <x v="0"/>
  </r>
  <r>
    <x v="6"/>
    <n v="1321"/>
    <n v="421682.28"/>
    <n v="421682.28"/>
    <n v="421682.28"/>
    <n v="8011"/>
    <x v="209"/>
    <x v="0"/>
    <x v="1"/>
    <x v="0"/>
    <x v="0"/>
  </r>
  <r>
    <x v="6"/>
    <n v="42"/>
    <n v="41327.379999999997"/>
    <n v="42590.42"/>
    <n v="42590.42"/>
    <n v="8011"/>
    <x v="209"/>
    <x v="1"/>
    <x v="1"/>
    <x v="0"/>
    <x v="0"/>
  </r>
  <r>
    <x v="6"/>
    <n v="3823"/>
    <n v="1400352.86"/>
    <n v="1400352.86"/>
    <n v="1400352.86"/>
    <n v="8021"/>
    <x v="210"/>
    <x v="0"/>
    <x v="1"/>
    <x v="0"/>
    <x v="0"/>
  </r>
  <r>
    <x v="6"/>
    <n v="39"/>
    <n v="48062.07"/>
    <n v="49503.93"/>
    <n v="49503.93"/>
    <n v="8021"/>
    <x v="210"/>
    <x v="1"/>
    <x v="1"/>
    <x v="0"/>
    <x v="0"/>
  </r>
  <r>
    <x v="6"/>
    <n v="976"/>
    <n v="57321.98"/>
    <n v="57321.98"/>
    <n v="57321.98"/>
    <n v="8041"/>
    <x v="211"/>
    <x v="0"/>
    <x v="1"/>
    <x v="0"/>
    <x v="0"/>
  </r>
  <r>
    <x v="6"/>
    <n v="7"/>
    <n v="1880.21"/>
    <n v="1936.63"/>
    <n v="1936.63"/>
    <n v="8041"/>
    <x v="211"/>
    <x v="1"/>
    <x v="1"/>
    <x v="0"/>
    <x v="0"/>
  </r>
  <r>
    <x v="6"/>
    <n v="1356"/>
    <n v="422758.39"/>
    <n v="422758.39"/>
    <n v="422758.39"/>
    <n v="8042"/>
    <x v="212"/>
    <x v="0"/>
    <x v="1"/>
    <x v="0"/>
    <x v="0"/>
  </r>
  <r>
    <x v="6"/>
    <n v="9"/>
    <n v="3119.45"/>
    <n v="3213.03"/>
    <n v="3213.03"/>
    <n v="8042"/>
    <x v="212"/>
    <x v="1"/>
    <x v="1"/>
    <x v="0"/>
    <x v="0"/>
  </r>
  <r>
    <x v="6"/>
    <n v="497"/>
    <n v="129572.26"/>
    <n v="129572.26"/>
    <n v="129572.26"/>
    <n v="8043"/>
    <x v="213"/>
    <x v="0"/>
    <x v="1"/>
    <x v="0"/>
    <x v="0"/>
  </r>
  <r>
    <x v="6"/>
    <n v="95"/>
    <n v="25534.13"/>
    <n v="26300.11"/>
    <n v="26300.11"/>
    <n v="8043"/>
    <x v="213"/>
    <x v="1"/>
    <x v="1"/>
    <x v="0"/>
    <x v="0"/>
  </r>
  <r>
    <x v="6"/>
    <n v="308"/>
    <n v="27399.599999999999"/>
    <n v="27399.599999999999"/>
    <n v="27399.599999999999"/>
    <n v="8049"/>
    <x v="214"/>
    <x v="0"/>
    <x v="1"/>
    <x v="0"/>
    <x v="0"/>
  </r>
  <r>
    <x v="6"/>
    <n v="10"/>
    <n v="1079.5999999999999"/>
    <n v="1079.5999999999999"/>
    <n v="1079.5999999999999"/>
    <n v="8050"/>
    <x v="215"/>
    <x v="0"/>
    <x v="1"/>
    <x v="0"/>
    <x v="0"/>
  </r>
  <r>
    <x v="6"/>
    <n v="1272"/>
    <n v="312649.21000000002"/>
    <n v="312649.21000000002"/>
    <n v="312649.21000000002"/>
    <n v="8062"/>
    <x v="216"/>
    <x v="0"/>
    <x v="1"/>
    <x v="0"/>
    <x v="0"/>
  </r>
  <r>
    <x v="6"/>
    <n v="85"/>
    <n v="83290.42"/>
    <n v="85789.16"/>
    <n v="85789.16"/>
    <n v="8062"/>
    <x v="216"/>
    <x v="1"/>
    <x v="1"/>
    <x v="0"/>
    <x v="0"/>
  </r>
  <r>
    <x v="6"/>
    <n v="157"/>
    <n v="63408.25"/>
    <n v="63408.25"/>
    <n v="63408.25"/>
    <n v="8071"/>
    <x v="217"/>
    <x v="0"/>
    <x v="1"/>
    <x v="0"/>
    <x v="0"/>
  </r>
  <r>
    <x v="6"/>
    <n v="20"/>
    <n v="6903.95"/>
    <n v="7111.05"/>
    <n v="7111.05"/>
    <n v="8071"/>
    <x v="217"/>
    <x v="1"/>
    <x v="1"/>
    <x v="0"/>
    <x v="0"/>
  </r>
  <r>
    <x v="6"/>
    <n v="8048"/>
    <n v="2676640.13"/>
    <n v="2676640.13"/>
    <n v="2676640.13"/>
    <n v="8099"/>
    <x v="218"/>
    <x v="0"/>
    <x v="1"/>
    <x v="0"/>
    <x v="0"/>
  </r>
  <r>
    <x v="6"/>
    <n v="180"/>
    <n v="60684.89"/>
    <n v="62442.41"/>
    <n v="62442.41"/>
    <n v="8099"/>
    <x v="218"/>
    <x v="1"/>
    <x v="1"/>
    <x v="0"/>
    <x v="0"/>
  </r>
  <r>
    <x v="6"/>
    <n v="132"/>
    <n v="239364.33"/>
    <n v="239364.33"/>
    <n v="239364.33"/>
    <n v="8111"/>
    <x v="219"/>
    <x v="0"/>
    <x v="1"/>
    <x v="0"/>
    <x v="0"/>
  </r>
  <r>
    <x v="6"/>
    <n v="11"/>
    <n v="13508.02"/>
    <n v="13913.28"/>
    <n v="13913.28"/>
    <n v="8111"/>
    <x v="219"/>
    <x v="1"/>
    <x v="1"/>
    <x v="0"/>
    <x v="0"/>
  </r>
  <r>
    <x v="6"/>
    <n v="1520"/>
    <n v="2598785.58"/>
    <n v="2598785.58"/>
    <n v="2598785.58"/>
    <n v="8211"/>
    <x v="220"/>
    <x v="0"/>
    <x v="1"/>
    <x v="0"/>
    <x v="0"/>
  </r>
  <r>
    <x v="6"/>
    <n v="7"/>
    <n v="2956.29"/>
    <n v="3044.99"/>
    <n v="3044.99"/>
    <n v="8211"/>
    <x v="220"/>
    <x v="1"/>
    <x v="1"/>
    <x v="0"/>
    <x v="0"/>
  </r>
  <r>
    <x v="6"/>
    <n v="6171"/>
    <n v="5530169.71"/>
    <n v="5530169.71"/>
    <n v="5530169.71"/>
    <n v="8220"/>
    <x v="221"/>
    <x v="0"/>
    <x v="1"/>
    <x v="0"/>
    <x v="0"/>
  </r>
  <r>
    <x v="6"/>
    <n v="167"/>
    <n v="146288.81"/>
    <n v="150743.51"/>
    <n v="150743.51"/>
    <n v="8220"/>
    <x v="221"/>
    <x v="1"/>
    <x v="1"/>
    <x v="0"/>
    <x v="0"/>
  </r>
  <r>
    <x v="6"/>
    <n v="1"/>
    <n v="19.079999999999998"/>
    <n v="19.66"/>
    <n v="19.66"/>
    <n v="8241"/>
    <x v="245"/>
    <x v="1"/>
    <x v="1"/>
    <x v="0"/>
    <x v="0"/>
  </r>
  <r>
    <x v="6"/>
    <n v="3"/>
    <n v="1519.95"/>
    <n v="1565.53"/>
    <n v="1565.53"/>
    <n v="8244"/>
    <x v="222"/>
    <x v="1"/>
    <x v="1"/>
    <x v="0"/>
    <x v="0"/>
  </r>
  <r>
    <x v="6"/>
    <n v="198"/>
    <n v="95272.19"/>
    <n v="95272.19"/>
    <n v="95272.19"/>
    <n v="8249"/>
    <x v="223"/>
    <x v="0"/>
    <x v="1"/>
    <x v="0"/>
    <x v="0"/>
  </r>
  <r>
    <x v="6"/>
    <n v="9"/>
    <n v="5658.82"/>
    <n v="5828.62"/>
    <n v="5828.62"/>
    <n v="8249"/>
    <x v="223"/>
    <x v="1"/>
    <x v="1"/>
    <x v="0"/>
    <x v="0"/>
  </r>
  <r>
    <x v="6"/>
    <n v="1111"/>
    <n v="581227.56000000006"/>
    <n v="581227.56000000006"/>
    <n v="581227.56000000006"/>
    <n v="8299"/>
    <x v="224"/>
    <x v="0"/>
    <x v="1"/>
    <x v="0"/>
    <x v="0"/>
  </r>
  <r>
    <x v="6"/>
    <n v="225"/>
    <n v="76738.17"/>
    <n v="79130.95"/>
    <n v="79130.95"/>
    <n v="8299"/>
    <x v="224"/>
    <x v="1"/>
    <x v="1"/>
    <x v="0"/>
    <x v="0"/>
  </r>
  <r>
    <x v="6"/>
    <n v="1"/>
    <n v="108"/>
    <n v="0"/>
    <n v="108"/>
    <n v="8351"/>
    <x v="225"/>
    <x v="0"/>
    <x v="2"/>
    <x v="1"/>
    <x v="0"/>
  </r>
  <r>
    <x v="6"/>
    <n v="408"/>
    <n v="128253.9"/>
    <n v="128253.9"/>
    <n v="128253.9"/>
    <n v="8351"/>
    <x v="225"/>
    <x v="0"/>
    <x v="1"/>
    <x v="0"/>
    <x v="0"/>
  </r>
  <r>
    <x v="6"/>
    <n v="1"/>
    <n v="104.89"/>
    <n v="108.03"/>
    <n v="108.03"/>
    <n v="8351"/>
    <x v="225"/>
    <x v="1"/>
    <x v="1"/>
    <x v="0"/>
    <x v="0"/>
  </r>
  <r>
    <x v="6"/>
    <n v="22978"/>
    <n v="1631644.09"/>
    <n v="1631644.09"/>
    <n v="1631644.09"/>
    <n v="8398"/>
    <x v="226"/>
    <x v="0"/>
    <x v="1"/>
    <x v="0"/>
    <x v="0"/>
  </r>
  <r>
    <x v="6"/>
    <n v="652"/>
    <n v="85234.04"/>
    <n v="87800.960000000006"/>
    <n v="87800.960000000006"/>
    <n v="8398"/>
    <x v="226"/>
    <x v="1"/>
    <x v="1"/>
    <x v="0"/>
    <x v="0"/>
  </r>
  <r>
    <x v="6"/>
    <n v="2"/>
    <n v="41.45"/>
    <n v="41.45"/>
    <n v="41.45"/>
    <n v="8641"/>
    <x v="227"/>
    <x v="0"/>
    <x v="1"/>
    <x v="0"/>
    <x v="0"/>
  </r>
  <r>
    <x v="6"/>
    <n v="3"/>
    <n v="225.27"/>
    <n v="232.03"/>
    <n v="232.03"/>
    <n v="8641"/>
    <x v="227"/>
    <x v="1"/>
    <x v="1"/>
    <x v="0"/>
    <x v="0"/>
  </r>
  <r>
    <x v="6"/>
    <n v="34"/>
    <n v="4014.37"/>
    <n v="4135.3100000000004"/>
    <n v="4135.3100000000004"/>
    <n v="8661"/>
    <x v="228"/>
    <x v="1"/>
    <x v="1"/>
    <x v="0"/>
    <x v="0"/>
  </r>
  <r>
    <x v="6"/>
    <n v="9"/>
    <n v="227.21"/>
    <n v="234.05"/>
    <n v="234.05"/>
    <n v="8675"/>
    <x v="229"/>
    <x v="1"/>
    <x v="1"/>
    <x v="0"/>
    <x v="0"/>
  </r>
  <r>
    <x v="6"/>
    <n v="1"/>
    <n v="160"/>
    <n v="0"/>
    <n v="160"/>
    <n v="8699"/>
    <x v="230"/>
    <x v="0"/>
    <x v="2"/>
    <x v="1"/>
    <x v="0"/>
  </r>
  <r>
    <x v="6"/>
    <n v="4151"/>
    <n v="442767.73"/>
    <n v="442767.73"/>
    <n v="442767.73"/>
    <n v="8699"/>
    <x v="230"/>
    <x v="0"/>
    <x v="1"/>
    <x v="0"/>
    <x v="0"/>
  </r>
  <r>
    <x v="6"/>
    <n v="157"/>
    <n v="67691.22"/>
    <n v="69778.7"/>
    <n v="69778.7"/>
    <n v="8699"/>
    <x v="230"/>
    <x v="1"/>
    <x v="1"/>
    <x v="0"/>
    <x v="0"/>
  </r>
  <r>
    <x v="6"/>
    <n v="114"/>
    <n v="307656.90000000002"/>
    <n v="307656.90000000002"/>
    <n v="307656.90000000002"/>
    <n v="8911"/>
    <x v="231"/>
    <x v="0"/>
    <x v="1"/>
    <x v="0"/>
    <x v="0"/>
  </r>
  <r>
    <x v="6"/>
    <n v="1585"/>
    <n v="483697.99"/>
    <n v="483697.99"/>
    <n v="483697.99"/>
    <n v="8931"/>
    <x v="232"/>
    <x v="0"/>
    <x v="1"/>
    <x v="0"/>
    <x v="0"/>
  </r>
  <r>
    <x v="6"/>
    <n v="16"/>
    <n v="4317.3100000000004"/>
    <n v="4446.83"/>
    <n v="4446.83"/>
    <n v="8931"/>
    <x v="232"/>
    <x v="1"/>
    <x v="1"/>
    <x v="0"/>
    <x v="0"/>
  </r>
  <r>
    <x v="6"/>
    <n v="865"/>
    <n v="483873.51"/>
    <n v="483873.51"/>
    <n v="483873.51"/>
    <n v="8999"/>
    <x v="233"/>
    <x v="0"/>
    <x v="1"/>
    <x v="0"/>
    <x v="0"/>
  </r>
  <r>
    <x v="6"/>
    <n v="731"/>
    <n v="110922.49"/>
    <n v="116055.89"/>
    <n v="116055.89"/>
    <n v="8999"/>
    <x v="233"/>
    <x v="1"/>
    <x v="1"/>
    <x v="0"/>
    <x v="0"/>
  </r>
  <r>
    <x v="6"/>
    <n v="2"/>
    <n v="3737.63"/>
    <n v="3737.63"/>
    <n v="3737.63"/>
    <n v="9222"/>
    <x v="234"/>
    <x v="0"/>
    <x v="1"/>
    <x v="0"/>
    <x v="0"/>
  </r>
  <r>
    <x v="6"/>
    <n v="19"/>
    <n v="41835.82"/>
    <n v="43090.92"/>
    <n v="43090.92"/>
    <n v="9311"/>
    <x v="235"/>
    <x v="1"/>
    <x v="1"/>
    <x v="0"/>
    <x v="0"/>
  </r>
  <r>
    <x v="6"/>
    <n v="1"/>
    <n v="20"/>
    <n v="0"/>
    <n v="20"/>
    <n v="9399"/>
    <x v="236"/>
    <x v="0"/>
    <x v="2"/>
    <x v="1"/>
    <x v="0"/>
  </r>
  <r>
    <x v="6"/>
    <n v="37166"/>
    <n v="20914610.829999998"/>
    <n v="20914610.829999998"/>
    <n v="20914610.829999998"/>
    <n v="9399"/>
    <x v="236"/>
    <x v="0"/>
    <x v="1"/>
    <x v="0"/>
    <x v="0"/>
  </r>
  <r>
    <x v="6"/>
    <n v="1873"/>
    <n v="83440.479999999996"/>
    <n v="85951.52"/>
    <n v="85951.52"/>
    <n v="9399"/>
    <x v="236"/>
    <x v="1"/>
    <x v="1"/>
    <x v="0"/>
    <x v="0"/>
  </r>
  <r>
    <x v="6"/>
    <n v="12884"/>
    <n v="1983725.76"/>
    <n v="1983725.76"/>
    <n v="1983725.76"/>
    <n v="9402"/>
    <x v="237"/>
    <x v="0"/>
    <x v="1"/>
    <x v="0"/>
    <x v="0"/>
  </r>
  <r>
    <x v="6"/>
    <n v="51"/>
    <n v="4153.8999999999996"/>
    <n v="4278.5"/>
    <n v="4278.5"/>
    <n v="9402"/>
    <x v="237"/>
    <x v="1"/>
    <x v="1"/>
    <x v="0"/>
    <x v="0"/>
  </r>
  <r>
    <x v="7"/>
    <n v="366"/>
    <n v="200865.24"/>
    <n v="200865.24"/>
    <n v="200865.24"/>
    <n v="1520"/>
    <x v="0"/>
    <x v="0"/>
    <x v="0"/>
    <x v="0"/>
    <x v="0"/>
  </r>
  <r>
    <x v="7"/>
    <n v="46"/>
    <n v="8768.31"/>
    <n v="8917.11"/>
    <n v="8917.11"/>
    <n v="1520"/>
    <x v="0"/>
    <x v="1"/>
    <x v="0"/>
    <x v="0"/>
    <x v="0"/>
  </r>
  <r>
    <x v="7"/>
    <n v="69"/>
    <n v="64899.69"/>
    <n v="64899.69"/>
    <n v="64899.69"/>
    <n v="1711"/>
    <x v="1"/>
    <x v="0"/>
    <x v="1"/>
    <x v="0"/>
    <x v="0"/>
  </r>
  <r>
    <x v="7"/>
    <n v="1"/>
    <n v="167.05"/>
    <n v="172.07"/>
    <n v="172.07"/>
    <n v="1711"/>
    <x v="1"/>
    <x v="1"/>
    <x v="1"/>
    <x v="0"/>
    <x v="0"/>
  </r>
  <r>
    <x v="7"/>
    <n v="18"/>
    <n v="19687.400000000001"/>
    <n v="19687.400000000001"/>
    <n v="19687.400000000001"/>
    <n v="1731"/>
    <x v="2"/>
    <x v="0"/>
    <x v="1"/>
    <x v="0"/>
    <x v="0"/>
  </r>
  <r>
    <x v="7"/>
    <n v="4"/>
    <n v="628.51"/>
    <n v="647.35"/>
    <n v="647.35"/>
    <n v="1731"/>
    <x v="2"/>
    <x v="1"/>
    <x v="1"/>
    <x v="0"/>
    <x v="0"/>
  </r>
  <r>
    <x v="7"/>
    <n v="1"/>
    <n v="88.24"/>
    <n v="90.88"/>
    <n v="90.88"/>
    <n v="1750"/>
    <x v="248"/>
    <x v="1"/>
    <x v="1"/>
    <x v="0"/>
    <x v="0"/>
  </r>
  <r>
    <x v="7"/>
    <n v="2"/>
    <n v="107"/>
    <n v="107"/>
    <n v="107"/>
    <n v="1799"/>
    <x v="3"/>
    <x v="0"/>
    <x v="1"/>
    <x v="0"/>
    <x v="0"/>
  </r>
  <r>
    <x v="7"/>
    <n v="1"/>
    <n v="109.26"/>
    <n v="112.54"/>
    <n v="112.54"/>
    <n v="1799"/>
    <x v="3"/>
    <x v="1"/>
    <x v="1"/>
    <x v="0"/>
    <x v="0"/>
  </r>
  <r>
    <x v="7"/>
    <n v="4796"/>
    <n v="873664.54"/>
    <n v="873664.54"/>
    <n v="873664.54"/>
    <n v="2741"/>
    <x v="4"/>
    <x v="0"/>
    <x v="1"/>
    <x v="0"/>
    <x v="0"/>
  </r>
  <r>
    <x v="7"/>
    <n v="52"/>
    <n v="19044.43"/>
    <n v="19541.97"/>
    <n v="19541.97"/>
    <n v="2741"/>
    <x v="4"/>
    <x v="1"/>
    <x v="1"/>
    <x v="0"/>
    <x v="0"/>
  </r>
  <r>
    <x v="7"/>
    <n v="111"/>
    <n v="16691.849999999999"/>
    <n v="17192.53"/>
    <n v="17192.53"/>
    <n v="4011"/>
    <x v="5"/>
    <x v="1"/>
    <x v="1"/>
    <x v="0"/>
    <x v="0"/>
  </r>
  <r>
    <x v="7"/>
    <n v="420"/>
    <n v="106879.28"/>
    <n v="106879.28"/>
    <n v="106879.28"/>
    <n v="4111"/>
    <x v="6"/>
    <x v="0"/>
    <x v="1"/>
    <x v="0"/>
    <x v="0"/>
  </r>
  <r>
    <x v="7"/>
    <n v="396"/>
    <n v="29765.88"/>
    <n v="30672.080000000002"/>
    <n v="30672.080000000002"/>
    <n v="4111"/>
    <x v="6"/>
    <x v="1"/>
    <x v="1"/>
    <x v="0"/>
    <x v="0"/>
  </r>
  <r>
    <x v="7"/>
    <n v="302"/>
    <n v="20634.439999999999"/>
    <n v="20634.439999999999"/>
    <n v="20634.439999999999"/>
    <n v="4112"/>
    <x v="7"/>
    <x v="0"/>
    <x v="1"/>
    <x v="0"/>
    <x v="0"/>
  </r>
  <r>
    <x v="7"/>
    <n v="650"/>
    <n v="90443.65"/>
    <n v="93384.51"/>
    <n v="93384.51"/>
    <n v="4112"/>
    <x v="7"/>
    <x v="1"/>
    <x v="1"/>
    <x v="0"/>
    <x v="0"/>
  </r>
  <r>
    <x v="7"/>
    <n v="107"/>
    <n v="23613.13"/>
    <n v="23613.13"/>
    <n v="23613.13"/>
    <n v="4119"/>
    <x v="8"/>
    <x v="0"/>
    <x v="1"/>
    <x v="0"/>
    <x v="0"/>
  </r>
  <r>
    <x v="7"/>
    <n v="2"/>
    <n v="68.94"/>
    <n v="0"/>
    <n v="68.94"/>
    <n v="4121"/>
    <x v="9"/>
    <x v="0"/>
    <x v="2"/>
    <x v="1"/>
    <x v="0"/>
  </r>
  <r>
    <x v="7"/>
    <n v="16362"/>
    <n v="744471.38"/>
    <n v="744471.38"/>
    <n v="744471.38"/>
    <n v="4121"/>
    <x v="9"/>
    <x v="0"/>
    <x v="1"/>
    <x v="0"/>
    <x v="0"/>
  </r>
  <r>
    <x v="7"/>
    <n v="1320"/>
    <n v="71406.929999999993"/>
    <n v="73604.23"/>
    <n v="73604.23"/>
    <n v="4121"/>
    <x v="9"/>
    <x v="1"/>
    <x v="1"/>
    <x v="0"/>
    <x v="0"/>
  </r>
  <r>
    <x v="7"/>
    <n v="19"/>
    <n v="1437"/>
    <n v="1437"/>
    <n v="1437"/>
    <n v="4131"/>
    <x v="10"/>
    <x v="0"/>
    <x v="1"/>
    <x v="0"/>
    <x v="0"/>
  </r>
  <r>
    <x v="7"/>
    <n v="135"/>
    <n v="18566.97"/>
    <n v="19146.57"/>
    <n v="19146.57"/>
    <n v="4131"/>
    <x v="10"/>
    <x v="1"/>
    <x v="1"/>
    <x v="0"/>
    <x v="0"/>
  </r>
  <r>
    <x v="7"/>
    <n v="190"/>
    <n v="43326.02"/>
    <n v="43326.02"/>
    <n v="43326.02"/>
    <n v="4214"/>
    <x v="11"/>
    <x v="0"/>
    <x v="1"/>
    <x v="0"/>
    <x v="0"/>
  </r>
  <r>
    <x v="7"/>
    <n v="26"/>
    <n v="2924.88"/>
    <n v="3012.58"/>
    <n v="3012.58"/>
    <n v="4214"/>
    <x v="11"/>
    <x v="1"/>
    <x v="1"/>
    <x v="0"/>
    <x v="0"/>
  </r>
  <r>
    <x v="7"/>
    <n v="452"/>
    <n v="506158.78"/>
    <n v="506158.78"/>
    <n v="506158.78"/>
    <n v="4215"/>
    <x v="12"/>
    <x v="0"/>
    <x v="1"/>
    <x v="0"/>
    <x v="0"/>
  </r>
  <r>
    <x v="7"/>
    <n v="74"/>
    <n v="183281.9"/>
    <n v="188780.76"/>
    <n v="188780.76"/>
    <n v="4215"/>
    <x v="12"/>
    <x v="1"/>
    <x v="1"/>
    <x v="0"/>
    <x v="0"/>
  </r>
  <r>
    <x v="7"/>
    <n v="9"/>
    <n v="4111.12"/>
    <n v="4234.4399999999996"/>
    <n v="4234.4399999999996"/>
    <n v="4225"/>
    <x v="13"/>
    <x v="1"/>
    <x v="1"/>
    <x v="0"/>
    <x v="0"/>
  </r>
  <r>
    <x v="7"/>
    <n v="157"/>
    <n v="192865.63"/>
    <n v="192865.63"/>
    <n v="192865.63"/>
    <n v="4411"/>
    <x v="14"/>
    <x v="0"/>
    <x v="3"/>
    <x v="2"/>
    <x v="0"/>
  </r>
  <r>
    <x v="7"/>
    <n v="1300"/>
    <n v="1623344.46"/>
    <n v="1650907.54"/>
    <n v="1650907.54"/>
    <n v="4411"/>
    <x v="14"/>
    <x v="1"/>
    <x v="3"/>
    <x v="2"/>
    <x v="0"/>
  </r>
  <r>
    <x v="7"/>
    <n v="31"/>
    <n v="7085.66"/>
    <n v="7085.66"/>
    <n v="7085.66"/>
    <n v="4457"/>
    <x v="15"/>
    <x v="0"/>
    <x v="1"/>
    <x v="0"/>
    <x v="0"/>
  </r>
  <r>
    <x v="7"/>
    <n v="15"/>
    <n v="7555.93"/>
    <n v="7816.07"/>
    <n v="7816.07"/>
    <n v="4457"/>
    <x v="15"/>
    <x v="1"/>
    <x v="1"/>
    <x v="0"/>
    <x v="0"/>
  </r>
  <r>
    <x v="7"/>
    <n v="7"/>
    <n v="3892.25"/>
    <n v="3892.25"/>
    <n v="3892.25"/>
    <n v="4468"/>
    <x v="16"/>
    <x v="0"/>
    <x v="1"/>
    <x v="0"/>
    <x v="0"/>
  </r>
  <r>
    <x v="7"/>
    <n v="12"/>
    <n v="1799.83"/>
    <n v="1853.83"/>
    <n v="1853.83"/>
    <n v="4468"/>
    <x v="16"/>
    <x v="1"/>
    <x v="1"/>
    <x v="0"/>
    <x v="0"/>
  </r>
  <r>
    <x v="7"/>
    <n v="1"/>
    <n v="-100"/>
    <n v="0"/>
    <n v="-100"/>
    <n v="4511"/>
    <x v="17"/>
    <x v="0"/>
    <x v="2"/>
    <x v="1"/>
    <x v="0"/>
  </r>
  <r>
    <x v="7"/>
    <n v="45746"/>
    <n v="20997358.710000001"/>
    <n v="20997358.710000001"/>
    <n v="20997358.710000001"/>
    <n v="4511"/>
    <x v="17"/>
    <x v="0"/>
    <x v="4"/>
    <x v="0"/>
    <x v="0"/>
  </r>
  <r>
    <x v="7"/>
    <n v="2"/>
    <n v="1041.56"/>
    <n v="0"/>
    <n v="1072.8"/>
    <n v="4511"/>
    <x v="17"/>
    <x v="1"/>
    <x v="2"/>
    <x v="1"/>
    <x v="0"/>
  </r>
  <r>
    <x v="7"/>
    <n v="7497"/>
    <n v="3285784.25"/>
    <n v="3361747.65"/>
    <n v="3361747.65"/>
    <n v="4511"/>
    <x v="17"/>
    <x v="1"/>
    <x v="4"/>
    <x v="0"/>
    <x v="0"/>
  </r>
  <r>
    <x v="7"/>
    <n v="103"/>
    <n v="11502.14"/>
    <n v="11502.14"/>
    <n v="11502.14"/>
    <n v="4582"/>
    <x v="18"/>
    <x v="0"/>
    <x v="4"/>
    <x v="0"/>
    <x v="0"/>
  </r>
  <r>
    <x v="7"/>
    <n v="37"/>
    <n v="7073.23"/>
    <n v="7376.79"/>
    <n v="7376.79"/>
    <n v="4582"/>
    <x v="18"/>
    <x v="1"/>
    <x v="4"/>
    <x v="0"/>
    <x v="0"/>
  </r>
  <r>
    <x v="7"/>
    <n v="13957"/>
    <n v="10310398.76"/>
    <n v="10310398.76"/>
    <n v="10310398.76"/>
    <n v="4722"/>
    <x v="19"/>
    <x v="0"/>
    <x v="3"/>
    <x v="2"/>
    <x v="0"/>
  </r>
  <r>
    <x v="7"/>
    <n v="2624"/>
    <n v="1175673.17"/>
    <n v="1212099.6499999999"/>
    <n v="1212099.6499999999"/>
    <n v="4722"/>
    <x v="19"/>
    <x v="1"/>
    <x v="3"/>
    <x v="2"/>
    <x v="0"/>
  </r>
  <r>
    <x v="7"/>
    <n v="1"/>
    <n v="100"/>
    <n v="0"/>
    <n v="100"/>
    <n v="4784"/>
    <x v="20"/>
    <x v="0"/>
    <x v="2"/>
    <x v="1"/>
    <x v="0"/>
  </r>
  <r>
    <x v="7"/>
    <n v="12315"/>
    <n v="587199.48"/>
    <n v="587199.48"/>
    <n v="587199.48"/>
    <n v="4784"/>
    <x v="20"/>
    <x v="0"/>
    <x v="1"/>
    <x v="0"/>
    <x v="0"/>
  </r>
  <r>
    <x v="7"/>
    <n v="361"/>
    <n v="5882.38"/>
    <n v="6058.78"/>
    <n v="6058.78"/>
    <n v="4784"/>
    <x v="20"/>
    <x v="1"/>
    <x v="1"/>
    <x v="0"/>
    <x v="0"/>
  </r>
  <r>
    <x v="7"/>
    <n v="1082"/>
    <n v="148794.49"/>
    <n v="148794.49"/>
    <n v="148794.49"/>
    <n v="4789"/>
    <x v="21"/>
    <x v="0"/>
    <x v="1"/>
    <x v="0"/>
    <x v="0"/>
  </r>
  <r>
    <x v="7"/>
    <n v="283"/>
    <n v="37296.92"/>
    <n v="38418.22"/>
    <n v="38418.22"/>
    <n v="4789"/>
    <x v="21"/>
    <x v="1"/>
    <x v="1"/>
    <x v="0"/>
    <x v="0"/>
  </r>
  <r>
    <x v="7"/>
    <n v="6325"/>
    <n v="460339.85"/>
    <n v="460339.85"/>
    <n v="460339.85"/>
    <n v="4812"/>
    <x v="22"/>
    <x v="0"/>
    <x v="1"/>
    <x v="0"/>
    <x v="0"/>
  </r>
  <r>
    <x v="7"/>
    <n v="299"/>
    <n v="21857.7"/>
    <n v="22529.58"/>
    <n v="22529.58"/>
    <n v="4812"/>
    <x v="22"/>
    <x v="1"/>
    <x v="1"/>
    <x v="0"/>
    <x v="0"/>
  </r>
  <r>
    <x v="7"/>
    <n v="2"/>
    <n v="538.29"/>
    <n v="0"/>
    <n v="538.29"/>
    <n v="4814"/>
    <x v="23"/>
    <x v="0"/>
    <x v="2"/>
    <x v="1"/>
    <x v="0"/>
  </r>
  <r>
    <x v="7"/>
    <n v="72965"/>
    <n v="8438814.0299999993"/>
    <n v="8438814.0299999993"/>
    <n v="8438814.0299999993"/>
    <n v="4814"/>
    <x v="23"/>
    <x v="0"/>
    <x v="1"/>
    <x v="0"/>
    <x v="0"/>
  </r>
  <r>
    <x v="7"/>
    <n v="910"/>
    <n v="34068.42"/>
    <n v="34841"/>
    <n v="34841"/>
    <n v="4814"/>
    <x v="23"/>
    <x v="1"/>
    <x v="1"/>
    <x v="0"/>
    <x v="0"/>
  </r>
  <r>
    <x v="7"/>
    <n v="346"/>
    <n v="49241.120000000003"/>
    <n v="49241.120000000003"/>
    <n v="49241.120000000003"/>
    <n v="4816"/>
    <x v="24"/>
    <x v="0"/>
    <x v="1"/>
    <x v="0"/>
    <x v="0"/>
  </r>
  <r>
    <x v="7"/>
    <n v="2"/>
    <n v="23.64"/>
    <n v="0"/>
    <n v="24.36"/>
    <n v="4816"/>
    <x v="24"/>
    <x v="1"/>
    <x v="2"/>
    <x v="1"/>
    <x v="0"/>
  </r>
  <r>
    <x v="7"/>
    <n v="204"/>
    <n v="16043.11"/>
    <n v="16555.87"/>
    <n v="16555.87"/>
    <n v="4816"/>
    <x v="24"/>
    <x v="1"/>
    <x v="1"/>
    <x v="0"/>
    <x v="0"/>
  </r>
  <r>
    <x v="7"/>
    <n v="45"/>
    <n v="3825.75"/>
    <n v="3942.13"/>
    <n v="3942.13"/>
    <n v="4829"/>
    <x v="25"/>
    <x v="1"/>
    <x v="1"/>
    <x v="0"/>
    <x v="0"/>
  </r>
  <r>
    <x v="7"/>
    <n v="10690"/>
    <n v="1142688.53"/>
    <n v="1142688.53"/>
    <n v="1142688.53"/>
    <n v="4899"/>
    <x v="26"/>
    <x v="0"/>
    <x v="1"/>
    <x v="0"/>
    <x v="0"/>
  </r>
  <r>
    <x v="7"/>
    <n v="31"/>
    <n v="3590.4"/>
    <n v="3703.22"/>
    <n v="3703.22"/>
    <n v="4899"/>
    <x v="26"/>
    <x v="1"/>
    <x v="1"/>
    <x v="0"/>
    <x v="0"/>
  </r>
  <r>
    <x v="7"/>
    <n v="14848"/>
    <n v="4576461.92"/>
    <n v="4576461.92"/>
    <n v="4576461.92"/>
    <n v="4900"/>
    <x v="27"/>
    <x v="0"/>
    <x v="1"/>
    <x v="0"/>
    <x v="0"/>
  </r>
  <r>
    <x v="7"/>
    <n v="40"/>
    <n v="7339.37"/>
    <n v="7559.61"/>
    <n v="7559.61"/>
    <n v="4900"/>
    <x v="27"/>
    <x v="1"/>
    <x v="1"/>
    <x v="0"/>
    <x v="0"/>
  </r>
  <r>
    <x v="7"/>
    <n v="1634"/>
    <n v="309287.45"/>
    <n v="309287.45"/>
    <n v="309287.45"/>
    <n v="5013"/>
    <x v="28"/>
    <x v="0"/>
    <x v="5"/>
    <x v="2"/>
    <x v="0"/>
  </r>
  <r>
    <x v="7"/>
    <n v="9"/>
    <n v="6855.28"/>
    <n v="7060.92"/>
    <n v="7060.92"/>
    <n v="5013"/>
    <x v="28"/>
    <x v="1"/>
    <x v="5"/>
    <x v="2"/>
    <x v="0"/>
  </r>
  <r>
    <x v="7"/>
    <n v="8"/>
    <n v="8391.9599999999991"/>
    <n v="8391.9599999999991"/>
    <n v="8391.9599999999991"/>
    <n v="5039"/>
    <x v="30"/>
    <x v="0"/>
    <x v="0"/>
    <x v="0"/>
    <x v="0"/>
  </r>
  <r>
    <x v="7"/>
    <n v="3"/>
    <n v="960.48"/>
    <n v="989.3"/>
    <n v="989.3"/>
    <n v="5039"/>
    <x v="30"/>
    <x v="1"/>
    <x v="0"/>
    <x v="0"/>
    <x v="0"/>
  </r>
  <r>
    <x v="7"/>
    <n v="4"/>
    <n v="495.29"/>
    <n v="510.15"/>
    <n v="510.15"/>
    <n v="5044"/>
    <x v="31"/>
    <x v="1"/>
    <x v="0"/>
    <x v="0"/>
    <x v="0"/>
  </r>
  <r>
    <x v="7"/>
    <n v="2"/>
    <n v="227.26"/>
    <n v="0"/>
    <n v="227.26"/>
    <n v="5045"/>
    <x v="32"/>
    <x v="0"/>
    <x v="2"/>
    <x v="1"/>
    <x v="0"/>
  </r>
  <r>
    <x v="7"/>
    <n v="52529"/>
    <n v="2088970.64"/>
    <n v="2088970.64"/>
    <n v="2088970.64"/>
    <n v="5045"/>
    <x v="32"/>
    <x v="0"/>
    <x v="0"/>
    <x v="0"/>
    <x v="0"/>
  </r>
  <r>
    <x v="7"/>
    <n v="856"/>
    <n v="149852.07"/>
    <n v="153932.26999999999"/>
    <n v="153932.26999999999"/>
    <n v="5045"/>
    <x v="32"/>
    <x v="1"/>
    <x v="0"/>
    <x v="0"/>
    <x v="0"/>
  </r>
  <r>
    <x v="7"/>
    <n v="2"/>
    <n v="836"/>
    <n v="861.08"/>
    <n v="861.08"/>
    <n v="5046"/>
    <x v="33"/>
    <x v="1"/>
    <x v="1"/>
    <x v="0"/>
    <x v="0"/>
  </r>
  <r>
    <x v="7"/>
    <n v="918"/>
    <n v="1501166.24"/>
    <n v="1501166.24"/>
    <n v="1501166.24"/>
    <n v="5047"/>
    <x v="34"/>
    <x v="0"/>
    <x v="1"/>
    <x v="0"/>
    <x v="0"/>
  </r>
  <r>
    <x v="7"/>
    <n v="90"/>
    <n v="23824.880000000001"/>
    <n v="24539.7"/>
    <n v="24539.7"/>
    <n v="5047"/>
    <x v="34"/>
    <x v="1"/>
    <x v="1"/>
    <x v="0"/>
    <x v="0"/>
  </r>
  <r>
    <x v="7"/>
    <n v="604"/>
    <n v="876341.96"/>
    <n v="876341.96"/>
    <n v="876341.96"/>
    <n v="5065"/>
    <x v="35"/>
    <x v="0"/>
    <x v="0"/>
    <x v="0"/>
    <x v="0"/>
  </r>
  <r>
    <x v="7"/>
    <n v="46"/>
    <n v="8581.2199999999993"/>
    <n v="8833.94"/>
    <n v="8833.94"/>
    <n v="5065"/>
    <x v="35"/>
    <x v="1"/>
    <x v="0"/>
    <x v="0"/>
    <x v="0"/>
  </r>
  <r>
    <x v="7"/>
    <n v="847"/>
    <n v="208005.91"/>
    <n v="208005.91"/>
    <n v="208005.91"/>
    <n v="5072"/>
    <x v="36"/>
    <x v="0"/>
    <x v="0"/>
    <x v="0"/>
    <x v="0"/>
  </r>
  <r>
    <x v="7"/>
    <n v="19"/>
    <n v="1786.97"/>
    <n v="1840.59"/>
    <n v="1840.59"/>
    <n v="5072"/>
    <x v="36"/>
    <x v="1"/>
    <x v="0"/>
    <x v="0"/>
    <x v="0"/>
  </r>
  <r>
    <x v="7"/>
    <n v="1"/>
    <n v="242.83"/>
    <n v="250.11"/>
    <n v="250.11"/>
    <n v="5074"/>
    <x v="37"/>
    <x v="1"/>
    <x v="0"/>
    <x v="0"/>
    <x v="0"/>
  </r>
  <r>
    <x v="7"/>
    <n v="89"/>
    <n v="14074.92"/>
    <n v="14074.92"/>
    <n v="14074.92"/>
    <n v="5085"/>
    <x v="38"/>
    <x v="0"/>
    <x v="1"/>
    <x v="0"/>
    <x v="0"/>
  </r>
  <r>
    <x v="7"/>
    <n v="9"/>
    <n v="938.11"/>
    <n v="966.25"/>
    <n v="966.25"/>
    <n v="5085"/>
    <x v="38"/>
    <x v="1"/>
    <x v="1"/>
    <x v="0"/>
    <x v="0"/>
  </r>
  <r>
    <x v="7"/>
    <n v="23"/>
    <n v="12228.54"/>
    <n v="12597.12"/>
    <n v="12597.12"/>
    <n v="5094"/>
    <x v="39"/>
    <x v="1"/>
    <x v="0"/>
    <x v="0"/>
    <x v="0"/>
  </r>
  <r>
    <x v="7"/>
    <n v="865"/>
    <n v="447653.08"/>
    <n v="447653.08"/>
    <n v="447653.08"/>
    <n v="5099"/>
    <x v="40"/>
    <x v="0"/>
    <x v="0"/>
    <x v="0"/>
    <x v="0"/>
  </r>
  <r>
    <x v="7"/>
    <n v="101"/>
    <n v="36258.49"/>
    <n v="37443.67"/>
    <n v="37443.67"/>
    <n v="5099"/>
    <x v="40"/>
    <x v="1"/>
    <x v="0"/>
    <x v="0"/>
    <x v="0"/>
  </r>
  <r>
    <x v="7"/>
    <n v="137"/>
    <n v="446920.19"/>
    <n v="446920.19"/>
    <n v="446920.19"/>
    <n v="5111"/>
    <x v="41"/>
    <x v="0"/>
    <x v="0"/>
    <x v="0"/>
    <x v="0"/>
  </r>
  <r>
    <x v="7"/>
    <n v="16"/>
    <n v="6666.08"/>
    <n v="6866.04"/>
    <n v="6866.04"/>
    <n v="5111"/>
    <x v="41"/>
    <x v="1"/>
    <x v="0"/>
    <x v="0"/>
    <x v="0"/>
  </r>
  <r>
    <x v="7"/>
    <n v="202"/>
    <n v="23093.19"/>
    <n v="23870.29"/>
    <n v="23870.29"/>
    <n v="5122"/>
    <x v="42"/>
    <x v="1"/>
    <x v="1"/>
    <x v="0"/>
    <x v="0"/>
  </r>
  <r>
    <x v="7"/>
    <n v="12"/>
    <n v="13844.52"/>
    <n v="14259.82"/>
    <n v="14259.82"/>
    <n v="5131"/>
    <x v="43"/>
    <x v="1"/>
    <x v="0"/>
    <x v="0"/>
    <x v="0"/>
  </r>
  <r>
    <x v="7"/>
    <n v="29"/>
    <n v="10253.44"/>
    <n v="10570"/>
    <n v="10570"/>
    <n v="5137"/>
    <x v="44"/>
    <x v="1"/>
    <x v="0"/>
    <x v="0"/>
    <x v="0"/>
  </r>
  <r>
    <x v="7"/>
    <n v="6"/>
    <n v="309.63"/>
    <n v="318.89"/>
    <n v="318.89"/>
    <n v="5139"/>
    <x v="45"/>
    <x v="1"/>
    <x v="0"/>
    <x v="0"/>
    <x v="0"/>
  </r>
  <r>
    <x v="7"/>
    <n v="3"/>
    <n v="394.76"/>
    <n v="406.6"/>
    <n v="406.6"/>
    <n v="5169"/>
    <x v="46"/>
    <x v="1"/>
    <x v="1"/>
    <x v="0"/>
    <x v="0"/>
  </r>
  <r>
    <x v="7"/>
    <n v="1017"/>
    <n v="67933.33"/>
    <n v="67933.33"/>
    <n v="67933.33"/>
    <n v="5172"/>
    <x v="47"/>
    <x v="0"/>
    <x v="0"/>
    <x v="0"/>
    <x v="0"/>
  </r>
  <r>
    <x v="7"/>
    <n v="1"/>
    <n v="67.66"/>
    <n v="69.680000000000007"/>
    <n v="69.680000000000007"/>
    <n v="5172"/>
    <x v="47"/>
    <x v="1"/>
    <x v="0"/>
    <x v="0"/>
    <x v="0"/>
  </r>
  <r>
    <x v="7"/>
    <n v="62"/>
    <n v="5067.84"/>
    <n v="5221.1400000000003"/>
    <n v="5221.1400000000003"/>
    <n v="5192"/>
    <x v="48"/>
    <x v="1"/>
    <x v="0"/>
    <x v="0"/>
    <x v="0"/>
  </r>
  <r>
    <x v="7"/>
    <n v="1"/>
    <n v="497.49"/>
    <n v="512.41"/>
    <n v="512.41"/>
    <n v="5193"/>
    <x v="49"/>
    <x v="1"/>
    <x v="1"/>
    <x v="0"/>
    <x v="0"/>
  </r>
  <r>
    <x v="7"/>
    <n v="1915"/>
    <n v="1829799.55"/>
    <n v="1829799.55"/>
    <n v="1829799.55"/>
    <n v="5199"/>
    <x v="50"/>
    <x v="0"/>
    <x v="0"/>
    <x v="0"/>
    <x v="0"/>
  </r>
  <r>
    <x v="7"/>
    <n v="115"/>
    <n v="80976.820000000007"/>
    <n v="82914.960000000006"/>
    <n v="82914.960000000006"/>
    <n v="5199"/>
    <x v="50"/>
    <x v="1"/>
    <x v="0"/>
    <x v="0"/>
    <x v="0"/>
  </r>
  <r>
    <x v="7"/>
    <n v="8254"/>
    <n v="1704053.86"/>
    <n v="1704053.86"/>
    <n v="1704053.86"/>
    <n v="5200"/>
    <x v="51"/>
    <x v="0"/>
    <x v="6"/>
    <x v="3"/>
    <x v="0"/>
  </r>
  <r>
    <x v="7"/>
    <n v="101"/>
    <n v="23470.9"/>
    <n v="24292.240000000002"/>
    <n v="24292.240000000002"/>
    <n v="5200"/>
    <x v="51"/>
    <x v="1"/>
    <x v="6"/>
    <x v="3"/>
    <x v="0"/>
  </r>
  <r>
    <x v="7"/>
    <n v="1660"/>
    <n v="900324.27"/>
    <n v="900324.27"/>
    <n v="900324.27"/>
    <n v="5211"/>
    <x v="52"/>
    <x v="0"/>
    <x v="0"/>
    <x v="0"/>
    <x v="0"/>
  </r>
  <r>
    <x v="7"/>
    <n v="4"/>
    <n v="811.98"/>
    <n v="836.34"/>
    <n v="836.34"/>
    <n v="5211"/>
    <x v="52"/>
    <x v="1"/>
    <x v="0"/>
    <x v="0"/>
    <x v="0"/>
  </r>
  <r>
    <x v="7"/>
    <n v="7"/>
    <n v="4829.1499999999996"/>
    <n v="4974.01"/>
    <n v="4974.01"/>
    <n v="5231"/>
    <x v="250"/>
    <x v="1"/>
    <x v="6"/>
    <x v="3"/>
    <x v="0"/>
  </r>
  <r>
    <x v="7"/>
    <n v="64518"/>
    <n v="5634145.4800000004"/>
    <n v="5634145.4800000004"/>
    <n v="5634145.4800000004"/>
    <n v="5251"/>
    <x v="53"/>
    <x v="0"/>
    <x v="0"/>
    <x v="0"/>
    <x v="0"/>
  </r>
  <r>
    <x v="7"/>
    <n v="92"/>
    <n v="7194.53"/>
    <n v="7415.35"/>
    <n v="7415.35"/>
    <n v="5251"/>
    <x v="53"/>
    <x v="1"/>
    <x v="0"/>
    <x v="0"/>
    <x v="0"/>
  </r>
  <r>
    <x v="7"/>
    <n v="1323"/>
    <n v="159017.39000000001"/>
    <n v="159017.39000000001"/>
    <n v="159017.39000000001"/>
    <n v="5261"/>
    <x v="49"/>
    <x v="0"/>
    <x v="0"/>
    <x v="0"/>
    <x v="0"/>
  </r>
  <r>
    <x v="7"/>
    <n v="8"/>
    <n v="742.69"/>
    <n v="764.99"/>
    <n v="764.99"/>
    <n v="5261"/>
    <x v="49"/>
    <x v="1"/>
    <x v="0"/>
    <x v="0"/>
    <x v="0"/>
  </r>
  <r>
    <x v="7"/>
    <n v="2"/>
    <n v="49.23"/>
    <n v="50.69"/>
    <n v="50.69"/>
    <n v="5271"/>
    <x v="238"/>
    <x v="1"/>
    <x v="5"/>
    <x v="2"/>
    <x v="0"/>
  </r>
  <r>
    <x v="7"/>
    <n v="5436"/>
    <n v="1204257.49"/>
    <n v="1204257.49"/>
    <n v="1204257.49"/>
    <n v="5300"/>
    <x v="54"/>
    <x v="0"/>
    <x v="1"/>
    <x v="0"/>
    <x v="0"/>
  </r>
  <r>
    <x v="7"/>
    <n v="122"/>
    <n v="24270.85"/>
    <n v="25030.45"/>
    <n v="25030.45"/>
    <n v="5300"/>
    <x v="54"/>
    <x v="1"/>
    <x v="1"/>
    <x v="0"/>
    <x v="0"/>
  </r>
  <r>
    <x v="7"/>
    <n v="3230"/>
    <n v="417378.64"/>
    <n v="417378.64"/>
    <n v="417378.64"/>
    <n v="5309"/>
    <x v="55"/>
    <x v="0"/>
    <x v="0"/>
    <x v="0"/>
    <x v="0"/>
  </r>
  <r>
    <x v="7"/>
    <n v="2894"/>
    <n v="394086.84"/>
    <n v="405973.48"/>
    <n v="405973.48"/>
    <n v="5309"/>
    <x v="55"/>
    <x v="1"/>
    <x v="0"/>
    <x v="0"/>
    <x v="0"/>
  </r>
  <r>
    <x v="7"/>
    <n v="305"/>
    <n v="48290.1"/>
    <n v="48290.1"/>
    <n v="48290.1"/>
    <n v="5310"/>
    <x v="56"/>
    <x v="0"/>
    <x v="1"/>
    <x v="0"/>
    <x v="0"/>
  </r>
  <r>
    <x v="7"/>
    <n v="814"/>
    <n v="54637.279999999999"/>
    <n v="56319.12"/>
    <n v="56319.12"/>
    <n v="5310"/>
    <x v="56"/>
    <x v="1"/>
    <x v="1"/>
    <x v="0"/>
    <x v="0"/>
  </r>
  <r>
    <x v="7"/>
    <n v="1"/>
    <n v="14.98"/>
    <n v="0"/>
    <n v="14.98"/>
    <n v="5311"/>
    <x v="57"/>
    <x v="0"/>
    <x v="2"/>
    <x v="1"/>
    <x v="0"/>
  </r>
  <r>
    <x v="7"/>
    <n v="186120"/>
    <n v="16151261.57"/>
    <n v="16151261.57"/>
    <n v="16151261.57"/>
    <n v="5311"/>
    <x v="57"/>
    <x v="0"/>
    <x v="6"/>
    <x v="3"/>
    <x v="0"/>
  </r>
  <r>
    <x v="7"/>
    <n v="4"/>
    <n v="2262.06"/>
    <n v="0"/>
    <n v="2329.94"/>
    <n v="5311"/>
    <x v="57"/>
    <x v="1"/>
    <x v="2"/>
    <x v="1"/>
    <x v="0"/>
  </r>
  <r>
    <x v="7"/>
    <n v="5128"/>
    <n v="770557.94"/>
    <n v="794687.66"/>
    <n v="794687.66"/>
    <n v="5311"/>
    <x v="57"/>
    <x v="1"/>
    <x v="6"/>
    <x v="3"/>
    <x v="0"/>
  </r>
  <r>
    <x v="7"/>
    <n v="34"/>
    <n v="2034.81"/>
    <n v="2095.91"/>
    <n v="2095.91"/>
    <n v="5331"/>
    <x v="58"/>
    <x v="1"/>
    <x v="0"/>
    <x v="0"/>
    <x v="0"/>
  </r>
  <r>
    <x v="7"/>
    <n v="306"/>
    <n v="27273.55"/>
    <n v="27273.55"/>
    <n v="27273.55"/>
    <n v="5399"/>
    <x v="59"/>
    <x v="0"/>
    <x v="1"/>
    <x v="0"/>
    <x v="0"/>
  </r>
  <r>
    <x v="7"/>
    <n v="281"/>
    <n v="67928.509999999995"/>
    <n v="69995.69"/>
    <n v="69995.69"/>
    <n v="5399"/>
    <x v="59"/>
    <x v="1"/>
    <x v="1"/>
    <x v="0"/>
    <x v="0"/>
  </r>
  <r>
    <x v="7"/>
    <n v="7"/>
    <n v="487.86"/>
    <n v="0"/>
    <n v="487.86"/>
    <n v="5411"/>
    <x v="60"/>
    <x v="0"/>
    <x v="2"/>
    <x v="1"/>
    <x v="0"/>
  </r>
  <r>
    <x v="7"/>
    <n v="704909"/>
    <n v="42089920.240000002"/>
    <n v="42089920.240000002"/>
    <n v="42089920.240000002"/>
    <n v="5411"/>
    <x v="60"/>
    <x v="0"/>
    <x v="1"/>
    <x v="0"/>
    <x v="0"/>
  </r>
  <r>
    <x v="7"/>
    <n v="3767"/>
    <n v="224594.43"/>
    <n v="231413.93"/>
    <n v="231413.93"/>
    <n v="5411"/>
    <x v="60"/>
    <x v="1"/>
    <x v="1"/>
    <x v="0"/>
    <x v="0"/>
  </r>
  <r>
    <x v="7"/>
    <n v="14"/>
    <n v="595.59"/>
    <n v="613.49"/>
    <n v="613.49"/>
    <n v="5422"/>
    <x v="61"/>
    <x v="1"/>
    <x v="0"/>
    <x v="0"/>
    <x v="0"/>
  </r>
  <r>
    <x v="7"/>
    <n v="1280"/>
    <n v="48059.32"/>
    <n v="48059.32"/>
    <n v="48059.32"/>
    <n v="5441"/>
    <x v="62"/>
    <x v="0"/>
    <x v="0"/>
    <x v="0"/>
    <x v="0"/>
  </r>
  <r>
    <x v="7"/>
    <n v="111"/>
    <n v="4803.59"/>
    <n v="4947.67"/>
    <n v="4947.67"/>
    <n v="5441"/>
    <x v="62"/>
    <x v="1"/>
    <x v="0"/>
    <x v="0"/>
    <x v="0"/>
  </r>
  <r>
    <x v="7"/>
    <n v="16"/>
    <n v="657.44"/>
    <n v="677.18"/>
    <n v="677.18"/>
    <n v="5451"/>
    <x v="63"/>
    <x v="1"/>
    <x v="1"/>
    <x v="0"/>
    <x v="0"/>
  </r>
  <r>
    <x v="7"/>
    <n v="474"/>
    <n v="19636.38"/>
    <n v="19636.38"/>
    <n v="19636.38"/>
    <n v="5462"/>
    <x v="64"/>
    <x v="0"/>
    <x v="1"/>
    <x v="0"/>
    <x v="0"/>
  </r>
  <r>
    <x v="7"/>
    <n v="52"/>
    <n v="1897.31"/>
    <n v="1954.23"/>
    <n v="1954.23"/>
    <n v="5462"/>
    <x v="64"/>
    <x v="1"/>
    <x v="1"/>
    <x v="0"/>
    <x v="0"/>
  </r>
  <r>
    <x v="7"/>
    <n v="30396"/>
    <n v="1707193.43"/>
    <n v="1707193.43"/>
    <n v="1707193.43"/>
    <n v="5499"/>
    <x v="65"/>
    <x v="0"/>
    <x v="1"/>
    <x v="0"/>
    <x v="0"/>
  </r>
  <r>
    <x v="7"/>
    <n v="881"/>
    <n v="73749.62"/>
    <n v="75780.44"/>
    <n v="75780.44"/>
    <n v="5499"/>
    <x v="65"/>
    <x v="1"/>
    <x v="1"/>
    <x v="0"/>
    <x v="0"/>
  </r>
  <r>
    <x v="7"/>
    <n v="4436"/>
    <n v="3773003.46"/>
    <n v="3773003.46"/>
    <n v="3773003.46"/>
    <n v="5511"/>
    <x v="66"/>
    <x v="0"/>
    <x v="5"/>
    <x v="2"/>
    <x v="0"/>
  </r>
  <r>
    <x v="7"/>
    <n v="45"/>
    <n v="28664.11"/>
    <n v="29606.01"/>
    <n v="29606.01"/>
    <n v="5511"/>
    <x v="66"/>
    <x v="1"/>
    <x v="5"/>
    <x v="2"/>
    <x v="0"/>
  </r>
  <r>
    <x v="7"/>
    <n v="3"/>
    <n v="178.1"/>
    <n v="183.44"/>
    <n v="183.44"/>
    <n v="5521"/>
    <x v="254"/>
    <x v="1"/>
    <x v="5"/>
    <x v="2"/>
    <x v="0"/>
  </r>
  <r>
    <x v="7"/>
    <n v="1"/>
    <n v="104.89"/>
    <n v="108.03"/>
    <n v="108.03"/>
    <n v="5531"/>
    <x v="67"/>
    <x v="1"/>
    <x v="0"/>
    <x v="0"/>
    <x v="0"/>
  </r>
  <r>
    <x v="7"/>
    <n v="1344"/>
    <n v="660608.32999999996"/>
    <n v="660608.32999999996"/>
    <n v="660608.32999999996"/>
    <n v="5532"/>
    <x v="68"/>
    <x v="0"/>
    <x v="5"/>
    <x v="2"/>
    <x v="0"/>
  </r>
  <r>
    <x v="7"/>
    <n v="5"/>
    <n v="1536.81"/>
    <n v="1582.93"/>
    <n v="1582.93"/>
    <n v="5532"/>
    <x v="68"/>
    <x v="1"/>
    <x v="5"/>
    <x v="2"/>
    <x v="0"/>
  </r>
  <r>
    <x v="7"/>
    <n v="6402"/>
    <n v="771984.3"/>
    <n v="771984.3"/>
    <n v="771984.3"/>
    <n v="5533"/>
    <x v="69"/>
    <x v="0"/>
    <x v="5"/>
    <x v="2"/>
    <x v="0"/>
  </r>
  <r>
    <x v="7"/>
    <n v="62"/>
    <n v="38330.67"/>
    <n v="39486.35"/>
    <n v="39486.35"/>
    <n v="5533"/>
    <x v="69"/>
    <x v="1"/>
    <x v="5"/>
    <x v="2"/>
    <x v="0"/>
  </r>
  <r>
    <x v="7"/>
    <n v="3"/>
    <n v="114.87"/>
    <n v="0"/>
    <n v="114.87"/>
    <n v="5541"/>
    <x v="70"/>
    <x v="0"/>
    <x v="2"/>
    <x v="1"/>
    <x v="0"/>
  </r>
  <r>
    <x v="7"/>
    <n v="260569"/>
    <n v="17614716.079999998"/>
    <n v="17614716.079999998"/>
    <n v="17614716.079999998"/>
    <n v="5541"/>
    <x v="70"/>
    <x v="0"/>
    <x v="7"/>
    <x v="4"/>
    <x v="0"/>
  </r>
  <r>
    <x v="7"/>
    <n v="1890"/>
    <n v="122476.79"/>
    <n v="126159.89"/>
    <n v="126159.89"/>
    <n v="5541"/>
    <x v="70"/>
    <x v="1"/>
    <x v="7"/>
    <x v="4"/>
    <x v="0"/>
  </r>
  <r>
    <x v="7"/>
    <n v="1"/>
    <n v="69.040000000000006"/>
    <n v="0"/>
    <n v="71.12"/>
    <n v="5542"/>
    <x v="71"/>
    <x v="1"/>
    <x v="2"/>
    <x v="1"/>
    <x v="0"/>
  </r>
  <r>
    <x v="7"/>
    <n v="234"/>
    <n v="11289.91"/>
    <n v="11635.89"/>
    <n v="11635.89"/>
    <n v="5542"/>
    <x v="71"/>
    <x v="1"/>
    <x v="7"/>
    <x v="4"/>
    <x v="0"/>
  </r>
  <r>
    <x v="7"/>
    <n v="330"/>
    <n v="88421.32"/>
    <n v="88421.32"/>
    <n v="88421.32"/>
    <n v="5551"/>
    <x v="72"/>
    <x v="0"/>
    <x v="0"/>
    <x v="0"/>
    <x v="0"/>
  </r>
  <r>
    <x v="7"/>
    <n v="12"/>
    <n v="1715.74"/>
    <n v="1767.22"/>
    <n v="1767.22"/>
    <n v="5551"/>
    <x v="72"/>
    <x v="1"/>
    <x v="0"/>
    <x v="0"/>
    <x v="0"/>
  </r>
  <r>
    <x v="7"/>
    <n v="11"/>
    <n v="7612.65"/>
    <n v="7612.65"/>
    <n v="7612.65"/>
    <n v="5561"/>
    <x v="73"/>
    <x v="0"/>
    <x v="0"/>
    <x v="0"/>
    <x v="0"/>
  </r>
  <r>
    <x v="7"/>
    <n v="22"/>
    <n v="853.32"/>
    <n v="1327.14"/>
    <n v="1327.14"/>
    <n v="5561"/>
    <x v="73"/>
    <x v="1"/>
    <x v="0"/>
    <x v="0"/>
    <x v="0"/>
  </r>
  <r>
    <x v="7"/>
    <n v="241"/>
    <n v="110202.62"/>
    <n v="110202.62"/>
    <n v="110202.62"/>
    <n v="5571"/>
    <x v="74"/>
    <x v="0"/>
    <x v="0"/>
    <x v="0"/>
    <x v="0"/>
  </r>
  <r>
    <x v="7"/>
    <n v="53"/>
    <n v="26288.41"/>
    <n v="27077.03"/>
    <n v="27077.03"/>
    <n v="5571"/>
    <x v="74"/>
    <x v="1"/>
    <x v="0"/>
    <x v="0"/>
    <x v="0"/>
  </r>
  <r>
    <x v="7"/>
    <n v="358"/>
    <n v="150220.09"/>
    <n v="150220.09"/>
    <n v="150220.09"/>
    <n v="5599"/>
    <x v="75"/>
    <x v="0"/>
    <x v="0"/>
    <x v="0"/>
    <x v="0"/>
  </r>
  <r>
    <x v="7"/>
    <n v="10"/>
    <n v="6168.35"/>
    <n v="6353.41"/>
    <n v="6353.41"/>
    <n v="5599"/>
    <x v="75"/>
    <x v="1"/>
    <x v="0"/>
    <x v="0"/>
    <x v="0"/>
  </r>
  <r>
    <x v="7"/>
    <n v="4717"/>
    <n v="736815.91"/>
    <n v="736815.91"/>
    <n v="736815.91"/>
    <n v="5611"/>
    <x v="76"/>
    <x v="0"/>
    <x v="0"/>
    <x v="0"/>
    <x v="0"/>
  </r>
  <r>
    <x v="7"/>
    <n v="500"/>
    <n v="123515.74"/>
    <n v="127463.76"/>
    <n v="127463.76"/>
    <n v="5611"/>
    <x v="76"/>
    <x v="1"/>
    <x v="0"/>
    <x v="0"/>
    <x v="0"/>
  </r>
  <r>
    <x v="7"/>
    <n v="23744"/>
    <n v="2171042.79"/>
    <n v="2171042.79"/>
    <n v="2171042.79"/>
    <n v="5621"/>
    <x v="77"/>
    <x v="0"/>
    <x v="0"/>
    <x v="0"/>
    <x v="0"/>
  </r>
  <r>
    <x v="7"/>
    <n v="1359"/>
    <n v="348795.97"/>
    <n v="359424.57"/>
    <n v="359424.57"/>
    <n v="5621"/>
    <x v="77"/>
    <x v="1"/>
    <x v="0"/>
    <x v="0"/>
    <x v="0"/>
  </r>
  <r>
    <x v="7"/>
    <n v="4221"/>
    <n v="472720.98"/>
    <n v="472720.98"/>
    <n v="472720.98"/>
    <n v="5631"/>
    <x v="78"/>
    <x v="0"/>
    <x v="0"/>
    <x v="0"/>
    <x v="0"/>
  </r>
  <r>
    <x v="7"/>
    <n v="358"/>
    <n v="76596.070000000007"/>
    <n v="78894.05"/>
    <n v="78894.05"/>
    <n v="5631"/>
    <x v="78"/>
    <x v="1"/>
    <x v="0"/>
    <x v="0"/>
    <x v="0"/>
  </r>
  <r>
    <x v="7"/>
    <n v="5109"/>
    <n v="354240.9"/>
    <n v="354240.9"/>
    <n v="354240.9"/>
    <n v="5641"/>
    <x v="79"/>
    <x v="0"/>
    <x v="0"/>
    <x v="0"/>
    <x v="0"/>
  </r>
  <r>
    <x v="7"/>
    <n v="236"/>
    <n v="25305.360000000001"/>
    <n v="26084.2"/>
    <n v="26084.2"/>
    <n v="5641"/>
    <x v="79"/>
    <x v="1"/>
    <x v="0"/>
    <x v="0"/>
    <x v="0"/>
  </r>
  <r>
    <x v="7"/>
    <n v="5505"/>
    <n v="404486.58"/>
    <n v="404486.58"/>
    <n v="404486.58"/>
    <n v="5651"/>
    <x v="80"/>
    <x v="0"/>
    <x v="0"/>
    <x v="0"/>
    <x v="0"/>
  </r>
  <r>
    <x v="7"/>
    <n v="3014"/>
    <n v="511453.87"/>
    <n v="527103.31000000006"/>
    <n v="527103.31000000006"/>
    <n v="5651"/>
    <x v="80"/>
    <x v="1"/>
    <x v="0"/>
    <x v="0"/>
    <x v="0"/>
  </r>
  <r>
    <x v="7"/>
    <n v="118"/>
    <n v="10995.1"/>
    <n v="11362.14"/>
    <n v="11362.14"/>
    <n v="5655"/>
    <x v="81"/>
    <x v="1"/>
    <x v="0"/>
    <x v="0"/>
    <x v="0"/>
  </r>
  <r>
    <x v="7"/>
    <n v="7828"/>
    <n v="983503.43"/>
    <n v="983503.43"/>
    <n v="983503.43"/>
    <n v="5661"/>
    <x v="82"/>
    <x v="0"/>
    <x v="0"/>
    <x v="0"/>
    <x v="0"/>
  </r>
  <r>
    <x v="7"/>
    <n v="1397"/>
    <n v="204169.09"/>
    <n v="210219.01"/>
    <n v="210219.01"/>
    <n v="5661"/>
    <x v="82"/>
    <x v="1"/>
    <x v="0"/>
    <x v="0"/>
    <x v="0"/>
  </r>
  <r>
    <x v="7"/>
    <n v="13"/>
    <n v="2363.9499999999998"/>
    <n v="2363.9499999999998"/>
    <n v="2363.9499999999998"/>
    <n v="5681"/>
    <x v="83"/>
    <x v="0"/>
    <x v="0"/>
    <x v="0"/>
    <x v="0"/>
  </r>
  <r>
    <x v="7"/>
    <n v="10"/>
    <n v="3914.78"/>
    <n v="4032.22"/>
    <n v="4032.22"/>
    <n v="5681"/>
    <x v="83"/>
    <x v="1"/>
    <x v="0"/>
    <x v="0"/>
    <x v="0"/>
  </r>
  <r>
    <x v="7"/>
    <n v="18451"/>
    <n v="2111668.4700000002"/>
    <n v="2111668.4700000002"/>
    <n v="2111668.4700000002"/>
    <n v="5691"/>
    <x v="84"/>
    <x v="0"/>
    <x v="0"/>
    <x v="0"/>
    <x v="0"/>
  </r>
  <r>
    <x v="7"/>
    <n v="3168"/>
    <n v="633971.11"/>
    <n v="651107.05000000005"/>
    <n v="651107.05000000005"/>
    <n v="5691"/>
    <x v="84"/>
    <x v="1"/>
    <x v="0"/>
    <x v="0"/>
    <x v="0"/>
  </r>
  <r>
    <x v="7"/>
    <n v="29"/>
    <n v="3165.2"/>
    <n v="3165.2"/>
    <n v="3165.2"/>
    <n v="5697"/>
    <x v="85"/>
    <x v="0"/>
    <x v="1"/>
    <x v="0"/>
    <x v="0"/>
  </r>
  <r>
    <x v="7"/>
    <n v="47"/>
    <n v="22668.83"/>
    <n v="23348.93"/>
    <n v="23348.93"/>
    <n v="5697"/>
    <x v="85"/>
    <x v="1"/>
    <x v="1"/>
    <x v="0"/>
    <x v="0"/>
  </r>
  <r>
    <x v="7"/>
    <n v="1"/>
    <n v="148.71"/>
    <n v="153.16999999999999"/>
    <n v="153.16999999999999"/>
    <n v="5698"/>
    <x v="86"/>
    <x v="1"/>
    <x v="0"/>
    <x v="0"/>
    <x v="0"/>
  </r>
  <r>
    <x v="7"/>
    <n v="1"/>
    <n v="79.900000000000006"/>
    <n v="0"/>
    <n v="79.900000000000006"/>
    <n v="5699"/>
    <x v="87"/>
    <x v="0"/>
    <x v="2"/>
    <x v="1"/>
    <x v="0"/>
  </r>
  <r>
    <x v="7"/>
    <n v="8749"/>
    <n v="1114224.67"/>
    <n v="1114224.67"/>
    <n v="1114224.67"/>
    <n v="5699"/>
    <x v="87"/>
    <x v="0"/>
    <x v="0"/>
    <x v="0"/>
    <x v="0"/>
  </r>
  <r>
    <x v="7"/>
    <n v="1228"/>
    <n v="256330.32"/>
    <n v="264067.42"/>
    <n v="264067.42"/>
    <n v="5699"/>
    <x v="87"/>
    <x v="1"/>
    <x v="0"/>
    <x v="0"/>
    <x v="0"/>
  </r>
  <r>
    <x v="7"/>
    <n v="2263"/>
    <n v="1386608.65"/>
    <n v="1386608.65"/>
    <n v="1386608.65"/>
    <n v="5712"/>
    <x v="88"/>
    <x v="0"/>
    <x v="0"/>
    <x v="0"/>
    <x v="0"/>
  </r>
  <r>
    <x v="7"/>
    <n v="128"/>
    <n v="49775.56"/>
    <n v="51281.52"/>
    <n v="51281.52"/>
    <n v="5712"/>
    <x v="88"/>
    <x v="1"/>
    <x v="0"/>
    <x v="0"/>
    <x v="0"/>
  </r>
  <r>
    <x v="7"/>
    <n v="283"/>
    <n v="320242.63"/>
    <n v="320242.63"/>
    <n v="320242.63"/>
    <n v="5713"/>
    <x v="89"/>
    <x v="0"/>
    <x v="0"/>
    <x v="0"/>
    <x v="0"/>
  </r>
  <r>
    <x v="7"/>
    <n v="8"/>
    <n v="4950.38"/>
    <n v="5098.8999999999996"/>
    <n v="5098.8999999999996"/>
    <n v="5713"/>
    <x v="89"/>
    <x v="1"/>
    <x v="0"/>
    <x v="0"/>
    <x v="0"/>
  </r>
  <r>
    <x v="7"/>
    <n v="430"/>
    <n v="70027.78"/>
    <n v="70027.78"/>
    <n v="70027.78"/>
    <n v="5714"/>
    <x v="90"/>
    <x v="0"/>
    <x v="0"/>
    <x v="0"/>
    <x v="0"/>
  </r>
  <r>
    <x v="7"/>
    <n v="5"/>
    <n v="1064.4000000000001"/>
    <n v="1096.3399999999999"/>
    <n v="1096.3399999999999"/>
    <n v="5714"/>
    <x v="90"/>
    <x v="1"/>
    <x v="0"/>
    <x v="0"/>
    <x v="0"/>
  </r>
  <r>
    <x v="7"/>
    <n v="13"/>
    <n v="7476.71"/>
    <n v="7476.71"/>
    <n v="7476.71"/>
    <n v="5718"/>
    <x v="91"/>
    <x v="0"/>
    <x v="0"/>
    <x v="0"/>
    <x v="0"/>
  </r>
  <r>
    <x v="7"/>
    <n v="1"/>
    <n v="123.27"/>
    <n v="126.97"/>
    <n v="126.97"/>
    <n v="5718"/>
    <x v="91"/>
    <x v="1"/>
    <x v="0"/>
    <x v="0"/>
    <x v="0"/>
  </r>
  <r>
    <x v="7"/>
    <n v="10627"/>
    <n v="1674103.32"/>
    <n v="1674103.32"/>
    <n v="1674103.32"/>
    <n v="5719"/>
    <x v="92"/>
    <x v="0"/>
    <x v="0"/>
    <x v="0"/>
    <x v="0"/>
  </r>
  <r>
    <x v="7"/>
    <n v="276"/>
    <n v="48864.38"/>
    <n v="50227.18"/>
    <n v="50227.18"/>
    <n v="5719"/>
    <x v="92"/>
    <x v="1"/>
    <x v="0"/>
    <x v="0"/>
    <x v="0"/>
  </r>
  <r>
    <x v="7"/>
    <n v="2151"/>
    <n v="1841707.61"/>
    <n v="1841707.61"/>
    <n v="1841707.61"/>
    <n v="5722"/>
    <x v="93"/>
    <x v="0"/>
    <x v="0"/>
    <x v="0"/>
    <x v="0"/>
  </r>
  <r>
    <x v="7"/>
    <n v="79"/>
    <n v="22093.599999999999"/>
    <n v="22756.52"/>
    <n v="22756.52"/>
    <n v="5722"/>
    <x v="93"/>
    <x v="1"/>
    <x v="0"/>
    <x v="0"/>
    <x v="0"/>
  </r>
  <r>
    <x v="7"/>
    <n v="14588"/>
    <n v="5048170.43"/>
    <n v="5048170.43"/>
    <n v="5048170.43"/>
    <n v="5732"/>
    <x v="94"/>
    <x v="0"/>
    <x v="0"/>
    <x v="0"/>
    <x v="0"/>
  </r>
  <r>
    <x v="7"/>
    <n v="610"/>
    <n v="101345.87"/>
    <n v="104332.75"/>
    <n v="104332.75"/>
    <n v="5732"/>
    <x v="94"/>
    <x v="1"/>
    <x v="0"/>
    <x v="0"/>
    <x v="0"/>
  </r>
  <r>
    <x v="7"/>
    <n v="263"/>
    <n v="68889.64"/>
    <n v="68889.64"/>
    <n v="68889.64"/>
    <n v="5733"/>
    <x v="95"/>
    <x v="0"/>
    <x v="0"/>
    <x v="0"/>
    <x v="0"/>
  </r>
  <r>
    <x v="7"/>
    <n v="33"/>
    <n v="13793.32"/>
    <n v="14207.1"/>
    <n v="14207.1"/>
    <n v="5733"/>
    <x v="95"/>
    <x v="1"/>
    <x v="0"/>
    <x v="0"/>
    <x v="0"/>
  </r>
  <r>
    <x v="7"/>
    <n v="22"/>
    <n v="6865"/>
    <n v="6865"/>
    <n v="6865"/>
    <n v="5734"/>
    <x v="96"/>
    <x v="0"/>
    <x v="0"/>
    <x v="0"/>
    <x v="0"/>
  </r>
  <r>
    <x v="7"/>
    <n v="296"/>
    <n v="61892.45"/>
    <n v="63829.25"/>
    <n v="63829.25"/>
    <n v="5734"/>
    <x v="96"/>
    <x v="1"/>
    <x v="0"/>
    <x v="0"/>
    <x v="0"/>
  </r>
  <r>
    <x v="7"/>
    <n v="2132"/>
    <n v="51313.67"/>
    <n v="51313.67"/>
    <n v="51313.67"/>
    <n v="5735"/>
    <x v="97"/>
    <x v="0"/>
    <x v="0"/>
    <x v="0"/>
    <x v="0"/>
  </r>
  <r>
    <x v="7"/>
    <n v="24"/>
    <n v="1507.02"/>
    <n v="1552.22"/>
    <n v="1552.22"/>
    <n v="5735"/>
    <x v="97"/>
    <x v="1"/>
    <x v="0"/>
    <x v="0"/>
    <x v="0"/>
  </r>
  <r>
    <x v="7"/>
    <n v="7224"/>
    <n v="704868.11"/>
    <n v="704868.11"/>
    <n v="704868.11"/>
    <n v="5811"/>
    <x v="98"/>
    <x v="0"/>
    <x v="8"/>
    <x v="2"/>
    <x v="0"/>
  </r>
  <r>
    <x v="7"/>
    <n v="328"/>
    <n v="25747"/>
    <n v="26565.360000000001"/>
    <n v="26565.360000000001"/>
    <n v="5811"/>
    <x v="98"/>
    <x v="1"/>
    <x v="8"/>
    <x v="2"/>
    <x v="0"/>
  </r>
  <r>
    <x v="7"/>
    <n v="2"/>
    <n v="211.4"/>
    <n v="0"/>
    <n v="211.4"/>
    <n v="5812"/>
    <x v="99"/>
    <x v="0"/>
    <x v="2"/>
    <x v="1"/>
    <x v="0"/>
  </r>
  <r>
    <x v="7"/>
    <n v="82775"/>
    <n v="7141279.21"/>
    <n v="7141279.21"/>
    <n v="7141279.21"/>
    <n v="5812"/>
    <x v="99"/>
    <x v="0"/>
    <x v="8"/>
    <x v="2"/>
    <x v="0"/>
  </r>
  <r>
    <x v="7"/>
    <n v="2"/>
    <n v="332.18"/>
    <n v="0"/>
    <n v="342.14"/>
    <n v="5812"/>
    <x v="99"/>
    <x v="1"/>
    <x v="2"/>
    <x v="1"/>
    <x v="0"/>
  </r>
  <r>
    <x v="7"/>
    <n v="10438"/>
    <n v="1203584.81"/>
    <n v="1239702.45"/>
    <n v="1239702.45"/>
    <n v="5812"/>
    <x v="99"/>
    <x v="1"/>
    <x v="8"/>
    <x v="2"/>
    <x v="0"/>
  </r>
  <r>
    <x v="7"/>
    <n v="19717"/>
    <n v="1964687.56"/>
    <n v="1964687.56"/>
    <n v="1964687.56"/>
    <n v="5813"/>
    <x v="100"/>
    <x v="0"/>
    <x v="8"/>
    <x v="2"/>
    <x v="0"/>
  </r>
  <r>
    <x v="7"/>
    <n v="1548"/>
    <n v="181839.1"/>
    <n v="187310.26"/>
    <n v="187310.26"/>
    <n v="5813"/>
    <x v="100"/>
    <x v="1"/>
    <x v="8"/>
    <x v="2"/>
    <x v="0"/>
  </r>
  <r>
    <x v="7"/>
    <n v="1"/>
    <n v="11.45"/>
    <n v="0"/>
    <n v="11.45"/>
    <n v="5814"/>
    <x v="101"/>
    <x v="0"/>
    <x v="2"/>
    <x v="1"/>
    <x v="0"/>
  </r>
  <r>
    <x v="7"/>
    <n v="34755"/>
    <n v="612172.43999999994"/>
    <n v="612172.43999999994"/>
    <n v="612172.43999999994"/>
    <n v="5814"/>
    <x v="101"/>
    <x v="0"/>
    <x v="8"/>
    <x v="2"/>
    <x v="0"/>
  </r>
  <r>
    <x v="7"/>
    <n v="1327"/>
    <n v="32091.69"/>
    <n v="33054.81"/>
    <n v="33054.81"/>
    <n v="5814"/>
    <x v="101"/>
    <x v="1"/>
    <x v="8"/>
    <x v="2"/>
    <x v="0"/>
  </r>
  <r>
    <x v="7"/>
    <n v="2"/>
    <n v="73.489999999999995"/>
    <n v="0"/>
    <n v="73.489999999999995"/>
    <n v="5912"/>
    <x v="102"/>
    <x v="0"/>
    <x v="2"/>
    <x v="1"/>
    <x v="0"/>
  </r>
  <r>
    <x v="7"/>
    <n v="55647"/>
    <n v="2554975.8199999998"/>
    <n v="2554975.8199999998"/>
    <n v="2554975.8199999998"/>
    <n v="5912"/>
    <x v="102"/>
    <x v="0"/>
    <x v="1"/>
    <x v="0"/>
    <x v="0"/>
  </r>
  <r>
    <x v="7"/>
    <n v="1028"/>
    <n v="52306.96"/>
    <n v="53895.040000000001"/>
    <n v="53895.040000000001"/>
    <n v="5912"/>
    <x v="102"/>
    <x v="1"/>
    <x v="1"/>
    <x v="0"/>
    <x v="0"/>
  </r>
  <r>
    <x v="7"/>
    <n v="4"/>
    <n v="544.65"/>
    <n v="0"/>
    <n v="544.65"/>
    <n v="5921"/>
    <x v="103"/>
    <x v="0"/>
    <x v="2"/>
    <x v="1"/>
    <x v="0"/>
  </r>
  <r>
    <x v="7"/>
    <n v="150938"/>
    <n v="11303897.24"/>
    <n v="11303897.24"/>
    <n v="11303897.24"/>
    <n v="5921"/>
    <x v="103"/>
    <x v="0"/>
    <x v="0"/>
    <x v="0"/>
    <x v="0"/>
  </r>
  <r>
    <x v="7"/>
    <n v="508"/>
    <n v="40340.32"/>
    <n v="41565.32"/>
    <n v="41565.32"/>
    <n v="5921"/>
    <x v="103"/>
    <x v="1"/>
    <x v="0"/>
    <x v="0"/>
    <x v="0"/>
  </r>
  <r>
    <x v="7"/>
    <n v="4"/>
    <n v="181.06"/>
    <n v="186.5"/>
    <n v="186.5"/>
    <n v="5931"/>
    <x v="104"/>
    <x v="1"/>
    <x v="0"/>
    <x v="0"/>
    <x v="0"/>
  </r>
  <r>
    <x v="7"/>
    <n v="141"/>
    <n v="77697.039999999994"/>
    <n v="77697.039999999994"/>
    <n v="77697.039999999994"/>
    <n v="5932"/>
    <x v="105"/>
    <x v="0"/>
    <x v="0"/>
    <x v="0"/>
    <x v="0"/>
  </r>
  <r>
    <x v="7"/>
    <n v="48"/>
    <n v="10226.76"/>
    <n v="10533.58"/>
    <n v="10533.58"/>
    <n v="5932"/>
    <x v="105"/>
    <x v="1"/>
    <x v="0"/>
    <x v="0"/>
    <x v="0"/>
  </r>
  <r>
    <x v="7"/>
    <n v="24"/>
    <n v="5173.8"/>
    <n v="5173.8"/>
    <n v="5173.8"/>
    <n v="5933"/>
    <x v="106"/>
    <x v="0"/>
    <x v="0"/>
    <x v="0"/>
    <x v="0"/>
  </r>
  <r>
    <x v="7"/>
    <n v="1"/>
    <n v="369.11"/>
    <n v="380.19"/>
    <n v="380.19"/>
    <n v="5933"/>
    <x v="106"/>
    <x v="1"/>
    <x v="0"/>
    <x v="0"/>
    <x v="0"/>
  </r>
  <r>
    <x v="7"/>
    <n v="4"/>
    <n v="1983.2"/>
    <n v="1983.2"/>
    <n v="1983.2"/>
    <n v="5935"/>
    <x v="107"/>
    <x v="0"/>
    <x v="5"/>
    <x v="2"/>
    <x v="0"/>
  </r>
  <r>
    <x v="7"/>
    <n v="1"/>
    <n v="115.66"/>
    <n v="119.12"/>
    <n v="119.12"/>
    <n v="5937"/>
    <x v="108"/>
    <x v="1"/>
    <x v="0"/>
    <x v="0"/>
    <x v="0"/>
  </r>
  <r>
    <x v="7"/>
    <n v="379"/>
    <n v="112371.95"/>
    <n v="112371.95"/>
    <n v="112371.95"/>
    <n v="5940"/>
    <x v="109"/>
    <x v="0"/>
    <x v="0"/>
    <x v="0"/>
    <x v="0"/>
  </r>
  <r>
    <x v="7"/>
    <n v="542"/>
    <n v="93071.45"/>
    <n v="93574.55"/>
    <n v="93574.55"/>
    <n v="5940"/>
    <x v="109"/>
    <x v="1"/>
    <x v="0"/>
    <x v="0"/>
    <x v="0"/>
  </r>
  <r>
    <x v="7"/>
    <n v="15459"/>
    <n v="1789768.03"/>
    <n v="1789768.03"/>
    <n v="1789768.03"/>
    <n v="5941"/>
    <x v="110"/>
    <x v="0"/>
    <x v="0"/>
    <x v="0"/>
    <x v="0"/>
  </r>
  <r>
    <x v="7"/>
    <n v="1787"/>
    <n v="274863.32"/>
    <n v="283264.26"/>
    <n v="283264.26"/>
    <n v="5941"/>
    <x v="110"/>
    <x v="1"/>
    <x v="0"/>
    <x v="0"/>
    <x v="0"/>
  </r>
  <r>
    <x v="7"/>
    <n v="7078"/>
    <n v="495875.22"/>
    <n v="495875.22"/>
    <n v="495875.22"/>
    <n v="5942"/>
    <x v="111"/>
    <x v="0"/>
    <x v="0"/>
    <x v="0"/>
    <x v="0"/>
  </r>
  <r>
    <x v="7"/>
    <n v="1804"/>
    <n v="102401.43"/>
    <n v="103790.15"/>
    <n v="103790.15"/>
    <n v="5942"/>
    <x v="111"/>
    <x v="1"/>
    <x v="0"/>
    <x v="0"/>
    <x v="0"/>
  </r>
  <r>
    <x v="7"/>
    <n v="16843"/>
    <n v="1600155.96"/>
    <n v="1600155.96"/>
    <n v="1600155.96"/>
    <n v="5943"/>
    <x v="112"/>
    <x v="0"/>
    <x v="0"/>
    <x v="0"/>
    <x v="0"/>
  </r>
  <r>
    <x v="7"/>
    <n v="182"/>
    <n v="14280.21"/>
    <n v="14739.57"/>
    <n v="14739.57"/>
    <n v="5943"/>
    <x v="112"/>
    <x v="1"/>
    <x v="0"/>
    <x v="0"/>
    <x v="0"/>
  </r>
  <r>
    <x v="7"/>
    <n v="1"/>
    <n v="65.92"/>
    <n v="0"/>
    <n v="65.92"/>
    <n v="5944"/>
    <x v="113"/>
    <x v="0"/>
    <x v="2"/>
    <x v="1"/>
    <x v="0"/>
  </r>
  <r>
    <x v="7"/>
    <n v="5569"/>
    <n v="2253213.7999999998"/>
    <n v="2253213.7999999998"/>
    <n v="2253213.7999999998"/>
    <n v="5944"/>
    <x v="113"/>
    <x v="0"/>
    <x v="0"/>
    <x v="0"/>
    <x v="0"/>
  </r>
  <r>
    <x v="7"/>
    <n v="683"/>
    <n v="636721.88"/>
    <n v="656140.24"/>
    <n v="656140.24"/>
    <n v="5944"/>
    <x v="113"/>
    <x v="1"/>
    <x v="0"/>
    <x v="0"/>
    <x v="0"/>
  </r>
  <r>
    <x v="7"/>
    <n v="5116"/>
    <n v="343342.17"/>
    <n v="343342.17"/>
    <n v="343342.17"/>
    <n v="5945"/>
    <x v="114"/>
    <x v="0"/>
    <x v="0"/>
    <x v="0"/>
    <x v="0"/>
  </r>
  <r>
    <x v="7"/>
    <n v="233"/>
    <n v="24228.84"/>
    <n v="24957.52"/>
    <n v="24957.52"/>
    <n v="5945"/>
    <x v="114"/>
    <x v="1"/>
    <x v="0"/>
    <x v="0"/>
    <x v="0"/>
  </r>
  <r>
    <x v="7"/>
    <n v="942"/>
    <n v="264586.53999999998"/>
    <n v="264586.53999999998"/>
    <n v="264586.53999999998"/>
    <n v="5946"/>
    <x v="115"/>
    <x v="0"/>
    <x v="0"/>
    <x v="0"/>
    <x v="0"/>
  </r>
  <r>
    <x v="7"/>
    <n v="176"/>
    <n v="40985.22"/>
    <n v="41772.22"/>
    <n v="41772.22"/>
    <n v="5946"/>
    <x v="115"/>
    <x v="1"/>
    <x v="0"/>
    <x v="0"/>
    <x v="0"/>
  </r>
  <r>
    <x v="7"/>
    <n v="4901"/>
    <n v="389752.04"/>
    <n v="389752.04"/>
    <n v="389752.04"/>
    <n v="5947"/>
    <x v="116"/>
    <x v="0"/>
    <x v="0"/>
    <x v="0"/>
    <x v="0"/>
  </r>
  <r>
    <x v="7"/>
    <n v="1433"/>
    <n v="135845.32999999999"/>
    <n v="139987.60999999999"/>
    <n v="139987.60999999999"/>
    <n v="5947"/>
    <x v="116"/>
    <x v="1"/>
    <x v="0"/>
    <x v="0"/>
    <x v="0"/>
  </r>
  <r>
    <x v="7"/>
    <n v="1260"/>
    <n v="218202.16"/>
    <n v="218202.16"/>
    <n v="218202.16"/>
    <n v="5948"/>
    <x v="117"/>
    <x v="0"/>
    <x v="0"/>
    <x v="0"/>
    <x v="0"/>
  </r>
  <r>
    <x v="7"/>
    <n v="390"/>
    <n v="178701.25"/>
    <n v="184093.13"/>
    <n v="184093.13"/>
    <n v="5948"/>
    <x v="117"/>
    <x v="1"/>
    <x v="0"/>
    <x v="0"/>
    <x v="0"/>
  </r>
  <r>
    <x v="7"/>
    <n v="125"/>
    <n v="23287.22"/>
    <n v="23287.22"/>
    <n v="23287.22"/>
    <n v="5949"/>
    <x v="118"/>
    <x v="0"/>
    <x v="0"/>
    <x v="0"/>
    <x v="0"/>
  </r>
  <r>
    <x v="7"/>
    <n v="71"/>
    <n v="11993.87"/>
    <n v="12369.93"/>
    <n v="12369.93"/>
    <n v="5949"/>
    <x v="118"/>
    <x v="1"/>
    <x v="0"/>
    <x v="0"/>
    <x v="0"/>
  </r>
  <r>
    <x v="7"/>
    <n v="989"/>
    <n v="127992.21"/>
    <n v="127992.21"/>
    <n v="127992.21"/>
    <n v="5950"/>
    <x v="119"/>
    <x v="0"/>
    <x v="0"/>
    <x v="0"/>
    <x v="0"/>
  </r>
  <r>
    <x v="7"/>
    <n v="89"/>
    <n v="21418.34"/>
    <n v="22060.92"/>
    <n v="22060.92"/>
    <n v="5950"/>
    <x v="119"/>
    <x v="1"/>
    <x v="0"/>
    <x v="0"/>
    <x v="0"/>
  </r>
  <r>
    <x v="7"/>
    <n v="1"/>
    <n v="58.35"/>
    <n v="60.11"/>
    <n v="60.11"/>
    <n v="5960"/>
    <x v="120"/>
    <x v="1"/>
    <x v="9"/>
    <x v="2"/>
    <x v="0"/>
  </r>
  <r>
    <x v="7"/>
    <n v="95"/>
    <n v="62396.29"/>
    <n v="64268.23"/>
    <n v="64268.23"/>
    <n v="5962"/>
    <x v="121"/>
    <x v="1"/>
    <x v="3"/>
    <x v="2"/>
    <x v="0"/>
  </r>
  <r>
    <x v="7"/>
    <n v="1"/>
    <n v="67"/>
    <n v="0"/>
    <n v="67"/>
    <n v="5964"/>
    <x v="122"/>
    <x v="0"/>
    <x v="2"/>
    <x v="1"/>
    <x v="0"/>
  </r>
  <r>
    <x v="7"/>
    <n v="8626"/>
    <n v="1359479.8"/>
    <n v="1359479.8"/>
    <n v="1359479.8"/>
    <n v="5964"/>
    <x v="122"/>
    <x v="0"/>
    <x v="9"/>
    <x v="2"/>
    <x v="0"/>
  </r>
  <r>
    <x v="7"/>
    <n v="2899"/>
    <n v="520925.73"/>
    <n v="536253.73"/>
    <n v="536253.73"/>
    <n v="5964"/>
    <x v="122"/>
    <x v="1"/>
    <x v="9"/>
    <x v="2"/>
    <x v="0"/>
  </r>
  <r>
    <x v="7"/>
    <n v="29"/>
    <n v="12421.51"/>
    <n v="12794.15"/>
    <n v="12794.15"/>
    <n v="5965"/>
    <x v="123"/>
    <x v="1"/>
    <x v="9"/>
    <x v="2"/>
    <x v="0"/>
  </r>
  <r>
    <x v="7"/>
    <n v="3"/>
    <n v="193.84"/>
    <n v="199.66"/>
    <n v="199.66"/>
    <n v="5966"/>
    <x v="124"/>
    <x v="1"/>
    <x v="9"/>
    <x v="2"/>
    <x v="0"/>
  </r>
  <r>
    <x v="7"/>
    <n v="3051"/>
    <n v="618597.44999999995"/>
    <n v="618597.44999999995"/>
    <n v="618597.44999999995"/>
    <n v="5967"/>
    <x v="125"/>
    <x v="0"/>
    <x v="9"/>
    <x v="2"/>
    <x v="0"/>
  </r>
  <r>
    <x v="7"/>
    <n v="2"/>
    <n v="14.88"/>
    <n v="0"/>
    <n v="15.34"/>
    <n v="5967"/>
    <x v="125"/>
    <x v="1"/>
    <x v="2"/>
    <x v="1"/>
    <x v="0"/>
  </r>
  <r>
    <x v="7"/>
    <n v="16375"/>
    <n v="513921.74"/>
    <n v="525455.57999999996"/>
    <n v="525455.57999999996"/>
    <n v="5967"/>
    <x v="125"/>
    <x v="1"/>
    <x v="9"/>
    <x v="2"/>
    <x v="0"/>
  </r>
  <r>
    <x v="7"/>
    <n v="1"/>
    <n v="-428"/>
    <n v="0"/>
    <n v="-428"/>
    <n v="5968"/>
    <x v="126"/>
    <x v="0"/>
    <x v="2"/>
    <x v="1"/>
    <x v="0"/>
  </r>
  <r>
    <x v="7"/>
    <n v="2641"/>
    <n v="232404.5"/>
    <n v="232404.5"/>
    <n v="232404.5"/>
    <n v="5968"/>
    <x v="126"/>
    <x v="0"/>
    <x v="9"/>
    <x v="2"/>
    <x v="0"/>
  </r>
  <r>
    <x v="7"/>
    <n v="600"/>
    <n v="83863.240000000005"/>
    <n v="85970.8"/>
    <n v="85970.8"/>
    <n v="5968"/>
    <x v="126"/>
    <x v="1"/>
    <x v="9"/>
    <x v="2"/>
    <x v="0"/>
  </r>
  <r>
    <x v="7"/>
    <n v="6740"/>
    <n v="1668323.74"/>
    <n v="1668323.74"/>
    <n v="1668323.74"/>
    <n v="5969"/>
    <x v="127"/>
    <x v="0"/>
    <x v="9"/>
    <x v="2"/>
    <x v="0"/>
  </r>
  <r>
    <x v="7"/>
    <n v="3"/>
    <n v="505.12"/>
    <n v="0"/>
    <n v="522.94000000000005"/>
    <n v="5969"/>
    <x v="127"/>
    <x v="1"/>
    <x v="2"/>
    <x v="1"/>
    <x v="0"/>
  </r>
  <r>
    <x v="7"/>
    <n v="18926"/>
    <n v="1764931.38"/>
    <n v="1807785.56"/>
    <n v="1807785.56"/>
    <n v="5969"/>
    <x v="127"/>
    <x v="1"/>
    <x v="9"/>
    <x v="2"/>
    <x v="0"/>
  </r>
  <r>
    <x v="7"/>
    <n v="1552"/>
    <n v="200988.11"/>
    <n v="200988.11"/>
    <n v="200988.11"/>
    <n v="5970"/>
    <x v="128"/>
    <x v="0"/>
    <x v="0"/>
    <x v="0"/>
    <x v="0"/>
  </r>
  <r>
    <x v="7"/>
    <n v="224"/>
    <n v="31368.57"/>
    <n v="32332.91"/>
    <n v="32332.91"/>
    <n v="5970"/>
    <x v="128"/>
    <x v="1"/>
    <x v="0"/>
    <x v="0"/>
    <x v="0"/>
  </r>
  <r>
    <x v="7"/>
    <n v="93"/>
    <n v="92002.73"/>
    <n v="92002.73"/>
    <n v="92002.73"/>
    <n v="5971"/>
    <x v="129"/>
    <x v="0"/>
    <x v="0"/>
    <x v="0"/>
    <x v="0"/>
  </r>
  <r>
    <x v="7"/>
    <n v="113"/>
    <n v="34231.06"/>
    <n v="35266.559999999998"/>
    <n v="35266.559999999998"/>
    <n v="5971"/>
    <x v="129"/>
    <x v="1"/>
    <x v="0"/>
    <x v="0"/>
    <x v="0"/>
  </r>
  <r>
    <x v="7"/>
    <n v="350"/>
    <n v="42680.33"/>
    <n v="42680.33"/>
    <n v="42680.33"/>
    <n v="5972"/>
    <x v="130"/>
    <x v="0"/>
    <x v="0"/>
    <x v="0"/>
    <x v="0"/>
  </r>
  <r>
    <x v="7"/>
    <n v="8"/>
    <n v="425.81"/>
    <n v="438.59"/>
    <n v="438.59"/>
    <n v="5972"/>
    <x v="130"/>
    <x v="1"/>
    <x v="0"/>
    <x v="0"/>
    <x v="0"/>
  </r>
  <r>
    <x v="7"/>
    <n v="20"/>
    <n v="1175.02"/>
    <n v="1175.02"/>
    <n v="1175.02"/>
    <n v="5973"/>
    <x v="131"/>
    <x v="0"/>
    <x v="0"/>
    <x v="0"/>
    <x v="0"/>
  </r>
  <r>
    <x v="7"/>
    <n v="8"/>
    <n v="519.85"/>
    <n v="535.41"/>
    <n v="535.41"/>
    <n v="5973"/>
    <x v="131"/>
    <x v="1"/>
    <x v="0"/>
    <x v="0"/>
    <x v="0"/>
  </r>
  <r>
    <x v="7"/>
    <n v="1"/>
    <n v="28.39"/>
    <n v="29.25"/>
    <n v="29.25"/>
    <n v="5975"/>
    <x v="239"/>
    <x v="1"/>
    <x v="1"/>
    <x v="0"/>
    <x v="0"/>
  </r>
  <r>
    <x v="7"/>
    <n v="4"/>
    <n v="1672.24"/>
    <n v="1722.4"/>
    <n v="1722.4"/>
    <n v="5976"/>
    <x v="240"/>
    <x v="1"/>
    <x v="1"/>
    <x v="0"/>
    <x v="0"/>
  </r>
  <r>
    <x v="7"/>
    <n v="3796"/>
    <n v="353810.47"/>
    <n v="353810.47"/>
    <n v="353810.47"/>
    <n v="5977"/>
    <x v="132"/>
    <x v="0"/>
    <x v="0"/>
    <x v="0"/>
    <x v="0"/>
  </r>
  <r>
    <x v="7"/>
    <n v="838"/>
    <n v="137400.26"/>
    <n v="141540.94"/>
    <n v="141540.94"/>
    <n v="5977"/>
    <x v="132"/>
    <x v="1"/>
    <x v="0"/>
    <x v="0"/>
    <x v="0"/>
  </r>
  <r>
    <x v="7"/>
    <n v="7"/>
    <n v="367.35"/>
    <n v="378.37"/>
    <n v="378.37"/>
    <n v="5983"/>
    <x v="133"/>
    <x v="1"/>
    <x v="7"/>
    <x v="4"/>
    <x v="0"/>
  </r>
  <r>
    <x v="7"/>
    <n v="2019"/>
    <n v="142766.04"/>
    <n v="142766.04"/>
    <n v="142766.04"/>
    <n v="5992"/>
    <x v="134"/>
    <x v="0"/>
    <x v="0"/>
    <x v="0"/>
    <x v="0"/>
  </r>
  <r>
    <x v="7"/>
    <n v="100"/>
    <n v="10248.18"/>
    <n v="10555.58"/>
    <n v="10555.58"/>
    <n v="5992"/>
    <x v="134"/>
    <x v="1"/>
    <x v="0"/>
    <x v="0"/>
    <x v="0"/>
  </r>
  <r>
    <x v="7"/>
    <n v="54"/>
    <n v="3969.59"/>
    <n v="4088.69"/>
    <n v="4088.69"/>
    <n v="5993"/>
    <x v="135"/>
    <x v="1"/>
    <x v="0"/>
    <x v="0"/>
    <x v="0"/>
  </r>
  <r>
    <x v="7"/>
    <n v="3861"/>
    <n v="227025.94"/>
    <n v="227025.94"/>
    <n v="227025.94"/>
    <n v="5994"/>
    <x v="136"/>
    <x v="0"/>
    <x v="0"/>
    <x v="0"/>
    <x v="0"/>
  </r>
  <r>
    <x v="7"/>
    <n v="35"/>
    <n v="1602.85"/>
    <n v="1650.95"/>
    <n v="1650.95"/>
    <n v="5994"/>
    <x v="136"/>
    <x v="1"/>
    <x v="0"/>
    <x v="0"/>
    <x v="0"/>
  </r>
  <r>
    <x v="7"/>
    <n v="1878"/>
    <n v="172221.73"/>
    <n v="172221.73"/>
    <n v="172221.73"/>
    <n v="5995"/>
    <x v="137"/>
    <x v="0"/>
    <x v="0"/>
    <x v="0"/>
    <x v="0"/>
  </r>
  <r>
    <x v="7"/>
    <n v="19"/>
    <n v="1234.54"/>
    <n v="1273.48"/>
    <n v="1273.48"/>
    <n v="5995"/>
    <x v="137"/>
    <x v="1"/>
    <x v="0"/>
    <x v="0"/>
    <x v="0"/>
  </r>
  <r>
    <x v="7"/>
    <n v="472"/>
    <n v="97812.44"/>
    <n v="97812.44"/>
    <n v="97812.44"/>
    <n v="5996"/>
    <x v="138"/>
    <x v="0"/>
    <x v="0"/>
    <x v="0"/>
    <x v="0"/>
  </r>
  <r>
    <x v="7"/>
    <n v="4"/>
    <n v="351.82"/>
    <n v="362.38"/>
    <n v="362.38"/>
    <n v="5996"/>
    <x v="138"/>
    <x v="1"/>
    <x v="0"/>
    <x v="0"/>
    <x v="0"/>
  </r>
  <r>
    <x v="7"/>
    <n v="949"/>
    <n v="90480.5"/>
    <n v="90480.5"/>
    <n v="90480.5"/>
    <n v="5998"/>
    <x v="139"/>
    <x v="0"/>
    <x v="0"/>
    <x v="0"/>
    <x v="0"/>
  </r>
  <r>
    <x v="7"/>
    <n v="10"/>
    <n v="1258.8699999999999"/>
    <n v="1296.6300000000001"/>
    <n v="1296.6300000000001"/>
    <n v="5998"/>
    <x v="139"/>
    <x v="1"/>
    <x v="0"/>
    <x v="0"/>
    <x v="0"/>
  </r>
  <r>
    <x v="7"/>
    <n v="1"/>
    <n v="41.78"/>
    <n v="0"/>
    <n v="41.78"/>
    <n v="5999"/>
    <x v="140"/>
    <x v="0"/>
    <x v="2"/>
    <x v="1"/>
    <x v="0"/>
  </r>
  <r>
    <x v="7"/>
    <n v="19424"/>
    <n v="2326066.17"/>
    <n v="2326066.17"/>
    <n v="2326066.17"/>
    <n v="5999"/>
    <x v="140"/>
    <x v="0"/>
    <x v="0"/>
    <x v="0"/>
    <x v="0"/>
  </r>
  <r>
    <x v="7"/>
    <n v="2010"/>
    <n v="324835.15000000002"/>
    <n v="334800.96999999997"/>
    <n v="334800.96999999997"/>
    <n v="5999"/>
    <x v="140"/>
    <x v="1"/>
    <x v="0"/>
    <x v="0"/>
    <x v="0"/>
  </r>
  <r>
    <x v="7"/>
    <n v="2"/>
    <n v="688.16"/>
    <n v="708.8"/>
    <n v="708.8"/>
    <n v="6011"/>
    <x v="141"/>
    <x v="1"/>
    <x v="1"/>
    <x v="0"/>
    <x v="0"/>
  </r>
  <r>
    <x v="7"/>
    <n v="3714"/>
    <n v="1122734.83"/>
    <n v="1122734.83"/>
    <n v="1122734.83"/>
    <n v="6012"/>
    <x v="142"/>
    <x v="0"/>
    <x v="1"/>
    <x v="0"/>
    <x v="0"/>
  </r>
  <r>
    <x v="7"/>
    <n v="376"/>
    <n v="-45703.92"/>
    <n v="-45340.04"/>
    <n v="-45340.04"/>
    <n v="6012"/>
    <x v="142"/>
    <x v="1"/>
    <x v="1"/>
    <x v="0"/>
    <x v="0"/>
  </r>
  <r>
    <x v="7"/>
    <n v="2"/>
    <n v="341.36"/>
    <n v="351.6"/>
    <n v="351.6"/>
    <n v="6051"/>
    <x v="242"/>
    <x v="1"/>
    <x v="1"/>
    <x v="0"/>
    <x v="0"/>
  </r>
  <r>
    <x v="7"/>
    <n v="4"/>
    <n v="1664.7"/>
    <n v="1664.7"/>
    <n v="1664.7"/>
    <n v="6211"/>
    <x v="143"/>
    <x v="0"/>
    <x v="1"/>
    <x v="0"/>
    <x v="0"/>
  </r>
  <r>
    <x v="7"/>
    <n v="1"/>
    <n v="109.46"/>
    <n v="112.74"/>
    <n v="112.74"/>
    <n v="6211"/>
    <x v="143"/>
    <x v="1"/>
    <x v="1"/>
    <x v="0"/>
    <x v="0"/>
  </r>
  <r>
    <x v="7"/>
    <n v="3"/>
    <n v="147.97999999999999"/>
    <n v="0"/>
    <n v="147.97999999999999"/>
    <n v="6300"/>
    <x v="144"/>
    <x v="0"/>
    <x v="2"/>
    <x v="1"/>
    <x v="0"/>
  </r>
  <r>
    <x v="7"/>
    <n v="55438"/>
    <n v="15580234.82"/>
    <n v="15580234.82"/>
    <n v="15580234.82"/>
    <n v="6300"/>
    <x v="144"/>
    <x v="0"/>
    <x v="1"/>
    <x v="0"/>
    <x v="0"/>
  </r>
  <r>
    <x v="7"/>
    <n v="156"/>
    <n v="24745.73"/>
    <n v="25338.63"/>
    <n v="25338.63"/>
    <n v="6300"/>
    <x v="144"/>
    <x v="1"/>
    <x v="1"/>
    <x v="0"/>
    <x v="0"/>
  </r>
  <r>
    <x v="7"/>
    <n v="21827"/>
    <n v="5680387.4400000004"/>
    <n v="5680387.4400000004"/>
    <n v="5680387.4400000004"/>
    <n v="7011"/>
    <x v="145"/>
    <x v="0"/>
    <x v="10"/>
    <x v="2"/>
    <x v="0"/>
  </r>
  <r>
    <x v="7"/>
    <n v="1"/>
    <n v="253.64"/>
    <n v="0"/>
    <n v="261.24"/>
    <n v="7011"/>
    <x v="145"/>
    <x v="1"/>
    <x v="2"/>
    <x v="1"/>
    <x v="0"/>
  </r>
  <r>
    <x v="7"/>
    <n v="15375"/>
    <n v="8646636.5399999991"/>
    <n v="8912997.2200000007"/>
    <n v="8912997.2200000007"/>
    <n v="7011"/>
    <x v="145"/>
    <x v="1"/>
    <x v="10"/>
    <x v="2"/>
    <x v="0"/>
  </r>
  <r>
    <x v="7"/>
    <n v="178"/>
    <n v="67422.14"/>
    <n v="69265.66"/>
    <n v="69265.66"/>
    <n v="7012"/>
    <x v="146"/>
    <x v="1"/>
    <x v="10"/>
    <x v="2"/>
    <x v="0"/>
  </r>
  <r>
    <x v="7"/>
    <n v="11"/>
    <n v="3724.69"/>
    <n v="3836.43"/>
    <n v="3836.43"/>
    <n v="7032"/>
    <x v="147"/>
    <x v="1"/>
    <x v="10"/>
    <x v="2"/>
    <x v="0"/>
  </r>
  <r>
    <x v="7"/>
    <n v="227"/>
    <n v="40340.019999999997"/>
    <n v="40340.019999999997"/>
    <n v="40340.019999999997"/>
    <n v="7033"/>
    <x v="148"/>
    <x v="0"/>
    <x v="10"/>
    <x v="2"/>
    <x v="0"/>
  </r>
  <r>
    <x v="7"/>
    <n v="18"/>
    <n v="1796.88"/>
    <n v="1853.12"/>
    <n v="1853.12"/>
    <n v="7033"/>
    <x v="148"/>
    <x v="1"/>
    <x v="10"/>
    <x v="2"/>
    <x v="0"/>
  </r>
  <r>
    <x v="7"/>
    <n v="24"/>
    <n v="1024.55"/>
    <n v="1024.55"/>
    <n v="1024.55"/>
    <n v="7210"/>
    <x v="149"/>
    <x v="0"/>
    <x v="1"/>
    <x v="0"/>
    <x v="0"/>
  </r>
  <r>
    <x v="7"/>
    <n v="4"/>
    <n v="176.89"/>
    <n v="182.21"/>
    <n v="182.21"/>
    <n v="7210"/>
    <x v="149"/>
    <x v="1"/>
    <x v="1"/>
    <x v="0"/>
    <x v="0"/>
  </r>
  <r>
    <x v="7"/>
    <n v="4"/>
    <n v="19.75"/>
    <n v="20.350000000000001"/>
    <n v="20.350000000000001"/>
    <n v="7211"/>
    <x v="150"/>
    <x v="1"/>
    <x v="1"/>
    <x v="0"/>
    <x v="0"/>
  </r>
  <r>
    <x v="7"/>
    <n v="1471"/>
    <n v="68209.100000000006"/>
    <n v="68209.100000000006"/>
    <n v="68209.100000000006"/>
    <n v="7216"/>
    <x v="151"/>
    <x v="0"/>
    <x v="1"/>
    <x v="0"/>
    <x v="0"/>
  </r>
  <r>
    <x v="7"/>
    <n v="27"/>
    <n v="1017.29"/>
    <n v="1047.75"/>
    <n v="1047.75"/>
    <n v="7216"/>
    <x v="151"/>
    <x v="1"/>
    <x v="1"/>
    <x v="0"/>
    <x v="0"/>
  </r>
  <r>
    <x v="7"/>
    <n v="69"/>
    <n v="9216.86"/>
    <n v="9216.86"/>
    <n v="9216.86"/>
    <n v="7217"/>
    <x v="152"/>
    <x v="0"/>
    <x v="1"/>
    <x v="0"/>
    <x v="0"/>
  </r>
  <r>
    <x v="7"/>
    <n v="1"/>
    <n v="131.41999999999999"/>
    <n v="135.36000000000001"/>
    <n v="135.36000000000001"/>
    <n v="7217"/>
    <x v="152"/>
    <x v="1"/>
    <x v="1"/>
    <x v="0"/>
    <x v="0"/>
  </r>
  <r>
    <x v="7"/>
    <n v="102"/>
    <n v="36174.199999999997"/>
    <n v="36174.199999999997"/>
    <n v="36174.199999999997"/>
    <n v="7221"/>
    <x v="153"/>
    <x v="0"/>
    <x v="1"/>
    <x v="0"/>
    <x v="0"/>
  </r>
  <r>
    <x v="7"/>
    <n v="36"/>
    <n v="6946.89"/>
    <n v="7155.31"/>
    <n v="7155.31"/>
    <n v="7221"/>
    <x v="153"/>
    <x v="1"/>
    <x v="1"/>
    <x v="0"/>
    <x v="0"/>
  </r>
  <r>
    <x v="7"/>
    <n v="8080"/>
    <n v="913677.75"/>
    <n v="913677.75"/>
    <n v="913677.75"/>
    <n v="7230"/>
    <x v="154"/>
    <x v="0"/>
    <x v="1"/>
    <x v="0"/>
    <x v="0"/>
  </r>
  <r>
    <x v="7"/>
    <n v="227"/>
    <n v="28094.74"/>
    <n v="28937.54"/>
    <n v="28937.54"/>
    <n v="7230"/>
    <x v="154"/>
    <x v="1"/>
    <x v="1"/>
    <x v="0"/>
    <x v="0"/>
  </r>
  <r>
    <x v="7"/>
    <n v="1"/>
    <n v="95.3"/>
    <n v="98.16"/>
    <n v="98.16"/>
    <n v="7251"/>
    <x v="243"/>
    <x v="1"/>
    <x v="1"/>
    <x v="0"/>
    <x v="0"/>
  </r>
  <r>
    <x v="7"/>
    <n v="96"/>
    <n v="366211.48"/>
    <n v="366211.48"/>
    <n v="366211.48"/>
    <n v="7261"/>
    <x v="155"/>
    <x v="0"/>
    <x v="1"/>
    <x v="0"/>
    <x v="0"/>
  </r>
  <r>
    <x v="7"/>
    <n v="26"/>
    <n v="10012.5"/>
    <n v="10012.5"/>
    <n v="10012.5"/>
    <n v="7273"/>
    <x v="156"/>
    <x v="0"/>
    <x v="1"/>
    <x v="0"/>
    <x v="0"/>
  </r>
  <r>
    <x v="7"/>
    <n v="50"/>
    <n v="4046.12"/>
    <n v="4185.84"/>
    <n v="4185.84"/>
    <n v="7273"/>
    <x v="156"/>
    <x v="1"/>
    <x v="1"/>
    <x v="0"/>
    <x v="0"/>
  </r>
  <r>
    <x v="7"/>
    <n v="6"/>
    <n v="1026"/>
    <n v="1026"/>
    <n v="1026"/>
    <n v="7276"/>
    <x v="157"/>
    <x v="0"/>
    <x v="1"/>
    <x v="0"/>
    <x v="0"/>
  </r>
  <r>
    <x v="7"/>
    <n v="8"/>
    <n v="801.79"/>
    <n v="835.87"/>
    <n v="835.87"/>
    <n v="7276"/>
    <x v="157"/>
    <x v="1"/>
    <x v="1"/>
    <x v="0"/>
    <x v="0"/>
  </r>
  <r>
    <x v="7"/>
    <n v="6"/>
    <n v="6683.5"/>
    <n v="6884.02"/>
    <n v="6884.02"/>
    <n v="7277"/>
    <x v="158"/>
    <x v="1"/>
    <x v="1"/>
    <x v="0"/>
    <x v="0"/>
  </r>
  <r>
    <x v="7"/>
    <n v="3"/>
    <n v="108.78"/>
    <n v="112.04"/>
    <n v="112.04"/>
    <n v="7278"/>
    <x v="159"/>
    <x v="1"/>
    <x v="1"/>
    <x v="0"/>
    <x v="0"/>
  </r>
  <r>
    <x v="7"/>
    <n v="128"/>
    <n v="20327.810000000001"/>
    <n v="20327.810000000001"/>
    <n v="20327.810000000001"/>
    <n v="7296"/>
    <x v="160"/>
    <x v="0"/>
    <x v="0"/>
    <x v="0"/>
    <x v="0"/>
  </r>
  <r>
    <x v="7"/>
    <n v="4"/>
    <n v="596.71"/>
    <n v="614.61"/>
    <n v="614.61"/>
    <n v="7296"/>
    <x v="160"/>
    <x v="1"/>
    <x v="0"/>
    <x v="0"/>
    <x v="0"/>
  </r>
  <r>
    <x v="7"/>
    <n v="10"/>
    <n v="4302"/>
    <n v="4302"/>
    <n v="4302"/>
    <n v="7297"/>
    <x v="161"/>
    <x v="0"/>
    <x v="1"/>
    <x v="0"/>
    <x v="0"/>
  </r>
  <r>
    <x v="7"/>
    <n v="21"/>
    <n v="9679.0300000000007"/>
    <n v="9969.39"/>
    <n v="9969.39"/>
    <n v="7297"/>
    <x v="161"/>
    <x v="1"/>
    <x v="1"/>
    <x v="0"/>
    <x v="0"/>
  </r>
  <r>
    <x v="7"/>
    <n v="128"/>
    <n v="11293.72"/>
    <n v="11293.72"/>
    <n v="11293.72"/>
    <n v="7298"/>
    <x v="162"/>
    <x v="0"/>
    <x v="1"/>
    <x v="0"/>
    <x v="0"/>
  </r>
  <r>
    <x v="7"/>
    <n v="159"/>
    <n v="19538.939999999999"/>
    <n v="20126.38"/>
    <n v="20126.38"/>
    <n v="7298"/>
    <x v="162"/>
    <x v="1"/>
    <x v="1"/>
    <x v="0"/>
    <x v="0"/>
  </r>
  <r>
    <x v="7"/>
    <n v="245"/>
    <n v="135654.26999999999"/>
    <n v="135654.26999999999"/>
    <n v="135654.26999999999"/>
    <n v="7299"/>
    <x v="163"/>
    <x v="0"/>
    <x v="1"/>
    <x v="0"/>
    <x v="0"/>
  </r>
  <r>
    <x v="7"/>
    <n v="188"/>
    <n v="71099.39"/>
    <n v="73324.929999999993"/>
    <n v="73324.929999999993"/>
    <n v="7299"/>
    <x v="163"/>
    <x v="1"/>
    <x v="1"/>
    <x v="0"/>
    <x v="0"/>
  </r>
  <r>
    <x v="7"/>
    <n v="5602"/>
    <n v="767147.24"/>
    <n v="767147.24"/>
    <n v="767147.24"/>
    <n v="7311"/>
    <x v="164"/>
    <x v="0"/>
    <x v="1"/>
    <x v="0"/>
    <x v="0"/>
  </r>
  <r>
    <x v="7"/>
    <n v="183"/>
    <n v="111971.5"/>
    <n v="115405.94"/>
    <n v="115405.94"/>
    <n v="7311"/>
    <x v="164"/>
    <x v="1"/>
    <x v="1"/>
    <x v="0"/>
    <x v="0"/>
  </r>
  <r>
    <x v="7"/>
    <n v="16"/>
    <n v="1920.27"/>
    <n v="1977.87"/>
    <n v="1977.87"/>
    <n v="7333"/>
    <x v="166"/>
    <x v="1"/>
    <x v="1"/>
    <x v="0"/>
    <x v="0"/>
  </r>
  <r>
    <x v="7"/>
    <n v="12"/>
    <n v="1250.82"/>
    <n v="1288.3399999999999"/>
    <n v="1288.3399999999999"/>
    <n v="7338"/>
    <x v="167"/>
    <x v="1"/>
    <x v="1"/>
    <x v="0"/>
    <x v="0"/>
  </r>
  <r>
    <x v="7"/>
    <n v="66"/>
    <n v="51814.09"/>
    <n v="51814.09"/>
    <n v="51814.09"/>
    <n v="7339"/>
    <x v="168"/>
    <x v="0"/>
    <x v="1"/>
    <x v="0"/>
    <x v="0"/>
  </r>
  <r>
    <x v="7"/>
    <n v="66"/>
    <n v="8172.17"/>
    <n v="8417.23"/>
    <n v="8417.23"/>
    <n v="7339"/>
    <x v="168"/>
    <x v="1"/>
    <x v="1"/>
    <x v="0"/>
    <x v="0"/>
  </r>
  <r>
    <x v="7"/>
    <n v="44"/>
    <n v="13961.12"/>
    <n v="13961.12"/>
    <n v="13961.12"/>
    <n v="7342"/>
    <x v="169"/>
    <x v="0"/>
    <x v="1"/>
    <x v="0"/>
    <x v="0"/>
  </r>
  <r>
    <x v="7"/>
    <n v="1"/>
    <n v="94.68"/>
    <n v="97.52"/>
    <n v="97.52"/>
    <n v="7349"/>
    <x v="170"/>
    <x v="1"/>
    <x v="1"/>
    <x v="0"/>
    <x v="0"/>
  </r>
  <r>
    <x v="7"/>
    <n v="29"/>
    <n v="13665.37"/>
    <n v="13665.37"/>
    <n v="13665.37"/>
    <n v="7361"/>
    <x v="171"/>
    <x v="0"/>
    <x v="1"/>
    <x v="0"/>
    <x v="0"/>
  </r>
  <r>
    <x v="7"/>
    <n v="3"/>
    <n v="348.19"/>
    <n v="358.61"/>
    <n v="358.61"/>
    <n v="7361"/>
    <x v="171"/>
    <x v="1"/>
    <x v="1"/>
    <x v="0"/>
    <x v="0"/>
  </r>
  <r>
    <x v="7"/>
    <n v="4996"/>
    <n v="370887.09"/>
    <n v="370887.09"/>
    <n v="370887.09"/>
    <n v="7372"/>
    <x v="172"/>
    <x v="0"/>
    <x v="0"/>
    <x v="0"/>
    <x v="0"/>
  </r>
  <r>
    <x v="7"/>
    <n v="405"/>
    <n v="60369.77"/>
    <n v="61999.77"/>
    <n v="61999.77"/>
    <n v="7372"/>
    <x v="172"/>
    <x v="1"/>
    <x v="0"/>
    <x v="0"/>
    <x v="0"/>
  </r>
  <r>
    <x v="7"/>
    <n v="35"/>
    <n v="1095.3499999999999"/>
    <n v="1128.21"/>
    <n v="1128.21"/>
    <n v="7375"/>
    <x v="173"/>
    <x v="1"/>
    <x v="1"/>
    <x v="0"/>
    <x v="0"/>
  </r>
  <r>
    <x v="7"/>
    <n v="21"/>
    <n v="2128.36"/>
    <n v="2192.8000000000002"/>
    <n v="2192.8000000000002"/>
    <n v="7379"/>
    <x v="174"/>
    <x v="1"/>
    <x v="0"/>
    <x v="0"/>
    <x v="0"/>
  </r>
  <r>
    <x v="7"/>
    <n v="2594"/>
    <n v="843200.67"/>
    <n v="843200.67"/>
    <n v="843200.67"/>
    <n v="7392"/>
    <x v="175"/>
    <x v="0"/>
    <x v="1"/>
    <x v="0"/>
    <x v="0"/>
  </r>
  <r>
    <x v="7"/>
    <n v="176"/>
    <n v="48237.59"/>
    <n v="49780.63"/>
    <n v="49780.63"/>
    <n v="7392"/>
    <x v="175"/>
    <x v="1"/>
    <x v="1"/>
    <x v="0"/>
    <x v="0"/>
  </r>
  <r>
    <x v="7"/>
    <n v="551"/>
    <n v="99024.01"/>
    <n v="99024.01"/>
    <n v="99024.01"/>
    <n v="7393"/>
    <x v="176"/>
    <x v="0"/>
    <x v="1"/>
    <x v="0"/>
    <x v="0"/>
  </r>
  <r>
    <x v="7"/>
    <n v="682"/>
    <n v="222928.88"/>
    <n v="222928.88"/>
    <n v="222928.88"/>
    <n v="7394"/>
    <x v="177"/>
    <x v="0"/>
    <x v="1"/>
    <x v="0"/>
    <x v="0"/>
  </r>
  <r>
    <x v="7"/>
    <n v="97"/>
    <n v="24227.53"/>
    <n v="25092.81"/>
    <n v="25092.81"/>
    <n v="7394"/>
    <x v="177"/>
    <x v="1"/>
    <x v="1"/>
    <x v="0"/>
    <x v="0"/>
  </r>
  <r>
    <x v="7"/>
    <n v="222"/>
    <n v="30388.04"/>
    <n v="30388.04"/>
    <n v="30388.04"/>
    <n v="7395"/>
    <x v="178"/>
    <x v="0"/>
    <x v="1"/>
    <x v="0"/>
    <x v="0"/>
  </r>
  <r>
    <x v="7"/>
    <n v="42"/>
    <n v="3972.92"/>
    <n v="4108.88"/>
    <n v="4108.88"/>
    <n v="7395"/>
    <x v="178"/>
    <x v="1"/>
    <x v="1"/>
    <x v="0"/>
    <x v="0"/>
  </r>
  <r>
    <x v="7"/>
    <n v="3"/>
    <n v="139"/>
    <n v="0"/>
    <n v="139"/>
    <n v="7399"/>
    <x v="179"/>
    <x v="0"/>
    <x v="2"/>
    <x v="1"/>
    <x v="0"/>
  </r>
  <r>
    <x v="7"/>
    <n v="25902"/>
    <n v="3652608.63"/>
    <n v="3652608.63"/>
    <n v="3652608.63"/>
    <n v="7399"/>
    <x v="179"/>
    <x v="0"/>
    <x v="1"/>
    <x v="0"/>
    <x v="0"/>
  </r>
  <r>
    <x v="7"/>
    <n v="1"/>
    <n v="29"/>
    <n v="0"/>
    <n v="29"/>
    <n v="7399"/>
    <x v="179"/>
    <x v="1"/>
    <x v="2"/>
    <x v="1"/>
    <x v="0"/>
  </r>
  <r>
    <x v="7"/>
    <n v="10541"/>
    <n v="1257161.1599999999"/>
    <n v="1295711.8400000001"/>
    <n v="1295711.8400000001"/>
    <n v="7399"/>
    <x v="179"/>
    <x v="1"/>
    <x v="1"/>
    <x v="0"/>
    <x v="0"/>
  </r>
  <r>
    <x v="7"/>
    <n v="5153"/>
    <n v="1239887.71"/>
    <n v="1239887.71"/>
    <n v="1239887.71"/>
    <n v="7512"/>
    <x v="180"/>
    <x v="0"/>
    <x v="11"/>
    <x v="5"/>
    <x v="0"/>
  </r>
  <r>
    <x v="7"/>
    <n v="1"/>
    <n v="-63.44"/>
    <n v="0"/>
    <n v="-61.64"/>
    <n v="7512"/>
    <x v="180"/>
    <x v="1"/>
    <x v="2"/>
    <x v="1"/>
    <x v="0"/>
  </r>
  <r>
    <x v="7"/>
    <n v="2602"/>
    <n v="980737.78"/>
    <n v="1008621.04"/>
    <n v="1008621.04"/>
    <n v="7512"/>
    <x v="180"/>
    <x v="1"/>
    <x v="11"/>
    <x v="5"/>
    <x v="0"/>
  </r>
  <r>
    <x v="7"/>
    <n v="152"/>
    <n v="18665.63"/>
    <n v="18665.63"/>
    <n v="18665.63"/>
    <n v="7513"/>
    <x v="181"/>
    <x v="0"/>
    <x v="11"/>
    <x v="5"/>
    <x v="0"/>
  </r>
  <r>
    <x v="7"/>
    <n v="4"/>
    <n v="-43.15"/>
    <n v="51.89"/>
    <n v="51.89"/>
    <n v="7513"/>
    <x v="181"/>
    <x v="1"/>
    <x v="11"/>
    <x v="5"/>
    <x v="0"/>
  </r>
  <r>
    <x v="7"/>
    <n v="16"/>
    <n v="5174.22"/>
    <n v="5174.22"/>
    <n v="5174.22"/>
    <n v="7519"/>
    <x v="182"/>
    <x v="0"/>
    <x v="11"/>
    <x v="5"/>
    <x v="0"/>
  </r>
  <r>
    <x v="7"/>
    <n v="13"/>
    <n v="4505.97"/>
    <n v="4726.03"/>
    <n v="4726.03"/>
    <n v="7519"/>
    <x v="182"/>
    <x v="1"/>
    <x v="11"/>
    <x v="5"/>
    <x v="0"/>
  </r>
  <r>
    <x v="7"/>
    <n v="1"/>
    <n v="18"/>
    <n v="0"/>
    <n v="18"/>
    <n v="7523"/>
    <x v="183"/>
    <x v="0"/>
    <x v="2"/>
    <x v="1"/>
    <x v="0"/>
  </r>
  <r>
    <x v="7"/>
    <n v="27791"/>
    <n v="903747.33"/>
    <n v="903747.33"/>
    <n v="903747.33"/>
    <n v="7523"/>
    <x v="183"/>
    <x v="0"/>
    <x v="5"/>
    <x v="2"/>
    <x v="0"/>
  </r>
  <r>
    <x v="7"/>
    <n v="141"/>
    <n v="4075.39"/>
    <n v="4197.71"/>
    <n v="4197.71"/>
    <n v="7523"/>
    <x v="183"/>
    <x v="1"/>
    <x v="5"/>
    <x v="2"/>
    <x v="0"/>
  </r>
  <r>
    <x v="7"/>
    <n v="64"/>
    <n v="42972.22"/>
    <n v="42972.22"/>
    <n v="42972.22"/>
    <n v="7531"/>
    <x v="184"/>
    <x v="0"/>
    <x v="5"/>
    <x v="2"/>
    <x v="0"/>
  </r>
  <r>
    <x v="7"/>
    <n v="3496"/>
    <n v="1646293.95"/>
    <n v="1646293.95"/>
    <n v="1646293.95"/>
    <n v="7538"/>
    <x v="186"/>
    <x v="0"/>
    <x v="5"/>
    <x v="2"/>
    <x v="0"/>
  </r>
  <r>
    <x v="7"/>
    <n v="21"/>
    <n v="8124.6"/>
    <n v="8368.34"/>
    <n v="8368.34"/>
    <n v="7538"/>
    <x v="186"/>
    <x v="1"/>
    <x v="5"/>
    <x v="2"/>
    <x v="0"/>
  </r>
  <r>
    <x v="7"/>
    <n v="3"/>
    <n v="51.48"/>
    <n v="53.02"/>
    <n v="53.02"/>
    <n v="7542"/>
    <x v="187"/>
    <x v="1"/>
    <x v="5"/>
    <x v="2"/>
    <x v="0"/>
  </r>
  <r>
    <x v="7"/>
    <n v="3"/>
    <n v="856"/>
    <n v="856"/>
    <n v="856"/>
    <n v="7549"/>
    <x v="188"/>
    <x v="0"/>
    <x v="5"/>
    <x v="2"/>
    <x v="0"/>
  </r>
  <r>
    <x v="7"/>
    <n v="107"/>
    <n v="23316.5"/>
    <n v="23316.5"/>
    <n v="23316.5"/>
    <n v="7622"/>
    <x v="189"/>
    <x v="0"/>
    <x v="1"/>
    <x v="0"/>
    <x v="0"/>
  </r>
  <r>
    <x v="7"/>
    <n v="1"/>
    <n v="91.68"/>
    <n v="94.44"/>
    <n v="94.44"/>
    <n v="7622"/>
    <x v="189"/>
    <x v="1"/>
    <x v="1"/>
    <x v="0"/>
    <x v="0"/>
  </r>
  <r>
    <x v="7"/>
    <n v="4"/>
    <n v="290.63"/>
    <n v="299.35000000000002"/>
    <n v="299.35000000000002"/>
    <n v="7629"/>
    <x v="190"/>
    <x v="1"/>
    <x v="1"/>
    <x v="0"/>
    <x v="0"/>
  </r>
  <r>
    <x v="7"/>
    <n v="6"/>
    <n v="2388.04"/>
    <n v="2674.62"/>
    <n v="2674.62"/>
    <n v="7631"/>
    <x v="191"/>
    <x v="1"/>
    <x v="0"/>
    <x v="0"/>
    <x v="0"/>
  </r>
  <r>
    <x v="7"/>
    <n v="141"/>
    <n v="33673.35"/>
    <n v="33673.35"/>
    <n v="33673.35"/>
    <n v="7699"/>
    <x v="192"/>
    <x v="0"/>
    <x v="1"/>
    <x v="0"/>
    <x v="0"/>
  </r>
  <r>
    <x v="7"/>
    <n v="3"/>
    <n v="862.93"/>
    <n v="888.83"/>
    <n v="888.83"/>
    <n v="7699"/>
    <x v="192"/>
    <x v="1"/>
    <x v="1"/>
    <x v="0"/>
    <x v="0"/>
  </r>
  <r>
    <x v="7"/>
    <n v="5"/>
    <n v="10148.01"/>
    <n v="10452.43"/>
    <n v="10452.43"/>
    <n v="7829"/>
    <x v="193"/>
    <x v="1"/>
    <x v="1"/>
    <x v="0"/>
    <x v="0"/>
  </r>
  <r>
    <x v="7"/>
    <n v="8198"/>
    <n v="329924.88"/>
    <n v="329924.88"/>
    <n v="329924.88"/>
    <n v="7832"/>
    <x v="194"/>
    <x v="0"/>
    <x v="1"/>
    <x v="0"/>
    <x v="0"/>
  </r>
  <r>
    <x v="7"/>
    <n v="139"/>
    <n v="4591.1499999999996"/>
    <n v="4730.25"/>
    <n v="4730.25"/>
    <n v="7832"/>
    <x v="194"/>
    <x v="1"/>
    <x v="1"/>
    <x v="0"/>
    <x v="0"/>
  </r>
  <r>
    <x v="7"/>
    <n v="173"/>
    <n v="11502.77"/>
    <n v="11502.77"/>
    <n v="11502.77"/>
    <n v="7841"/>
    <x v="195"/>
    <x v="0"/>
    <x v="0"/>
    <x v="0"/>
    <x v="0"/>
  </r>
  <r>
    <x v="7"/>
    <n v="24"/>
    <n v="1919.55"/>
    <n v="1977.13"/>
    <n v="1977.13"/>
    <n v="7841"/>
    <x v="195"/>
    <x v="1"/>
    <x v="0"/>
    <x v="0"/>
    <x v="0"/>
  </r>
  <r>
    <x v="7"/>
    <n v="14"/>
    <n v="2643.7"/>
    <n v="2643.7"/>
    <n v="2643.7"/>
    <n v="7911"/>
    <x v="196"/>
    <x v="0"/>
    <x v="1"/>
    <x v="0"/>
    <x v="0"/>
  </r>
  <r>
    <x v="7"/>
    <n v="4"/>
    <n v="392.36"/>
    <n v="404.1"/>
    <n v="404.1"/>
    <n v="7911"/>
    <x v="196"/>
    <x v="1"/>
    <x v="1"/>
    <x v="0"/>
    <x v="0"/>
  </r>
  <r>
    <x v="7"/>
    <n v="2"/>
    <n v="160.12"/>
    <n v="0"/>
    <n v="160.12"/>
    <n v="7922"/>
    <x v="197"/>
    <x v="0"/>
    <x v="2"/>
    <x v="1"/>
    <x v="0"/>
  </r>
  <r>
    <x v="7"/>
    <n v="15690"/>
    <n v="3176041.85"/>
    <n v="3176041.85"/>
    <n v="3176041.85"/>
    <n v="7922"/>
    <x v="197"/>
    <x v="0"/>
    <x v="1"/>
    <x v="0"/>
    <x v="0"/>
  </r>
  <r>
    <x v="7"/>
    <n v="964"/>
    <n v="284163.67"/>
    <n v="292910.31"/>
    <n v="292910.31"/>
    <n v="7922"/>
    <x v="197"/>
    <x v="1"/>
    <x v="1"/>
    <x v="0"/>
    <x v="0"/>
  </r>
  <r>
    <x v="7"/>
    <n v="91"/>
    <n v="9896.25"/>
    <n v="9896.25"/>
    <n v="9896.25"/>
    <n v="7929"/>
    <x v="198"/>
    <x v="0"/>
    <x v="1"/>
    <x v="0"/>
    <x v="0"/>
  </r>
  <r>
    <x v="7"/>
    <n v="26"/>
    <n v="2856.36"/>
    <n v="2943.22"/>
    <n v="2943.22"/>
    <n v="7929"/>
    <x v="198"/>
    <x v="1"/>
    <x v="1"/>
    <x v="0"/>
    <x v="0"/>
  </r>
  <r>
    <x v="7"/>
    <n v="2"/>
    <n v="178.94"/>
    <n v="184.3"/>
    <n v="184.3"/>
    <n v="7933"/>
    <x v="199"/>
    <x v="1"/>
    <x v="1"/>
    <x v="0"/>
    <x v="0"/>
  </r>
  <r>
    <x v="7"/>
    <n v="85"/>
    <n v="37110.44"/>
    <n v="37110.44"/>
    <n v="37110.44"/>
    <n v="7941"/>
    <x v="200"/>
    <x v="0"/>
    <x v="1"/>
    <x v="0"/>
    <x v="0"/>
  </r>
  <r>
    <x v="7"/>
    <n v="81"/>
    <n v="15348.38"/>
    <n v="15808.78"/>
    <n v="15808.78"/>
    <n v="7941"/>
    <x v="200"/>
    <x v="1"/>
    <x v="1"/>
    <x v="0"/>
    <x v="0"/>
  </r>
  <r>
    <x v="7"/>
    <n v="696"/>
    <n v="64668.03"/>
    <n v="64668.03"/>
    <n v="64668.03"/>
    <n v="7991"/>
    <x v="201"/>
    <x v="0"/>
    <x v="1"/>
    <x v="0"/>
    <x v="0"/>
  </r>
  <r>
    <x v="7"/>
    <n v="474"/>
    <n v="57619.55"/>
    <n v="59678.95"/>
    <n v="59678.95"/>
    <n v="7991"/>
    <x v="201"/>
    <x v="1"/>
    <x v="1"/>
    <x v="0"/>
    <x v="0"/>
  </r>
  <r>
    <x v="7"/>
    <n v="432"/>
    <n v="112884.27"/>
    <n v="112884.27"/>
    <n v="112884.27"/>
    <n v="7992"/>
    <x v="202"/>
    <x v="0"/>
    <x v="1"/>
    <x v="0"/>
    <x v="0"/>
  </r>
  <r>
    <x v="7"/>
    <n v="112"/>
    <n v="46710.23"/>
    <n v="48209.01"/>
    <n v="48209.01"/>
    <n v="7992"/>
    <x v="202"/>
    <x v="1"/>
    <x v="1"/>
    <x v="0"/>
    <x v="0"/>
  </r>
  <r>
    <x v="7"/>
    <n v="2"/>
    <n v="56.25"/>
    <n v="57.93"/>
    <n v="57.93"/>
    <n v="7993"/>
    <x v="203"/>
    <x v="1"/>
    <x v="0"/>
    <x v="0"/>
    <x v="0"/>
  </r>
  <r>
    <x v="7"/>
    <n v="7"/>
    <n v="174.99"/>
    <n v="180.27"/>
    <n v="180.27"/>
    <n v="7994"/>
    <x v="204"/>
    <x v="1"/>
    <x v="1"/>
    <x v="0"/>
    <x v="0"/>
  </r>
  <r>
    <x v="7"/>
    <n v="5"/>
    <n v="255.3"/>
    <n v="255.3"/>
    <n v="255.3"/>
    <n v="7995"/>
    <x v="244"/>
    <x v="0"/>
    <x v="1"/>
    <x v="0"/>
    <x v="0"/>
  </r>
  <r>
    <x v="7"/>
    <n v="749"/>
    <n v="80687.08"/>
    <n v="80687.08"/>
    <n v="80687.08"/>
    <n v="7996"/>
    <x v="205"/>
    <x v="0"/>
    <x v="1"/>
    <x v="0"/>
    <x v="0"/>
  </r>
  <r>
    <x v="7"/>
    <n v="423"/>
    <n v="57975.79"/>
    <n v="59728.03"/>
    <n v="59728.03"/>
    <n v="7996"/>
    <x v="205"/>
    <x v="1"/>
    <x v="1"/>
    <x v="0"/>
    <x v="0"/>
  </r>
  <r>
    <x v="7"/>
    <n v="7311"/>
    <n v="421489.86"/>
    <n v="421489.86"/>
    <n v="421489.86"/>
    <n v="7997"/>
    <x v="206"/>
    <x v="0"/>
    <x v="1"/>
    <x v="0"/>
    <x v="0"/>
  </r>
  <r>
    <x v="7"/>
    <n v="170"/>
    <n v="50110.03"/>
    <n v="51519.39"/>
    <n v="51519.39"/>
    <n v="7997"/>
    <x v="206"/>
    <x v="1"/>
    <x v="1"/>
    <x v="0"/>
    <x v="0"/>
  </r>
  <r>
    <x v="7"/>
    <n v="134"/>
    <n v="14551.55"/>
    <n v="14551.55"/>
    <n v="14551.55"/>
    <n v="7998"/>
    <x v="207"/>
    <x v="0"/>
    <x v="1"/>
    <x v="0"/>
    <x v="0"/>
  </r>
  <r>
    <x v="7"/>
    <n v="12"/>
    <n v="1939.4"/>
    <n v="1997.56"/>
    <n v="1997.56"/>
    <n v="7998"/>
    <x v="207"/>
    <x v="1"/>
    <x v="1"/>
    <x v="0"/>
    <x v="0"/>
  </r>
  <r>
    <x v="7"/>
    <n v="841"/>
    <n v="70754.710000000006"/>
    <n v="70754.710000000006"/>
    <n v="70754.710000000006"/>
    <n v="7999"/>
    <x v="208"/>
    <x v="0"/>
    <x v="1"/>
    <x v="0"/>
    <x v="0"/>
  </r>
  <r>
    <x v="7"/>
    <n v="921"/>
    <n v="73414.179999999993"/>
    <n v="75715.44"/>
    <n v="75715.44"/>
    <n v="7999"/>
    <x v="208"/>
    <x v="1"/>
    <x v="1"/>
    <x v="0"/>
    <x v="0"/>
  </r>
  <r>
    <x v="7"/>
    <n v="1260"/>
    <n v="415032.66"/>
    <n v="415032.66"/>
    <n v="415032.66"/>
    <n v="8011"/>
    <x v="209"/>
    <x v="0"/>
    <x v="1"/>
    <x v="0"/>
    <x v="0"/>
  </r>
  <r>
    <x v="7"/>
    <n v="32"/>
    <n v="17629.330000000002"/>
    <n v="18158.189999999999"/>
    <n v="18158.189999999999"/>
    <n v="8011"/>
    <x v="209"/>
    <x v="1"/>
    <x v="1"/>
    <x v="0"/>
    <x v="0"/>
  </r>
  <r>
    <x v="7"/>
    <n v="4112"/>
    <n v="1555426.18"/>
    <n v="1555426.18"/>
    <n v="1555426.18"/>
    <n v="8021"/>
    <x v="210"/>
    <x v="0"/>
    <x v="1"/>
    <x v="0"/>
    <x v="0"/>
  </r>
  <r>
    <x v="7"/>
    <n v="50"/>
    <n v="39430.65"/>
    <n v="40613.589999999997"/>
    <n v="40613.589999999997"/>
    <n v="8021"/>
    <x v="210"/>
    <x v="1"/>
    <x v="1"/>
    <x v="0"/>
    <x v="0"/>
  </r>
  <r>
    <x v="7"/>
    <n v="977"/>
    <n v="59259.53"/>
    <n v="59259.53"/>
    <n v="59259.53"/>
    <n v="8041"/>
    <x v="211"/>
    <x v="0"/>
    <x v="1"/>
    <x v="0"/>
    <x v="0"/>
  </r>
  <r>
    <x v="7"/>
    <n v="1548"/>
    <n v="454239.84"/>
    <n v="454239.84"/>
    <n v="454239.84"/>
    <n v="8042"/>
    <x v="212"/>
    <x v="0"/>
    <x v="1"/>
    <x v="0"/>
    <x v="0"/>
  </r>
  <r>
    <x v="7"/>
    <n v="12"/>
    <n v="4040.15"/>
    <n v="4161.3500000000004"/>
    <n v="4161.3500000000004"/>
    <n v="8042"/>
    <x v="212"/>
    <x v="1"/>
    <x v="1"/>
    <x v="0"/>
    <x v="0"/>
  </r>
  <r>
    <x v="7"/>
    <n v="532"/>
    <n v="147388.60999999999"/>
    <n v="147388.60999999999"/>
    <n v="147388.60999999999"/>
    <n v="8043"/>
    <x v="213"/>
    <x v="0"/>
    <x v="1"/>
    <x v="0"/>
    <x v="0"/>
  </r>
  <r>
    <x v="7"/>
    <n v="138"/>
    <n v="43917.51"/>
    <n v="45235.11"/>
    <n v="45235.11"/>
    <n v="8043"/>
    <x v="213"/>
    <x v="1"/>
    <x v="1"/>
    <x v="0"/>
    <x v="0"/>
  </r>
  <r>
    <x v="7"/>
    <n v="301"/>
    <n v="39058.25"/>
    <n v="39058.25"/>
    <n v="39058.25"/>
    <n v="8049"/>
    <x v="214"/>
    <x v="0"/>
    <x v="1"/>
    <x v="0"/>
    <x v="0"/>
  </r>
  <r>
    <x v="7"/>
    <n v="8"/>
    <n v="1701.81"/>
    <n v="1701.81"/>
    <n v="1701.81"/>
    <n v="8050"/>
    <x v="215"/>
    <x v="0"/>
    <x v="1"/>
    <x v="0"/>
    <x v="0"/>
  </r>
  <r>
    <x v="7"/>
    <n v="1334"/>
    <n v="293766.37"/>
    <n v="293766.37"/>
    <n v="293766.37"/>
    <n v="8062"/>
    <x v="216"/>
    <x v="0"/>
    <x v="1"/>
    <x v="0"/>
    <x v="0"/>
  </r>
  <r>
    <x v="7"/>
    <n v="95"/>
    <n v="75919.33"/>
    <n v="78223.03"/>
    <n v="78223.03"/>
    <n v="8062"/>
    <x v="216"/>
    <x v="1"/>
    <x v="1"/>
    <x v="0"/>
    <x v="0"/>
  </r>
  <r>
    <x v="7"/>
    <n v="186"/>
    <n v="64351.9"/>
    <n v="64351.9"/>
    <n v="64351.9"/>
    <n v="8071"/>
    <x v="217"/>
    <x v="0"/>
    <x v="1"/>
    <x v="0"/>
    <x v="0"/>
  </r>
  <r>
    <x v="7"/>
    <n v="23"/>
    <n v="11519.64"/>
    <n v="11883.94"/>
    <n v="11883.94"/>
    <n v="8071"/>
    <x v="217"/>
    <x v="1"/>
    <x v="1"/>
    <x v="0"/>
    <x v="0"/>
  </r>
  <r>
    <x v="7"/>
    <n v="7944"/>
    <n v="2779682.5"/>
    <n v="2779682.5"/>
    <n v="2779682.5"/>
    <n v="8099"/>
    <x v="218"/>
    <x v="0"/>
    <x v="1"/>
    <x v="0"/>
    <x v="0"/>
  </r>
  <r>
    <x v="7"/>
    <n v="177"/>
    <n v="49234.51"/>
    <n v="50454.39"/>
    <n v="50454.39"/>
    <n v="8099"/>
    <x v="218"/>
    <x v="1"/>
    <x v="1"/>
    <x v="0"/>
    <x v="0"/>
  </r>
  <r>
    <x v="7"/>
    <n v="197"/>
    <n v="256767.48"/>
    <n v="256767.48"/>
    <n v="256767.48"/>
    <n v="8111"/>
    <x v="219"/>
    <x v="0"/>
    <x v="1"/>
    <x v="0"/>
    <x v="0"/>
  </r>
  <r>
    <x v="7"/>
    <n v="5"/>
    <n v="2403.4899999999998"/>
    <n v="2475.59"/>
    <n v="2475.59"/>
    <n v="8111"/>
    <x v="219"/>
    <x v="1"/>
    <x v="1"/>
    <x v="0"/>
    <x v="0"/>
  </r>
  <r>
    <x v="7"/>
    <n v="1472"/>
    <n v="3083715.32"/>
    <n v="3083715.32"/>
    <n v="3083715.32"/>
    <n v="8211"/>
    <x v="220"/>
    <x v="0"/>
    <x v="1"/>
    <x v="0"/>
    <x v="0"/>
  </r>
  <r>
    <x v="7"/>
    <n v="8"/>
    <n v="3152.15"/>
    <n v="3246.71"/>
    <n v="3246.71"/>
    <n v="8211"/>
    <x v="220"/>
    <x v="1"/>
    <x v="1"/>
    <x v="0"/>
    <x v="0"/>
  </r>
  <r>
    <x v="7"/>
    <n v="6305"/>
    <n v="1668418.78"/>
    <n v="1668418.78"/>
    <n v="1668418.78"/>
    <n v="8220"/>
    <x v="221"/>
    <x v="0"/>
    <x v="1"/>
    <x v="0"/>
    <x v="0"/>
  </r>
  <r>
    <x v="7"/>
    <n v="116"/>
    <n v="55545.05"/>
    <n v="57211.37"/>
    <n v="57211.37"/>
    <n v="8220"/>
    <x v="221"/>
    <x v="1"/>
    <x v="1"/>
    <x v="0"/>
    <x v="0"/>
  </r>
  <r>
    <x v="7"/>
    <n v="6"/>
    <n v="4055.2"/>
    <n v="4176.8599999999997"/>
    <n v="4176.8599999999997"/>
    <n v="8244"/>
    <x v="222"/>
    <x v="1"/>
    <x v="1"/>
    <x v="0"/>
    <x v="0"/>
  </r>
  <r>
    <x v="7"/>
    <n v="229"/>
    <n v="116143.44"/>
    <n v="116143.44"/>
    <n v="116143.44"/>
    <n v="8249"/>
    <x v="223"/>
    <x v="0"/>
    <x v="1"/>
    <x v="0"/>
    <x v="0"/>
  </r>
  <r>
    <x v="7"/>
    <n v="4"/>
    <n v="2616.41"/>
    <n v="2694.91"/>
    <n v="2694.91"/>
    <n v="8249"/>
    <x v="223"/>
    <x v="1"/>
    <x v="1"/>
    <x v="0"/>
    <x v="0"/>
  </r>
  <r>
    <x v="7"/>
    <n v="1568"/>
    <n v="896854.31"/>
    <n v="896854.31"/>
    <n v="896854.31"/>
    <n v="8299"/>
    <x v="224"/>
    <x v="0"/>
    <x v="1"/>
    <x v="0"/>
    <x v="0"/>
  </r>
  <r>
    <x v="7"/>
    <n v="231"/>
    <n v="78284.960000000006"/>
    <n v="80667.64"/>
    <n v="80667.64"/>
    <n v="8299"/>
    <x v="224"/>
    <x v="1"/>
    <x v="1"/>
    <x v="0"/>
    <x v="0"/>
  </r>
  <r>
    <x v="7"/>
    <n v="447"/>
    <n v="144915.64000000001"/>
    <n v="144915.64000000001"/>
    <n v="144915.64000000001"/>
    <n v="8351"/>
    <x v="225"/>
    <x v="0"/>
    <x v="1"/>
    <x v="0"/>
    <x v="0"/>
  </r>
  <r>
    <x v="7"/>
    <n v="2"/>
    <n v="6811.32"/>
    <n v="7015.66"/>
    <n v="7015.66"/>
    <n v="8351"/>
    <x v="225"/>
    <x v="1"/>
    <x v="1"/>
    <x v="0"/>
    <x v="0"/>
  </r>
  <r>
    <x v="7"/>
    <n v="1"/>
    <n v="101.96"/>
    <n v="0"/>
    <n v="101.96"/>
    <n v="8398"/>
    <x v="226"/>
    <x v="0"/>
    <x v="2"/>
    <x v="1"/>
    <x v="0"/>
  </r>
  <r>
    <x v="7"/>
    <n v="23997"/>
    <n v="2063697.65"/>
    <n v="2063697.65"/>
    <n v="2063697.65"/>
    <n v="8398"/>
    <x v="226"/>
    <x v="0"/>
    <x v="1"/>
    <x v="0"/>
    <x v="0"/>
  </r>
  <r>
    <x v="7"/>
    <n v="662"/>
    <n v="107514.78"/>
    <n v="110764.48"/>
    <n v="110764.48"/>
    <n v="8398"/>
    <x v="226"/>
    <x v="1"/>
    <x v="1"/>
    <x v="0"/>
    <x v="0"/>
  </r>
  <r>
    <x v="7"/>
    <n v="3"/>
    <n v="46.9"/>
    <n v="46.9"/>
    <n v="46.9"/>
    <n v="8641"/>
    <x v="227"/>
    <x v="0"/>
    <x v="1"/>
    <x v="0"/>
    <x v="0"/>
  </r>
  <r>
    <x v="7"/>
    <n v="7"/>
    <n v="1354.7"/>
    <n v="1395.34"/>
    <n v="1395.34"/>
    <n v="8641"/>
    <x v="227"/>
    <x v="1"/>
    <x v="1"/>
    <x v="0"/>
    <x v="0"/>
  </r>
  <r>
    <x v="7"/>
    <n v="30"/>
    <n v="4347.37"/>
    <n v="4477.79"/>
    <n v="4477.79"/>
    <n v="8661"/>
    <x v="228"/>
    <x v="1"/>
    <x v="1"/>
    <x v="0"/>
    <x v="0"/>
  </r>
  <r>
    <x v="7"/>
    <n v="1"/>
    <n v="71.5"/>
    <n v="71.5"/>
    <n v="71.5"/>
    <n v="8675"/>
    <x v="229"/>
    <x v="0"/>
    <x v="1"/>
    <x v="0"/>
    <x v="0"/>
  </r>
  <r>
    <x v="7"/>
    <n v="8"/>
    <n v="406.12"/>
    <n v="418.3"/>
    <n v="418.3"/>
    <n v="8675"/>
    <x v="229"/>
    <x v="1"/>
    <x v="1"/>
    <x v="0"/>
    <x v="0"/>
  </r>
  <r>
    <x v="7"/>
    <n v="4115"/>
    <n v="519247.52"/>
    <n v="519247.52"/>
    <n v="519247.52"/>
    <n v="8699"/>
    <x v="230"/>
    <x v="0"/>
    <x v="1"/>
    <x v="0"/>
    <x v="0"/>
  </r>
  <r>
    <x v="7"/>
    <n v="135"/>
    <n v="46881.88"/>
    <n v="48351.1"/>
    <n v="48351.1"/>
    <n v="8699"/>
    <x v="230"/>
    <x v="1"/>
    <x v="1"/>
    <x v="0"/>
    <x v="0"/>
  </r>
  <r>
    <x v="7"/>
    <n v="149"/>
    <n v="90973.61"/>
    <n v="90973.61"/>
    <n v="90973.61"/>
    <n v="8911"/>
    <x v="231"/>
    <x v="0"/>
    <x v="1"/>
    <x v="0"/>
    <x v="0"/>
  </r>
  <r>
    <x v="7"/>
    <n v="1"/>
    <n v="958.38"/>
    <n v="958.38"/>
    <n v="958.38"/>
    <n v="8911"/>
    <x v="231"/>
    <x v="1"/>
    <x v="1"/>
    <x v="0"/>
    <x v="0"/>
  </r>
  <r>
    <x v="7"/>
    <n v="1"/>
    <n v="130.81"/>
    <n v="0"/>
    <n v="130.81"/>
    <n v="8931"/>
    <x v="232"/>
    <x v="0"/>
    <x v="2"/>
    <x v="1"/>
    <x v="0"/>
  </r>
  <r>
    <x v="7"/>
    <n v="1794"/>
    <n v="825177.32"/>
    <n v="825177.32"/>
    <n v="825177.32"/>
    <n v="8931"/>
    <x v="232"/>
    <x v="0"/>
    <x v="1"/>
    <x v="0"/>
    <x v="0"/>
  </r>
  <r>
    <x v="7"/>
    <n v="17"/>
    <n v="3342.92"/>
    <n v="3443.2"/>
    <n v="3443.2"/>
    <n v="8931"/>
    <x v="232"/>
    <x v="1"/>
    <x v="1"/>
    <x v="0"/>
    <x v="0"/>
  </r>
  <r>
    <x v="7"/>
    <n v="924"/>
    <n v="496162.45"/>
    <n v="496162.45"/>
    <n v="496162.45"/>
    <n v="8999"/>
    <x v="233"/>
    <x v="0"/>
    <x v="1"/>
    <x v="0"/>
    <x v="0"/>
  </r>
  <r>
    <x v="7"/>
    <n v="710"/>
    <n v="110562.15"/>
    <n v="115457.47"/>
    <n v="115457.47"/>
    <n v="8999"/>
    <x v="233"/>
    <x v="1"/>
    <x v="1"/>
    <x v="0"/>
    <x v="0"/>
  </r>
  <r>
    <x v="7"/>
    <n v="2"/>
    <n v="114.68"/>
    <n v="118.12"/>
    <n v="118.12"/>
    <n v="9222"/>
    <x v="234"/>
    <x v="1"/>
    <x v="1"/>
    <x v="0"/>
    <x v="0"/>
  </r>
  <r>
    <x v="7"/>
    <n v="21"/>
    <n v="3837.33"/>
    <n v="3952.49"/>
    <n v="3952.49"/>
    <n v="9311"/>
    <x v="235"/>
    <x v="1"/>
    <x v="1"/>
    <x v="0"/>
    <x v="0"/>
  </r>
  <r>
    <x v="7"/>
    <n v="1"/>
    <n v="50"/>
    <n v="0"/>
    <n v="50"/>
    <n v="9399"/>
    <x v="236"/>
    <x v="0"/>
    <x v="2"/>
    <x v="1"/>
    <x v="0"/>
  </r>
  <r>
    <x v="7"/>
    <n v="36119"/>
    <n v="20115634.609999999"/>
    <n v="20115634.609999999"/>
    <n v="20115634.609999999"/>
    <n v="9399"/>
    <x v="236"/>
    <x v="0"/>
    <x v="1"/>
    <x v="0"/>
    <x v="0"/>
  </r>
  <r>
    <x v="7"/>
    <n v="2038"/>
    <n v="93411.09"/>
    <n v="96273.47"/>
    <n v="96273.47"/>
    <n v="9399"/>
    <x v="236"/>
    <x v="1"/>
    <x v="1"/>
    <x v="0"/>
    <x v="0"/>
  </r>
  <r>
    <x v="7"/>
    <n v="13397"/>
    <n v="1833361.18"/>
    <n v="1833361.18"/>
    <n v="1833361.18"/>
    <n v="9402"/>
    <x v="237"/>
    <x v="0"/>
    <x v="1"/>
    <x v="0"/>
    <x v="0"/>
  </r>
  <r>
    <x v="7"/>
    <n v="45"/>
    <n v="3248.96"/>
    <n v="3346.36"/>
    <n v="3346.36"/>
    <n v="9402"/>
    <x v="237"/>
    <x v="1"/>
    <x v="1"/>
    <x v="0"/>
    <x v="0"/>
  </r>
  <r>
    <x v="8"/>
    <n v="282"/>
    <n v="95190.06"/>
    <n v="95190.06"/>
    <n v="95190.06"/>
    <n v="1520"/>
    <x v="0"/>
    <x v="0"/>
    <x v="0"/>
    <x v="0"/>
    <x v="0"/>
  </r>
  <r>
    <x v="8"/>
    <n v="40"/>
    <n v="6400.1"/>
    <n v="6471.96"/>
    <n v="6471.96"/>
    <n v="1520"/>
    <x v="0"/>
    <x v="1"/>
    <x v="0"/>
    <x v="0"/>
    <x v="0"/>
  </r>
  <r>
    <x v="8"/>
    <n v="69"/>
    <n v="59050.86"/>
    <n v="59050.86"/>
    <n v="59050.86"/>
    <n v="1711"/>
    <x v="1"/>
    <x v="0"/>
    <x v="1"/>
    <x v="0"/>
    <x v="0"/>
  </r>
  <r>
    <x v="8"/>
    <n v="1"/>
    <n v="429.67"/>
    <n v="442.57"/>
    <n v="442.57"/>
    <n v="1711"/>
    <x v="1"/>
    <x v="1"/>
    <x v="1"/>
    <x v="0"/>
    <x v="0"/>
  </r>
  <r>
    <x v="8"/>
    <n v="14"/>
    <n v="8325.73"/>
    <n v="8325.73"/>
    <n v="8325.73"/>
    <n v="1731"/>
    <x v="2"/>
    <x v="0"/>
    <x v="1"/>
    <x v="0"/>
    <x v="0"/>
  </r>
  <r>
    <x v="8"/>
    <n v="4"/>
    <n v="128"/>
    <n v="128"/>
    <n v="128"/>
    <n v="1799"/>
    <x v="3"/>
    <x v="0"/>
    <x v="1"/>
    <x v="0"/>
    <x v="0"/>
  </r>
  <r>
    <x v="8"/>
    <n v="1"/>
    <n v="105.59"/>
    <n v="108.75"/>
    <n v="108.75"/>
    <n v="1799"/>
    <x v="3"/>
    <x v="1"/>
    <x v="1"/>
    <x v="0"/>
    <x v="0"/>
  </r>
  <r>
    <x v="8"/>
    <n v="3952"/>
    <n v="815031"/>
    <n v="815031"/>
    <n v="815031"/>
    <n v="2741"/>
    <x v="4"/>
    <x v="0"/>
    <x v="1"/>
    <x v="0"/>
    <x v="0"/>
  </r>
  <r>
    <x v="8"/>
    <n v="1"/>
    <n v="216.34"/>
    <n v="0"/>
    <n v="216.34"/>
    <n v="2741"/>
    <x v="4"/>
    <x v="1"/>
    <x v="2"/>
    <x v="1"/>
    <x v="0"/>
  </r>
  <r>
    <x v="8"/>
    <n v="69"/>
    <n v="32704.35"/>
    <n v="33409.67"/>
    <n v="33409.67"/>
    <n v="2741"/>
    <x v="4"/>
    <x v="1"/>
    <x v="1"/>
    <x v="0"/>
    <x v="0"/>
  </r>
  <r>
    <x v="8"/>
    <n v="1"/>
    <n v="2.6"/>
    <n v="2.68"/>
    <n v="2.68"/>
    <n v="2791"/>
    <x v="252"/>
    <x v="1"/>
    <x v="1"/>
    <x v="0"/>
    <x v="0"/>
  </r>
  <r>
    <x v="8"/>
    <n v="1"/>
    <n v="165.19"/>
    <n v="170.15"/>
    <n v="170.15"/>
    <n v="2842"/>
    <x v="256"/>
    <x v="1"/>
    <x v="1"/>
    <x v="0"/>
    <x v="0"/>
  </r>
  <r>
    <x v="8"/>
    <n v="126"/>
    <n v="15654.83"/>
    <n v="16124.51"/>
    <n v="16124.51"/>
    <n v="4011"/>
    <x v="5"/>
    <x v="1"/>
    <x v="1"/>
    <x v="0"/>
    <x v="0"/>
  </r>
  <r>
    <x v="8"/>
    <n v="360"/>
    <n v="78551.28"/>
    <n v="78551.28"/>
    <n v="78551.28"/>
    <n v="4111"/>
    <x v="6"/>
    <x v="0"/>
    <x v="1"/>
    <x v="0"/>
    <x v="0"/>
  </r>
  <r>
    <x v="8"/>
    <n v="405"/>
    <n v="26947.19"/>
    <n v="27771.69"/>
    <n v="27771.69"/>
    <n v="4111"/>
    <x v="6"/>
    <x v="1"/>
    <x v="1"/>
    <x v="0"/>
    <x v="0"/>
  </r>
  <r>
    <x v="8"/>
    <n v="280"/>
    <n v="16333.99"/>
    <n v="16333.99"/>
    <n v="16333.99"/>
    <n v="4112"/>
    <x v="7"/>
    <x v="0"/>
    <x v="1"/>
    <x v="0"/>
    <x v="0"/>
  </r>
  <r>
    <x v="8"/>
    <n v="610"/>
    <n v="75621.960000000006"/>
    <n v="77992.320000000007"/>
    <n v="77992.320000000007"/>
    <n v="4112"/>
    <x v="7"/>
    <x v="1"/>
    <x v="1"/>
    <x v="0"/>
    <x v="0"/>
  </r>
  <r>
    <x v="8"/>
    <n v="84"/>
    <n v="14114.85"/>
    <n v="14114.85"/>
    <n v="14114.85"/>
    <n v="4119"/>
    <x v="8"/>
    <x v="0"/>
    <x v="1"/>
    <x v="0"/>
    <x v="0"/>
  </r>
  <r>
    <x v="8"/>
    <n v="2"/>
    <n v="54.17"/>
    <n v="0"/>
    <n v="54.17"/>
    <n v="4121"/>
    <x v="9"/>
    <x v="0"/>
    <x v="2"/>
    <x v="1"/>
    <x v="0"/>
  </r>
  <r>
    <x v="8"/>
    <n v="14846"/>
    <n v="676522.21"/>
    <n v="676522.21"/>
    <n v="676522.21"/>
    <n v="4121"/>
    <x v="9"/>
    <x v="0"/>
    <x v="1"/>
    <x v="0"/>
    <x v="0"/>
  </r>
  <r>
    <x v="8"/>
    <n v="973"/>
    <n v="52523.48"/>
    <n v="54133.9"/>
    <n v="54133.9"/>
    <n v="4121"/>
    <x v="9"/>
    <x v="1"/>
    <x v="1"/>
    <x v="0"/>
    <x v="0"/>
  </r>
  <r>
    <x v="8"/>
    <n v="15"/>
    <n v="1056.8"/>
    <n v="1056.8"/>
    <n v="1056.8"/>
    <n v="4131"/>
    <x v="10"/>
    <x v="0"/>
    <x v="1"/>
    <x v="0"/>
    <x v="0"/>
  </r>
  <r>
    <x v="8"/>
    <n v="120"/>
    <n v="13308.67"/>
    <n v="13712.37"/>
    <n v="13712.37"/>
    <n v="4131"/>
    <x v="10"/>
    <x v="1"/>
    <x v="1"/>
    <x v="0"/>
    <x v="0"/>
  </r>
  <r>
    <x v="8"/>
    <n v="220"/>
    <n v="34832.49"/>
    <n v="34832.49"/>
    <n v="34832.49"/>
    <n v="4214"/>
    <x v="11"/>
    <x v="0"/>
    <x v="1"/>
    <x v="0"/>
    <x v="0"/>
  </r>
  <r>
    <x v="8"/>
    <n v="17"/>
    <n v="1531.71"/>
    <n v="1577.65"/>
    <n v="1577.65"/>
    <n v="4214"/>
    <x v="11"/>
    <x v="1"/>
    <x v="1"/>
    <x v="0"/>
    <x v="0"/>
  </r>
  <r>
    <x v="8"/>
    <n v="340"/>
    <n v="391012.73"/>
    <n v="391012.73"/>
    <n v="391012.73"/>
    <n v="4215"/>
    <x v="12"/>
    <x v="0"/>
    <x v="1"/>
    <x v="0"/>
    <x v="0"/>
  </r>
  <r>
    <x v="8"/>
    <n v="69"/>
    <n v="116662.02"/>
    <n v="120179.78"/>
    <n v="120179.78"/>
    <n v="4215"/>
    <x v="12"/>
    <x v="1"/>
    <x v="1"/>
    <x v="0"/>
    <x v="0"/>
  </r>
  <r>
    <x v="8"/>
    <n v="7"/>
    <n v="4922.49"/>
    <n v="5070.17"/>
    <n v="5070.17"/>
    <n v="4225"/>
    <x v="13"/>
    <x v="1"/>
    <x v="1"/>
    <x v="0"/>
    <x v="0"/>
  </r>
  <r>
    <x v="8"/>
    <n v="150"/>
    <n v="258377.14"/>
    <n v="258377.14"/>
    <n v="258377.14"/>
    <n v="4411"/>
    <x v="14"/>
    <x v="0"/>
    <x v="3"/>
    <x v="2"/>
    <x v="0"/>
  </r>
  <r>
    <x v="8"/>
    <n v="1248"/>
    <n v="1578688.19"/>
    <n v="1605930.59"/>
    <n v="1605930.59"/>
    <n v="4411"/>
    <x v="14"/>
    <x v="1"/>
    <x v="3"/>
    <x v="2"/>
    <x v="0"/>
  </r>
  <r>
    <x v="8"/>
    <n v="36"/>
    <n v="7462.37"/>
    <n v="7462.37"/>
    <n v="7462.37"/>
    <n v="4457"/>
    <x v="15"/>
    <x v="0"/>
    <x v="1"/>
    <x v="0"/>
    <x v="0"/>
  </r>
  <r>
    <x v="8"/>
    <n v="14"/>
    <n v="2493.81"/>
    <n v="2591.89"/>
    <n v="2591.89"/>
    <n v="4457"/>
    <x v="15"/>
    <x v="1"/>
    <x v="1"/>
    <x v="0"/>
    <x v="0"/>
  </r>
  <r>
    <x v="8"/>
    <n v="7"/>
    <n v="5225.46"/>
    <n v="5225.46"/>
    <n v="5225.46"/>
    <n v="4468"/>
    <x v="16"/>
    <x v="0"/>
    <x v="1"/>
    <x v="0"/>
    <x v="0"/>
  </r>
  <r>
    <x v="8"/>
    <n v="10"/>
    <n v="13058.66"/>
    <n v="13450.42"/>
    <n v="13450.42"/>
    <n v="4468"/>
    <x v="16"/>
    <x v="1"/>
    <x v="1"/>
    <x v="0"/>
    <x v="0"/>
  </r>
  <r>
    <x v="8"/>
    <n v="1"/>
    <n v="-536.58000000000004"/>
    <n v="0"/>
    <n v="-536.58000000000004"/>
    <n v="4511"/>
    <x v="17"/>
    <x v="0"/>
    <x v="2"/>
    <x v="1"/>
    <x v="0"/>
  </r>
  <r>
    <x v="8"/>
    <n v="37883"/>
    <n v="17064886.449999999"/>
    <n v="17064886.449999999"/>
    <n v="17064886.449999999"/>
    <n v="4511"/>
    <x v="17"/>
    <x v="0"/>
    <x v="4"/>
    <x v="0"/>
    <x v="0"/>
  </r>
  <r>
    <x v="8"/>
    <n v="4"/>
    <n v="4024.65"/>
    <n v="0"/>
    <n v="4145.3900000000003"/>
    <n v="4511"/>
    <x v="17"/>
    <x v="1"/>
    <x v="2"/>
    <x v="1"/>
    <x v="0"/>
  </r>
  <r>
    <x v="8"/>
    <n v="6715"/>
    <n v="2698802.77"/>
    <n v="2759882.89"/>
    <n v="2759882.89"/>
    <n v="4511"/>
    <x v="17"/>
    <x v="1"/>
    <x v="4"/>
    <x v="0"/>
    <x v="0"/>
  </r>
  <r>
    <x v="8"/>
    <n v="72"/>
    <n v="16864.400000000001"/>
    <n v="16864.400000000001"/>
    <n v="16864.400000000001"/>
    <n v="4582"/>
    <x v="18"/>
    <x v="0"/>
    <x v="4"/>
    <x v="0"/>
    <x v="0"/>
  </r>
  <r>
    <x v="8"/>
    <n v="14"/>
    <n v="7905.46"/>
    <n v="8142.64"/>
    <n v="8142.64"/>
    <n v="4582"/>
    <x v="18"/>
    <x v="1"/>
    <x v="4"/>
    <x v="0"/>
    <x v="0"/>
  </r>
  <r>
    <x v="8"/>
    <n v="1"/>
    <n v="2397.38"/>
    <n v="0"/>
    <n v="2397.38"/>
    <n v="4722"/>
    <x v="19"/>
    <x v="0"/>
    <x v="2"/>
    <x v="1"/>
    <x v="0"/>
  </r>
  <r>
    <x v="8"/>
    <n v="12118"/>
    <n v="9880179.4700000007"/>
    <n v="9880179.4700000007"/>
    <n v="9880179.4700000007"/>
    <n v="4722"/>
    <x v="19"/>
    <x v="0"/>
    <x v="3"/>
    <x v="2"/>
    <x v="0"/>
  </r>
  <r>
    <x v="8"/>
    <n v="1"/>
    <n v="-20.58"/>
    <n v="0"/>
    <n v="-20"/>
    <n v="4722"/>
    <x v="19"/>
    <x v="1"/>
    <x v="2"/>
    <x v="1"/>
    <x v="0"/>
  </r>
  <r>
    <x v="8"/>
    <n v="2127"/>
    <n v="1003784.71"/>
    <n v="1036650.17"/>
    <n v="1036650.17"/>
    <n v="4722"/>
    <x v="19"/>
    <x v="1"/>
    <x v="3"/>
    <x v="2"/>
    <x v="0"/>
  </r>
  <r>
    <x v="8"/>
    <n v="10105"/>
    <n v="484388.71"/>
    <n v="484388.71"/>
    <n v="484388.71"/>
    <n v="4784"/>
    <x v="20"/>
    <x v="0"/>
    <x v="1"/>
    <x v="0"/>
    <x v="0"/>
  </r>
  <r>
    <x v="8"/>
    <n v="282"/>
    <n v="4389.42"/>
    <n v="4521.22"/>
    <n v="4521.22"/>
    <n v="4784"/>
    <x v="20"/>
    <x v="1"/>
    <x v="1"/>
    <x v="0"/>
    <x v="0"/>
  </r>
  <r>
    <x v="8"/>
    <n v="1188"/>
    <n v="139707.66"/>
    <n v="139707.66"/>
    <n v="139707.66"/>
    <n v="4789"/>
    <x v="21"/>
    <x v="0"/>
    <x v="1"/>
    <x v="0"/>
    <x v="0"/>
  </r>
  <r>
    <x v="8"/>
    <n v="239"/>
    <n v="18832.03"/>
    <n v="19427.79"/>
    <n v="19427.79"/>
    <n v="4789"/>
    <x v="21"/>
    <x v="1"/>
    <x v="1"/>
    <x v="0"/>
    <x v="0"/>
  </r>
  <r>
    <x v="8"/>
    <n v="4924"/>
    <n v="384992.59"/>
    <n v="384992.59"/>
    <n v="384992.59"/>
    <n v="4812"/>
    <x v="22"/>
    <x v="0"/>
    <x v="1"/>
    <x v="0"/>
    <x v="0"/>
  </r>
  <r>
    <x v="8"/>
    <n v="262"/>
    <n v="21757.19"/>
    <n v="22477.37"/>
    <n v="22477.37"/>
    <n v="4812"/>
    <x v="22"/>
    <x v="1"/>
    <x v="1"/>
    <x v="0"/>
    <x v="0"/>
  </r>
  <r>
    <x v="8"/>
    <n v="61266"/>
    <n v="7254647.8499999996"/>
    <n v="7254647.8499999996"/>
    <n v="7254647.8499999996"/>
    <n v="4814"/>
    <x v="23"/>
    <x v="0"/>
    <x v="1"/>
    <x v="0"/>
    <x v="0"/>
  </r>
  <r>
    <x v="8"/>
    <n v="536"/>
    <n v="24205.59"/>
    <n v="24860.07"/>
    <n v="24860.07"/>
    <n v="4814"/>
    <x v="23"/>
    <x v="1"/>
    <x v="1"/>
    <x v="0"/>
    <x v="0"/>
  </r>
  <r>
    <x v="8"/>
    <n v="276"/>
    <n v="47727.44"/>
    <n v="47727.44"/>
    <n v="47727.44"/>
    <n v="4816"/>
    <x v="24"/>
    <x v="0"/>
    <x v="1"/>
    <x v="0"/>
    <x v="0"/>
  </r>
  <r>
    <x v="8"/>
    <n v="183"/>
    <n v="18007.63"/>
    <n v="18552.93"/>
    <n v="18552.93"/>
    <n v="4816"/>
    <x v="24"/>
    <x v="1"/>
    <x v="1"/>
    <x v="0"/>
    <x v="0"/>
  </r>
  <r>
    <x v="8"/>
    <n v="32"/>
    <n v="2352.91"/>
    <n v="2475.5700000000002"/>
    <n v="2475.5700000000002"/>
    <n v="4829"/>
    <x v="25"/>
    <x v="1"/>
    <x v="1"/>
    <x v="0"/>
    <x v="0"/>
  </r>
  <r>
    <x v="8"/>
    <n v="8061"/>
    <n v="857541.06"/>
    <n v="857541.06"/>
    <n v="857541.06"/>
    <n v="4899"/>
    <x v="26"/>
    <x v="0"/>
    <x v="1"/>
    <x v="0"/>
    <x v="0"/>
  </r>
  <r>
    <x v="8"/>
    <n v="16"/>
    <n v="2289.08"/>
    <n v="2357.7600000000002"/>
    <n v="2357.7600000000002"/>
    <n v="4899"/>
    <x v="26"/>
    <x v="1"/>
    <x v="1"/>
    <x v="0"/>
    <x v="0"/>
  </r>
  <r>
    <x v="8"/>
    <n v="10993"/>
    <n v="3343681.12"/>
    <n v="3343681.12"/>
    <n v="3343681.12"/>
    <n v="4900"/>
    <x v="27"/>
    <x v="0"/>
    <x v="1"/>
    <x v="0"/>
    <x v="0"/>
  </r>
  <r>
    <x v="8"/>
    <n v="30"/>
    <n v="6911.6"/>
    <n v="7118.96"/>
    <n v="7118.96"/>
    <n v="4900"/>
    <x v="27"/>
    <x v="1"/>
    <x v="1"/>
    <x v="0"/>
    <x v="0"/>
  </r>
  <r>
    <x v="8"/>
    <n v="1127"/>
    <n v="278212.46999999997"/>
    <n v="278212.46999999997"/>
    <n v="278212.46999999997"/>
    <n v="5013"/>
    <x v="28"/>
    <x v="0"/>
    <x v="5"/>
    <x v="2"/>
    <x v="0"/>
  </r>
  <r>
    <x v="8"/>
    <n v="13"/>
    <n v="38989.32"/>
    <n v="40235.980000000003"/>
    <n v="40235.980000000003"/>
    <n v="5013"/>
    <x v="28"/>
    <x v="1"/>
    <x v="5"/>
    <x v="2"/>
    <x v="0"/>
  </r>
  <r>
    <x v="8"/>
    <n v="1"/>
    <n v="149.88999999999999"/>
    <n v="154.38999999999999"/>
    <n v="154.38999999999999"/>
    <n v="5021"/>
    <x v="29"/>
    <x v="1"/>
    <x v="0"/>
    <x v="0"/>
    <x v="0"/>
  </r>
  <r>
    <x v="8"/>
    <n v="11"/>
    <n v="10140.31"/>
    <n v="10140.31"/>
    <n v="10140.31"/>
    <n v="5039"/>
    <x v="30"/>
    <x v="0"/>
    <x v="0"/>
    <x v="0"/>
    <x v="0"/>
  </r>
  <r>
    <x v="8"/>
    <n v="6"/>
    <n v="10706.7"/>
    <n v="11027.92"/>
    <n v="11027.92"/>
    <n v="5039"/>
    <x v="30"/>
    <x v="1"/>
    <x v="0"/>
    <x v="0"/>
    <x v="0"/>
  </r>
  <r>
    <x v="8"/>
    <n v="2"/>
    <n v="781.28"/>
    <n v="804.72"/>
    <n v="804.72"/>
    <n v="5044"/>
    <x v="31"/>
    <x v="1"/>
    <x v="0"/>
    <x v="0"/>
    <x v="0"/>
  </r>
  <r>
    <x v="8"/>
    <n v="1"/>
    <n v="2.19"/>
    <n v="0"/>
    <n v="2.19"/>
    <n v="5045"/>
    <x v="32"/>
    <x v="0"/>
    <x v="2"/>
    <x v="1"/>
    <x v="0"/>
  </r>
  <r>
    <x v="8"/>
    <n v="45849"/>
    <n v="2021960.74"/>
    <n v="2021960.74"/>
    <n v="2021960.74"/>
    <n v="5045"/>
    <x v="32"/>
    <x v="0"/>
    <x v="0"/>
    <x v="0"/>
    <x v="0"/>
  </r>
  <r>
    <x v="8"/>
    <n v="773"/>
    <n v="206321.81"/>
    <n v="211870.93"/>
    <n v="211870.93"/>
    <n v="5045"/>
    <x v="32"/>
    <x v="1"/>
    <x v="0"/>
    <x v="0"/>
    <x v="0"/>
  </r>
  <r>
    <x v="8"/>
    <n v="3"/>
    <n v="25971.69"/>
    <n v="26750.83"/>
    <n v="26750.83"/>
    <n v="5046"/>
    <x v="33"/>
    <x v="1"/>
    <x v="1"/>
    <x v="0"/>
    <x v="0"/>
  </r>
  <r>
    <x v="8"/>
    <n v="905"/>
    <n v="1611912.52"/>
    <n v="1611912.52"/>
    <n v="1611912.52"/>
    <n v="5047"/>
    <x v="34"/>
    <x v="0"/>
    <x v="1"/>
    <x v="0"/>
    <x v="0"/>
  </r>
  <r>
    <x v="8"/>
    <n v="89"/>
    <n v="23226.75"/>
    <n v="24076.87"/>
    <n v="24076.87"/>
    <n v="5047"/>
    <x v="34"/>
    <x v="1"/>
    <x v="1"/>
    <x v="0"/>
    <x v="0"/>
  </r>
  <r>
    <x v="8"/>
    <n v="531"/>
    <n v="677341.35"/>
    <n v="677341.35"/>
    <n v="677341.35"/>
    <n v="5065"/>
    <x v="35"/>
    <x v="0"/>
    <x v="0"/>
    <x v="0"/>
    <x v="0"/>
  </r>
  <r>
    <x v="8"/>
    <n v="38"/>
    <n v="20694.34"/>
    <n v="21287.46"/>
    <n v="21287.46"/>
    <n v="5065"/>
    <x v="35"/>
    <x v="1"/>
    <x v="0"/>
    <x v="0"/>
    <x v="0"/>
  </r>
  <r>
    <x v="8"/>
    <n v="681"/>
    <n v="82989.97"/>
    <n v="82989.97"/>
    <n v="82989.97"/>
    <n v="5072"/>
    <x v="36"/>
    <x v="0"/>
    <x v="0"/>
    <x v="0"/>
    <x v="0"/>
  </r>
  <r>
    <x v="8"/>
    <n v="11"/>
    <n v="1396.13"/>
    <n v="1438.01"/>
    <n v="1438.01"/>
    <n v="5072"/>
    <x v="36"/>
    <x v="1"/>
    <x v="0"/>
    <x v="0"/>
    <x v="0"/>
  </r>
  <r>
    <x v="8"/>
    <n v="94"/>
    <n v="16347.26"/>
    <n v="16347.26"/>
    <n v="16347.26"/>
    <n v="5085"/>
    <x v="38"/>
    <x v="0"/>
    <x v="1"/>
    <x v="0"/>
    <x v="0"/>
  </r>
  <r>
    <x v="8"/>
    <n v="4"/>
    <n v="920.45"/>
    <n v="948.07"/>
    <n v="948.07"/>
    <n v="5085"/>
    <x v="38"/>
    <x v="1"/>
    <x v="1"/>
    <x v="0"/>
    <x v="0"/>
  </r>
  <r>
    <x v="8"/>
    <n v="13"/>
    <n v="4103.0200000000004"/>
    <n v="4226.1000000000004"/>
    <n v="4226.1000000000004"/>
    <n v="5094"/>
    <x v="39"/>
    <x v="1"/>
    <x v="0"/>
    <x v="0"/>
    <x v="0"/>
  </r>
  <r>
    <x v="8"/>
    <n v="701"/>
    <n v="350258.53"/>
    <n v="350258.53"/>
    <n v="350258.53"/>
    <n v="5099"/>
    <x v="40"/>
    <x v="0"/>
    <x v="0"/>
    <x v="0"/>
    <x v="0"/>
  </r>
  <r>
    <x v="8"/>
    <n v="85"/>
    <n v="30719.85"/>
    <n v="31661.73"/>
    <n v="31661.73"/>
    <n v="5099"/>
    <x v="40"/>
    <x v="1"/>
    <x v="0"/>
    <x v="0"/>
    <x v="0"/>
  </r>
  <r>
    <x v="8"/>
    <n v="172"/>
    <n v="317986.56"/>
    <n v="317986.56"/>
    <n v="317986.56"/>
    <n v="5111"/>
    <x v="41"/>
    <x v="0"/>
    <x v="0"/>
    <x v="0"/>
    <x v="0"/>
  </r>
  <r>
    <x v="8"/>
    <n v="12"/>
    <n v="1944.95"/>
    <n v="2012.59"/>
    <n v="2012.59"/>
    <n v="5111"/>
    <x v="41"/>
    <x v="1"/>
    <x v="0"/>
    <x v="0"/>
    <x v="0"/>
  </r>
  <r>
    <x v="8"/>
    <n v="91"/>
    <n v="11821.84"/>
    <n v="12239.6"/>
    <n v="12239.6"/>
    <n v="5122"/>
    <x v="42"/>
    <x v="1"/>
    <x v="1"/>
    <x v="0"/>
    <x v="0"/>
  </r>
  <r>
    <x v="8"/>
    <n v="17"/>
    <n v="17005.04"/>
    <n v="17515.18"/>
    <n v="17515.18"/>
    <n v="5131"/>
    <x v="43"/>
    <x v="1"/>
    <x v="0"/>
    <x v="0"/>
    <x v="0"/>
  </r>
  <r>
    <x v="8"/>
    <n v="30"/>
    <n v="9001.6200000000008"/>
    <n v="9271.68"/>
    <n v="9271.68"/>
    <n v="5137"/>
    <x v="44"/>
    <x v="1"/>
    <x v="0"/>
    <x v="0"/>
    <x v="0"/>
  </r>
  <r>
    <x v="8"/>
    <n v="4"/>
    <n v="279.18"/>
    <n v="287.56"/>
    <n v="287.56"/>
    <n v="5139"/>
    <x v="45"/>
    <x v="1"/>
    <x v="0"/>
    <x v="0"/>
    <x v="0"/>
  </r>
  <r>
    <x v="8"/>
    <n v="2"/>
    <n v="245.57"/>
    <n v="252.93"/>
    <n v="252.93"/>
    <n v="5169"/>
    <x v="46"/>
    <x v="1"/>
    <x v="1"/>
    <x v="0"/>
    <x v="0"/>
  </r>
  <r>
    <x v="8"/>
    <n v="971"/>
    <n v="71098.66"/>
    <n v="71098.66"/>
    <n v="71098.66"/>
    <n v="5172"/>
    <x v="47"/>
    <x v="0"/>
    <x v="0"/>
    <x v="0"/>
    <x v="0"/>
  </r>
  <r>
    <x v="8"/>
    <n v="3"/>
    <n v="374.43"/>
    <n v="385.67"/>
    <n v="385.67"/>
    <n v="5172"/>
    <x v="47"/>
    <x v="1"/>
    <x v="0"/>
    <x v="0"/>
    <x v="0"/>
  </r>
  <r>
    <x v="8"/>
    <n v="28"/>
    <n v="21298.73"/>
    <n v="21940.19"/>
    <n v="21940.19"/>
    <n v="5192"/>
    <x v="48"/>
    <x v="1"/>
    <x v="0"/>
    <x v="0"/>
    <x v="0"/>
  </r>
  <r>
    <x v="8"/>
    <n v="1657"/>
    <n v="1602654.09"/>
    <n v="1602654.09"/>
    <n v="1602654.09"/>
    <n v="5199"/>
    <x v="50"/>
    <x v="0"/>
    <x v="0"/>
    <x v="0"/>
    <x v="0"/>
  </r>
  <r>
    <x v="8"/>
    <n v="99"/>
    <n v="53895.519999999997"/>
    <n v="55261.14"/>
    <n v="55261.14"/>
    <n v="5199"/>
    <x v="50"/>
    <x v="1"/>
    <x v="0"/>
    <x v="0"/>
    <x v="0"/>
  </r>
  <r>
    <x v="8"/>
    <n v="7181"/>
    <n v="1277517.22"/>
    <n v="1277517.22"/>
    <n v="1277517.22"/>
    <n v="5200"/>
    <x v="51"/>
    <x v="0"/>
    <x v="6"/>
    <x v="3"/>
    <x v="0"/>
  </r>
  <r>
    <x v="8"/>
    <n v="98"/>
    <n v="11615.73"/>
    <n v="11967.55"/>
    <n v="11967.55"/>
    <n v="5200"/>
    <x v="51"/>
    <x v="1"/>
    <x v="6"/>
    <x v="3"/>
    <x v="0"/>
  </r>
  <r>
    <x v="8"/>
    <n v="1519"/>
    <n v="701517.31"/>
    <n v="701517.31"/>
    <n v="701517.31"/>
    <n v="5211"/>
    <x v="52"/>
    <x v="0"/>
    <x v="0"/>
    <x v="0"/>
    <x v="0"/>
  </r>
  <r>
    <x v="8"/>
    <n v="6"/>
    <n v="729.72"/>
    <n v="751.6"/>
    <n v="751.6"/>
    <n v="5211"/>
    <x v="52"/>
    <x v="1"/>
    <x v="0"/>
    <x v="0"/>
    <x v="0"/>
  </r>
  <r>
    <x v="8"/>
    <n v="1"/>
    <n v="259.14"/>
    <n v="266.92"/>
    <n v="266.92"/>
    <n v="5231"/>
    <x v="250"/>
    <x v="1"/>
    <x v="6"/>
    <x v="3"/>
    <x v="0"/>
  </r>
  <r>
    <x v="8"/>
    <n v="3"/>
    <n v="192.1"/>
    <n v="0"/>
    <n v="192.1"/>
    <n v="5251"/>
    <x v="53"/>
    <x v="0"/>
    <x v="2"/>
    <x v="1"/>
    <x v="0"/>
  </r>
  <r>
    <x v="8"/>
    <n v="54450"/>
    <n v="4905989.07"/>
    <n v="4905989.07"/>
    <n v="4905989.07"/>
    <n v="5251"/>
    <x v="53"/>
    <x v="0"/>
    <x v="0"/>
    <x v="0"/>
    <x v="0"/>
  </r>
  <r>
    <x v="8"/>
    <n v="99"/>
    <n v="22089.360000000001"/>
    <n v="22755.7"/>
    <n v="22755.7"/>
    <n v="5251"/>
    <x v="53"/>
    <x v="1"/>
    <x v="0"/>
    <x v="0"/>
    <x v="0"/>
  </r>
  <r>
    <x v="8"/>
    <n v="1113"/>
    <n v="167834.97"/>
    <n v="167834.97"/>
    <n v="167834.97"/>
    <n v="5261"/>
    <x v="49"/>
    <x v="0"/>
    <x v="0"/>
    <x v="0"/>
    <x v="0"/>
  </r>
  <r>
    <x v="8"/>
    <n v="14"/>
    <n v="2117.5700000000002"/>
    <n v="2181.0700000000002"/>
    <n v="2181.0700000000002"/>
    <n v="5261"/>
    <x v="49"/>
    <x v="1"/>
    <x v="0"/>
    <x v="0"/>
    <x v="0"/>
  </r>
  <r>
    <x v="8"/>
    <n v="1"/>
    <n v="56.94"/>
    <n v="58.64"/>
    <n v="58.64"/>
    <n v="5271"/>
    <x v="238"/>
    <x v="1"/>
    <x v="5"/>
    <x v="2"/>
    <x v="0"/>
  </r>
  <r>
    <x v="8"/>
    <n v="4271"/>
    <n v="1013294.25"/>
    <n v="1013294.25"/>
    <n v="1013294.25"/>
    <n v="5300"/>
    <x v="54"/>
    <x v="0"/>
    <x v="1"/>
    <x v="0"/>
    <x v="0"/>
  </r>
  <r>
    <x v="8"/>
    <n v="99"/>
    <n v="17603.34"/>
    <n v="18242.419999999998"/>
    <n v="18242.419999999998"/>
    <n v="5300"/>
    <x v="54"/>
    <x v="1"/>
    <x v="1"/>
    <x v="0"/>
    <x v="0"/>
  </r>
  <r>
    <x v="8"/>
    <n v="2849"/>
    <n v="376636.4"/>
    <n v="376636.4"/>
    <n v="376636.4"/>
    <n v="5309"/>
    <x v="55"/>
    <x v="0"/>
    <x v="0"/>
    <x v="0"/>
    <x v="0"/>
  </r>
  <r>
    <x v="8"/>
    <n v="2481"/>
    <n v="298525.36"/>
    <n v="307691"/>
    <n v="307691"/>
    <n v="5309"/>
    <x v="55"/>
    <x v="1"/>
    <x v="0"/>
    <x v="0"/>
    <x v="0"/>
  </r>
  <r>
    <x v="8"/>
    <n v="229"/>
    <n v="69383.53"/>
    <n v="69383.53"/>
    <n v="69383.53"/>
    <n v="5310"/>
    <x v="56"/>
    <x v="0"/>
    <x v="1"/>
    <x v="0"/>
    <x v="0"/>
  </r>
  <r>
    <x v="8"/>
    <n v="639"/>
    <n v="49126.49"/>
    <n v="50661.95"/>
    <n v="50661.95"/>
    <n v="5310"/>
    <x v="56"/>
    <x v="1"/>
    <x v="1"/>
    <x v="0"/>
    <x v="0"/>
  </r>
  <r>
    <x v="8"/>
    <n v="2"/>
    <n v="92.88"/>
    <n v="0"/>
    <n v="92.88"/>
    <n v="5311"/>
    <x v="57"/>
    <x v="0"/>
    <x v="2"/>
    <x v="1"/>
    <x v="0"/>
  </r>
  <r>
    <x v="8"/>
    <n v="185668"/>
    <n v="16245879.189999999"/>
    <n v="16245879.189999999"/>
    <n v="16245879.189999999"/>
    <n v="5311"/>
    <x v="57"/>
    <x v="0"/>
    <x v="6"/>
    <x v="3"/>
    <x v="0"/>
  </r>
  <r>
    <x v="8"/>
    <n v="4417"/>
    <n v="651239.22"/>
    <n v="671817.5"/>
    <n v="671817.5"/>
    <n v="5311"/>
    <x v="57"/>
    <x v="1"/>
    <x v="6"/>
    <x v="3"/>
    <x v="0"/>
  </r>
  <r>
    <x v="8"/>
    <n v="38"/>
    <n v="2224.52"/>
    <n v="2293.3200000000002"/>
    <n v="2293.3200000000002"/>
    <n v="5331"/>
    <x v="58"/>
    <x v="1"/>
    <x v="0"/>
    <x v="0"/>
    <x v="0"/>
  </r>
  <r>
    <x v="8"/>
    <n v="104"/>
    <n v="17017.18"/>
    <n v="17017.18"/>
    <n v="17017.18"/>
    <n v="5399"/>
    <x v="59"/>
    <x v="0"/>
    <x v="1"/>
    <x v="0"/>
    <x v="0"/>
  </r>
  <r>
    <x v="8"/>
    <n v="216"/>
    <n v="19188.02"/>
    <n v="19868.46"/>
    <n v="19868.46"/>
    <n v="5399"/>
    <x v="59"/>
    <x v="1"/>
    <x v="1"/>
    <x v="0"/>
    <x v="0"/>
  </r>
  <r>
    <x v="8"/>
    <n v="6"/>
    <n v="290.95999999999998"/>
    <n v="0"/>
    <n v="290.95999999999998"/>
    <n v="5411"/>
    <x v="60"/>
    <x v="0"/>
    <x v="2"/>
    <x v="1"/>
    <x v="0"/>
  </r>
  <r>
    <x v="8"/>
    <n v="594911"/>
    <n v="35496753.539999999"/>
    <n v="35496753.539999999"/>
    <n v="35496753.539999999"/>
    <n v="5411"/>
    <x v="60"/>
    <x v="0"/>
    <x v="1"/>
    <x v="0"/>
    <x v="0"/>
  </r>
  <r>
    <x v="8"/>
    <n v="3"/>
    <n v="9676.89"/>
    <n v="0"/>
    <n v="9967.19"/>
    <n v="5411"/>
    <x v="60"/>
    <x v="1"/>
    <x v="2"/>
    <x v="1"/>
    <x v="0"/>
  </r>
  <r>
    <x v="8"/>
    <n v="2936"/>
    <n v="177277.62"/>
    <n v="182623.6"/>
    <n v="182623.6"/>
    <n v="5411"/>
    <x v="60"/>
    <x v="1"/>
    <x v="1"/>
    <x v="0"/>
    <x v="0"/>
  </r>
  <r>
    <x v="8"/>
    <n v="12"/>
    <n v="595.19000000000005"/>
    <n v="613.07000000000005"/>
    <n v="613.07000000000005"/>
    <n v="5422"/>
    <x v="61"/>
    <x v="1"/>
    <x v="0"/>
    <x v="0"/>
    <x v="0"/>
  </r>
  <r>
    <x v="8"/>
    <n v="990"/>
    <n v="34976.019999999997"/>
    <n v="34976.019999999997"/>
    <n v="34976.019999999997"/>
    <n v="5441"/>
    <x v="62"/>
    <x v="0"/>
    <x v="0"/>
    <x v="0"/>
    <x v="0"/>
  </r>
  <r>
    <x v="8"/>
    <n v="83"/>
    <n v="3719.33"/>
    <n v="3830.87"/>
    <n v="3830.87"/>
    <n v="5441"/>
    <x v="62"/>
    <x v="1"/>
    <x v="0"/>
    <x v="0"/>
    <x v="0"/>
  </r>
  <r>
    <x v="8"/>
    <n v="15"/>
    <n v="659.29"/>
    <n v="679.07"/>
    <n v="679.07"/>
    <n v="5451"/>
    <x v="63"/>
    <x v="1"/>
    <x v="1"/>
    <x v="0"/>
    <x v="0"/>
  </r>
  <r>
    <x v="8"/>
    <n v="406"/>
    <n v="17552.34"/>
    <n v="17552.34"/>
    <n v="17552.34"/>
    <n v="5462"/>
    <x v="64"/>
    <x v="0"/>
    <x v="1"/>
    <x v="0"/>
    <x v="0"/>
  </r>
  <r>
    <x v="8"/>
    <n v="46"/>
    <n v="1718.2"/>
    <n v="1769.8"/>
    <n v="1769.8"/>
    <n v="5462"/>
    <x v="64"/>
    <x v="1"/>
    <x v="1"/>
    <x v="0"/>
    <x v="0"/>
  </r>
  <r>
    <x v="8"/>
    <n v="25496"/>
    <n v="1407731.21"/>
    <n v="1407731.21"/>
    <n v="1407731.21"/>
    <n v="5499"/>
    <x v="65"/>
    <x v="0"/>
    <x v="1"/>
    <x v="0"/>
    <x v="0"/>
  </r>
  <r>
    <x v="8"/>
    <n v="706"/>
    <n v="66456.070000000007"/>
    <n v="68244.81"/>
    <n v="68244.81"/>
    <n v="5499"/>
    <x v="65"/>
    <x v="1"/>
    <x v="1"/>
    <x v="0"/>
    <x v="0"/>
  </r>
  <r>
    <x v="8"/>
    <n v="3921"/>
    <n v="3677680.32"/>
    <n v="3677680.32"/>
    <n v="3677680.32"/>
    <n v="5511"/>
    <x v="66"/>
    <x v="0"/>
    <x v="5"/>
    <x v="2"/>
    <x v="0"/>
  </r>
  <r>
    <x v="8"/>
    <n v="22"/>
    <n v="7005.61"/>
    <n v="7215.79"/>
    <n v="7215.79"/>
    <n v="5511"/>
    <x v="66"/>
    <x v="1"/>
    <x v="5"/>
    <x v="2"/>
    <x v="0"/>
  </r>
  <r>
    <x v="8"/>
    <n v="1190"/>
    <n v="613263.34"/>
    <n v="613263.34"/>
    <n v="613263.34"/>
    <n v="5532"/>
    <x v="68"/>
    <x v="0"/>
    <x v="5"/>
    <x v="2"/>
    <x v="0"/>
  </r>
  <r>
    <x v="8"/>
    <n v="1"/>
    <n v="73.59"/>
    <n v="75.790000000000006"/>
    <n v="75.790000000000006"/>
    <n v="5532"/>
    <x v="68"/>
    <x v="1"/>
    <x v="5"/>
    <x v="2"/>
    <x v="0"/>
  </r>
  <r>
    <x v="8"/>
    <n v="5510"/>
    <n v="624138.84"/>
    <n v="624138.84"/>
    <n v="624138.84"/>
    <n v="5533"/>
    <x v="69"/>
    <x v="0"/>
    <x v="5"/>
    <x v="2"/>
    <x v="0"/>
  </r>
  <r>
    <x v="8"/>
    <n v="43"/>
    <n v="46659.97"/>
    <n v="48092.91"/>
    <n v="48092.91"/>
    <n v="5533"/>
    <x v="69"/>
    <x v="1"/>
    <x v="5"/>
    <x v="2"/>
    <x v="0"/>
  </r>
  <r>
    <x v="8"/>
    <n v="4"/>
    <n v="210.75"/>
    <n v="0"/>
    <n v="210.75"/>
    <n v="5541"/>
    <x v="70"/>
    <x v="0"/>
    <x v="2"/>
    <x v="1"/>
    <x v="0"/>
  </r>
  <r>
    <x v="8"/>
    <n v="222262"/>
    <n v="14555664.359999999"/>
    <n v="14555664.359999999"/>
    <n v="14555664.359999999"/>
    <n v="5541"/>
    <x v="70"/>
    <x v="0"/>
    <x v="7"/>
    <x v="4"/>
    <x v="0"/>
  </r>
  <r>
    <x v="8"/>
    <n v="1422"/>
    <n v="86419.12"/>
    <n v="89026.559999999998"/>
    <n v="89026.559999999998"/>
    <n v="5541"/>
    <x v="70"/>
    <x v="1"/>
    <x v="7"/>
    <x v="4"/>
    <x v="0"/>
  </r>
  <r>
    <x v="8"/>
    <n v="183"/>
    <n v="8833.5400000000009"/>
    <n v="9099.14"/>
    <n v="9099.14"/>
    <n v="5542"/>
    <x v="71"/>
    <x v="1"/>
    <x v="7"/>
    <x v="4"/>
    <x v="0"/>
  </r>
  <r>
    <x v="8"/>
    <n v="322"/>
    <n v="97098.81"/>
    <n v="97098.81"/>
    <n v="97098.81"/>
    <n v="5551"/>
    <x v="72"/>
    <x v="0"/>
    <x v="0"/>
    <x v="0"/>
    <x v="0"/>
  </r>
  <r>
    <x v="8"/>
    <n v="22"/>
    <n v="3167.42"/>
    <n v="3272.08"/>
    <n v="3272.08"/>
    <n v="5551"/>
    <x v="72"/>
    <x v="1"/>
    <x v="0"/>
    <x v="0"/>
    <x v="0"/>
  </r>
  <r>
    <x v="8"/>
    <n v="32"/>
    <n v="27212.15"/>
    <n v="27212.15"/>
    <n v="27212.15"/>
    <n v="5561"/>
    <x v="73"/>
    <x v="0"/>
    <x v="0"/>
    <x v="0"/>
    <x v="0"/>
  </r>
  <r>
    <x v="8"/>
    <n v="11"/>
    <n v="8031.57"/>
    <n v="8303.9699999999993"/>
    <n v="8303.9699999999993"/>
    <n v="5561"/>
    <x v="73"/>
    <x v="1"/>
    <x v="0"/>
    <x v="0"/>
    <x v="0"/>
  </r>
  <r>
    <x v="8"/>
    <n v="196"/>
    <n v="80673.88"/>
    <n v="80673.88"/>
    <n v="80673.88"/>
    <n v="5571"/>
    <x v="74"/>
    <x v="0"/>
    <x v="0"/>
    <x v="0"/>
    <x v="0"/>
  </r>
  <r>
    <x v="8"/>
    <n v="31"/>
    <n v="14458.98"/>
    <n v="14892.72"/>
    <n v="14892.72"/>
    <n v="5571"/>
    <x v="74"/>
    <x v="1"/>
    <x v="0"/>
    <x v="0"/>
    <x v="0"/>
  </r>
  <r>
    <x v="8"/>
    <n v="322"/>
    <n v="187897.63"/>
    <n v="187897.63"/>
    <n v="187897.63"/>
    <n v="5599"/>
    <x v="75"/>
    <x v="0"/>
    <x v="0"/>
    <x v="0"/>
    <x v="0"/>
  </r>
  <r>
    <x v="8"/>
    <n v="14"/>
    <n v="60141.27"/>
    <n v="61945.51"/>
    <n v="61945.51"/>
    <n v="5599"/>
    <x v="75"/>
    <x v="1"/>
    <x v="0"/>
    <x v="0"/>
    <x v="0"/>
  </r>
  <r>
    <x v="8"/>
    <n v="4145"/>
    <n v="680190.53"/>
    <n v="680190.53"/>
    <n v="680190.53"/>
    <n v="5611"/>
    <x v="76"/>
    <x v="0"/>
    <x v="0"/>
    <x v="0"/>
    <x v="0"/>
  </r>
  <r>
    <x v="8"/>
    <n v="440"/>
    <n v="122526.67"/>
    <n v="126300.65"/>
    <n v="126300.65"/>
    <n v="5611"/>
    <x v="76"/>
    <x v="1"/>
    <x v="0"/>
    <x v="0"/>
    <x v="0"/>
  </r>
  <r>
    <x v="8"/>
    <n v="24063"/>
    <n v="2256303.46"/>
    <n v="2256303.46"/>
    <n v="2256303.46"/>
    <n v="5621"/>
    <x v="77"/>
    <x v="0"/>
    <x v="0"/>
    <x v="0"/>
    <x v="0"/>
  </r>
  <r>
    <x v="8"/>
    <n v="1044"/>
    <n v="202007.1"/>
    <n v="208173.82"/>
    <n v="208173.82"/>
    <n v="5621"/>
    <x v="77"/>
    <x v="1"/>
    <x v="0"/>
    <x v="0"/>
    <x v="0"/>
  </r>
  <r>
    <x v="8"/>
    <n v="4227"/>
    <n v="429089.82"/>
    <n v="429089.82"/>
    <n v="429089.82"/>
    <n v="5631"/>
    <x v="78"/>
    <x v="0"/>
    <x v="0"/>
    <x v="0"/>
    <x v="0"/>
  </r>
  <r>
    <x v="8"/>
    <n v="258"/>
    <n v="61848.33"/>
    <n v="63706.89"/>
    <n v="63706.89"/>
    <n v="5631"/>
    <x v="78"/>
    <x v="1"/>
    <x v="0"/>
    <x v="0"/>
    <x v="0"/>
  </r>
  <r>
    <x v="8"/>
    <n v="4073"/>
    <n v="292932.61"/>
    <n v="292932.61"/>
    <n v="292932.61"/>
    <n v="5641"/>
    <x v="79"/>
    <x v="0"/>
    <x v="0"/>
    <x v="0"/>
    <x v="0"/>
  </r>
  <r>
    <x v="8"/>
    <n v="186"/>
    <n v="19548.03"/>
    <n v="20135.97"/>
    <n v="20135.97"/>
    <n v="5641"/>
    <x v="79"/>
    <x v="1"/>
    <x v="0"/>
    <x v="0"/>
    <x v="0"/>
  </r>
  <r>
    <x v="8"/>
    <n v="5231"/>
    <n v="380162.95"/>
    <n v="380162.95"/>
    <n v="380162.95"/>
    <n v="5651"/>
    <x v="80"/>
    <x v="0"/>
    <x v="0"/>
    <x v="0"/>
    <x v="0"/>
  </r>
  <r>
    <x v="8"/>
    <n v="2371"/>
    <n v="361650.97"/>
    <n v="372636.89"/>
    <n v="372636.89"/>
    <n v="5651"/>
    <x v="80"/>
    <x v="1"/>
    <x v="0"/>
    <x v="0"/>
    <x v="0"/>
  </r>
  <r>
    <x v="8"/>
    <n v="110"/>
    <n v="10257.91"/>
    <n v="10565.99"/>
    <n v="10565.99"/>
    <n v="5655"/>
    <x v="81"/>
    <x v="1"/>
    <x v="0"/>
    <x v="0"/>
    <x v="0"/>
  </r>
  <r>
    <x v="8"/>
    <n v="7627"/>
    <n v="975678.09"/>
    <n v="975678.09"/>
    <n v="975678.09"/>
    <n v="5661"/>
    <x v="82"/>
    <x v="0"/>
    <x v="0"/>
    <x v="0"/>
    <x v="0"/>
  </r>
  <r>
    <x v="8"/>
    <n v="1126"/>
    <n v="172127.37"/>
    <n v="177282.51"/>
    <n v="177282.51"/>
    <n v="5661"/>
    <x v="82"/>
    <x v="1"/>
    <x v="0"/>
    <x v="0"/>
    <x v="0"/>
  </r>
  <r>
    <x v="8"/>
    <n v="13"/>
    <n v="2569.4499999999998"/>
    <n v="2569.4499999999998"/>
    <n v="2569.4499999999998"/>
    <n v="5681"/>
    <x v="83"/>
    <x v="0"/>
    <x v="0"/>
    <x v="0"/>
    <x v="0"/>
  </r>
  <r>
    <x v="8"/>
    <n v="8"/>
    <n v="924.9"/>
    <n v="952.66"/>
    <n v="952.66"/>
    <n v="5681"/>
    <x v="83"/>
    <x v="1"/>
    <x v="0"/>
    <x v="0"/>
    <x v="0"/>
  </r>
  <r>
    <x v="8"/>
    <n v="19700"/>
    <n v="2245022.6800000002"/>
    <n v="2245022.6800000002"/>
    <n v="2245022.6800000002"/>
    <n v="5691"/>
    <x v="84"/>
    <x v="0"/>
    <x v="0"/>
    <x v="0"/>
    <x v="0"/>
  </r>
  <r>
    <x v="8"/>
    <n v="1"/>
    <n v="-58"/>
    <n v="0"/>
    <n v="-58"/>
    <n v="5691"/>
    <x v="84"/>
    <x v="1"/>
    <x v="2"/>
    <x v="1"/>
    <x v="0"/>
  </r>
  <r>
    <x v="8"/>
    <n v="2366"/>
    <n v="450330.8"/>
    <n v="463154.14"/>
    <n v="463154.14"/>
    <n v="5691"/>
    <x v="84"/>
    <x v="1"/>
    <x v="0"/>
    <x v="0"/>
    <x v="0"/>
  </r>
  <r>
    <x v="8"/>
    <n v="34"/>
    <n v="5612.9"/>
    <n v="5612.9"/>
    <n v="5612.9"/>
    <n v="5697"/>
    <x v="85"/>
    <x v="0"/>
    <x v="1"/>
    <x v="0"/>
    <x v="0"/>
  </r>
  <r>
    <x v="8"/>
    <n v="37"/>
    <n v="18727.13"/>
    <n v="19276.89"/>
    <n v="19276.89"/>
    <n v="5697"/>
    <x v="85"/>
    <x v="1"/>
    <x v="1"/>
    <x v="0"/>
    <x v="0"/>
  </r>
  <r>
    <x v="8"/>
    <n v="2"/>
    <n v="240.19"/>
    <n v="247.39"/>
    <n v="247.39"/>
    <n v="5698"/>
    <x v="86"/>
    <x v="1"/>
    <x v="0"/>
    <x v="0"/>
    <x v="0"/>
  </r>
  <r>
    <x v="8"/>
    <n v="8606"/>
    <n v="1095507.82"/>
    <n v="1095507.82"/>
    <n v="1095507.82"/>
    <n v="5699"/>
    <x v="87"/>
    <x v="0"/>
    <x v="0"/>
    <x v="0"/>
    <x v="0"/>
  </r>
  <r>
    <x v="8"/>
    <n v="1024"/>
    <n v="215309.17"/>
    <n v="221880.75"/>
    <n v="221880.75"/>
    <n v="5699"/>
    <x v="87"/>
    <x v="1"/>
    <x v="0"/>
    <x v="0"/>
    <x v="0"/>
  </r>
  <r>
    <x v="8"/>
    <n v="1801"/>
    <n v="1138876.3799999999"/>
    <n v="1138876.3799999999"/>
    <n v="1138876.3799999999"/>
    <n v="5712"/>
    <x v="88"/>
    <x v="0"/>
    <x v="0"/>
    <x v="0"/>
    <x v="0"/>
  </r>
  <r>
    <x v="8"/>
    <n v="83"/>
    <n v="58580.82"/>
    <n v="60338.28"/>
    <n v="60338.28"/>
    <n v="5712"/>
    <x v="88"/>
    <x v="1"/>
    <x v="0"/>
    <x v="0"/>
    <x v="0"/>
  </r>
  <r>
    <x v="8"/>
    <n v="229"/>
    <n v="246353.83"/>
    <n v="246353.83"/>
    <n v="246353.83"/>
    <n v="5713"/>
    <x v="89"/>
    <x v="0"/>
    <x v="0"/>
    <x v="0"/>
    <x v="0"/>
  </r>
  <r>
    <x v="8"/>
    <n v="13"/>
    <n v="13305.03"/>
    <n v="13704.19"/>
    <n v="13704.19"/>
    <n v="5713"/>
    <x v="89"/>
    <x v="1"/>
    <x v="0"/>
    <x v="0"/>
    <x v="0"/>
  </r>
  <r>
    <x v="8"/>
    <n v="420"/>
    <n v="74258.080000000002"/>
    <n v="74258.080000000002"/>
    <n v="74258.080000000002"/>
    <n v="5714"/>
    <x v="90"/>
    <x v="0"/>
    <x v="0"/>
    <x v="0"/>
    <x v="0"/>
  </r>
  <r>
    <x v="8"/>
    <n v="9"/>
    <n v="1169.1400000000001"/>
    <n v="1204.24"/>
    <n v="1204.24"/>
    <n v="5714"/>
    <x v="90"/>
    <x v="1"/>
    <x v="0"/>
    <x v="0"/>
    <x v="0"/>
  </r>
  <r>
    <x v="8"/>
    <n v="12"/>
    <n v="2869.77"/>
    <n v="2869.77"/>
    <n v="2869.77"/>
    <n v="5718"/>
    <x v="91"/>
    <x v="0"/>
    <x v="0"/>
    <x v="0"/>
    <x v="0"/>
  </r>
  <r>
    <x v="8"/>
    <n v="1"/>
    <n v="17.95"/>
    <n v="0"/>
    <n v="17.95"/>
    <n v="5719"/>
    <x v="92"/>
    <x v="0"/>
    <x v="2"/>
    <x v="1"/>
    <x v="0"/>
  </r>
  <r>
    <x v="8"/>
    <n v="9973"/>
    <n v="1487829.82"/>
    <n v="1487829.82"/>
    <n v="1487829.82"/>
    <n v="5719"/>
    <x v="92"/>
    <x v="0"/>
    <x v="0"/>
    <x v="0"/>
    <x v="0"/>
  </r>
  <r>
    <x v="8"/>
    <n v="228"/>
    <n v="37120.769999999997"/>
    <n v="38049.269999999997"/>
    <n v="38049.269999999997"/>
    <n v="5719"/>
    <x v="92"/>
    <x v="1"/>
    <x v="0"/>
    <x v="0"/>
    <x v="0"/>
  </r>
  <r>
    <x v="8"/>
    <n v="1836"/>
    <n v="1455522.3"/>
    <n v="1455522.3"/>
    <n v="1455522.3"/>
    <n v="5722"/>
    <x v="93"/>
    <x v="0"/>
    <x v="0"/>
    <x v="0"/>
    <x v="0"/>
  </r>
  <r>
    <x v="8"/>
    <n v="53"/>
    <n v="13085.07"/>
    <n v="13477.55"/>
    <n v="13477.55"/>
    <n v="5722"/>
    <x v="93"/>
    <x v="1"/>
    <x v="0"/>
    <x v="0"/>
    <x v="0"/>
  </r>
  <r>
    <x v="8"/>
    <n v="12627"/>
    <n v="4680713.41"/>
    <n v="4680713.41"/>
    <n v="4680713.41"/>
    <n v="5732"/>
    <x v="94"/>
    <x v="0"/>
    <x v="0"/>
    <x v="0"/>
    <x v="0"/>
  </r>
  <r>
    <x v="8"/>
    <n v="480"/>
    <n v="86827.13"/>
    <n v="89318.93"/>
    <n v="89318.93"/>
    <n v="5732"/>
    <x v="94"/>
    <x v="1"/>
    <x v="0"/>
    <x v="0"/>
    <x v="0"/>
  </r>
  <r>
    <x v="8"/>
    <n v="215"/>
    <n v="63114.5"/>
    <n v="63114.5"/>
    <n v="63114.5"/>
    <n v="5733"/>
    <x v="95"/>
    <x v="0"/>
    <x v="0"/>
    <x v="0"/>
    <x v="0"/>
  </r>
  <r>
    <x v="8"/>
    <n v="31"/>
    <n v="14074.51"/>
    <n v="14496.77"/>
    <n v="14496.77"/>
    <n v="5733"/>
    <x v="95"/>
    <x v="1"/>
    <x v="0"/>
    <x v="0"/>
    <x v="0"/>
  </r>
  <r>
    <x v="8"/>
    <n v="26"/>
    <n v="7743"/>
    <n v="7743"/>
    <n v="7743"/>
    <n v="5734"/>
    <x v="96"/>
    <x v="0"/>
    <x v="0"/>
    <x v="0"/>
    <x v="0"/>
  </r>
  <r>
    <x v="8"/>
    <n v="246"/>
    <n v="52636.53"/>
    <n v="54413.97"/>
    <n v="54413.97"/>
    <n v="5734"/>
    <x v="96"/>
    <x v="1"/>
    <x v="0"/>
    <x v="0"/>
    <x v="0"/>
  </r>
  <r>
    <x v="8"/>
    <n v="1889"/>
    <n v="67002.83"/>
    <n v="67002.83"/>
    <n v="67002.83"/>
    <n v="5735"/>
    <x v="97"/>
    <x v="0"/>
    <x v="0"/>
    <x v="0"/>
    <x v="0"/>
  </r>
  <r>
    <x v="8"/>
    <n v="41"/>
    <n v="4750.8900000000003"/>
    <n v="4893.3900000000003"/>
    <n v="4893.3900000000003"/>
    <n v="5735"/>
    <x v="97"/>
    <x v="1"/>
    <x v="0"/>
    <x v="0"/>
    <x v="0"/>
  </r>
  <r>
    <x v="8"/>
    <n v="1"/>
    <n v="31"/>
    <n v="0"/>
    <n v="31"/>
    <n v="5811"/>
    <x v="98"/>
    <x v="0"/>
    <x v="2"/>
    <x v="1"/>
    <x v="0"/>
  </r>
  <r>
    <x v="8"/>
    <n v="6069"/>
    <n v="633938.49"/>
    <n v="633938.49"/>
    <n v="633938.49"/>
    <n v="5811"/>
    <x v="98"/>
    <x v="0"/>
    <x v="8"/>
    <x v="2"/>
    <x v="0"/>
  </r>
  <r>
    <x v="8"/>
    <n v="251"/>
    <n v="16705.52"/>
    <n v="17206.62"/>
    <n v="17206.62"/>
    <n v="5811"/>
    <x v="98"/>
    <x v="1"/>
    <x v="8"/>
    <x v="2"/>
    <x v="0"/>
  </r>
  <r>
    <x v="8"/>
    <n v="2"/>
    <n v="30"/>
    <n v="0"/>
    <n v="30"/>
    <n v="5812"/>
    <x v="99"/>
    <x v="0"/>
    <x v="2"/>
    <x v="1"/>
    <x v="0"/>
  </r>
  <r>
    <x v="8"/>
    <n v="68763"/>
    <n v="5744572.4800000004"/>
    <n v="5744572.4800000004"/>
    <n v="5744572.4800000004"/>
    <n v="5812"/>
    <x v="99"/>
    <x v="0"/>
    <x v="8"/>
    <x v="2"/>
    <x v="0"/>
  </r>
  <r>
    <x v="8"/>
    <n v="3"/>
    <n v="231.71"/>
    <n v="0"/>
    <n v="238.65"/>
    <n v="5812"/>
    <x v="99"/>
    <x v="1"/>
    <x v="2"/>
    <x v="1"/>
    <x v="0"/>
  </r>
  <r>
    <x v="8"/>
    <n v="8520"/>
    <n v="926163.11"/>
    <n v="954132.83"/>
    <n v="954132.83"/>
    <n v="5812"/>
    <x v="99"/>
    <x v="1"/>
    <x v="8"/>
    <x v="2"/>
    <x v="0"/>
  </r>
  <r>
    <x v="8"/>
    <n v="16546"/>
    <n v="1647297.47"/>
    <n v="1647297.47"/>
    <n v="1647297.47"/>
    <n v="5813"/>
    <x v="100"/>
    <x v="0"/>
    <x v="8"/>
    <x v="2"/>
    <x v="0"/>
  </r>
  <r>
    <x v="8"/>
    <n v="1066"/>
    <n v="134578.62"/>
    <n v="138646.1"/>
    <n v="138646.1"/>
    <n v="5813"/>
    <x v="100"/>
    <x v="1"/>
    <x v="8"/>
    <x v="2"/>
    <x v="0"/>
  </r>
  <r>
    <x v="8"/>
    <n v="29015"/>
    <n v="483188.19"/>
    <n v="483188.19"/>
    <n v="483188.19"/>
    <n v="5814"/>
    <x v="101"/>
    <x v="0"/>
    <x v="8"/>
    <x v="2"/>
    <x v="0"/>
  </r>
  <r>
    <x v="8"/>
    <n v="1099"/>
    <n v="25536.79"/>
    <n v="26302.85"/>
    <n v="26302.85"/>
    <n v="5814"/>
    <x v="101"/>
    <x v="1"/>
    <x v="8"/>
    <x v="2"/>
    <x v="0"/>
  </r>
  <r>
    <x v="8"/>
    <n v="2"/>
    <n v="27.15"/>
    <n v="0"/>
    <n v="27.15"/>
    <n v="5912"/>
    <x v="102"/>
    <x v="0"/>
    <x v="2"/>
    <x v="1"/>
    <x v="0"/>
  </r>
  <r>
    <x v="8"/>
    <n v="47902"/>
    <n v="2278973.71"/>
    <n v="2278973.71"/>
    <n v="2278973.71"/>
    <n v="5912"/>
    <x v="102"/>
    <x v="0"/>
    <x v="1"/>
    <x v="0"/>
    <x v="0"/>
  </r>
  <r>
    <x v="8"/>
    <n v="1"/>
    <n v="-18.2"/>
    <n v="0"/>
    <n v="-17.68"/>
    <n v="5912"/>
    <x v="102"/>
    <x v="1"/>
    <x v="2"/>
    <x v="1"/>
    <x v="0"/>
  </r>
  <r>
    <x v="8"/>
    <n v="887"/>
    <n v="46280.59"/>
    <n v="47700.45"/>
    <n v="47700.45"/>
    <n v="5912"/>
    <x v="102"/>
    <x v="1"/>
    <x v="1"/>
    <x v="0"/>
    <x v="0"/>
  </r>
  <r>
    <x v="8"/>
    <n v="1"/>
    <n v="11.18"/>
    <n v="0"/>
    <n v="11.18"/>
    <n v="5921"/>
    <x v="103"/>
    <x v="0"/>
    <x v="2"/>
    <x v="1"/>
    <x v="0"/>
  </r>
  <r>
    <x v="8"/>
    <n v="129377"/>
    <n v="9338852.7200000007"/>
    <n v="9338852.7200000007"/>
    <n v="9338852.7200000007"/>
    <n v="5921"/>
    <x v="103"/>
    <x v="0"/>
    <x v="0"/>
    <x v="0"/>
    <x v="0"/>
  </r>
  <r>
    <x v="8"/>
    <n v="352"/>
    <n v="30076.400000000001"/>
    <n v="31011.18"/>
    <n v="31011.18"/>
    <n v="5921"/>
    <x v="103"/>
    <x v="1"/>
    <x v="0"/>
    <x v="0"/>
    <x v="0"/>
  </r>
  <r>
    <x v="8"/>
    <n v="7"/>
    <n v="941.67"/>
    <n v="969.93"/>
    <n v="969.93"/>
    <n v="5931"/>
    <x v="104"/>
    <x v="1"/>
    <x v="0"/>
    <x v="0"/>
    <x v="0"/>
  </r>
  <r>
    <x v="8"/>
    <n v="124"/>
    <n v="60257.91"/>
    <n v="60257.91"/>
    <n v="60257.91"/>
    <n v="5932"/>
    <x v="105"/>
    <x v="0"/>
    <x v="0"/>
    <x v="0"/>
    <x v="0"/>
  </r>
  <r>
    <x v="8"/>
    <n v="39"/>
    <n v="9388.82"/>
    <n v="9670.4599999999991"/>
    <n v="9670.4599999999991"/>
    <n v="5932"/>
    <x v="105"/>
    <x v="1"/>
    <x v="0"/>
    <x v="0"/>
    <x v="0"/>
  </r>
  <r>
    <x v="8"/>
    <n v="21"/>
    <n v="2477.4"/>
    <n v="2477.4"/>
    <n v="2477.4"/>
    <n v="5933"/>
    <x v="106"/>
    <x v="0"/>
    <x v="0"/>
    <x v="0"/>
    <x v="0"/>
  </r>
  <r>
    <x v="8"/>
    <n v="6"/>
    <n v="2662.9"/>
    <n v="2662.9"/>
    <n v="2662.9"/>
    <n v="5935"/>
    <x v="107"/>
    <x v="0"/>
    <x v="5"/>
    <x v="2"/>
    <x v="0"/>
  </r>
  <r>
    <x v="8"/>
    <n v="298"/>
    <n v="81195.77"/>
    <n v="81195.77"/>
    <n v="81195.77"/>
    <n v="5940"/>
    <x v="109"/>
    <x v="0"/>
    <x v="0"/>
    <x v="0"/>
    <x v="0"/>
  </r>
  <r>
    <x v="8"/>
    <n v="483"/>
    <n v="73784.08"/>
    <n v="74318.539999999994"/>
    <n v="74318.539999999994"/>
    <n v="5940"/>
    <x v="109"/>
    <x v="1"/>
    <x v="0"/>
    <x v="0"/>
    <x v="0"/>
  </r>
  <r>
    <x v="8"/>
    <n v="14975"/>
    <n v="1828661.33"/>
    <n v="1828661.33"/>
    <n v="1828661.33"/>
    <n v="5941"/>
    <x v="110"/>
    <x v="0"/>
    <x v="0"/>
    <x v="0"/>
    <x v="0"/>
  </r>
  <r>
    <x v="8"/>
    <n v="1109"/>
    <n v="182443.03"/>
    <n v="187809.95"/>
    <n v="187809.95"/>
    <n v="5941"/>
    <x v="110"/>
    <x v="1"/>
    <x v="0"/>
    <x v="0"/>
    <x v="0"/>
  </r>
  <r>
    <x v="8"/>
    <n v="5732"/>
    <n v="405218.65"/>
    <n v="405218.65"/>
    <n v="405218.65"/>
    <n v="5942"/>
    <x v="111"/>
    <x v="0"/>
    <x v="0"/>
    <x v="0"/>
    <x v="0"/>
  </r>
  <r>
    <x v="8"/>
    <n v="1400"/>
    <n v="64668.82"/>
    <n v="65459.66"/>
    <n v="65459.66"/>
    <n v="5942"/>
    <x v="111"/>
    <x v="1"/>
    <x v="0"/>
    <x v="0"/>
    <x v="0"/>
  </r>
  <r>
    <x v="8"/>
    <n v="14370"/>
    <n v="1457904.52"/>
    <n v="1457904.52"/>
    <n v="1457904.52"/>
    <n v="5943"/>
    <x v="112"/>
    <x v="0"/>
    <x v="0"/>
    <x v="0"/>
    <x v="0"/>
  </r>
  <r>
    <x v="8"/>
    <n v="146"/>
    <n v="16436.349999999999"/>
    <n v="16937.93"/>
    <n v="16937.93"/>
    <n v="5943"/>
    <x v="112"/>
    <x v="1"/>
    <x v="0"/>
    <x v="0"/>
    <x v="0"/>
  </r>
  <r>
    <x v="8"/>
    <n v="4627"/>
    <n v="1944401.43"/>
    <n v="1944401.43"/>
    <n v="1944401.43"/>
    <n v="5944"/>
    <x v="113"/>
    <x v="0"/>
    <x v="0"/>
    <x v="0"/>
    <x v="0"/>
  </r>
  <r>
    <x v="8"/>
    <n v="531"/>
    <n v="528170.68999999994"/>
    <n v="545335.47"/>
    <n v="545335.47"/>
    <n v="5944"/>
    <x v="113"/>
    <x v="1"/>
    <x v="0"/>
    <x v="0"/>
    <x v="0"/>
  </r>
  <r>
    <x v="8"/>
    <n v="4895"/>
    <n v="343971.31"/>
    <n v="343971.31"/>
    <n v="343971.31"/>
    <n v="5945"/>
    <x v="114"/>
    <x v="0"/>
    <x v="0"/>
    <x v="0"/>
    <x v="0"/>
  </r>
  <r>
    <x v="8"/>
    <n v="197"/>
    <n v="22486.89"/>
    <n v="23161.81"/>
    <n v="23161.81"/>
    <n v="5945"/>
    <x v="114"/>
    <x v="1"/>
    <x v="0"/>
    <x v="0"/>
    <x v="0"/>
  </r>
  <r>
    <x v="8"/>
    <n v="802"/>
    <n v="248204.44"/>
    <n v="248204.44"/>
    <n v="248204.44"/>
    <n v="5946"/>
    <x v="115"/>
    <x v="0"/>
    <x v="0"/>
    <x v="0"/>
    <x v="0"/>
  </r>
  <r>
    <x v="8"/>
    <n v="162"/>
    <n v="45237.5"/>
    <n v="45999.88"/>
    <n v="45999.88"/>
    <n v="5946"/>
    <x v="115"/>
    <x v="1"/>
    <x v="0"/>
    <x v="0"/>
    <x v="0"/>
  </r>
  <r>
    <x v="8"/>
    <n v="4052"/>
    <n v="320961.96000000002"/>
    <n v="320961.96000000002"/>
    <n v="320961.96000000002"/>
    <n v="5947"/>
    <x v="116"/>
    <x v="0"/>
    <x v="0"/>
    <x v="0"/>
    <x v="0"/>
  </r>
  <r>
    <x v="8"/>
    <n v="1173"/>
    <n v="103429.62"/>
    <n v="106575.02"/>
    <n v="106575.02"/>
    <n v="5947"/>
    <x v="116"/>
    <x v="1"/>
    <x v="0"/>
    <x v="0"/>
    <x v="0"/>
  </r>
  <r>
    <x v="8"/>
    <n v="1156"/>
    <n v="173321.11"/>
    <n v="173321.11"/>
    <n v="173321.11"/>
    <n v="5948"/>
    <x v="117"/>
    <x v="0"/>
    <x v="0"/>
    <x v="0"/>
    <x v="0"/>
  </r>
  <r>
    <x v="8"/>
    <n v="315"/>
    <n v="130155.68"/>
    <n v="134143.57999999999"/>
    <n v="134143.57999999999"/>
    <n v="5948"/>
    <x v="117"/>
    <x v="1"/>
    <x v="0"/>
    <x v="0"/>
    <x v="0"/>
  </r>
  <r>
    <x v="8"/>
    <n v="129"/>
    <n v="31027.62"/>
    <n v="31027.62"/>
    <n v="31027.62"/>
    <n v="5949"/>
    <x v="118"/>
    <x v="0"/>
    <x v="0"/>
    <x v="0"/>
    <x v="0"/>
  </r>
  <r>
    <x v="8"/>
    <n v="60"/>
    <n v="8780.9"/>
    <n v="9044.2800000000007"/>
    <n v="9044.2800000000007"/>
    <n v="5949"/>
    <x v="118"/>
    <x v="1"/>
    <x v="0"/>
    <x v="0"/>
    <x v="0"/>
  </r>
  <r>
    <x v="8"/>
    <n v="922"/>
    <n v="133824.91"/>
    <n v="133824.91"/>
    <n v="133824.91"/>
    <n v="5950"/>
    <x v="119"/>
    <x v="0"/>
    <x v="0"/>
    <x v="0"/>
    <x v="0"/>
  </r>
  <r>
    <x v="8"/>
    <n v="85"/>
    <n v="31690.94"/>
    <n v="32641.64"/>
    <n v="32641.64"/>
    <n v="5950"/>
    <x v="119"/>
    <x v="1"/>
    <x v="0"/>
    <x v="0"/>
    <x v="0"/>
  </r>
  <r>
    <x v="8"/>
    <n v="7"/>
    <n v="2909.83"/>
    <n v="2997.13"/>
    <n v="2997.13"/>
    <n v="5960"/>
    <x v="120"/>
    <x v="1"/>
    <x v="9"/>
    <x v="2"/>
    <x v="0"/>
  </r>
  <r>
    <x v="8"/>
    <n v="74"/>
    <n v="40644.15"/>
    <n v="41863.53"/>
    <n v="41863.53"/>
    <n v="5962"/>
    <x v="121"/>
    <x v="1"/>
    <x v="3"/>
    <x v="2"/>
    <x v="0"/>
  </r>
  <r>
    <x v="8"/>
    <n v="2"/>
    <n v="-701.74"/>
    <n v="0"/>
    <n v="-701.74"/>
    <n v="5964"/>
    <x v="122"/>
    <x v="0"/>
    <x v="2"/>
    <x v="1"/>
    <x v="0"/>
  </r>
  <r>
    <x v="8"/>
    <n v="8035"/>
    <n v="1482916.59"/>
    <n v="1482916.59"/>
    <n v="1482916.59"/>
    <n v="5964"/>
    <x v="122"/>
    <x v="0"/>
    <x v="9"/>
    <x v="2"/>
    <x v="0"/>
  </r>
  <r>
    <x v="8"/>
    <n v="2723"/>
    <n v="405049.21"/>
    <n v="417045.49"/>
    <n v="417045.49"/>
    <n v="5964"/>
    <x v="122"/>
    <x v="1"/>
    <x v="9"/>
    <x v="2"/>
    <x v="0"/>
  </r>
  <r>
    <x v="8"/>
    <n v="29"/>
    <n v="6756.01"/>
    <n v="6965.55"/>
    <n v="6965.55"/>
    <n v="5965"/>
    <x v="123"/>
    <x v="1"/>
    <x v="9"/>
    <x v="2"/>
    <x v="0"/>
  </r>
  <r>
    <x v="8"/>
    <n v="8"/>
    <n v="26260.44"/>
    <n v="27048.240000000002"/>
    <n v="27048.240000000002"/>
    <n v="5966"/>
    <x v="124"/>
    <x v="1"/>
    <x v="9"/>
    <x v="2"/>
    <x v="0"/>
  </r>
  <r>
    <x v="8"/>
    <n v="2630"/>
    <n v="530215.91"/>
    <n v="530215.91"/>
    <n v="530215.91"/>
    <n v="5967"/>
    <x v="125"/>
    <x v="0"/>
    <x v="9"/>
    <x v="2"/>
    <x v="0"/>
  </r>
  <r>
    <x v="8"/>
    <n v="13662"/>
    <n v="500345.93"/>
    <n v="511001.47"/>
    <n v="511001.47"/>
    <n v="5967"/>
    <x v="125"/>
    <x v="1"/>
    <x v="9"/>
    <x v="2"/>
    <x v="0"/>
  </r>
  <r>
    <x v="8"/>
    <n v="1"/>
    <n v="-79"/>
    <n v="0"/>
    <n v="-79"/>
    <n v="5968"/>
    <x v="126"/>
    <x v="0"/>
    <x v="2"/>
    <x v="1"/>
    <x v="0"/>
  </r>
  <r>
    <x v="8"/>
    <n v="2041"/>
    <n v="209743.84"/>
    <n v="209743.84"/>
    <n v="209743.84"/>
    <n v="5968"/>
    <x v="126"/>
    <x v="0"/>
    <x v="9"/>
    <x v="2"/>
    <x v="0"/>
  </r>
  <r>
    <x v="8"/>
    <n v="530"/>
    <n v="72133.279999999999"/>
    <n v="73805.119999999995"/>
    <n v="73805.119999999995"/>
    <n v="5968"/>
    <x v="126"/>
    <x v="1"/>
    <x v="9"/>
    <x v="2"/>
    <x v="0"/>
  </r>
  <r>
    <x v="8"/>
    <n v="5807"/>
    <n v="1406071.05"/>
    <n v="1406071.05"/>
    <n v="1406071.05"/>
    <n v="5969"/>
    <x v="127"/>
    <x v="0"/>
    <x v="9"/>
    <x v="2"/>
    <x v="0"/>
  </r>
  <r>
    <x v="8"/>
    <n v="12"/>
    <n v="-1413.72"/>
    <n v="0"/>
    <n v="-1373.7"/>
    <n v="5969"/>
    <x v="127"/>
    <x v="1"/>
    <x v="2"/>
    <x v="1"/>
    <x v="0"/>
  </r>
  <r>
    <x v="8"/>
    <n v="16057"/>
    <n v="1643451.24"/>
    <n v="1683720.76"/>
    <n v="1683720.76"/>
    <n v="5969"/>
    <x v="127"/>
    <x v="1"/>
    <x v="9"/>
    <x v="2"/>
    <x v="0"/>
  </r>
  <r>
    <x v="8"/>
    <n v="1200"/>
    <n v="176463.23"/>
    <n v="176463.23"/>
    <n v="176463.23"/>
    <n v="5970"/>
    <x v="128"/>
    <x v="0"/>
    <x v="0"/>
    <x v="0"/>
    <x v="0"/>
  </r>
  <r>
    <x v="8"/>
    <n v="183"/>
    <n v="27662.35"/>
    <n v="28496.33"/>
    <n v="28496.33"/>
    <n v="5970"/>
    <x v="128"/>
    <x v="1"/>
    <x v="0"/>
    <x v="0"/>
    <x v="0"/>
  </r>
  <r>
    <x v="8"/>
    <n v="101"/>
    <n v="86538.6"/>
    <n v="86538.6"/>
    <n v="86538.6"/>
    <n v="5971"/>
    <x v="129"/>
    <x v="0"/>
    <x v="0"/>
    <x v="0"/>
    <x v="0"/>
  </r>
  <r>
    <x v="8"/>
    <n v="111"/>
    <n v="26320"/>
    <n v="27109.599999999999"/>
    <n v="27109.599999999999"/>
    <n v="5971"/>
    <x v="129"/>
    <x v="1"/>
    <x v="0"/>
    <x v="0"/>
    <x v="0"/>
  </r>
  <r>
    <x v="8"/>
    <n v="380"/>
    <n v="56656.94"/>
    <n v="56656.94"/>
    <n v="56656.94"/>
    <n v="5972"/>
    <x v="130"/>
    <x v="0"/>
    <x v="0"/>
    <x v="0"/>
    <x v="0"/>
  </r>
  <r>
    <x v="8"/>
    <n v="12"/>
    <n v="750.7"/>
    <n v="773.26"/>
    <n v="773.26"/>
    <n v="5972"/>
    <x v="130"/>
    <x v="1"/>
    <x v="0"/>
    <x v="0"/>
    <x v="0"/>
  </r>
  <r>
    <x v="8"/>
    <n v="17"/>
    <n v="1265.67"/>
    <n v="1265.67"/>
    <n v="1265.67"/>
    <n v="5973"/>
    <x v="131"/>
    <x v="0"/>
    <x v="0"/>
    <x v="0"/>
    <x v="0"/>
  </r>
  <r>
    <x v="8"/>
    <n v="17"/>
    <n v="2519.94"/>
    <n v="2595.52"/>
    <n v="2595.52"/>
    <n v="5973"/>
    <x v="131"/>
    <x v="1"/>
    <x v="0"/>
    <x v="0"/>
    <x v="0"/>
  </r>
  <r>
    <x v="8"/>
    <n v="5"/>
    <n v="6428"/>
    <n v="6620.84"/>
    <n v="6620.84"/>
    <n v="5976"/>
    <x v="240"/>
    <x v="1"/>
    <x v="1"/>
    <x v="0"/>
    <x v="0"/>
  </r>
  <r>
    <x v="8"/>
    <n v="3375"/>
    <n v="316968.67"/>
    <n v="316968.67"/>
    <n v="316968.67"/>
    <n v="5977"/>
    <x v="132"/>
    <x v="0"/>
    <x v="0"/>
    <x v="0"/>
    <x v="0"/>
  </r>
  <r>
    <x v="8"/>
    <n v="712"/>
    <n v="101723.41"/>
    <n v="104828.05"/>
    <n v="104828.05"/>
    <n v="5977"/>
    <x v="132"/>
    <x v="1"/>
    <x v="0"/>
    <x v="0"/>
    <x v="0"/>
  </r>
  <r>
    <x v="8"/>
    <n v="10"/>
    <n v="843.66"/>
    <n v="868.96"/>
    <n v="868.96"/>
    <n v="5983"/>
    <x v="133"/>
    <x v="1"/>
    <x v="7"/>
    <x v="4"/>
    <x v="0"/>
  </r>
  <r>
    <x v="8"/>
    <n v="1612"/>
    <n v="122409.84"/>
    <n v="122409.84"/>
    <n v="122409.84"/>
    <n v="5992"/>
    <x v="134"/>
    <x v="0"/>
    <x v="0"/>
    <x v="0"/>
    <x v="0"/>
  </r>
  <r>
    <x v="8"/>
    <n v="84"/>
    <n v="6681.07"/>
    <n v="6910.37"/>
    <n v="6910.37"/>
    <n v="5992"/>
    <x v="134"/>
    <x v="1"/>
    <x v="0"/>
    <x v="0"/>
    <x v="0"/>
  </r>
  <r>
    <x v="8"/>
    <n v="52"/>
    <n v="3749"/>
    <n v="3872.86"/>
    <n v="3872.86"/>
    <n v="5993"/>
    <x v="135"/>
    <x v="1"/>
    <x v="0"/>
    <x v="0"/>
    <x v="0"/>
  </r>
  <r>
    <x v="8"/>
    <n v="3170"/>
    <n v="200755.63"/>
    <n v="200755.63"/>
    <n v="200755.63"/>
    <n v="5994"/>
    <x v="136"/>
    <x v="0"/>
    <x v="0"/>
    <x v="0"/>
    <x v="0"/>
  </r>
  <r>
    <x v="8"/>
    <n v="22"/>
    <n v="953.82"/>
    <n v="982.44"/>
    <n v="982.44"/>
    <n v="5994"/>
    <x v="136"/>
    <x v="1"/>
    <x v="0"/>
    <x v="0"/>
    <x v="0"/>
  </r>
  <r>
    <x v="8"/>
    <n v="1619"/>
    <n v="148251.95000000001"/>
    <n v="148251.95000000001"/>
    <n v="148251.95000000001"/>
    <n v="5995"/>
    <x v="137"/>
    <x v="0"/>
    <x v="0"/>
    <x v="0"/>
    <x v="0"/>
  </r>
  <r>
    <x v="8"/>
    <n v="18"/>
    <n v="1479.48"/>
    <n v="1540.4"/>
    <n v="1540.4"/>
    <n v="5995"/>
    <x v="137"/>
    <x v="1"/>
    <x v="0"/>
    <x v="0"/>
    <x v="0"/>
  </r>
  <r>
    <x v="8"/>
    <n v="359"/>
    <n v="79634.009999999995"/>
    <n v="79634.009999999995"/>
    <n v="79634.009999999995"/>
    <n v="5996"/>
    <x v="138"/>
    <x v="0"/>
    <x v="0"/>
    <x v="0"/>
    <x v="0"/>
  </r>
  <r>
    <x v="8"/>
    <n v="6"/>
    <n v="273.32"/>
    <n v="281.89999999999998"/>
    <n v="281.89999999999998"/>
    <n v="5996"/>
    <x v="138"/>
    <x v="1"/>
    <x v="0"/>
    <x v="0"/>
    <x v="0"/>
  </r>
  <r>
    <x v="8"/>
    <n v="831"/>
    <n v="89384.95"/>
    <n v="89384.95"/>
    <n v="89384.95"/>
    <n v="5998"/>
    <x v="139"/>
    <x v="0"/>
    <x v="0"/>
    <x v="0"/>
    <x v="0"/>
  </r>
  <r>
    <x v="8"/>
    <n v="2"/>
    <n v="370.53"/>
    <n v="381.65"/>
    <n v="381.65"/>
    <n v="5998"/>
    <x v="139"/>
    <x v="1"/>
    <x v="0"/>
    <x v="0"/>
    <x v="0"/>
  </r>
  <r>
    <x v="8"/>
    <n v="16353"/>
    <n v="2168241.94"/>
    <n v="2168241.94"/>
    <n v="2168241.94"/>
    <n v="5999"/>
    <x v="140"/>
    <x v="0"/>
    <x v="0"/>
    <x v="0"/>
    <x v="0"/>
  </r>
  <r>
    <x v="8"/>
    <n v="1595"/>
    <n v="219862.53"/>
    <n v="226510.21"/>
    <n v="226510.21"/>
    <n v="5999"/>
    <x v="140"/>
    <x v="1"/>
    <x v="0"/>
    <x v="0"/>
    <x v="0"/>
  </r>
  <r>
    <x v="8"/>
    <n v="2"/>
    <n v="2034.47"/>
    <n v="2095.5100000000002"/>
    <n v="2095.5100000000002"/>
    <n v="6011"/>
    <x v="141"/>
    <x v="1"/>
    <x v="1"/>
    <x v="0"/>
    <x v="0"/>
  </r>
  <r>
    <x v="8"/>
    <n v="3217"/>
    <n v="972123.27"/>
    <n v="972123.27"/>
    <n v="972123.27"/>
    <n v="6012"/>
    <x v="142"/>
    <x v="0"/>
    <x v="1"/>
    <x v="0"/>
    <x v="0"/>
  </r>
  <r>
    <x v="8"/>
    <n v="275"/>
    <n v="-30884.52"/>
    <n v="-30685.759999999998"/>
    <n v="-30685.759999999998"/>
    <n v="6012"/>
    <x v="142"/>
    <x v="1"/>
    <x v="1"/>
    <x v="0"/>
    <x v="0"/>
  </r>
  <r>
    <x v="8"/>
    <n v="1"/>
    <n v="156.61000000000001"/>
    <n v="156.61000000000001"/>
    <n v="156.61000000000001"/>
    <n v="6051"/>
    <x v="242"/>
    <x v="0"/>
    <x v="1"/>
    <x v="0"/>
    <x v="0"/>
  </r>
  <r>
    <x v="8"/>
    <n v="1"/>
    <n v="303.83999999999997"/>
    <n v="312.95999999999998"/>
    <n v="312.95999999999998"/>
    <n v="6051"/>
    <x v="242"/>
    <x v="1"/>
    <x v="1"/>
    <x v="0"/>
    <x v="0"/>
  </r>
  <r>
    <x v="8"/>
    <n v="4"/>
    <n v="2583.21"/>
    <n v="2583.21"/>
    <n v="2583.21"/>
    <n v="6211"/>
    <x v="143"/>
    <x v="0"/>
    <x v="1"/>
    <x v="0"/>
    <x v="0"/>
  </r>
  <r>
    <x v="8"/>
    <n v="3"/>
    <n v="3011.97"/>
    <n v="3102.33"/>
    <n v="3102.33"/>
    <n v="6211"/>
    <x v="143"/>
    <x v="1"/>
    <x v="1"/>
    <x v="0"/>
    <x v="0"/>
  </r>
  <r>
    <x v="8"/>
    <n v="5"/>
    <n v="287.92"/>
    <n v="0"/>
    <n v="287.92"/>
    <n v="6300"/>
    <x v="144"/>
    <x v="0"/>
    <x v="2"/>
    <x v="1"/>
    <x v="0"/>
  </r>
  <r>
    <x v="8"/>
    <n v="44700"/>
    <n v="13747568.630000001"/>
    <n v="13747568.630000001"/>
    <n v="13747568.630000001"/>
    <n v="6300"/>
    <x v="144"/>
    <x v="0"/>
    <x v="1"/>
    <x v="0"/>
    <x v="0"/>
  </r>
  <r>
    <x v="8"/>
    <n v="143"/>
    <n v="35345.54"/>
    <n v="36121.1"/>
    <n v="36121.1"/>
    <n v="6300"/>
    <x v="144"/>
    <x v="1"/>
    <x v="1"/>
    <x v="0"/>
    <x v="0"/>
  </r>
  <r>
    <x v="8"/>
    <n v="1"/>
    <n v="75.900000000000006"/>
    <n v="0"/>
    <n v="75.900000000000006"/>
    <n v="7011"/>
    <x v="145"/>
    <x v="0"/>
    <x v="2"/>
    <x v="1"/>
    <x v="0"/>
  </r>
  <r>
    <x v="8"/>
    <n v="17744"/>
    <n v="4560652.49"/>
    <n v="4560652.49"/>
    <n v="4560652.49"/>
    <n v="7011"/>
    <x v="145"/>
    <x v="0"/>
    <x v="10"/>
    <x v="2"/>
    <x v="0"/>
  </r>
  <r>
    <x v="8"/>
    <n v="12943"/>
    <n v="6680274.4000000004"/>
    <n v="6885687.4199999999"/>
    <n v="6885687.4199999999"/>
    <n v="7011"/>
    <x v="145"/>
    <x v="1"/>
    <x v="10"/>
    <x v="2"/>
    <x v="0"/>
  </r>
  <r>
    <x v="8"/>
    <n v="150"/>
    <n v="70687.03"/>
    <n v="72984.13"/>
    <n v="72984.13"/>
    <n v="7012"/>
    <x v="146"/>
    <x v="1"/>
    <x v="10"/>
    <x v="2"/>
    <x v="0"/>
  </r>
  <r>
    <x v="8"/>
    <n v="11"/>
    <n v="2378.62"/>
    <n v="2461.06"/>
    <n v="2461.06"/>
    <n v="7032"/>
    <x v="147"/>
    <x v="1"/>
    <x v="10"/>
    <x v="2"/>
    <x v="0"/>
  </r>
  <r>
    <x v="8"/>
    <n v="136"/>
    <n v="20296.2"/>
    <n v="20296.2"/>
    <n v="20296.2"/>
    <n v="7033"/>
    <x v="148"/>
    <x v="0"/>
    <x v="10"/>
    <x v="2"/>
    <x v="0"/>
  </r>
  <r>
    <x v="8"/>
    <n v="15"/>
    <n v="1966.12"/>
    <n v="2025.06"/>
    <n v="2025.06"/>
    <n v="7033"/>
    <x v="148"/>
    <x v="1"/>
    <x v="10"/>
    <x v="2"/>
    <x v="0"/>
  </r>
  <r>
    <x v="8"/>
    <n v="18"/>
    <n v="1128.05"/>
    <n v="1128.05"/>
    <n v="1128.05"/>
    <n v="7210"/>
    <x v="149"/>
    <x v="0"/>
    <x v="1"/>
    <x v="0"/>
    <x v="0"/>
  </r>
  <r>
    <x v="8"/>
    <n v="2"/>
    <n v="44.55"/>
    <n v="45.89"/>
    <n v="45.89"/>
    <n v="7210"/>
    <x v="149"/>
    <x v="1"/>
    <x v="1"/>
    <x v="0"/>
    <x v="0"/>
  </r>
  <r>
    <x v="8"/>
    <n v="1"/>
    <n v="9.39"/>
    <n v="9.67"/>
    <n v="9.67"/>
    <n v="7211"/>
    <x v="150"/>
    <x v="1"/>
    <x v="1"/>
    <x v="0"/>
    <x v="0"/>
  </r>
  <r>
    <x v="8"/>
    <n v="1228"/>
    <n v="60630.13"/>
    <n v="60630.13"/>
    <n v="60630.13"/>
    <n v="7216"/>
    <x v="151"/>
    <x v="0"/>
    <x v="1"/>
    <x v="0"/>
    <x v="0"/>
  </r>
  <r>
    <x v="8"/>
    <n v="14"/>
    <n v="377.11"/>
    <n v="388.43"/>
    <n v="388.43"/>
    <n v="7216"/>
    <x v="151"/>
    <x v="1"/>
    <x v="1"/>
    <x v="0"/>
    <x v="0"/>
  </r>
  <r>
    <x v="8"/>
    <n v="58"/>
    <n v="16603.95"/>
    <n v="16603.95"/>
    <n v="16603.95"/>
    <n v="7217"/>
    <x v="152"/>
    <x v="0"/>
    <x v="1"/>
    <x v="0"/>
    <x v="0"/>
  </r>
  <r>
    <x v="8"/>
    <n v="87"/>
    <n v="18760.55"/>
    <n v="18760.55"/>
    <n v="18760.55"/>
    <n v="7221"/>
    <x v="153"/>
    <x v="0"/>
    <x v="1"/>
    <x v="0"/>
    <x v="0"/>
  </r>
  <r>
    <x v="8"/>
    <n v="21"/>
    <n v="2147.02"/>
    <n v="2211.52"/>
    <n v="2211.52"/>
    <n v="7221"/>
    <x v="153"/>
    <x v="1"/>
    <x v="1"/>
    <x v="0"/>
    <x v="0"/>
  </r>
  <r>
    <x v="8"/>
    <n v="6656"/>
    <n v="741688.98"/>
    <n v="741688.98"/>
    <n v="741688.98"/>
    <n v="7230"/>
    <x v="154"/>
    <x v="0"/>
    <x v="1"/>
    <x v="0"/>
    <x v="0"/>
  </r>
  <r>
    <x v="8"/>
    <n v="181"/>
    <n v="20337.82"/>
    <n v="20996.28"/>
    <n v="20996.28"/>
    <n v="7230"/>
    <x v="154"/>
    <x v="1"/>
    <x v="1"/>
    <x v="0"/>
    <x v="0"/>
  </r>
  <r>
    <x v="8"/>
    <n v="51"/>
    <n v="125332.7"/>
    <n v="125332.7"/>
    <n v="125332.7"/>
    <n v="7261"/>
    <x v="155"/>
    <x v="0"/>
    <x v="1"/>
    <x v="0"/>
    <x v="0"/>
  </r>
  <r>
    <x v="8"/>
    <n v="21"/>
    <n v="7478.35"/>
    <n v="7478.35"/>
    <n v="7478.35"/>
    <n v="7273"/>
    <x v="156"/>
    <x v="0"/>
    <x v="1"/>
    <x v="0"/>
    <x v="0"/>
  </r>
  <r>
    <x v="8"/>
    <n v="24"/>
    <n v="1619.33"/>
    <n v="1667.97"/>
    <n v="1667.97"/>
    <n v="7273"/>
    <x v="156"/>
    <x v="1"/>
    <x v="1"/>
    <x v="0"/>
    <x v="0"/>
  </r>
  <r>
    <x v="8"/>
    <n v="2"/>
    <n v="314.10000000000002"/>
    <n v="314.10000000000002"/>
    <n v="314.10000000000002"/>
    <n v="7276"/>
    <x v="157"/>
    <x v="0"/>
    <x v="1"/>
    <x v="0"/>
    <x v="0"/>
  </r>
  <r>
    <x v="8"/>
    <n v="8"/>
    <n v="3395.57"/>
    <n v="3497.45"/>
    <n v="3497.45"/>
    <n v="7277"/>
    <x v="158"/>
    <x v="1"/>
    <x v="1"/>
    <x v="0"/>
    <x v="0"/>
  </r>
  <r>
    <x v="8"/>
    <n v="3"/>
    <n v="110.08"/>
    <n v="113.38"/>
    <n v="113.38"/>
    <n v="7278"/>
    <x v="159"/>
    <x v="1"/>
    <x v="1"/>
    <x v="0"/>
    <x v="0"/>
  </r>
  <r>
    <x v="8"/>
    <n v="103"/>
    <n v="16647.48"/>
    <n v="16647.48"/>
    <n v="16647.48"/>
    <n v="7296"/>
    <x v="160"/>
    <x v="0"/>
    <x v="0"/>
    <x v="0"/>
    <x v="0"/>
  </r>
  <r>
    <x v="8"/>
    <n v="11"/>
    <n v="1913.99"/>
    <n v="1971.43"/>
    <n v="1971.43"/>
    <n v="7296"/>
    <x v="160"/>
    <x v="1"/>
    <x v="0"/>
    <x v="0"/>
    <x v="0"/>
  </r>
  <r>
    <x v="8"/>
    <n v="11"/>
    <n v="3147"/>
    <n v="3147"/>
    <n v="3147"/>
    <n v="7297"/>
    <x v="161"/>
    <x v="0"/>
    <x v="1"/>
    <x v="0"/>
    <x v="0"/>
  </r>
  <r>
    <x v="8"/>
    <n v="23"/>
    <n v="2573.52"/>
    <n v="2652.4"/>
    <n v="2652.4"/>
    <n v="7297"/>
    <x v="161"/>
    <x v="1"/>
    <x v="1"/>
    <x v="0"/>
    <x v="0"/>
  </r>
  <r>
    <x v="8"/>
    <n v="133"/>
    <n v="8986.36"/>
    <n v="8986.36"/>
    <n v="8986.36"/>
    <n v="7298"/>
    <x v="162"/>
    <x v="0"/>
    <x v="1"/>
    <x v="0"/>
    <x v="0"/>
  </r>
  <r>
    <x v="8"/>
    <n v="108"/>
    <n v="14302.37"/>
    <n v="14734.49"/>
    <n v="14734.49"/>
    <n v="7298"/>
    <x v="162"/>
    <x v="1"/>
    <x v="1"/>
    <x v="0"/>
    <x v="0"/>
  </r>
  <r>
    <x v="8"/>
    <n v="174"/>
    <n v="83538.41"/>
    <n v="83538.41"/>
    <n v="83538.41"/>
    <n v="7299"/>
    <x v="163"/>
    <x v="0"/>
    <x v="1"/>
    <x v="0"/>
    <x v="0"/>
  </r>
  <r>
    <x v="8"/>
    <n v="189"/>
    <n v="80805.75"/>
    <n v="83235.41"/>
    <n v="83235.41"/>
    <n v="7299"/>
    <x v="163"/>
    <x v="1"/>
    <x v="1"/>
    <x v="0"/>
    <x v="0"/>
  </r>
  <r>
    <x v="8"/>
    <n v="4774"/>
    <n v="822969.18"/>
    <n v="822969.18"/>
    <n v="822969.18"/>
    <n v="7311"/>
    <x v="164"/>
    <x v="0"/>
    <x v="1"/>
    <x v="0"/>
    <x v="0"/>
  </r>
  <r>
    <x v="8"/>
    <n v="295"/>
    <n v="127330.2"/>
    <n v="131152.51999999999"/>
    <n v="131152.51999999999"/>
    <n v="7311"/>
    <x v="164"/>
    <x v="1"/>
    <x v="1"/>
    <x v="0"/>
    <x v="0"/>
  </r>
  <r>
    <x v="8"/>
    <n v="9"/>
    <n v="2765.34"/>
    <n v="2848.32"/>
    <n v="2848.32"/>
    <n v="7333"/>
    <x v="166"/>
    <x v="1"/>
    <x v="1"/>
    <x v="0"/>
    <x v="0"/>
  </r>
  <r>
    <x v="8"/>
    <n v="14"/>
    <n v="1337.15"/>
    <n v="1377.25"/>
    <n v="1377.25"/>
    <n v="7338"/>
    <x v="167"/>
    <x v="1"/>
    <x v="1"/>
    <x v="0"/>
    <x v="0"/>
  </r>
  <r>
    <x v="8"/>
    <n v="72"/>
    <n v="52900.54"/>
    <n v="52900.54"/>
    <n v="52900.54"/>
    <n v="7339"/>
    <x v="168"/>
    <x v="0"/>
    <x v="1"/>
    <x v="0"/>
    <x v="0"/>
  </r>
  <r>
    <x v="8"/>
    <n v="58"/>
    <n v="8321.52"/>
    <n v="8571.2000000000007"/>
    <n v="8571.2000000000007"/>
    <n v="7339"/>
    <x v="168"/>
    <x v="1"/>
    <x v="1"/>
    <x v="0"/>
    <x v="0"/>
  </r>
  <r>
    <x v="8"/>
    <n v="38"/>
    <n v="10325.459999999999"/>
    <n v="10325.459999999999"/>
    <n v="10325.459999999999"/>
    <n v="7342"/>
    <x v="169"/>
    <x v="0"/>
    <x v="1"/>
    <x v="0"/>
    <x v="0"/>
  </r>
  <r>
    <x v="8"/>
    <n v="36"/>
    <n v="43670.04"/>
    <n v="43670.04"/>
    <n v="43670.04"/>
    <n v="7361"/>
    <x v="171"/>
    <x v="0"/>
    <x v="1"/>
    <x v="0"/>
    <x v="0"/>
  </r>
  <r>
    <x v="8"/>
    <n v="1"/>
    <n v="20.059999999999999"/>
    <n v="20.66"/>
    <n v="20.66"/>
    <n v="7361"/>
    <x v="171"/>
    <x v="1"/>
    <x v="1"/>
    <x v="0"/>
    <x v="0"/>
  </r>
  <r>
    <x v="8"/>
    <n v="3839"/>
    <n v="274699.71999999997"/>
    <n v="274699.71999999997"/>
    <n v="274699.71999999997"/>
    <n v="7372"/>
    <x v="172"/>
    <x v="0"/>
    <x v="0"/>
    <x v="0"/>
    <x v="0"/>
  </r>
  <r>
    <x v="8"/>
    <n v="331"/>
    <n v="51485.21"/>
    <n v="52958.89"/>
    <n v="52958.89"/>
    <n v="7372"/>
    <x v="172"/>
    <x v="1"/>
    <x v="0"/>
    <x v="0"/>
    <x v="0"/>
  </r>
  <r>
    <x v="8"/>
    <n v="39"/>
    <n v="1558.75"/>
    <n v="1605.51"/>
    <n v="1605.51"/>
    <n v="7375"/>
    <x v="173"/>
    <x v="1"/>
    <x v="1"/>
    <x v="0"/>
    <x v="0"/>
  </r>
  <r>
    <x v="8"/>
    <n v="13"/>
    <n v="927.94"/>
    <n v="955.82"/>
    <n v="955.82"/>
    <n v="7379"/>
    <x v="174"/>
    <x v="1"/>
    <x v="0"/>
    <x v="0"/>
    <x v="0"/>
  </r>
  <r>
    <x v="8"/>
    <n v="2618"/>
    <n v="1076905.6100000001"/>
    <n v="1076905.6100000001"/>
    <n v="1076905.6100000001"/>
    <n v="7392"/>
    <x v="175"/>
    <x v="0"/>
    <x v="1"/>
    <x v="0"/>
    <x v="0"/>
  </r>
  <r>
    <x v="8"/>
    <n v="162"/>
    <n v="34180.67"/>
    <n v="35336.129999999997"/>
    <n v="35336.129999999997"/>
    <n v="7392"/>
    <x v="175"/>
    <x v="1"/>
    <x v="1"/>
    <x v="0"/>
    <x v="0"/>
  </r>
  <r>
    <x v="8"/>
    <n v="449"/>
    <n v="71329.09"/>
    <n v="71329.09"/>
    <n v="71329.09"/>
    <n v="7393"/>
    <x v="176"/>
    <x v="0"/>
    <x v="1"/>
    <x v="0"/>
    <x v="0"/>
  </r>
  <r>
    <x v="8"/>
    <n v="569"/>
    <n v="171035.25"/>
    <n v="171035.25"/>
    <n v="171035.25"/>
    <n v="7394"/>
    <x v="177"/>
    <x v="0"/>
    <x v="1"/>
    <x v="0"/>
    <x v="0"/>
  </r>
  <r>
    <x v="8"/>
    <n v="79"/>
    <n v="11141.17"/>
    <n v="11475.37"/>
    <n v="11475.37"/>
    <n v="7394"/>
    <x v="177"/>
    <x v="1"/>
    <x v="1"/>
    <x v="0"/>
    <x v="0"/>
  </r>
  <r>
    <x v="8"/>
    <n v="172"/>
    <n v="23999.57"/>
    <n v="23999.57"/>
    <n v="23999.57"/>
    <n v="7395"/>
    <x v="178"/>
    <x v="0"/>
    <x v="1"/>
    <x v="0"/>
    <x v="0"/>
  </r>
  <r>
    <x v="8"/>
    <n v="21"/>
    <n v="2315.69"/>
    <n v="2385.15"/>
    <n v="2385.15"/>
    <n v="7395"/>
    <x v="178"/>
    <x v="1"/>
    <x v="1"/>
    <x v="0"/>
    <x v="0"/>
  </r>
  <r>
    <x v="8"/>
    <n v="2"/>
    <n v="-77.25"/>
    <n v="0"/>
    <n v="-77.25"/>
    <n v="7399"/>
    <x v="179"/>
    <x v="0"/>
    <x v="2"/>
    <x v="1"/>
    <x v="0"/>
  </r>
  <r>
    <x v="8"/>
    <n v="18170"/>
    <n v="3144318.79"/>
    <n v="3144318.79"/>
    <n v="3144318.79"/>
    <n v="7399"/>
    <x v="179"/>
    <x v="0"/>
    <x v="1"/>
    <x v="0"/>
    <x v="0"/>
  </r>
  <r>
    <x v="8"/>
    <n v="8338"/>
    <n v="967329.2"/>
    <n v="997077.34"/>
    <n v="997077.34"/>
    <n v="7399"/>
    <x v="179"/>
    <x v="1"/>
    <x v="1"/>
    <x v="0"/>
    <x v="0"/>
  </r>
  <r>
    <x v="8"/>
    <n v="18"/>
    <n v="6552.22"/>
    <n v="0"/>
    <n v="6552.22"/>
    <n v="7512"/>
    <x v="180"/>
    <x v="0"/>
    <x v="2"/>
    <x v="1"/>
    <x v="0"/>
  </r>
  <r>
    <x v="8"/>
    <n v="4213"/>
    <n v="916744.2"/>
    <n v="916744.2"/>
    <n v="916744.2"/>
    <n v="7512"/>
    <x v="180"/>
    <x v="0"/>
    <x v="11"/>
    <x v="5"/>
    <x v="0"/>
  </r>
  <r>
    <x v="8"/>
    <n v="2139"/>
    <n v="750814.05"/>
    <n v="771753.81"/>
    <n v="771753.81"/>
    <n v="7512"/>
    <x v="180"/>
    <x v="1"/>
    <x v="11"/>
    <x v="5"/>
    <x v="0"/>
  </r>
  <r>
    <x v="8"/>
    <n v="105"/>
    <n v="10983.47"/>
    <n v="10983.47"/>
    <n v="10983.47"/>
    <n v="7513"/>
    <x v="181"/>
    <x v="0"/>
    <x v="11"/>
    <x v="5"/>
    <x v="0"/>
  </r>
  <r>
    <x v="8"/>
    <n v="4"/>
    <n v="2508.19"/>
    <n v="2614.21"/>
    <n v="2614.21"/>
    <n v="7513"/>
    <x v="181"/>
    <x v="1"/>
    <x v="11"/>
    <x v="5"/>
    <x v="0"/>
  </r>
  <r>
    <x v="8"/>
    <n v="18"/>
    <n v="5036.03"/>
    <n v="5036.03"/>
    <n v="5036.03"/>
    <n v="7519"/>
    <x v="182"/>
    <x v="0"/>
    <x v="11"/>
    <x v="5"/>
    <x v="0"/>
  </r>
  <r>
    <x v="8"/>
    <n v="11"/>
    <n v="5741.84"/>
    <n v="5914.12"/>
    <n v="5914.12"/>
    <n v="7519"/>
    <x v="182"/>
    <x v="1"/>
    <x v="11"/>
    <x v="5"/>
    <x v="0"/>
  </r>
  <r>
    <x v="8"/>
    <n v="1"/>
    <n v="10"/>
    <n v="0"/>
    <n v="10"/>
    <n v="7523"/>
    <x v="183"/>
    <x v="0"/>
    <x v="2"/>
    <x v="1"/>
    <x v="0"/>
  </r>
  <r>
    <x v="8"/>
    <n v="24212"/>
    <n v="789272.63"/>
    <n v="789272.63"/>
    <n v="789272.63"/>
    <n v="7523"/>
    <x v="183"/>
    <x v="0"/>
    <x v="5"/>
    <x v="2"/>
    <x v="0"/>
  </r>
  <r>
    <x v="8"/>
    <n v="1"/>
    <n v="14.49"/>
    <n v="0"/>
    <n v="14.93"/>
    <n v="7523"/>
    <x v="183"/>
    <x v="1"/>
    <x v="2"/>
    <x v="1"/>
    <x v="0"/>
  </r>
  <r>
    <x v="8"/>
    <n v="152"/>
    <n v="5206.01"/>
    <n v="5362.15"/>
    <n v="5362.15"/>
    <n v="7523"/>
    <x v="183"/>
    <x v="1"/>
    <x v="5"/>
    <x v="2"/>
    <x v="0"/>
  </r>
  <r>
    <x v="8"/>
    <n v="33"/>
    <n v="16196.27"/>
    <n v="16196.27"/>
    <n v="16196.27"/>
    <n v="7531"/>
    <x v="184"/>
    <x v="0"/>
    <x v="5"/>
    <x v="2"/>
    <x v="0"/>
  </r>
  <r>
    <x v="8"/>
    <n v="2"/>
    <n v="288.06"/>
    <n v="296.7"/>
    <n v="296.7"/>
    <n v="7531"/>
    <x v="184"/>
    <x v="1"/>
    <x v="5"/>
    <x v="2"/>
    <x v="0"/>
  </r>
  <r>
    <x v="8"/>
    <n v="2959"/>
    <n v="1373510.43"/>
    <n v="1373510.43"/>
    <n v="1373510.43"/>
    <n v="7538"/>
    <x v="186"/>
    <x v="0"/>
    <x v="5"/>
    <x v="2"/>
    <x v="0"/>
  </r>
  <r>
    <x v="8"/>
    <n v="19"/>
    <n v="5613.36"/>
    <n v="5787.88"/>
    <n v="5787.88"/>
    <n v="7538"/>
    <x v="186"/>
    <x v="1"/>
    <x v="5"/>
    <x v="2"/>
    <x v="0"/>
  </r>
  <r>
    <x v="8"/>
    <n v="3"/>
    <n v="116.7"/>
    <n v="120.18"/>
    <n v="120.18"/>
    <n v="7542"/>
    <x v="187"/>
    <x v="1"/>
    <x v="5"/>
    <x v="2"/>
    <x v="0"/>
  </r>
  <r>
    <x v="8"/>
    <n v="1"/>
    <n v="643.11"/>
    <n v="662.41"/>
    <n v="662.41"/>
    <n v="7549"/>
    <x v="188"/>
    <x v="1"/>
    <x v="5"/>
    <x v="2"/>
    <x v="0"/>
  </r>
  <r>
    <x v="8"/>
    <n v="95"/>
    <n v="12786.39"/>
    <n v="12786.39"/>
    <n v="12786.39"/>
    <n v="7622"/>
    <x v="189"/>
    <x v="0"/>
    <x v="1"/>
    <x v="0"/>
    <x v="0"/>
  </r>
  <r>
    <x v="8"/>
    <n v="4"/>
    <n v="191.27"/>
    <n v="197.01"/>
    <n v="197.01"/>
    <n v="7622"/>
    <x v="189"/>
    <x v="1"/>
    <x v="1"/>
    <x v="0"/>
    <x v="0"/>
  </r>
  <r>
    <x v="8"/>
    <n v="5"/>
    <n v="380.75"/>
    <n v="392.19"/>
    <n v="392.19"/>
    <n v="7629"/>
    <x v="190"/>
    <x v="1"/>
    <x v="1"/>
    <x v="0"/>
    <x v="0"/>
  </r>
  <r>
    <x v="8"/>
    <n v="6"/>
    <n v="1313.33"/>
    <n v="1352.73"/>
    <n v="1352.73"/>
    <n v="7631"/>
    <x v="191"/>
    <x v="1"/>
    <x v="0"/>
    <x v="0"/>
    <x v="0"/>
  </r>
  <r>
    <x v="8"/>
    <n v="1"/>
    <n v="189.1"/>
    <n v="194.78"/>
    <n v="194.78"/>
    <n v="7641"/>
    <x v="257"/>
    <x v="1"/>
    <x v="1"/>
    <x v="0"/>
    <x v="0"/>
  </r>
  <r>
    <x v="8"/>
    <n v="142"/>
    <n v="16955.509999999998"/>
    <n v="16955.509999999998"/>
    <n v="16955.509999999998"/>
    <n v="7699"/>
    <x v="192"/>
    <x v="0"/>
    <x v="1"/>
    <x v="0"/>
    <x v="0"/>
  </r>
  <r>
    <x v="8"/>
    <n v="4"/>
    <n v="3389.3"/>
    <n v="3490.98"/>
    <n v="3490.98"/>
    <n v="7699"/>
    <x v="192"/>
    <x v="1"/>
    <x v="1"/>
    <x v="0"/>
    <x v="0"/>
  </r>
  <r>
    <x v="8"/>
    <n v="5"/>
    <n v="227.69"/>
    <n v="234.51"/>
    <n v="234.51"/>
    <n v="7829"/>
    <x v="193"/>
    <x v="1"/>
    <x v="1"/>
    <x v="0"/>
    <x v="0"/>
  </r>
  <r>
    <x v="8"/>
    <n v="1"/>
    <n v="2"/>
    <n v="0"/>
    <n v="2"/>
    <n v="7832"/>
    <x v="194"/>
    <x v="0"/>
    <x v="2"/>
    <x v="1"/>
    <x v="0"/>
  </r>
  <r>
    <x v="8"/>
    <n v="3622"/>
    <n v="160931.63"/>
    <n v="160931.63"/>
    <n v="160931.63"/>
    <n v="7832"/>
    <x v="194"/>
    <x v="0"/>
    <x v="1"/>
    <x v="0"/>
    <x v="0"/>
  </r>
  <r>
    <x v="8"/>
    <n v="104"/>
    <n v="2755.73"/>
    <n v="2844.05"/>
    <n v="2844.05"/>
    <n v="7832"/>
    <x v="194"/>
    <x v="1"/>
    <x v="1"/>
    <x v="0"/>
    <x v="0"/>
  </r>
  <r>
    <x v="8"/>
    <n v="139"/>
    <n v="7626.99"/>
    <n v="7626.99"/>
    <n v="7626.99"/>
    <n v="7841"/>
    <x v="195"/>
    <x v="0"/>
    <x v="0"/>
    <x v="0"/>
    <x v="0"/>
  </r>
  <r>
    <x v="8"/>
    <n v="16"/>
    <n v="888.1"/>
    <n v="914.7"/>
    <n v="914.7"/>
    <n v="7841"/>
    <x v="195"/>
    <x v="1"/>
    <x v="0"/>
    <x v="0"/>
    <x v="0"/>
  </r>
  <r>
    <x v="8"/>
    <n v="12"/>
    <n v="2792.3"/>
    <n v="2792.3"/>
    <n v="2792.3"/>
    <n v="7911"/>
    <x v="196"/>
    <x v="0"/>
    <x v="1"/>
    <x v="0"/>
    <x v="0"/>
  </r>
  <r>
    <x v="8"/>
    <n v="2"/>
    <n v="1624.57"/>
    <n v="1673.31"/>
    <n v="1673.31"/>
    <n v="7911"/>
    <x v="196"/>
    <x v="1"/>
    <x v="1"/>
    <x v="0"/>
    <x v="0"/>
  </r>
  <r>
    <x v="8"/>
    <n v="15070"/>
    <n v="2963630.76"/>
    <n v="2963630.76"/>
    <n v="2963630.76"/>
    <n v="7922"/>
    <x v="197"/>
    <x v="0"/>
    <x v="1"/>
    <x v="0"/>
    <x v="0"/>
  </r>
  <r>
    <x v="8"/>
    <n v="738"/>
    <n v="200667.76"/>
    <n v="207104.82"/>
    <n v="207104.82"/>
    <n v="7922"/>
    <x v="197"/>
    <x v="1"/>
    <x v="1"/>
    <x v="0"/>
    <x v="0"/>
  </r>
  <r>
    <x v="8"/>
    <n v="101"/>
    <n v="18197.8"/>
    <n v="18197.8"/>
    <n v="18197.8"/>
    <n v="7929"/>
    <x v="198"/>
    <x v="0"/>
    <x v="1"/>
    <x v="0"/>
    <x v="0"/>
  </r>
  <r>
    <x v="8"/>
    <n v="20"/>
    <n v="1508.47"/>
    <n v="1570.61"/>
    <n v="1570.61"/>
    <n v="7929"/>
    <x v="198"/>
    <x v="1"/>
    <x v="1"/>
    <x v="0"/>
    <x v="0"/>
  </r>
  <r>
    <x v="8"/>
    <n v="62"/>
    <n v="55681.8"/>
    <n v="55681.8"/>
    <n v="55681.8"/>
    <n v="7941"/>
    <x v="200"/>
    <x v="0"/>
    <x v="1"/>
    <x v="0"/>
    <x v="0"/>
  </r>
  <r>
    <x v="8"/>
    <n v="48"/>
    <n v="13942.83"/>
    <n v="14361.67"/>
    <n v="14361.67"/>
    <n v="7941"/>
    <x v="200"/>
    <x v="1"/>
    <x v="1"/>
    <x v="0"/>
    <x v="0"/>
  </r>
  <r>
    <x v="8"/>
    <n v="462"/>
    <n v="42289.85"/>
    <n v="42289.85"/>
    <n v="42289.85"/>
    <n v="7991"/>
    <x v="201"/>
    <x v="0"/>
    <x v="1"/>
    <x v="0"/>
    <x v="0"/>
  </r>
  <r>
    <x v="8"/>
    <n v="383"/>
    <n v="46657.279999999999"/>
    <n v="48163.519999999997"/>
    <n v="48163.519999999997"/>
    <n v="7991"/>
    <x v="201"/>
    <x v="1"/>
    <x v="1"/>
    <x v="0"/>
    <x v="0"/>
  </r>
  <r>
    <x v="8"/>
    <n v="365"/>
    <n v="97307.63"/>
    <n v="97307.63"/>
    <n v="97307.63"/>
    <n v="7992"/>
    <x v="202"/>
    <x v="0"/>
    <x v="1"/>
    <x v="0"/>
    <x v="0"/>
  </r>
  <r>
    <x v="8"/>
    <n v="88"/>
    <n v="14169.62"/>
    <n v="14594.7"/>
    <n v="14594.7"/>
    <n v="7992"/>
    <x v="202"/>
    <x v="1"/>
    <x v="1"/>
    <x v="0"/>
    <x v="0"/>
  </r>
  <r>
    <x v="8"/>
    <n v="5"/>
    <n v="234.87"/>
    <n v="241.91"/>
    <n v="241.91"/>
    <n v="7993"/>
    <x v="203"/>
    <x v="1"/>
    <x v="0"/>
    <x v="0"/>
    <x v="0"/>
  </r>
  <r>
    <x v="8"/>
    <n v="7"/>
    <n v="170.89"/>
    <n v="175.99"/>
    <n v="175.99"/>
    <n v="7994"/>
    <x v="204"/>
    <x v="1"/>
    <x v="1"/>
    <x v="0"/>
    <x v="0"/>
  </r>
  <r>
    <x v="8"/>
    <n v="1"/>
    <n v="27.8"/>
    <n v="27.8"/>
    <n v="27.8"/>
    <n v="7995"/>
    <x v="244"/>
    <x v="0"/>
    <x v="1"/>
    <x v="0"/>
    <x v="0"/>
  </r>
  <r>
    <x v="8"/>
    <n v="795"/>
    <n v="70038.8"/>
    <n v="70038.8"/>
    <n v="70038.8"/>
    <n v="7996"/>
    <x v="205"/>
    <x v="0"/>
    <x v="1"/>
    <x v="0"/>
    <x v="0"/>
  </r>
  <r>
    <x v="8"/>
    <n v="278"/>
    <n v="38928.089999999997"/>
    <n v="40114.53"/>
    <n v="40114.53"/>
    <n v="7996"/>
    <x v="205"/>
    <x v="1"/>
    <x v="1"/>
    <x v="0"/>
    <x v="0"/>
  </r>
  <r>
    <x v="8"/>
    <n v="1"/>
    <n v="44"/>
    <n v="0"/>
    <n v="44"/>
    <n v="7997"/>
    <x v="206"/>
    <x v="0"/>
    <x v="2"/>
    <x v="1"/>
    <x v="0"/>
  </r>
  <r>
    <x v="8"/>
    <n v="7198"/>
    <n v="376220.2"/>
    <n v="376220.2"/>
    <n v="376220.2"/>
    <n v="7997"/>
    <x v="206"/>
    <x v="0"/>
    <x v="1"/>
    <x v="0"/>
    <x v="0"/>
  </r>
  <r>
    <x v="8"/>
    <n v="146"/>
    <n v="66998.55"/>
    <n v="69148.05"/>
    <n v="69148.05"/>
    <n v="7997"/>
    <x v="206"/>
    <x v="1"/>
    <x v="1"/>
    <x v="0"/>
    <x v="0"/>
  </r>
  <r>
    <x v="8"/>
    <n v="99"/>
    <n v="9478"/>
    <n v="9478"/>
    <n v="9478"/>
    <n v="7998"/>
    <x v="207"/>
    <x v="0"/>
    <x v="1"/>
    <x v="0"/>
    <x v="0"/>
  </r>
  <r>
    <x v="8"/>
    <n v="7"/>
    <n v="797.35"/>
    <n v="821.27"/>
    <n v="821.27"/>
    <n v="7998"/>
    <x v="207"/>
    <x v="1"/>
    <x v="1"/>
    <x v="0"/>
    <x v="0"/>
  </r>
  <r>
    <x v="8"/>
    <n v="672"/>
    <n v="49404.29"/>
    <n v="49404.29"/>
    <n v="49404.29"/>
    <n v="7999"/>
    <x v="208"/>
    <x v="0"/>
    <x v="1"/>
    <x v="0"/>
    <x v="0"/>
  </r>
  <r>
    <x v="8"/>
    <n v="730"/>
    <n v="44606.05"/>
    <n v="46056.69"/>
    <n v="46056.69"/>
    <n v="7999"/>
    <x v="208"/>
    <x v="1"/>
    <x v="1"/>
    <x v="0"/>
    <x v="0"/>
  </r>
  <r>
    <x v="8"/>
    <n v="1121"/>
    <n v="433233.18"/>
    <n v="433233.18"/>
    <n v="433233.18"/>
    <n v="8011"/>
    <x v="209"/>
    <x v="0"/>
    <x v="1"/>
    <x v="0"/>
    <x v="0"/>
  </r>
  <r>
    <x v="8"/>
    <n v="41"/>
    <n v="40732.559999999998"/>
    <n v="41954.559999999998"/>
    <n v="41954.559999999998"/>
    <n v="8011"/>
    <x v="209"/>
    <x v="1"/>
    <x v="1"/>
    <x v="0"/>
    <x v="0"/>
  </r>
  <r>
    <x v="8"/>
    <n v="3582"/>
    <n v="1730057.6"/>
    <n v="1730057.6"/>
    <n v="1730057.6"/>
    <n v="8021"/>
    <x v="210"/>
    <x v="0"/>
    <x v="1"/>
    <x v="0"/>
    <x v="0"/>
  </r>
  <r>
    <x v="8"/>
    <n v="46"/>
    <n v="45715.24"/>
    <n v="47086.68"/>
    <n v="47086.68"/>
    <n v="8021"/>
    <x v="210"/>
    <x v="1"/>
    <x v="1"/>
    <x v="0"/>
    <x v="0"/>
  </r>
  <r>
    <x v="8"/>
    <n v="857"/>
    <n v="58853.89"/>
    <n v="58853.89"/>
    <n v="58853.89"/>
    <n v="8041"/>
    <x v="211"/>
    <x v="0"/>
    <x v="1"/>
    <x v="0"/>
    <x v="0"/>
  </r>
  <r>
    <x v="8"/>
    <n v="3"/>
    <n v="3440.15"/>
    <n v="3543.37"/>
    <n v="3543.37"/>
    <n v="8041"/>
    <x v="211"/>
    <x v="1"/>
    <x v="1"/>
    <x v="0"/>
    <x v="0"/>
  </r>
  <r>
    <x v="8"/>
    <n v="1294"/>
    <n v="406750.15"/>
    <n v="406750.15"/>
    <n v="406750.15"/>
    <n v="8042"/>
    <x v="212"/>
    <x v="0"/>
    <x v="1"/>
    <x v="0"/>
    <x v="0"/>
  </r>
  <r>
    <x v="8"/>
    <n v="6"/>
    <n v="1738.55"/>
    <n v="1790.71"/>
    <n v="1790.71"/>
    <n v="8042"/>
    <x v="212"/>
    <x v="1"/>
    <x v="1"/>
    <x v="0"/>
    <x v="0"/>
  </r>
  <r>
    <x v="8"/>
    <n v="421"/>
    <n v="98262.94"/>
    <n v="98262.94"/>
    <n v="98262.94"/>
    <n v="8043"/>
    <x v="213"/>
    <x v="0"/>
    <x v="1"/>
    <x v="0"/>
    <x v="0"/>
  </r>
  <r>
    <x v="8"/>
    <n v="83"/>
    <n v="21622.639999999999"/>
    <n v="22345.86"/>
    <n v="22345.86"/>
    <n v="8043"/>
    <x v="213"/>
    <x v="1"/>
    <x v="1"/>
    <x v="0"/>
    <x v="0"/>
  </r>
  <r>
    <x v="8"/>
    <n v="252"/>
    <n v="27724.29"/>
    <n v="27724.29"/>
    <n v="27724.29"/>
    <n v="8049"/>
    <x v="214"/>
    <x v="0"/>
    <x v="1"/>
    <x v="0"/>
    <x v="0"/>
  </r>
  <r>
    <x v="8"/>
    <n v="4"/>
    <n v="517.23"/>
    <n v="532.75"/>
    <n v="532.75"/>
    <n v="8049"/>
    <x v="214"/>
    <x v="1"/>
    <x v="1"/>
    <x v="0"/>
    <x v="0"/>
  </r>
  <r>
    <x v="8"/>
    <n v="7"/>
    <n v="662.35"/>
    <n v="662.35"/>
    <n v="662.35"/>
    <n v="8050"/>
    <x v="215"/>
    <x v="0"/>
    <x v="1"/>
    <x v="0"/>
    <x v="0"/>
  </r>
  <r>
    <x v="8"/>
    <n v="1247"/>
    <n v="285791.95"/>
    <n v="285791.95"/>
    <n v="285791.95"/>
    <n v="8062"/>
    <x v="216"/>
    <x v="0"/>
    <x v="1"/>
    <x v="0"/>
    <x v="0"/>
  </r>
  <r>
    <x v="8"/>
    <n v="65"/>
    <n v="81513.05"/>
    <n v="84003.09"/>
    <n v="84003.09"/>
    <n v="8062"/>
    <x v="216"/>
    <x v="1"/>
    <x v="1"/>
    <x v="0"/>
    <x v="0"/>
  </r>
  <r>
    <x v="8"/>
    <n v="140"/>
    <n v="76615.39"/>
    <n v="76615.39"/>
    <n v="76615.39"/>
    <n v="8071"/>
    <x v="217"/>
    <x v="0"/>
    <x v="1"/>
    <x v="0"/>
    <x v="0"/>
  </r>
  <r>
    <x v="8"/>
    <n v="16"/>
    <n v="10120.209999999999"/>
    <n v="10423.85"/>
    <n v="10423.85"/>
    <n v="8071"/>
    <x v="217"/>
    <x v="1"/>
    <x v="1"/>
    <x v="0"/>
    <x v="0"/>
  </r>
  <r>
    <x v="8"/>
    <n v="7130"/>
    <n v="2879053.98"/>
    <n v="2879053.98"/>
    <n v="2879053.98"/>
    <n v="8099"/>
    <x v="218"/>
    <x v="0"/>
    <x v="1"/>
    <x v="0"/>
    <x v="0"/>
  </r>
  <r>
    <x v="8"/>
    <n v="160"/>
    <n v="39109.9"/>
    <n v="40496.160000000003"/>
    <n v="40496.160000000003"/>
    <n v="8099"/>
    <x v="218"/>
    <x v="1"/>
    <x v="1"/>
    <x v="0"/>
    <x v="0"/>
  </r>
  <r>
    <x v="8"/>
    <n v="169"/>
    <n v="298041.87"/>
    <n v="298041.87"/>
    <n v="298041.87"/>
    <n v="8111"/>
    <x v="219"/>
    <x v="0"/>
    <x v="1"/>
    <x v="0"/>
    <x v="0"/>
  </r>
  <r>
    <x v="8"/>
    <n v="3"/>
    <n v="1679.74"/>
    <n v="1730.12"/>
    <n v="1730.12"/>
    <n v="8111"/>
    <x v="219"/>
    <x v="1"/>
    <x v="1"/>
    <x v="0"/>
    <x v="0"/>
  </r>
  <r>
    <x v="8"/>
    <n v="1207"/>
    <n v="1593231.22"/>
    <n v="1593231.22"/>
    <n v="1593231.22"/>
    <n v="8211"/>
    <x v="220"/>
    <x v="0"/>
    <x v="1"/>
    <x v="0"/>
    <x v="0"/>
  </r>
  <r>
    <x v="8"/>
    <n v="10"/>
    <n v="2591.64"/>
    <n v="2669.4"/>
    <n v="2669.4"/>
    <n v="8211"/>
    <x v="220"/>
    <x v="1"/>
    <x v="1"/>
    <x v="0"/>
    <x v="0"/>
  </r>
  <r>
    <x v="8"/>
    <n v="2"/>
    <n v="52.6"/>
    <n v="0"/>
    <n v="52.6"/>
    <n v="8220"/>
    <x v="221"/>
    <x v="0"/>
    <x v="2"/>
    <x v="1"/>
    <x v="0"/>
  </r>
  <r>
    <x v="8"/>
    <n v="5178"/>
    <n v="799316.06"/>
    <n v="799316.06"/>
    <n v="799316.06"/>
    <n v="8220"/>
    <x v="221"/>
    <x v="0"/>
    <x v="1"/>
    <x v="0"/>
    <x v="0"/>
  </r>
  <r>
    <x v="8"/>
    <n v="66"/>
    <n v="36471.379999999997"/>
    <n v="37565.519999999997"/>
    <n v="37565.519999999997"/>
    <n v="8220"/>
    <x v="221"/>
    <x v="1"/>
    <x v="1"/>
    <x v="0"/>
    <x v="0"/>
  </r>
  <r>
    <x v="8"/>
    <n v="2"/>
    <n v="158.16"/>
    <n v="162.9"/>
    <n v="162.9"/>
    <n v="8244"/>
    <x v="222"/>
    <x v="1"/>
    <x v="1"/>
    <x v="0"/>
    <x v="0"/>
  </r>
  <r>
    <x v="8"/>
    <n v="194"/>
    <n v="105074.23"/>
    <n v="105074.23"/>
    <n v="105074.23"/>
    <n v="8249"/>
    <x v="223"/>
    <x v="0"/>
    <x v="1"/>
    <x v="0"/>
    <x v="0"/>
  </r>
  <r>
    <x v="8"/>
    <n v="13"/>
    <n v="8004.52"/>
    <n v="8244.66"/>
    <n v="8244.66"/>
    <n v="8249"/>
    <x v="223"/>
    <x v="1"/>
    <x v="1"/>
    <x v="0"/>
    <x v="0"/>
  </r>
  <r>
    <x v="8"/>
    <n v="1462"/>
    <n v="882418.56"/>
    <n v="882418.56"/>
    <n v="882418.56"/>
    <n v="8299"/>
    <x v="224"/>
    <x v="0"/>
    <x v="1"/>
    <x v="0"/>
    <x v="0"/>
  </r>
  <r>
    <x v="8"/>
    <n v="180"/>
    <n v="65555.88"/>
    <n v="67557.259999999995"/>
    <n v="67557.259999999995"/>
    <n v="8299"/>
    <x v="224"/>
    <x v="1"/>
    <x v="1"/>
    <x v="0"/>
    <x v="0"/>
  </r>
  <r>
    <x v="8"/>
    <n v="381"/>
    <n v="122651.57"/>
    <n v="122651.57"/>
    <n v="122651.57"/>
    <n v="8351"/>
    <x v="225"/>
    <x v="0"/>
    <x v="1"/>
    <x v="0"/>
    <x v="0"/>
  </r>
  <r>
    <x v="8"/>
    <n v="2"/>
    <n v="556.44000000000005"/>
    <n v="573.12"/>
    <n v="573.12"/>
    <n v="8351"/>
    <x v="225"/>
    <x v="1"/>
    <x v="1"/>
    <x v="0"/>
    <x v="0"/>
  </r>
  <r>
    <x v="8"/>
    <n v="24399"/>
    <n v="3008028.42"/>
    <n v="3008028.42"/>
    <n v="3008028.42"/>
    <n v="8398"/>
    <x v="226"/>
    <x v="0"/>
    <x v="1"/>
    <x v="0"/>
    <x v="0"/>
  </r>
  <r>
    <x v="8"/>
    <n v="633"/>
    <n v="91483.07"/>
    <n v="94253.99"/>
    <n v="94253.99"/>
    <n v="8398"/>
    <x v="226"/>
    <x v="1"/>
    <x v="1"/>
    <x v="0"/>
    <x v="0"/>
  </r>
  <r>
    <x v="8"/>
    <n v="3"/>
    <n v="86.34"/>
    <n v="86.34"/>
    <n v="86.34"/>
    <n v="8641"/>
    <x v="227"/>
    <x v="0"/>
    <x v="1"/>
    <x v="0"/>
    <x v="0"/>
  </r>
  <r>
    <x v="8"/>
    <n v="9"/>
    <n v="1678.11"/>
    <n v="1729.75"/>
    <n v="1729.75"/>
    <n v="8641"/>
    <x v="227"/>
    <x v="1"/>
    <x v="1"/>
    <x v="0"/>
    <x v="0"/>
  </r>
  <r>
    <x v="8"/>
    <n v="19"/>
    <n v="4797.6000000000004"/>
    <n v="4942.2"/>
    <n v="4942.2"/>
    <n v="8661"/>
    <x v="228"/>
    <x v="1"/>
    <x v="1"/>
    <x v="0"/>
    <x v="0"/>
  </r>
  <r>
    <x v="8"/>
    <n v="1"/>
    <n v="97.91"/>
    <n v="97.91"/>
    <n v="97.91"/>
    <n v="8675"/>
    <x v="229"/>
    <x v="0"/>
    <x v="1"/>
    <x v="0"/>
    <x v="0"/>
  </r>
  <r>
    <x v="8"/>
    <n v="2"/>
    <n v="88.6"/>
    <n v="91.26"/>
    <n v="91.26"/>
    <n v="8675"/>
    <x v="229"/>
    <x v="1"/>
    <x v="1"/>
    <x v="0"/>
    <x v="0"/>
  </r>
  <r>
    <x v="8"/>
    <n v="3068"/>
    <n v="584007.89"/>
    <n v="584007.89"/>
    <n v="584007.89"/>
    <n v="8699"/>
    <x v="230"/>
    <x v="0"/>
    <x v="1"/>
    <x v="0"/>
    <x v="0"/>
  </r>
  <r>
    <x v="8"/>
    <n v="139"/>
    <n v="44846.49"/>
    <n v="46255.57"/>
    <n v="46255.57"/>
    <n v="8699"/>
    <x v="230"/>
    <x v="1"/>
    <x v="1"/>
    <x v="0"/>
    <x v="0"/>
  </r>
  <r>
    <x v="8"/>
    <n v="1"/>
    <n v="201.29"/>
    <n v="207.33"/>
    <n v="207.33"/>
    <n v="8734"/>
    <x v="247"/>
    <x v="1"/>
    <x v="1"/>
    <x v="0"/>
    <x v="0"/>
  </r>
  <r>
    <x v="8"/>
    <n v="150"/>
    <n v="80146.399999999994"/>
    <n v="80146.399999999994"/>
    <n v="80146.399999999994"/>
    <n v="8911"/>
    <x v="231"/>
    <x v="0"/>
    <x v="1"/>
    <x v="0"/>
    <x v="0"/>
  </r>
  <r>
    <x v="8"/>
    <n v="1"/>
    <n v="269.35000000000002"/>
    <n v="277.43"/>
    <n v="277.43"/>
    <n v="8911"/>
    <x v="231"/>
    <x v="1"/>
    <x v="1"/>
    <x v="0"/>
    <x v="0"/>
  </r>
  <r>
    <x v="8"/>
    <n v="1431"/>
    <n v="712403.57"/>
    <n v="712403.57"/>
    <n v="712403.57"/>
    <n v="8931"/>
    <x v="232"/>
    <x v="0"/>
    <x v="1"/>
    <x v="0"/>
    <x v="0"/>
  </r>
  <r>
    <x v="8"/>
    <n v="8"/>
    <n v="2102.46"/>
    <n v="2165.54"/>
    <n v="2165.54"/>
    <n v="8931"/>
    <x v="232"/>
    <x v="1"/>
    <x v="1"/>
    <x v="0"/>
    <x v="0"/>
  </r>
  <r>
    <x v="8"/>
    <n v="756"/>
    <n v="749519.54"/>
    <n v="749519.54"/>
    <n v="749519.54"/>
    <n v="8999"/>
    <x v="233"/>
    <x v="0"/>
    <x v="1"/>
    <x v="0"/>
    <x v="0"/>
  </r>
  <r>
    <x v="8"/>
    <n v="726"/>
    <n v="93410.75"/>
    <n v="97738.81"/>
    <n v="97738.81"/>
    <n v="8999"/>
    <x v="233"/>
    <x v="1"/>
    <x v="1"/>
    <x v="0"/>
    <x v="0"/>
  </r>
  <r>
    <x v="8"/>
    <n v="3"/>
    <n v="273.48"/>
    <n v="281.68"/>
    <n v="281.68"/>
    <n v="9222"/>
    <x v="234"/>
    <x v="1"/>
    <x v="1"/>
    <x v="0"/>
    <x v="0"/>
  </r>
  <r>
    <x v="8"/>
    <n v="16"/>
    <n v="4187.3500000000004"/>
    <n v="4312.97"/>
    <n v="4312.97"/>
    <n v="9311"/>
    <x v="235"/>
    <x v="1"/>
    <x v="1"/>
    <x v="0"/>
    <x v="0"/>
  </r>
  <r>
    <x v="8"/>
    <n v="1"/>
    <n v="554.51"/>
    <n v="0"/>
    <n v="554.51"/>
    <n v="9399"/>
    <x v="236"/>
    <x v="0"/>
    <x v="2"/>
    <x v="1"/>
    <x v="0"/>
  </r>
  <r>
    <x v="8"/>
    <n v="31058"/>
    <n v="17306218.73"/>
    <n v="17306218.73"/>
    <n v="17306218.73"/>
    <n v="9399"/>
    <x v="236"/>
    <x v="0"/>
    <x v="1"/>
    <x v="0"/>
    <x v="0"/>
  </r>
  <r>
    <x v="8"/>
    <n v="1770"/>
    <n v="74802.210000000006"/>
    <n v="77064.87"/>
    <n v="77064.87"/>
    <n v="9399"/>
    <x v="236"/>
    <x v="1"/>
    <x v="1"/>
    <x v="0"/>
    <x v="0"/>
  </r>
  <r>
    <x v="8"/>
    <n v="11605"/>
    <n v="1423705.59"/>
    <n v="1423705.59"/>
    <n v="1423705.59"/>
    <n v="9402"/>
    <x v="237"/>
    <x v="0"/>
    <x v="1"/>
    <x v="0"/>
    <x v="0"/>
  </r>
  <r>
    <x v="8"/>
    <n v="36"/>
    <n v="3271.66"/>
    <n v="3369.78"/>
    <n v="3369.78"/>
    <n v="9402"/>
    <x v="237"/>
    <x v="1"/>
    <x v="1"/>
    <x v="0"/>
    <x v="0"/>
  </r>
  <r>
    <x v="9"/>
    <n v="326"/>
    <n v="169547.99"/>
    <n v="169547.99"/>
    <n v="169547.99"/>
    <n v="1520"/>
    <x v="0"/>
    <x v="0"/>
    <x v="0"/>
    <x v="0"/>
    <x v="0"/>
  </r>
  <r>
    <x v="9"/>
    <n v="47"/>
    <n v="13274.24"/>
    <n v="13501.56"/>
    <n v="13501.56"/>
    <n v="1520"/>
    <x v="0"/>
    <x v="1"/>
    <x v="0"/>
    <x v="0"/>
    <x v="0"/>
  </r>
  <r>
    <x v="9"/>
    <n v="98"/>
    <n v="96243.19"/>
    <n v="96243.19"/>
    <n v="96243.19"/>
    <n v="1711"/>
    <x v="1"/>
    <x v="0"/>
    <x v="1"/>
    <x v="0"/>
    <x v="0"/>
  </r>
  <r>
    <x v="9"/>
    <n v="1"/>
    <n v="317.69"/>
    <n v="327.23"/>
    <n v="327.23"/>
    <n v="1711"/>
    <x v="1"/>
    <x v="1"/>
    <x v="1"/>
    <x v="0"/>
    <x v="0"/>
  </r>
  <r>
    <x v="9"/>
    <n v="18"/>
    <n v="6970.84"/>
    <n v="6970.84"/>
    <n v="6970.84"/>
    <n v="1731"/>
    <x v="2"/>
    <x v="0"/>
    <x v="1"/>
    <x v="0"/>
    <x v="0"/>
  </r>
  <r>
    <x v="9"/>
    <n v="1"/>
    <n v="330.38"/>
    <n v="340.3"/>
    <n v="340.3"/>
    <n v="1731"/>
    <x v="2"/>
    <x v="1"/>
    <x v="1"/>
    <x v="0"/>
    <x v="0"/>
  </r>
  <r>
    <x v="9"/>
    <n v="1"/>
    <n v="40"/>
    <n v="40"/>
    <n v="40"/>
    <n v="1799"/>
    <x v="3"/>
    <x v="0"/>
    <x v="1"/>
    <x v="0"/>
    <x v="0"/>
  </r>
  <r>
    <x v="9"/>
    <n v="3"/>
    <n v="2483.0700000000002"/>
    <n v="2557.5700000000002"/>
    <n v="2557.5700000000002"/>
    <n v="1799"/>
    <x v="3"/>
    <x v="1"/>
    <x v="1"/>
    <x v="0"/>
    <x v="0"/>
  </r>
  <r>
    <x v="9"/>
    <n v="4164"/>
    <n v="1073102.27"/>
    <n v="1073102.27"/>
    <n v="1073102.27"/>
    <n v="2741"/>
    <x v="4"/>
    <x v="0"/>
    <x v="1"/>
    <x v="0"/>
    <x v="0"/>
  </r>
  <r>
    <x v="9"/>
    <n v="53"/>
    <n v="37364.69"/>
    <n v="38278.370000000003"/>
    <n v="38278.370000000003"/>
    <n v="2741"/>
    <x v="4"/>
    <x v="1"/>
    <x v="1"/>
    <x v="0"/>
    <x v="0"/>
  </r>
  <r>
    <x v="9"/>
    <n v="138"/>
    <n v="15784.52"/>
    <n v="16263.4"/>
    <n v="16263.4"/>
    <n v="4011"/>
    <x v="5"/>
    <x v="1"/>
    <x v="1"/>
    <x v="0"/>
    <x v="0"/>
  </r>
  <r>
    <x v="9"/>
    <n v="343"/>
    <n v="36364.94"/>
    <n v="36364.94"/>
    <n v="36364.94"/>
    <n v="4111"/>
    <x v="6"/>
    <x v="0"/>
    <x v="1"/>
    <x v="0"/>
    <x v="0"/>
  </r>
  <r>
    <x v="9"/>
    <n v="449"/>
    <n v="26091.75"/>
    <n v="26898.81"/>
    <n v="26898.81"/>
    <n v="4111"/>
    <x v="6"/>
    <x v="1"/>
    <x v="1"/>
    <x v="0"/>
    <x v="0"/>
  </r>
  <r>
    <x v="9"/>
    <n v="221"/>
    <n v="14690.81"/>
    <n v="14690.81"/>
    <n v="14690.81"/>
    <n v="4112"/>
    <x v="7"/>
    <x v="0"/>
    <x v="1"/>
    <x v="0"/>
    <x v="0"/>
  </r>
  <r>
    <x v="9"/>
    <n v="638"/>
    <n v="90719.94"/>
    <n v="93599.72"/>
    <n v="93599.72"/>
    <n v="4112"/>
    <x v="7"/>
    <x v="1"/>
    <x v="1"/>
    <x v="0"/>
    <x v="0"/>
  </r>
  <r>
    <x v="9"/>
    <n v="91"/>
    <n v="15082.79"/>
    <n v="15082.79"/>
    <n v="15082.79"/>
    <n v="4119"/>
    <x v="8"/>
    <x v="0"/>
    <x v="1"/>
    <x v="0"/>
    <x v="0"/>
  </r>
  <r>
    <x v="9"/>
    <n v="1"/>
    <n v="1027.73"/>
    <n v="1058.57"/>
    <n v="1058.57"/>
    <n v="4119"/>
    <x v="8"/>
    <x v="1"/>
    <x v="1"/>
    <x v="0"/>
    <x v="0"/>
  </r>
  <r>
    <x v="9"/>
    <n v="6"/>
    <n v="165.61"/>
    <n v="0"/>
    <n v="165.61"/>
    <n v="4121"/>
    <x v="9"/>
    <x v="0"/>
    <x v="2"/>
    <x v="1"/>
    <x v="0"/>
  </r>
  <r>
    <x v="9"/>
    <n v="16696"/>
    <n v="756083.68"/>
    <n v="756083.68"/>
    <n v="756083.68"/>
    <n v="4121"/>
    <x v="9"/>
    <x v="0"/>
    <x v="1"/>
    <x v="0"/>
    <x v="0"/>
  </r>
  <r>
    <x v="9"/>
    <n v="1057"/>
    <n v="54029.919999999998"/>
    <n v="55679.519999999997"/>
    <n v="55679.519999999997"/>
    <n v="4121"/>
    <x v="9"/>
    <x v="1"/>
    <x v="1"/>
    <x v="0"/>
    <x v="0"/>
  </r>
  <r>
    <x v="9"/>
    <n v="9"/>
    <n v="659"/>
    <n v="659"/>
    <n v="659"/>
    <n v="4131"/>
    <x v="10"/>
    <x v="0"/>
    <x v="1"/>
    <x v="0"/>
    <x v="0"/>
  </r>
  <r>
    <x v="9"/>
    <n v="111"/>
    <n v="12356.32"/>
    <n v="12739.5"/>
    <n v="12739.5"/>
    <n v="4131"/>
    <x v="10"/>
    <x v="1"/>
    <x v="1"/>
    <x v="0"/>
    <x v="0"/>
  </r>
  <r>
    <x v="9"/>
    <n v="246"/>
    <n v="41831.360000000001"/>
    <n v="41831.360000000001"/>
    <n v="41831.360000000001"/>
    <n v="4214"/>
    <x v="11"/>
    <x v="0"/>
    <x v="1"/>
    <x v="0"/>
    <x v="0"/>
  </r>
  <r>
    <x v="9"/>
    <n v="25"/>
    <n v="7892.6"/>
    <n v="8129.38"/>
    <n v="8129.38"/>
    <n v="4214"/>
    <x v="11"/>
    <x v="1"/>
    <x v="1"/>
    <x v="0"/>
    <x v="0"/>
  </r>
  <r>
    <x v="9"/>
    <n v="420"/>
    <n v="448740.94"/>
    <n v="448740.94"/>
    <n v="448740.94"/>
    <n v="4215"/>
    <x v="12"/>
    <x v="0"/>
    <x v="1"/>
    <x v="0"/>
    <x v="0"/>
  </r>
  <r>
    <x v="9"/>
    <n v="65"/>
    <n v="175035.07"/>
    <n v="180286.13"/>
    <n v="180286.13"/>
    <n v="4215"/>
    <x v="12"/>
    <x v="1"/>
    <x v="1"/>
    <x v="0"/>
    <x v="0"/>
  </r>
  <r>
    <x v="9"/>
    <n v="7"/>
    <n v="573.07000000000005"/>
    <n v="590.25"/>
    <n v="590.25"/>
    <n v="4225"/>
    <x v="13"/>
    <x v="1"/>
    <x v="1"/>
    <x v="0"/>
    <x v="0"/>
  </r>
  <r>
    <x v="9"/>
    <n v="148"/>
    <n v="225636.11"/>
    <n v="225636.11"/>
    <n v="225636.11"/>
    <n v="4411"/>
    <x v="14"/>
    <x v="0"/>
    <x v="3"/>
    <x v="2"/>
    <x v="0"/>
  </r>
  <r>
    <x v="9"/>
    <n v="1303"/>
    <n v="1726967.11"/>
    <n v="1756205.13"/>
    <n v="1756205.13"/>
    <n v="4411"/>
    <x v="14"/>
    <x v="1"/>
    <x v="3"/>
    <x v="2"/>
    <x v="0"/>
  </r>
  <r>
    <x v="9"/>
    <n v="21"/>
    <n v="8172.17"/>
    <n v="8172.17"/>
    <n v="8172.17"/>
    <n v="4457"/>
    <x v="15"/>
    <x v="0"/>
    <x v="1"/>
    <x v="0"/>
    <x v="0"/>
  </r>
  <r>
    <x v="9"/>
    <n v="10"/>
    <n v="2826.62"/>
    <n v="2911.44"/>
    <n v="2911.44"/>
    <n v="4457"/>
    <x v="15"/>
    <x v="1"/>
    <x v="1"/>
    <x v="0"/>
    <x v="0"/>
  </r>
  <r>
    <x v="9"/>
    <n v="11"/>
    <n v="9119.6299999999992"/>
    <n v="9119.6299999999992"/>
    <n v="9119.6299999999992"/>
    <n v="4468"/>
    <x v="16"/>
    <x v="0"/>
    <x v="1"/>
    <x v="0"/>
    <x v="0"/>
  </r>
  <r>
    <x v="9"/>
    <n v="14"/>
    <n v="8362.16"/>
    <n v="8613.0400000000009"/>
    <n v="8613.0400000000009"/>
    <n v="4468"/>
    <x v="16"/>
    <x v="1"/>
    <x v="1"/>
    <x v="0"/>
    <x v="0"/>
  </r>
  <r>
    <x v="9"/>
    <n v="45214"/>
    <n v="20436584.579999998"/>
    <n v="20436584.579999998"/>
    <n v="20436584.579999998"/>
    <n v="4511"/>
    <x v="17"/>
    <x v="0"/>
    <x v="4"/>
    <x v="0"/>
    <x v="0"/>
  </r>
  <r>
    <x v="9"/>
    <n v="4"/>
    <n v="5079.22"/>
    <n v="0"/>
    <n v="5193.5"/>
    <n v="4511"/>
    <x v="17"/>
    <x v="1"/>
    <x v="2"/>
    <x v="1"/>
    <x v="0"/>
  </r>
  <r>
    <x v="9"/>
    <n v="7456"/>
    <n v="3403440.04"/>
    <n v="3477422.42"/>
    <n v="3477422.42"/>
    <n v="4511"/>
    <x v="17"/>
    <x v="1"/>
    <x v="4"/>
    <x v="0"/>
    <x v="0"/>
  </r>
  <r>
    <x v="9"/>
    <n v="56"/>
    <n v="12925.7"/>
    <n v="12925.7"/>
    <n v="12925.7"/>
    <n v="4582"/>
    <x v="18"/>
    <x v="0"/>
    <x v="4"/>
    <x v="0"/>
    <x v="0"/>
  </r>
  <r>
    <x v="9"/>
    <n v="15"/>
    <n v="1738.42"/>
    <n v="1790.52"/>
    <n v="1790.52"/>
    <n v="4582"/>
    <x v="18"/>
    <x v="1"/>
    <x v="4"/>
    <x v="0"/>
    <x v="0"/>
  </r>
  <r>
    <x v="9"/>
    <n v="13700"/>
    <n v="11437070.82"/>
    <n v="11437070.82"/>
    <n v="11437070.82"/>
    <n v="4722"/>
    <x v="19"/>
    <x v="0"/>
    <x v="3"/>
    <x v="2"/>
    <x v="0"/>
  </r>
  <r>
    <x v="9"/>
    <n v="2292"/>
    <n v="1178434.83"/>
    <n v="1213901.51"/>
    <n v="1213901.51"/>
    <n v="4722"/>
    <x v="19"/>
    <x v="1"/>
    <x v="3"/>
    <x v="2"/>
    <x v="0"/>
  </r>
  <r>
    <x v="9"/>
    <n v="11532"/>
    <n v="550554.11"/>
    <n v="550554.11"/>
    <n v="550554.11"/>
    <n v="4784"/>
    <x v="20"/>
    <x v="0"/>
    <x v="1"/>
    <x v="0"/>
    <x v="0"/>
  </r>
  <r>
    <x v="9"/>
    <n v="206"/>
    <n v="2607.36"/>
    <n v="2685.72"/>
    <n v="2685.72"/>
    <n v="4784"/>
    <x v="20"/>
    <x v="1"/>
    <x v="1"/>
    <x v="0"/>
    <x v="0"/>
  </r>
  <r>
    <x v="9"/>
    <n v="1403"/>
    <n v="169809.42"/>
    <n v="169809.42"/>
    <n v="169809.42"/>
    <n v="4789"/>
    <x v="21"/>
    <x v="0"/>
    <x v="1"/>
    <x v="0"/>
    <x v="0"/>
  </r>
  <r>
    <x v="9"/>
    <n v="218"/>
    <n v="25001.41"/>
    <n v="25846.69"/>
    <n v="25846.69"/>
    <n v="4789"/>
    <x v="21"/>
    <x v="1"/>
    <x v="1"/>
    <x v="0"/>
    <x v="0"/>
  </r>
  <r>
    <x v="9"/>
    <n v="5734"/>
    <n v="428938.35"/>
    <n v="428938.35"/>
    <n v="428938.35"/>
    <n v="4812"/>
    <x v="22"/>
    <x v="0"/>
    <x v="1"/>
    <x v="0"/>
    <x v="0"/>
  </r>
  <r>
    <x v="9"/>
    <n v="262"/>
    <n v="22568.91"/>
    <n v="23281.89"/>
    <n v="23281.89"/>
    <n v="4812"/>
    <x v="22"/>
    <x v="1"/>
    <x v="1"/>
    <x v="0"/>
    <x v="0"/>
  </r>
  <r>
    <x v="9"/>
    <n v="2"/>
    <n v="90.72"/>
    <n v="0"/>
    <n v="90.72"/>
    <n v="4814"/>
    <x v="23"/>
    <x v="0"/>
    <x v="2"/>
    <x v="1"/>
    <x v="0"/>
  </r>
  <r>
    <x v="9"/>
    <n v="73253"/>
    <n v="8751504.0399999991"/>
    <n v="8751504.0399999991"/>
    <n v="8751504.0399999991"/>
    <n v="4814"/>
    <x v="23"/>
    <x v="0"/>
    <x v="1"/>
    <x v="0"/>
    <x v="0"/>
  </r>
  <r>
    <x v="9"/>
    <n v="413"/>
    <n v="17170.28"/>
    <n v="17729.98"/>
    <n v="17729.98"/>
    <n v="4814"/>
    <x v="23"/>
    <x v="1"/>
    <x v="1"/>
    <x v="0"/>
    <x v="0"/>
  </r>
  <r>
    <x v="9"/>
    <n v="287"/>
    <n v="25683.98"/>
    <n v="25683.98"/>
    <n v="25683.98"/>
    <n v="4816"/>
    <x v="24"/>
    <x v="0"/>
    <x v="1"/>
    <x v="0"/>
    <x v="0"/>
  </r>
  <r>
    <x v="9"/>
    <n v="229"/>
    <n v="31840.53"/>
    <n v="32801.81"/>
    <n v="32801.81"/>
    <n v="4816"/>
    <x v="24"/>
    <x v="1"/>
    <x v="1"/>
    <x v="0"/>
    <x v="0"/>
  </r>
  <r>
    <x v="9"/>
    <n v="52"/>
    <n v="5523.62"/>
    <n v="5694.34"/>
    <n v="5694.34"/>
    <n v="4829"/>
    <x v="25"/>
    <x v="1"/>
    <x v="1"/>
    <x v="0"/>
    <x v="0"/>
  </r>
  <r>
    <x v="9"/>
    <n v="1"/>
    <n v="120"/>
    <n v="0"/>
    <n v="120"/>
    <n v="4899"/>
    <x v="26"/>
    <x v="0"/>
    <x v="2"/>
    <x v="1"/>
    <x v="0"/>
  </r>
  <r>
    <x v="9"/>
    <n v="9187"/>
    <n v="977781.61"/>
    <n v="977781.61"/>
    <n v="977781.61"/>
    <n v="4899"/>
    <x v="26"/>
    <x v="0"/>
    <x v="1"/>
    <x v="0"/>
    <x v="0"/>
  </r>
  <r>
    <x v="9"/>
    <n v="36"/>
    <n v="2780.27"/>
    <n v="2863.71"/>
    <n v="2863.71"/>
    <n v="4899"/>
    <x v="26"/>
    <x v="1"/>
    <x v="1"/>
    <x v="0"/>
    <x v="0"/>
  </r>
  <r>
    <x v="9"/>
    <n v="13180"/>
    <n v="3903249.12"/>
    <n v="3903249.12"/>
    <n v="3903249.12"/>
    <n v="4900"/>
    <x v="27"/>
    <x v="0"/>
    <x v="1"/>
    <x v="0"/>
    <x v="0"/>
  </r>
  <r>
    <x v="9"/>
    <n v="41"/>
    <n v="8039.99"/>
    <n v="8284.49"/>
    <n v="8284.49"/>
    <n v="4900"/>
    <x v="27"/>
    <x v="1"/>
    <x v="1"/>
    <x v="0"/>
    <x v="0"/>
  </r>
  <r>
    <x v="9"/>
    <n v="1277"/>
    <n v="302476.59999999998"/>
    <n v="302476.59999999998"/>
    <n v="302476.59999999998"/>
    <n v="5013"/>
    <x v="28"/>
    <x v="0"/>
    <x v="5"/>
    <x v="2"/>
    <x v="0"/>
  </r>
  <r>
    <x v="9"/>
    <n v="22"/>
    <n v="11412.49"/>
    <n v="11830.13"/>
    <n v="11830.13"/>
    <n v="5013"/>
    <x v="28"/>
    <x v="1"/>
    <x v="5"/>
    <x v="2"/>
    <x v="0"/>
  </r>
  <r>
    <x v="9"/>
    <n v="3"/>
    <n v="588.42999999999995"/>
    <n v="588.42999999999995"/>
    <n v="588.42999999999995"/>
    <n v="5039"/>
    <x v="30"/>
    <x v="0"/>
    <x v="0"/>
    <x v="0"/>
    <x v="0"/>
  </r>
  <r>
    <x v="9"/>
    <n v="4"/>
    <n v="10870.27"/>
    <n v="11196.39"/>
    <n v="11196.39"/>
    <n v="5039"/>
    <x v="30"/>
    <x v="1"/>
    <x v="0"/>
    <x v="0"/>
    <x v="0"/>
  </r>
  <r>
    <x v="9"/>
    <n v="5"/>
    <n v="1183.21"/>
    <n v="1218.69"/>
    <n v="1218.69"/>
    <n v="5044"/>
    <x v="31"/>
    <x v="1"/>
    <x v="0"/>
    <x v="0"/>
    <x v="0"/>
  </r>
  <r>
    <x v="9"/>
    <n v="3"/>
    <n v="16.95"/>
    <n v="0"/>
    <n v="16.95"/>
    <n v="5045"/>
    <x v="32"/>
    <x v="0"/>
    <x v="2"/>
    <x v="1"/>
    <x v="0"/>
  </r>
  <r>
    <x v="9"/>
    <n v="48354"/>
    <n v="1862365.51"/>
    <n v="1862365.51"/>
    <n v="1862365.51"/>
    <n v="5045"/>
    <x v="32"/>
    <x v="0"/>
    <x v="0"/>
    <x v="0"/>
    <x v="0"/>
  </r>
  <r>
    <x v="9"/>
    <n v="656"/>
    <n v="172500.32"/>
    <n v="177288.04"/>
    <n v="177288.04"/>
    <n v="5045"/>
    <x v="32"/>
    <x v="1"/>
    <x v="0"/>
    <x v="0"/>
    <x v="0"/>
  </r>
  <r>
    <x v="9"/>
    <n v="10"/>
    <n v="118840.58"/>
    <n v="122405.78"/>
    <n v="122405.78"/>
    <n v="5046"/>
    <x v="33"/>
    <x v="1"/>
    <x v="1"/>
    <x v="0"/>
    <x v="0"/>
  </r>
  <r>
    <x v="9"/>
    <n v="848"/>
    <n v="1411272.45"/>
    <n v="1411272.45"/>
    <n v="1411272.45"/>
    <n v="5047"/>
    <x v="34"/>
    <x v="0"/>
    <x v="1"/>
    <x v="0"/>
    <x v="0"/>
  </r>
  <r>
    <x v="9"/>
    <n v="118"/>
    <n v="47897.48"/>
    <n v="49334.400000000001"/>
    <n v="49334.400000000001"/>
    <n v="5047"/>
    <x v="34"/>
    <x v="1"/>
    <x v="1"/>
    <x v="0"/>
    <x v="0"/>
  </r>
  <r>
    <x v="9"/>
    <n v="592"/>
    <n v="759535.74"/>
    <n v="759535.74"/>
    <n v="759535.74"/>
    <n v="5065"/>
    <x v="35"/>
    <x v="0"/>
    <x v="0"/>
    <x v="0"/>
    <x v="0"/>
  </r>
  <r>
    <x v="9"/>
    <n v="32"/>
    <n v="10407.86"/>
    <n v="10617.78"/>
    <n v="10617.78"/>
    <n v="5065"/>
    <x v="35"/>
    <x v="1"/>
    <x v="0"/>
    <x v="0"/>
    <x v="0"/>
  </r>
  <r>
    <x v="9"/>
    <n v="729"/>
    <n v="158480.51"/>
    <n v="158480.51"/>
    <n v="158480.51"/>
    <n v="5072"/>
    <x v="36"/>
    <x v="0"/>
    <x v="0"/>
    <x v="0"/>
    <x v="0"/>
  </r>
  <r>
    <x v="9"/>
    <n v="11"/>
    <n v="1882.84"/>
    <n v="1939.36"/>
    <n v="1939.36"/>
    <n v="5072"/>
    <x v="36"/>
    <x v="1"/>
    <x v="0"/>
    <x v="0"/>
    <x v="0"/>
  </r>
  <r>
    <x v="9"/>
    <n v="2"/>
    <n v="-42.99"/>
    <n v="-11.57"/>
    <n v="-11.57"/>
    <n v="5074"/>
    <x v="37"/>
    <x v="1"/>
    <x v="0"/>
    <x v="0"/>
    <x v="0"/>
  </r>
  <r>
    <x v="9"/>
    <n v="135"/>
    <n v="17946.21"/>
    <n v="17946.21"/>
    <n v="17946.21"/>
    <n v="5085"/>
    <x v="38"/>
    <x v="0"/>
    <x v="1"/>
    <x v="0"/>
    <x v="0"/>
  </r>
  <r>
    <x v="9"/>
    <n v="8"/>
    <n v="2150.81"/>
    <n v="2215.33"/>
    <n v="2215.33"/>
    <n v="5085"/>
    <x v="38"/>
    <x v="1"/>
    <x v="1"/>
    <x v="0"/>
    <x v="0"/>
  </r>
  <r>
    <x v="9"/>
    <n v="15"/>
    <n v="12480.01"/>
    <n v="12854.41"/>
    <n v="12854.41"/>
    <n v="5094"/>
    <x v="39"/>
    <x v="1"/>
    <x v="0"/>
    <x v="0"/>
    <x v="0"/>
  </r>
  <r>
    <x v="9"/>
    <n v="768"/>
    <n v="493275.34"/>
    <n v="493275.34"/>
    <n v="493275.34"/>
    <n v="5099"/>
    <x v="40"/>
    <x v="0"/>
    <x v="0"/>
    <x v="0"/>
    <x v="0"/>
  </r>
  <r>
    <x v="9"/>
    <n v="90"/>
    <n v="45596.35"/>
    <n v="47023.93"/>
    <n v="47023.93"/>
    <n v="5099"/>
    <x v="40"/>
    <x v="1"/>
    <x v="0"/>
    <x v="0"/>
    <x v="0"/>
  </r>
  <r>
    <x v="9"/>
    <n v="200"/>
    <n v="204376.65"/>
    <n v="204376.65"/>
    <n v="204376.65"/>
    <n v="5111"/>
    <x v="41"/>
    <x v="0"/>
    <x v="0"/>
    <x v="0"/>
    <x v="0"/>
  </r>
  <r>
    <x v="9"/>
    <n v="17"/>
    <n v="1745.75"/>
    <n v="1798.13"/>
    <n v="1798.13"/>
    <n v="5111"/>
    <x v="41"/>
    <x v="1"/>
    <x v="0"/>
    <x v="0"/>
    <x v="0"/>
  </r>
  <r>
    <x v="9"/>
    <n v="63"/>
    <n v="15341.56"/>
    <n v="15888.12"/>
    <n v="15888.12"/>
    <n v="5122"/>
    <x v="42"/>
    <x v="1"/>
    <x v="1"/>
    <x v="0"/>
    <x v="0"/>
  </r>
  <r>
    <x v="9"/>
    <n v="18"/>
    <n v="18814.27"/>
    <n v="19378.669999999998"/>
    <n v="19378.669999999998"/>
    <n v="5131"/>
    <x v="43"/>
    <x v="1"/>
    <x v="0"/>
    <x v="0"/>
    <x v="0"/>
  </r>
  <r>
    <x v="9"/>
    <n v="20"/>
    <n v="6282.95"/>
    <n v="6474.65"/>
    <n v="6474.65"/>
    <n v="5137"/>
    <x v="44"/>
    <x v="1"/>
    <x v="0"/>
    <x v="0"/>
    <x v="0"/>
  </r>
  <r>
    <x v="9"/>
    <n v="3"/>
    <n v="188.52"/>
    <n v="194.18"/>
    <n v="194.18"/>
    <n v="5139"/>
    <x v="45"/>
    <x v="1"/>
    <x v="0"/>
    <x v="0"/>
    <x v="0"/>
  </r>
  <r>
    <x v="9"/>
    <n v="7"/>
    <n v="2932.38"/>
    <n v="3020.34"/>
    <n v="3020.34"/>
    <n v="5169"/>
    <x v="46"/>
    <x v="1"/>
    <x v="1"/>
    <x v="0"/>
    <x v="0"/>
  </r>
  <r>
    <x v="9"/>
    <n v="1068"/>
    <n v="71679.679999999993"/>
    <n v="71679.679999999993"/>
    <n v="71679.679999999993"/>
    <n v="5172"/>
    <x v="47"/>
    <x v="0"/>
    <x v="0"/>
    <x v="0"/>
    <x v="0"/>
  </r>
  <r>
    <x v="9"/>
    <n v="2"/>
    <n v="89.17"/>
    <n v="91.85"/>
    <n v="91.85"/>
    <n v="5172"/>
    <x v="47"/>
    <x v="1"/>
    <x v="0"/>
    <x v="0"/>
    <x v="0"/>
  </r>
  <r>
    <x v="9"/>
    <n v="49"/>
    <n v="6711.49"/>
    <n v="6913.45"/>
    <n v="6913.45"/>
    <n v="5192"/>
    <x v="48"/>
    <x v="1"/>
    <x v="0"/>
    <x v="0"/>
    <x v="0"/>
  </r>
  <r>
    <x v="9"/>
    <n v="1"/>
    <n v="38.44"/>
    <n v="39.6"/>
    <n v="39.6"/>
    <n v="5193"/>
    <x v="49"/>
    <x v="1"/>
    <x v="1"/>
    <x v="0"/>
    <x v="0"/>
  </r>
  <r>
    <x v="9"/>
    <n v="1691"/>
    <n v="1675038.69"/>
    <n v="1675038.69"/>
    <n v="1675038.69"/>
    <n v="5199"/>
    <x v="50"/>
    <x v="0"/>
    <x v="0"/>
    <x v="0"/>
    <x v="0"/>
  </r>
  <r>
    <x v="9"/>
    <n v="146"/>
    <n v="72421.539999999994"/>
    <n v="74199.8"/>
    <n v="74199.8"/>
    <n v="5199"/>
    <x v="50"/>
    <x v="1"/>
    <x v="0"/>
    <x v="0"/>
    <x v="0"/>
  </r>
  <r>
    <x v="9"/>
    <n v="7453"/>
    <n v="1415643.13"/>
    <n v="1415643.13"/>
    <n v="1415643.13"/>
    <n v="5200"/>
    <x v="51"/>
    <x v="0"/>
    <x v="6"/>
    <x v="3"/>
    <x v="0"/>
  </r>
  <r>
    <x v="9"/>
    <n v="121"/>
    <n v="23550.41"/>
    <n v="24284.35"/>
    <n v="24284.35"/>
    <n v="5200"/>
    <x v="51"/>
    <x v="1"/>
    <x v="6"/>
    <x v="3"/>
    <x v="0"/>
  </r>
  <r>
    <x v="9"/>
    <n v="1775"/>
    <n v="622656.98"/>
    <n v="622656.98"/>
    <n v="622656.98"/>
    <n v="5211"/>
    <x v="52"/>
    <x v="0"/>
    <x v="0"/>
    <x v="0"/>
    <x v="0"/>
  </r>
  <r>
    <x v="9"/>
    <n v="17"/>
    <n v="1537.08"/>
    <n v="1586.04"/>
    <n v="1586.04"/>
    <n v="5211"/>
    <x v="52"/>
    <x v="1"/>
    <x v="0"/>
    <x v="0"/>
    <x v="0"/>
  </r>
  <r>
    <x v="9"/>
    <n v="1"/>
    <n v="26.15"/>
    <n v="26.93"/>
    <n v="26.93"/>
    <n v="5231"/>
    <x v="250"/>
    <x v="1"/>
    <x v="6"/>
    <x v="3"/>
    <x v="0"/>
  </r>
  <r>
    <x v="9"/>
    <n v="61137"/>
    <n v="5123149.51"/>
    <n v="5123149.51"/>
    <n v="5123149.51"/>
    <n v="5251"/>
    <x v="53"/>
    <x v="0"/>
    <x v="0"/>
    <x v="0"/>
    <x v="0"/>
  </r>
  <r>
    <x v="9"/>
    <n v="97"/>
    <n v="9445.56"/>
    <n v="9840.8799999999992"/>
    <n v="9840.8799999999992"/>
    <n v="5251"/>
    <x v="53"/>
    <x v="1"/>
    <x v="0"/>
    <x v="0"/>
    <x v="0"/>
  </r>
  <r>
    <x v="9"/>
    <n v="1422"/>
    <n v="156393.26999999999"/>
    <n v="156393.26999999999"/>
    <n v="156393.26999999999"/>
    <n v="5261"/>
    <x v="49"/>
    <x v="0"/>
    <x v="0"/>
    <x v="0"/>
    <x v="0"/>
  </r>
  <r>
    <x v="9"/>
    <n v="13"/>
    <n v="880.24"/>
    <n v="906.62"/>
    <n v="906.62"/>
    <n v="5261"/>
    <x v="49"/>
    <x v="1"/>
    <x v="0"/>
    <x v="0"/>
    <x v="0"/>
  </r>
  <r>
    <x v="9"/>
    <n v="1"/>
    <n v="105.56"/>
    <n v="108.72"/>
    <n v="108.72"/>
    <n v="5271"/>
    <x v="238"/>
    <x v="1"/>
    <x v="5"/>
    <x v="2"/>
    <x v="0"/>
  </r>
  <r>
    <x v="9"/>
    <n v="4592"/>
    <n v="1028300.5"/>
    <n v="1028300.5"/>
    <n v="1028300.5"/>
    <n v="5300"/>
    <x v="54"/>
    <x v="0"/>
    <x v="1"/>
    <x v="0"/>
    <x v="0"/>
  </r>
  <r>
    <x v="9"/>
    <n v="131"/>
    <n v="25069.27"/>
    <n v="25836.81"/>
    <n v="25836.81"/>
    <n v="5300"/>
    <x v="54"/>
    <x v="1"/>
    <x v="1"/>
    <x v="0"/>
    <x v="0"/>
  </r>
  <r>
    <x v="9"/>
    <n v="3046"/>
    <n v="402450.35"/>
    <n v="402450.35"/>
    <n v="402450.35"/>
    <n v="5309"/>
    <x v="55"/>
    <x v="0"/>
    <x v="0"/>
    <x v="0"/>
    <x v="0"/>
  </r>
  <r>
    <x v="9"/>
    <n v="2403"/>
    <n v="287026.18"/>
    <n v="295675.08"/>
    <n v="295675.08"/>
    <n v="5309"/>
    <x v="55"/>
    <x v="1"/>
    <x v="0"/>
    <x v="0"/>
    <x v="0"/>
  </r>
  <r>
    <x v="9"/>
    <n v="235"/>
    <n v="51941.88"/>
    <n v="51941.88"/>
    <n v="51941.88"/>
    <n v="5310"/>
    <x v="56"/>
    <x v="0"/>
    <x v="1"/>
    <x v="0"/>
    <x v="0"/>
  </r>
  <r>
    <x v="9"/>
    <n v="704"/>
    <n v="45777.09"/>
    <n v="47194.91"/>
    <n v="47194.91"/>
    <n v="5310"/>
    <x v="56"/>
    <x v="1"/>
    <x v="1"/>
    <x v="0"/>
    <x v="0"/>
  </r>
  <r>
    <x v="9"/>
    <n v="182481"/>
    <n v="14388895.98"/>
    <n v="14388895.98"/>
    <n v="14388895.98"/>
    <n v="5311"/>
    <x v="57"/>
    <x v="0"/>
    <x v="6"/>
    <x v="3"/>
    <x v="0"/>
  </r>
  <r>
    <x v="9"/>
    <n v="2"/>
    <n v="-1240.74"/>
    <n v="0"/>
    <n v="-1203.5"/>
    <n v="5311"/>
    <x v="57"/>
    <x v="1"/>
    <x v="2"/>
    <x v="1"/>
    <x v="0"/>
  </r>
  <r>
    <x v="9"/>
    <n v="4657"/>
    <n v="663689.69999999995"/>
    <n v="684078.76"/>
    <n v="684078.76"/>
    <n v="5311"/>
    <x v="57"/>
    <x v="1"/>
    <x v="6"/>
    <x v="3"/>
    <x v="0"/>
  </r>
  <r>
    <x v="9"/>
    <n v="21"/>
    <n v="1412.77"/>
    <n v="1455.17"/>
    <n v="1455.17"/>
    <n v="5331"/>
    <x v="58"/>
    <x v="1"/>
    <x v="0"/>
    <x v="0"/>
    <x v="0"/>
  </r>
  <r>
    <x v="9"/>
    <n v="297"/>
    <n v="50861.04"/>
    <n v="50861.04"/>
    <n v="50861.04"/>
    <n v="5399"/>
    <x v="59"/>
    <x v="0"/>
    <x v="1"/>
    <x v="0"/>
    <x v="0"/>
  </r>
  <r>
    <x v="9"/>
    <n v="303"/>
    <n v="27512.7"/>
    <n v="28460.560000000001"/>
    <n v="28460.560000000001"/>
    <n v="5399"/>
    <x v="59"/>
    <x v="1"/>
    <x v="1"/>
    <x v="0"/>
    <x v="0"/>
  </r>
  <r>
    <x v="9"/>
    <n v="5"/>
    <n v="312.14999999999998"/>
    <n v="0"/>
    <n v="312.14999999999998"/>
    <n v="5411"/>
    <x v="60"/>
    <x v="0"/>
    <x v="2"/>
    <x v="1"/>
    <x v="0"/>
  </r>
  <r>
    <x v="9"/>
    <n v="664864"/>
    <n v="39448487.640000001"/>
    <n v="39448487.640000001"/>
    <n v="39448487.640000001"/>
    <n v="5411"/>
    <x v="60"/>
    <x v="0"/>
    <x v="1"/>
    <x v="0"/>
    <x v="0"/>
  </r>
  <r>
    <x v="9"/>
    <n v="3169"/>
    <n v="185368.58"/>
    <n v="191004.38"/>
    <n v="191004.38"/>
    <n v="5411"/>
    <x v="60"/>
    <x v="1"/>
    <x v="1"/>
    <x v="0"/>
    <x v="0"/>
  </r>
  <r>
    <x v="9"/>
    <n v="9"/>
    <n v="188.58"/>
    <n v="194.26"/>
    <n v="194.26"/>
    <n v="5422"/>
    <x v="61"/>
    <x v="1"/>
    <x v="0"/>
    <x v="0"/>
    <x v="0"/>
  </r>
  <r>
    <x v="9"/>
    <n v="1143"/>
    <n v="44078.98"/>
    <n v="44078.98"/>
    <n v="44078.98"/>
    <n v="5441"/>
    <x v="62"/>
    <x v="0"/>
    <x v="0"/>
    <x v="0"/>
    <x v="0"/>
  </r>
  <r>
    <x v="9"/>
    <n v="100"/>
    <n v="4454.7700000000004"/>
    <n v="4589.17"/>
    <n v="4589.17"/>
    <n v="5441"/>
    <x v="62"/>
    <x v="1"/>
    <x v="0"/>
    <x v="0"/>
    <x v="0"/>
  </r>
  <r>
    <x v="9"/>
    <n v="22"/>
    <n v="602.98"/>
    <n v="621.05999999999995"/>
    <n v="621.05999999999995"/>
    <n v="5451"/>
    <x v="63"/>
    <x v="1"/>
    <x v="1"/>
    <x v="0"/>
    <x v="0"/>
  </r>
  <r>
    <x v="9"/>
    <n v="453"/>
    <n v="16202.9"/>
    <n v="16202.9"/>
    <n v="16202.9"/>
    <n v="5462"/>
    <x v="64"/>
    <x v="0"/>
    <x v="1"/>
    <x v="0"/>
    <x v="0"/>
  </r>
  <r>
    <x v="9"/>
    <n v="46"/>
    <n v="1452.36"/>
    <n v="1495.88"/>
    <n v="1495.88"/>
    <n v="5462"/>
    <x v="64"/>
    <x v="1"/>
    <x v="1"/>
    <x v="0"/>
    <x v="0"/>
  </r>
  <r>
    <x v="9"/>
    <n v="1"/>
    <n v="59.92"/>
    <n v="0"/>
    <n v="59.92"/>
    <n v="5499"/>
    <x v="65"/>
    <x v="0"/>
    <x v="2"/>
    <x v="1"/>
    <x v="0"/>
  </r>
  <r>
    <x v="9"/>
    <n v="29267"/>
    <n v="1574952.97"/>
    <n v="1574952.97"/>
    <n v="1574952.97"/>
    <n v="5499"/>
    <x v="65"/>
    <x v="0"/>
    <x v="1"/>
    <x v="0"/>
    <x v="0"/>
  </r>
  <r>
    <x v="9"/>
    <n v="792"/>
    <n v="56824.639999999999"/>
    <n v="58272.44"/>
    <n v="58272.44"/>
    <n v="5499"/>
    <x v="65"/>
    <x v="1"/>
    <x v="1"/>
    <x v="0"/>
    <x v="0"/>
  </r>
  <r>
    <x v="9"/>
    <n v="4245"/>
    <n v="3493089.13"/>
    <n v="3493089.13"/>
    <n v="3493089.13"/>
    <n v="5511"/>
    <x v="66"/>
    <x v="0"/>
    <x v="5"/>
    <x v="2"/>
    <x v="0"/>
  </r>
  <r>
    <x v="9"/>
    <n v="31"/>
    <n v="14496.94"/>
    <n v="14938.26"/>
    <n v="14938.26"/>
    <n v="5511"/>
    <x v="66"/>
    <x v="1"/>
    <x v="5"/>
    <x v="2"/>
    <x v="0"/>
  </r>
  <r>
    <x v="9"/>
    <n v="2"/>
    <n v="332.01"/>
    <n v="341.97"/>
    <n v="341.97"/>
    <n v="5531"/>
    <x v="67"/>
    <x v="1"/>
    <x v="0"/>
    <x v="0"/>
    <x v="0"/>
  </r>
  <r>
    <x v="9"/>
    <n v="1333"/>
    <n v="646627.81999999995"/>
    <n v="646627.81999999995"/>
    <n v="646627.81999999995"/>
    <n v="5532"/>
    <x v="68"/>
    <x v="0"/>
    <x v="5"/>
    <x v="2"/>
    <x v="0"/>
  </r>
  <r>
    <x v="9"/>
    <n v="2"/>
    <n v="68.11"/>
    <n v="70.150000000000006"/>
    <n v="70.150000000000006"/>
    <n v="5532"/>
    <x v="68"/>
    <x v="1"/>
    <x v="5"/>
    <x v="2"/>
    <x v="0"/>
  </r>
  <r>
    <x v="9"/>
    <n v="5910"/>
    <n v="695572.53"/>
    <n v="695572.53"/>
    <n v="695572.53"/>
    <n v="5533"/>
    <x v="69"/>
    <x v="0"/>
    <x v="5"/>
    <x v="2"/>
    <x v="0"/>
  </r>
  <r>
    <x v="9"/>
    <n v="61"/>
    <n v="39835.54"/>
    <n v="41043.18"/>
    <n v="41043.18"/>
    <n v="5533"/>
    <x v="69"/>
    <x v="1"/>
    <x v="5"/>
    <x v="2"/>
    <x v="0"/>
  </r>
  <r>
    <x v="9"/>
    <n v="9"/>
    <n v="773.46"/>
    <n v="0"/>
    <n v="773.46"/>
    <n v="5541"/>
    <x v="70"/>
    <x v="0"/>
    <x v="2"/>
    <x v="1"/>
    <x v="0"/>
  </r>
  <r>
    <x v="9"/>
    <n v="246049"/>
    <n v="15695379.470000001"/>
    <n v="15695379.470000001"/>
    <n v="15695379.470000001"/>
    <n v="5541"/>
    <x v="70"/>
    <x v="0"/>
    <x v="7"/>
    <x v="4"/>
    <x v="0"/>
  </r>
  <r>
    <x v="9"/>
    <n v="1363"/>
    <n v="74391.86"/>
    <n v="76637.64"/>
    <n v="76637.64"/>
    <n v="5541"/>
    <x v="70"/>
    <x v="1"/>
    <x v="7"/>
    <x v="4"/>
    <x v="0"/>
  </r>
  <r>
    <x v="9"/>
    <n v="150"/>
    <n v="6443.62"/>
    <n v="6638.18"/>
    <n v="6638.18"/>
    <n v="5542"/>
    <x v="71"/>
    <x v="1"/>
    <x v="7"/>
    <x v="4"/>
    <x v="0"/>
  </r>
  <r>
    <x v="9"/>
    <n v="372"/>
    <n v="77462.44"/>
    <n v="77462.44"/>
    <n v="77462.44"/>
    <n v="5551"/>
    <x v="72"/>
    <x v="0"/>
    <x v="0"/>
    <x v="0"/>
    <x v="0"/>
  </r>
  <r>
    <x v="9"/>
    <n v="15"/>
    <n v="5101.42"/>
    <n v="5257.62"/>
    <n v="5257.62"/>
    <n v="5551"/>
    <x v="72"/>
    <x v="1"/>
    <x v="0"/>
    <x v="0"/>
    <x v="0"/>
  </r>
  <r>
    <x v="9"/>
    <n v="23"/>
    <n v="21847.599999999999"/>
    <n v="21847.599999999999"/>
    <n v="21847.599999999999"/>
    <n v="5561"/>
    <x v="73"/>
    <x v="0"/>
    <x v="0"/>
    <x v="0"/>
    <x v="0"/>
  </r>
  <r>
    <x v="9"/>
    <n v="15"/>
    <n v="5673.89"/>
    <n v="5881.33"/>
    <n v="5881.33"/>
    <n v="5561"/>
    <x v="73"/>
    <x v="1"/>
    <x v="0"/>
    <x v="0"/>
    <x v="0"/>
  </r>
  <r>
    <x v="9"/>
    <n v="237"/>
    <n v="164523.38"/>
    <n v="164523.38"/>
    <n v="164523.38"/>
    <n v="5571"/>
    <x v="74"/>
    <x v="0"/>
    <x v="0"/>
    <x v="0"/>
    <x v="0"/>
  </r>
  <r>
    <x v="9"/>
    <n v="51"/>
    <n v="25460.07"/>
    <n v="26226.25"/>
    <n v="26226.25"/>
    <n v="5571"/>
    <x v="74"/>
    <x v="1"/>
    <x v="0"/>
    <x v="0"/>
    <x v="0"/>
  </r>
  <r>
    <x v="9"/>
    <n v="366"/>
    <n v="156032.95999999999"/>
    <n v="156032.95999999999"/>
    <n v="156032.95999999999"/>
    <n v="5599"/>
    <x v="75"/>
    <x v="0"/>
    <x v="0"/>
    <x v="0"/>
    <x v="0"/>
  </r>
  <r>
    <x v="9"/>
    <n v="13"/>
    <n v="65681.19"/>
    <n v="67651.61"/>
    <n v="67651.61"/>
    <n v="5599"/>
    <x v="75"/>
    <x v="1"/>
    <x v="0"/>
    <x v="0"/>
    <x v="0"/>
  </r>
  <r>
    <x v="9"/>
    <n v="4092"/>
    <n v="678415.95"/>
    <n v="678415.95"/>
    <n v="678415.95"/>
    <n v="5611"/>
    <x v="76"/>
    <x v="0"/>
    <x v="0"/>
    <x v="0"/>
    <x v="0"/>
  </r>
  <r>
    <x v="9"/>
    <n v="359"/>
    <n v="95613.24"/>
    <n v="98690.28"/>
    <n v="98690.28"/>
    <n v="5611"/>
    <x v="76"/>
    <x v="1"/>
    <x v="0"/>
    <x v="0"/>
    <x v="0"/>
  </r>
  <r>
    <x v="9"/>
    <n v="25672"/>
    <n v="2413868.84"/>
    <n v="2413868.84"/>
    <n v="2413868.84"/>
    <n v="5621"/>
    <x v="77"/>
    <x v="0"/>
    <x v="0"/>
    <x v="0"/>
    <x v="0"/>
  </r>
  <r>
    <x v="9"/>
    <n v="1038"/>
    <n v="199043.63"/>
    <n v="205177.75"/>
    <n v="205177.75"/>
    <n v="5621"/>
    <x v="77"/>
    <x v="1"/>
    <x v="0"/>
    <x v="0"/>
    <x v="0"/>
  </r>
  <r>
    <x v="9"/>
    <n v="4108"/>
    <n v="477189.71"/>
    <n v="477189.71"/>
    <n v="477189.71"/>
    <n v="5631"/>
    <x v="78"/>
    <x v="0"/>
    <x v="0"/>
    <x v="0"/>
    <x v="0"/>
  </r>
  <r>
    <x v="9"/>
    <n v="247"/>
    <n v="71980.31"/>
    <n v="74197.47"/>
    <n v="74197.47"/>
    <n v="5631"/>
    <x v="78"/>
    <x v="1"/>
    <x v="0"/>
    <x v="0"/>
    <x v="0"/>
  </r>
  <r>
    <x v="9"/>
    <n v="4360"/>
    <n v="304663.67999999999"/>
    <n v="304663.67999999999"/>
    <n v="304663.67999999999"/>
    <n v="5641"/>
    <x v="79"/>
    <x v="0"/>
    <x v="0"/>
    <x v="0"/>
    <x v="0"/>
  </r>
  <r>
    <x v="9"/>
    <n v="147"/>
    <n v="12845.22"/>
    <n v="13249.74"/>
    <n v="13249.74"/>
    <n v="5641"/>
    <x v="79"/>
    <x v="1"/>
    <x v="0"/>
    <x v="0"/>
    <x v="0"/>
  </r>
  <r>
    <x v="9"/>
    <n v="5551"/>
    <n v="424049.36"/>
    <n v="424049.36"/>
    <n v="424049.36"/>
    <n v="5651"/>
    <x v="80"/>
    <x v="0"/>
    <x v="0"/>
    <x v="0"/>
    <x v="0"/>
  </r>
  <r>
    <x v="9"/>
    <n v="2474"/>
    <n v="350887.43"/>
    <n v="361871.07"/>
    <n v="361871.07"/>
    <n v="5651"/>
    <x v="80"/>
    <x v="1"/>
    <x v="0"/>
    <x v="0"/>
    <x v="0"/>
  </r>
  <r>
    <x v="9"/>
    <n v="117"/>
    <n v="11264.67"/>
    <n v="11602.65"/>
    <n v="11602.65"/>
    <n v="5655"/>
    <x v="81"/>
    <x v="1"/>
    <x v="0"/>
    <x v="0"/>
    <x v="0"/>
  </r>
  <r>
    <x v="9"/>
    <n v="7389"/>
    <n v="1020807.44"/>
    <n v="1020807.44"/>
    <n v="1020807.44"/>
    <n v="5661"/>
    <x v="82"/>
    <x v="0"/>
    <x v="0"/>
    <x v="0"/>
    <x v="0"/>
  </r>
  <r>
    <x v="9"/>
    <n v="1164"/>
    <n v="157511.97"/>
    <n v="162254.57"/>
    <n v="162254.57"/>
    <n v="5661"/>
    <x v="82"/>
    <x v="1"/>
    <x v="0"/>
    <x v="0"/>
    <x v="0"/>
  </r>
  <r>
    <x v="9"/>
    <n v="14"/>
    <n v="1580.5"/>
    <n v="1580.5"/>
    <n v="1580.5"/>
    <n v="5681"/>
    <x v="83"/>
    <x v="0"/>
    <x v="0"/>
    <x v="0"/>
    <x v="0"/>
  </r>
  <r>
    <x v="9"/>
    <n v="9"/>
    <n v="1321.8"/>
    <n v="1361.46"/>
    <n v="1361.46"/>
    <n v="5681"/>
    <x v="83"/>
    <x v="1"/>
    <x v="0"/>
    <x v="0"/>
    <x v="0"/>
  </r>
  <r>
    <x v="9"/>
    <n v="1"/>
    <n v="152.1"/>
    <n v="0"/>
    <n v="152.1"/>
    <n v="5691"/>
    <x v="84"/>
    <x v="0"/>
    <x v="2"/>
    <x v="1"/>
    <x v="0"/>
  </r>
  <r>
    <x v="9"/>
    <n v="19478"/>
    <n v="2425779.86"/>
    <n v="2425779.86"/>
    <n v="2425779.86"/>
    <n v="5691"/>
    <x v="84"/>
    <x v="0"/>
    <x v="0"/>
    <x v="0"/>
    <x v="0"/>
  </r>
  <r>
    <x v="9"/>
    <n v="2564"/>
    <n v="420829.09"/>
    <n v="431959.85"/>
    <n v="431959.85"/>
    <n v="5691"/>
    <x v="84"/>
    <x v="1"/>
    <x v="0"/>
    <x v="0"/>
    <x v="0"/>
  </r>
  <r>
    <x v="9"/>
    <n v="71"/>
    <n v="5215.8999999999996"/>
    <n v="5215.8999999999996"/>
    <n v="5215.8999999999996"/>
    <n v="5697"/>
    <x v="85"/>
    <x v="0"/>
    <x v="1"/>
    <x v="0"/>
    <x v="0"/>
  </r>
  <r>
    <x v="9"/>
    <n v="37"/>
    <n v="17528.150000000001"/>
    <n v="18028.13"/>
    <n v="18028.13"/>
    <n v="5697"/>
    <x v="85"/>
    <x v="1"/>
    <x v="1"/>
    <x v="0"/>
    <x v="0"/>
  </r>
  <r>
    <x v="9"/>
    <n v="7"/>
    <n v="1134.5899999999999"/>
    <n v="1168.6099999999999"/>
    <n v="1168.6099999999999"/>
    <n v="5698"/>
    <x v="86"/>
    <x v="1"/>
    <x v="0"/>
    <x v="0"/>
    <x v="0"/>
  </r>
  <r>
    <x v="9"/>
    <n v="7999"/>
    <n v="1119817.67"/>
    <n v="1119817.67"/>
    <n v="1119817.67"/>
    <n v="5699"/>
    <x v="87"/>
    <x v="0"/>
    <x v="0"/>
    <x v="0"/>
    <x v="0"/>
  </r>
  <r>
    <x v="9"/>
    <n v="912"/>
    <n v="188259.67"/>
    <n v="193981.37"/>
    <n v="193981.37"/>
    <n v="5699"/>
    <x v="87"/>
    <x v="1"/>
    <x v="0"/>
    <x v="0"/>
    <x v="0"/>
  </r>
  <r>
    <x v="9"/>
    <n v="1763"/>
    <n v="1194040.95"/>
    <n v="1194040.95"/>
    <n v="1194040.95"/>
    <n v="5712"/>
    <x v="88"/>
    <x v="0"/>
    <x v="0"/>
    <x v="0"/>
    <x v="0"/>
  </r>
  <r>
    <x v="9"/>
    <n v="78"/>
    <n v="39207.769999999997"/>
    <n v="40467.35"/>
    <n v="40467.35"/>
    <n v="5712"/>
    <x v="88"/>
    <x v="1"/>
    <x v="0"/>
    <x v="0"/>
    <x v="0"/>
  </r>
  <r>
    <x v="9"/>
    <n v="223"/>
    <n v="251430.05"/>
    <n v="251430.05"/>
    <n v="251430.05"/>
    <n v="5713"/>
    <x v="89"/>
    <x v="0"/>
    <x v="0"/>
    <x v="0"/>
    <x v="0"/>
  </r>
  <r>
    <x v="9"/>
    <n v="11"/>
    <n v="10262.700000000001"/>
    <n v="10570.6"/>
    <n v="10570.6"/>
    <n v="5713"/>
    <x v="89"/>
    <x v="1"/>
    <x v="0"/>
    <x v="0"/>
    <x v="0"/>
  </r>
  <r>
    <x v="9"/>
    <n v="442"/>
    <n v="77401.09"/>
    <n v="77401.09"/>
    <n v="77401.09"/>
    <n v="5714"/>
    <x v="90"/>
    <x v="0"/>
    <x v="0"/>
    <x v="0"/>
    <x v="0"/>
  </r>
  <r>
    <x v="9"/>
    <n v="9"/>
    <n v="2270.91"/>
    <n v="2339.0300000000002"/>
    <n v="2339.0300000000002"/>
    <n v="5714"/>
    <x v="90"/>
    <x v="1"/>
    <x v="0"/>
    <x v="0"/>
    <x v="0"/>
  </r>
  <r>
    <x v="9"/>
    <n v="14"/>
    <n v="2678.3"/>
    <n v="2678.3"/>
    <n v="2678.3"/>
    <n v="5718"/>
    <x v="91"/>
    <x v="0"/>
    <x v="0"/>
    <x v="0"/>
    <x v="0"/>
  </r>
  <r>
    <x v="9"/>
    <n v="9892"/>
    <n v="1533334.39"/>
    <n v="1533334.39"/>
    <n v="1533334.39"/>
    <n v="5719"/>
    <x v="92"/>
    <x v="0"/>
    <x v="0"/>
    <x v="0"/>
    <x v="0"/>
  </r>
  <r>
    <x v="9"/>
    <n v="245"/>
    <n v="38753.01"/>
    <n v="39756.730000000003"/>
    <n v="39756.730000000003"/>
    <n v="5719"/>
    <x v="92"/>
    <x v="1"/>
    <x v="0"/>
    <x v="0"/>
    <x v="0"/>
  </r>
  <r>
    <x v="9"/>
    <n v="1668"/>
    <n v="1255899.47"/>
    <n v="1255899.47"/>
    <n v="1255899.47"/>
    <n v="5722"/>
    <x v="93"/>
    <x v="0"/>
    <x v="0"/>
    <x v="0"/>
    <x v="0"/>
  </r>
  <r>
    <x v="9"/>
    <n v="70"/>
    <n v="19614.939999999999"/>
    <n v="20203.36"/>
    <n v="20203.36"/>
    <n v="5722"/>
    <x v="93"/>
    <x v="1"/>
    <x v="0"/>
    <x v="0"/>
    <x v="0"/>
  </r>
  <r>
    <x v="9"/>
    <n v="13759"/>
    <n v="4321903.74"/>
    <n v="4321903.74"/>
    <n v="4321903.74"/>
    <n v="5732"/>
    <x v="94"/>
    <x v="0"/>
    <x v="0"/>
    <x v="0"/>
    <x v="0"/>
  </r>
  <r>
    <x v="9"/>
    <n v="564"/>
    <n v="94469.49"/>
    <n v="97491.53"/>
    <n v="97491.53"/>
    <n v="5732"/>
    <x v="94"/>
    <x v="1"/>
    <x v="0"/>
    <x v="0"/>
    <x v="0"/>
  </r>
  <r>
    <x v="9"/>
    <n v="277"/>
    <n v="78142.039999999994"/>
    <n v="78142.039999999994"/>
    <n v="78142.039999999994"/>
    <n v="5733"/>
    <x v="95"/>
    <x v="0"/>
    <x v="0"/>
    <x v="0"/>
    <x v="0"/>
  </r>
  <r>
    <x v="9"/>
    <n v="46"/>
    <n v="11231.42"/>
    <n v="11568.32"/>
    <n v="11568.32"/>
    <n v="5733"/>
    <x v="95"/>
    <x v="1"/>
    <x v="0"/>
    <x v="0"/>
    <x v="0"/>
  </r>
  <r>
    <x v="9"/>
    <n v="22"/>
    <n v="11325"/>
    <n v="11325"/>
    <n v="11325"/>
    <n v="5734"/>
    <x v="96"/>
    <x v="0"/>
    <x v="0"/>
    <x v="0"/>
    <x v="0"/>
  </r>
  <r>
    <x v="9"/>
    <n v="236"/>
    <n v="57777"/>
    <n v="59421.3"/>
    <n v="59421.3"/>
    <n v="5734"/>
    <x v="96"/>
    <x v="1"/>
    <x v="0"/>
    <x v="0"/>
    <x v="0"/>
  </r>
  <r>
    <x v="9"/>
    <n v="1871"/>
    <n v="72387.710000000006"/>
    <n v="72387.710000000006"/>
    <n v="72387.710000000006"/>
    <n v="5735"/>
    <x v="97"/>
    <x v="0"/>
    <x v="0"/>
    <x v="0"/>
    <x v="0"/>
  </r>
  <r>
    <x v="9"/>
    <n v="43"/>
    <n v="3170.29"/>
    <n v="3265.27"/>
    <n v="3265.27"/>
    <n v="5735"/>
    <x v="97"/>
    <x v="1"/>
    <x v="0"/>
    <x v="0"/>
    <x v="0"/>
  </r>
  <r>
    <x v="9"/>
    <n v="6862"/>
    <n v="724707.59"/>
    <n v="724707.59"/>
    <n v="724707.59"/>
    <n v="5811"/>
    <x v="98"/>
    <x v="0"/>
    <x v="8"/>
    <x v="2"/>
    <x v="0"/>
  </r>
  <r>
    <x v="9"/>
    <n v="217"/>
    <n v="17294.41"/>
    <n v="17818.45"/>
    <n v="17818.45"/>
    <n v="5811"/>
    <x v="98"/>
    <x v="1"/>
    <x v="8"/>
    <x v="2"/>
    <x v="0"/>
  </r>
  <r>
    <x v="9"/>
    <n v="1"/>
    <n v="786"/>
    <n v="0"/>
    <n v="786"/>
    <n v="5812"/>
    <x v="99"/>
    <x v="0"/>
    <x v="2"/>
    <x v="1"/>
    <x v="0"/>
  </r>
  <r>
    <x v="9"/>
    <n v="75607"/>
    <n v="6418674.9100000001"/>
    <n v="6418674.9100000001"/>
    <n v="6418674.9100000001"/>
    <n v="5812"/>
    <x v="99"/>
    <x v="0"/>
    <x v="8"/>
    <x v="2"/>
    <x v="0"/>
  </r>
  <r>
    <x v="9"/>
    <n v="1"/>
    <n v="109.64"/>
    <n v="0"/>
    <n v="112.92"/>
    <n v="5812"/>
    <x v="99"/>
    <x v="1"/>
    <x v="2"/>
    <x v="1"/>
    <x v="0"/>
  </r>
  <r>
    <x v="9"/>
    <n v="8563"/>
    <n v="845324.65"/>
    <n v="870853.99"/>
    <n v="870853.99"/>
    <n v="5812"/>
    <x v="99"/>
    <x v="1"/>
    <x v="8"/>
    <x v="2"/>
    <x v="0"/>
  </r>
  <r>
    <x v="9"/>
    <n v="1"/>
    <n v="85.75"/>
    <n v="0"/>
    <n v="85.75"/>
    <n v="5813"/>
    <x v="100"/>
    <x v="0"/>
    <x v="2"/>
    <x v="1"/>
    <x v="0"/>
  </r>
  <r>
    <x v="9"/>
    <n v="17891"/>
    <n v="1761495.3"/>
    <n v="1761495.3"/>
    <n v="1761495.3"/>
    <n v="5813"/>
    <x v="100"/>
    <x v="0"/>
    <x v="8"/>
    <x v="2"/>
    <x v="0"/>
  </r>
  <r>
    <x v="9"/>
    <n v="1030"/>
    <n v="116839.64"/>
    <n v="120345.84"/>
    <n v="120345.84"/>
    <n v="5813"/>
    <x v="100"/>
    <x v="1"/>
    <x v="8"/>
    <x v="2"/>
    <x v="0"/>
  </r>
  <r>
    <x v="9"/>
    <n v="2"/>
    <n v="39.4"/>
    <n v="0"/>
    <n v="39.4"/>
    <n v="5814"/>
    <x v="101"/>
    <x v="0"/>
    <x v="2"/>
    <x v="1"/>
    <x v="0"/>
  </r>
  <r>
    <x v="9"/>
    <n v="30515"/>
    <n v="504829.88"/>
    <n v="504829.88"/>
    <n v="504829.88"/>
    <n v="5814"/>
    <x v="101"/>
    <x v="0"/>
    <x v="8"/>
    <x v="2"/>
    <x v="0"/>
  </r>
  <r>
    <x v="9"/>
    <n v="1114"/>
    <n v="20957.86"/>
    <n v="21586.92"/>
    <n v="21586.92"/>
    <n v="5814"/>
    <x v="101"/>
    <x v="1"/>
    <x v="8"/>
    <x v="2"/>
    <x v="0"/>
  </r>
  <r>
    <x v="9"/>
    <n v="54727"/>
    <n v="2590540.31"/>
    <n v="2590540.31"/>
    <n v="2590540.31"/>
    <n v="5912"/>
    <x v="102"/>
    <x v="0"/>
    <x v="1"/>
    <x v="0"/>
    <x v="0"/>
  </r>
  <r>
    <x v="9"/>
    <n v="999"/>
    <n v="52484"/>
    <n v="54063.48"/>
    <n v="54063.48"/>
    <n v="5912"/>
    <x v="102"/>
    <x v="1"/>
    <x v="1"/>
    <x v="0"/>
    <x v="0"/>
  </r>
  <r>
    <x v="9"/>
    <n v="4"/>
    <n v="449.45"/>
    <n v="0"/>
    <n v="449.45"/>
    <n v="5921"/>
    <x v="103"/>
    <x v="0"/>
    <x v="2"/>
    <x v="1"/>
    <x v="0"/>
  </r>
  <r>
    <x v="9"/>
    <n v="140877"/>
    <n v="10241388.189999999"/>
    <n v="10241388.189999999"/>
    <n v="10241388.189999999"/>
    <n v="5921"/>
    <x v="103"/>
    <x v="0"/>
    <x v="0"/>
    <x v="0"/>
    <x v="0"/>
  </r>
  <r>
    <x v="9"/>
    <n v="342"/>
    <n v="36058.86"/>
    <n v="37522.519999999997"/>
    <n v="37522.519999999997"/>
    <n v="5921"/>
    <x v="103"/>
    <x v="1"/>
    <x v="0"/>
    <x v="0"/>
    <x v="0"/>
  </r>
  <r>
    <x v="9"/>
    <n v="6"/>
    <n v="532.75"/>
    <n v="548.75"/>
    <n v="548.75"/>
    <n v="5931"/>
    <x v="104"/>
    <x v="1"/>
    <x v="0"/>
    <x v="0"/>
    <x v="0"/>
  </r>
  <r>
    <x v="9"/>
    <n v="143"/>
    <n v="59490.28"/>
    <n v="59490.28"/>
    <n v="59490.28"/>
    <n v="5932"/>
    <x v="105"/>
    <x v="0"/>
    <x v="0"/>
    <x v="0"/>
    <x v="0"/>
  </r>
  <r>
    <x v="9"/>
    <n v="37"/>
    <n v="14890.78"/>
    <n v="15337.5"/>
    <n v="15337.5"/>
    <n v="5932"/>
    <x v="105"/>
    <x v="1"/>
    <x v="0"/>
    <x v="0"/>
    <x v="0"/>
  </r>
  <r>
    <x v="9"/>
    <n v="20"/>
    <n v="6436.65"/>
    <n v="6436.65"/>
    <n v="6436.65"/>
    <n v="5933"/>
    <x v="106"/>
    <x v="0"/>
    <x v="0"/>
    <x v="0"/>
    <x v="0"/>
  </r>
  <r>
    <x v="9"/>
    <n v="4"/>
    <n v="216.45"/>
    <n v="222.93"/>
    <n v="222.93"/>
    <n v="5933"/>
    <x v="106"/>
    <x v="1"/>
    <x v="0"/>
    <x v="0"/>
    <x v="0"/>
  </r>
  <r>
    <x v="9"/>
    <n v="6"/>
    <n v="2725.81"/>
    <n v="2725.81"/>
    <n v="2725.81"/>
    <n v="5935"/>
    <x v="107"/>
    <x v="0"/>
    <x v="5"/>
    <x v="2"/>
    <x v="0"/>
  </r>
  <r>
    <x v="9"/>
    <n v="1"/>
    <n v="219.06"/>
    <n v="225.64"/>
    <n v="225.64"/>
    <n v="5937"/>
    <x v="108"/>
    <x v="1"/>
    <x v="0"/>
    <x v="0"/>
    <x v="0"/>
  </r>
  <r>
    <x v="9"/>
    <n v="372"/>
    <n v="84290.38"/>
    <n v="84290.38"/>
    <n v="84290.38"/>
    <n v="5940"/>
    <x v="109"/>
    <x v="0"/>
    <x v="0"/>
    <x v="0"/>
    <x v="0"/>
  </r>
  <r>
    <x v="9"/>
    <n v="735"/>
    <n v="90344.67"/>
    <n v="90678.51"/>
    <n v="90678.51"/>
    <n v="5940"/>
    <x v="109"/>
    <x v="1"/>
    <x v="0"/>
    <x v="0"/>
    <x v="0"/>
  </r>
  <r>
    <x v="9"/>
    <n v="1"/>
    <n v="39.979999999999997"/>
    <n v="0"/>
    <n v="39.979999999999997"/>
    <n v="5941"/>
    <x v="110"/>
    <x v="0"/>
    <x v="2"/>
    <x v="1"/>
    <x v="0"/>
  </r>
  <r>
    <x v="9"/>
    <n v="12686"/>
    <n v="1468762.52"/>
    <n v="1468762.52"/>
    <n v="1468762.52"/>
    <n v="5941"/>
    <x v="110"/>
    <x v="0"/>
    <x v="0"/>
    <x v="0"/>
    <x v="0"/>
  </r>
  <r>
    <x v="9"/>
    <n v="1123"/>
    <n v="172739.04"/>
    <n v="177849.08"/>
    <n v="177849.08"/>
    <n v="5941"/>
    <x v="110"/>
    <x v="1"/>
    <x v="0"/>
    <x v="0"/>
    <x v="0"/>
  </r>
  <r>
    <x v="9"/>
    <n v="6438"/>
    <n v="404800.63"/>
    <n v="404800.63"/>
    <n v="404800.63"/>
    <n v="5942"/>
    <x v="111"/>
    <x v="0"/>
    <x v="0"/>
    <x v="0"/>
    <x v="0"/>
  </r>
  <r>
    <x v="9"/>
    <n v="1590"/>
    <n v="66972.13"/>
    <n v="67774.31"/>
    <n v="67774.31"/>
    <n v="5942"/>
    <x v="111"/>
    <x v="1"/>
    <x v="0"/>
    <x v="0"/>
    <x v="0"/>
  </r>
  <r>
    <x v="9"/>
    <n v="15850"/>
    <n v="1532694.44"/>
    <n v="1532694.44"/>
    <n v="1532694.44"/>
    <n v="5943"/>
    <x v="112"/>
    <x v="0"/>
    <x v="0"/>
    <x v="0"/>
    <x v="0"/>
  </r>
  <r>
    <x v="9"/>
    <n v="188"/>
    <n v="24097.01"/>
    <n v="24923.43"/>
    <n v="24923.43"/>
    <n v="5943"/>
    <x v="112"/>
    <x v="1"/>
    <x v="0"/>
    <x v="0"/>
    <x v="0"/>
  </r>
  <r>
    <x v="9"/>
    <n v="1"/>
    <n v="4135"/>
    <n v="0"/>
    <n v="4135"/>
    <n v="5944"/>
    <x v="113"/>
    <x v="0"/>
    <x v="2"/>
    <x v="1"/>
    <x v="0"/>
  </r>
  <r>
    <x v="9"/>
    <n v="6170"/>
    <n v="2090049.87"/>
    <n v="2090049.87"/>
    <n v="2090049.87"/>
    <n v="5944"/>
    <x v="113"/>
    <x v="0"/>
    <x v="0"/>
    <x v="0"/>
    <x v="0"/>
  </r>
  <r>
    <x v="9"/>
    <n v="583"/>
    <n v="502278.69"/>
    <n v="518015.89"/>
    <n v="518015.89"/>
    <n v="5944"/>
    <x v="113"/>
    <x v="1"/>
    <x v="0"/>
    <x v="0"/>
    <x v="0"/>
  </r>
  <r>
    <x v="9"/>
    <n v="4448"/>
    <n v="328961.94"/>
    <n v="328961.94"/>
    <n v="328961.94"/>
    <n v="5945"/>
    <x v="114"/>
    <x v="0"/>
    <x v="0"/>
    <x v="0"/>
    <x v="0"/>
  </r>
  <r>
    <x v="9"/>
    <n v="188"/>
    <n v="20761.509999999998"/>
    <n v="21388.77"/>
    <n v="21388.77"/>
    <n v="5945"/>
    <x v="114"/>
    <x v="1"/>
    <x v="0"/>
    <x v="0"/>
    <x v="0"/>
  </r>
  <r>
    <x v="9"/>
    <n v="948"/>
    <n v="243520.73"/>
    <n v="243520.73"/>
    <n v="243520.73"/>
    <n v="5946"/>
    <x v="115"/>
    <x v="0"/>
    <x v="0"/>
    <x v="0"/>
    <x v="0"/>
  </r>
  <r>
    <x v="9"/>
    <n v="209"/>
    <n v="53418.46"/>
    <n v="54747.4"/>
    <n v="54747.4"/>
    <n v="5946"/>
    <x v="115"/>
    <x v="1"/>
    <x v="0"/>
    <x v="0"/>
    <x v="0"/>
  </r>
  <r>
    <x v="9"/>
    <n v="4563"/>
    <n v="355987.68"/>
    <n v="355987.68"/>
    <n v="355987.68"/>
    <n v="5947"/>
    <x v="116"/>
    <x v="0"/>
    <x v="0"/>
    <x v="0"/>
    <x v="0"/>
  </r>
  <r>
    <x v="9"/>
    <n v="1457"/>
    <n v="119148.28"/>
    <n v="122726.54"/>
    <n v="122726.54"/>
    <n v="5947"/>
    <x v="116"/>
    <x v="1"/>
    <x v="0"/>
    <x v="0"/>
    <x v="0"/>
  </r>
  <r>
    <x v="9"/>
    <n v="1138"/>
    <n v="187609.53"/>
    <n v="187609.53"/>
    <n v="187609.53"/>
    <n v="5948"/>
    <x v="117"/>
    <x v="0"/>
    <x v="0"/>
    <x v="0"/>
    <x v="0"/>
  </r>
  <r>
    <x v="9"/>
    <n v="324"/>
    <n v="115182.05"/>
    <n v="118672.93"/>
    <n v="118672.93"/>
    <n v="5948"/>
    <x v="117"/>
    <x v="1"/>
    <x v="0"/>
    <x v="0"/>
    <x v="0"/>
  </r>
  <r>
    <x v="9"/>
    <n v="139"/>
    <n v="30231.98"/>
    <n v="30231.98"/>
    <n v="30231.98"/>
    <n v="5949"/>
    <x v="118"/>
    <x v="0"/>
    <x v="0"/>
    <x v="0"/>
    <x v="0"/>
  </r>
  <r>
    <x v="9"/>
    <n v="85"/>
    <n v="15550.36"/>
    <n v="16017.24"/>
    <n v="16017.24"/>
    <n v="5949"/>
    <x v="118"/>
    <x v="1"/>
    <x v="0"/>
    <x v="0"/>
    <x v="0"/>
  </r>
  <r>
    <x v="9"/>
    <n v="976"/>
    <n v="135628.26"/>
    <n v="135628.26"/>
    <n v="135628.26"/>
    <n v="5950"/>
    <x v="119"/>
    <x v="0"/>
    <x v="0"/>
    <x v="0"/>
    <x v="0"/>
  </r>
  <r>
    <x v="9"/>
    <n v="87"/>
    <n v="22591.919999999998"/>
    <n v="23269.599999999999"/>
    <n v="23269.599999999999"/>
    <n v="5950"/>
    <x v="119"/>
    <x v="1"/>
    <x v="0"/>
    <x v="0"/>
    <x v="0"/>
  </r>
  <r>
    <x v="9"/>
    <n v="3"/>
    <n v="248.63"/>
    <n v="256.07"/>
    <n v="256.07"/>
    <n v="5960"/>
    <x v="120"/>
    <x v="1"/>
    <x v="9"/>
    <x v="2"/>
    <x v="0"/>
  </r>
  <r>
    <x v="9"/>
    <n v="91"/>
    <n v="50201.68"/>
    <n v="51730.78"/>
    <n v="51730.78"/>
    <n v="5962"/>
    <x v="121"/>
    <x v="1"/>
    <x v="3"/>
    <x v="2"/>
    <x v="0"/>
  </r>
  <r>
    <x v="9"/>
    <n v="1"/>
    <n v="320"/>
    <n v="0"/>
    <n v="320"/>
    <n v="5964"/>
    <x v="122"/>
    <x v="0"/>
    <x v="2"/>
    <x v="1"/>
    <x v="0"/>
  </r>
  <r>
    <x v="9"/>
    <n v="9573"/>
    <n v="1687118.37"/>
    <n v="1687118.37"/>
    <n v="1687118.37"/>
    <n v="5964"/>
    <x v="122"/>
    <x v="0"/>
    <x v="9"/>
    <x v="2"/>
    <x v="0"/>
  </r>
  <r>
    <x v="9"/>
    <n v="3138"/>
    <n v="503287.67"/>
    <n v="518448.67"/>
    <n v="518448.67"/>
    <n v="5964"/>
    <x v="122"/>
    <x v="1"/>
    <x v="9"/>
    <x v="2"/>
    <x v="0"/>
  </r>
  <r>
    <x v="9"/>
    <n v="53"/>
    <n v="18607.45"/>
    <n v="19273.150000000001"/>
    <n v="19273.150000000001"/>
    <n v="5965"/>
    <x v="123"/>
    <x v="1"/>
    <x v="9"/>
    <x v="2"/>
    <x v="0"/>
  </r>
  <r>
    <x v="9"/>
    <n v="2"/>
    <n v="119.72"/>
    <n v="123.32"/>
    <n v="123.32"/>
    <n v="5966"/>
    <x v="124"/>
    <x v="1"/>
    <x v="9"/>
    <x v="2"/>
    <x v="0"/>
  </r>
  <r>
    <x v="9"/>
    <n v="3281"/>
    <n v="519482"/>
    <n v="519482"/>
    <n v="519482"/>
    <n v="5967"/>
    <x v="125"/>
    <x v="0"/>
    <x v="9"/>
    <x v="2"/>
    <x v="0"/>
  </r>
  <r>
    <x v="9"/>
    <n v="14640"/>
    <n v="554567.46"/>
    <n v="566659.34"/>
    <n v="566659.34"/>
    <n v="5967"/>
    <x v="125"/>
    <x v="1"/>
    <x v="9"/>
    <x v="2"/>
    <x v="0"/>
  </r>
  <r>
    <x v="9"/>
    <n v="2876"/>
    <n v="293487.59000000003"/>
    <n v="293487.59000000003"/>
    <n v="293487.59000000003"/>
    <n v="5968"/>
    <x v="126"/>
    <x v="0"/>
    <x v="9"/>
    <x v="2"/>
    <x v="0"/>
  </r>
  <r>
    <x v="9"/>
    <n v="597"/>
    <n v="66647.839999999997"/>
    <n v="68217.58"/>
    <n v="68217.58"/>
    <n v="5968"/>
    <x v="126"/>
    <x v="1"/>
    <x v="9"/>
    <x v="2"/>
    <x v="0"/>
  </r>
  <r>
    <x v="9"/>
    <n v="6325"/>
    <n v="1394513.65"/>
    <n v="1394513.65"/>
    <n v="1394513.65"/>
    <n v="5969"/>
    <x v="127"/>
    <x v="0"/>
    <x v="9"/>
    <x v="2"/>
    <x v="0"/>
  </r>
  <r>
    <x v="9"/>
    <n v="1"/>
    <n v="9.73"/>
    <n v="0"/>
    <n v="10.029999999999999"/>
    <n v="5969"/>
    <x v="127"/>
    <x v="1"/>
    <x v="2"/>
    <x v="1"/>
    <x v="0"/>
  </r>
  <r>
    <x v="9"/>
    <n v="18674"/>
    <n v="1801078.4"/>
    <n v="1849323.58"/>
    <n v="1849323.58"/>
    <n v="5969"/>
    <x v="127"/>
    <x v="1"/>
    <x v="9"/>
    <x v="2"/>
    <x v="0"/>
  </r>
  <r>
    <x v="9"/>
    <n v="1279"/>
    <n v="180021.15"/>
    <n v="180021.15"/>
    <n v="180021.15"/>
    <n v="5970"/>
    <x v="128"/>
    <x v="0"/>
    <x v="0"/>
    <x v="0"/>
    <x v="0"/>
  </r>
  <r>
    <x v="9"/>
    <n v="253"/>
    <n v="57248.94"/>
    <n v="59001.279999999999"/>
    <n v="59001.279999999999"/>
    <n v="5970"/>
    <x v="128"/>
    <x v="1"/>
    <x v="0"/>
    <x v="0"/>
    <x v="0"/>
  </r>
  <r>
    <x v="9"/>
    <n v="160"/>
    <n v="76719.34"/>
    <n v="76719.34"/>
    <n v="76719.34"/>
    <n v="5971"/>
    <x v="129"/>
    <x v="0"/>
    <x v="0"/>
    <x v="0"/>
    <x v="0"/>
  </r>
  <r>
    <x v="9"/>
    <n v="100"/>
    <n v="31166.41"/>
    <n v="32103.55"/>
    <n v="32103.55"/>
    <n v="5971"/>
    <x v="129"/>
    <x v="1"/>
    <x v="0"/>
    <x v="0"/>
    <x v="0"/>
  </r>
  <r>
    <x v="9"/>
    <n v="431"/>
    <n v="40822.1"/>
    <n v="40822.1"/>
    <n v="40822.1"/>
    <n v="5972"/>
    <x v="130"/>
    <x v="0"/>
    <x v="0"/>
    <x v="0"/>
    <x v="0"/>
  </r>
  <r>
    <x v="9"/>
    <n v="19"/>
    <n v="983.19"/>
    <n v="1012.75"/>
    <n v="1012.75"/>
    <n v="5972"/>
    <x v="130"/>
    <x v="1"/>
    <x v="0"/>
    <x v="0"/>
    <x v="0"/>
  </r>
  <r>
    <x v="9"/>
    <n v="17"/>
    <n v="1713.09"/>
    <n v="1713.09"/>
    <n v="1713.09"/>
    <n v="5973"/>
    <x v="131"/>
    <x v="0"/>
    <x v="0"/>
    <x v="0"/>
    <x v="0"/>
  </r>
  <r>
    <x v="9"/>
    <n v="12"/>
    <n v="1919.88"/>
    <n v="1977.48"/>
    <n v="1977.48"/>
    <n v="5973"/>
    <x v="131"/>
    <x v="1"/>
    <x v="0"/>
    <x v="0"/>
    <x v="0"/>
  </r>
  <r>
    <x v="9"/>
    <n v="1"/>
    <n v="706.79"/>
    <n v="727.99"/>
    <n v="727.99"/>
    <n v="5975"/>
    <x v="239"/>
    <x v="1"/>
    <x v="1"/>
    <x v="0"/>
    <x v="0"/>
  </r>
  <r>
    <x v="9"/>
    <n v="2"/>
    <n v="2704.02"/>
    <n v="2785.14"/>
    <n v="2785.14"/>
    <n v="5976"/>
    <x v="240"/>
    <x v="1"/>
    <x v="1"/>
    <x v="0"/>
    <x v="0"/>
  </r>
  <r>
    <x v="9"/>
    <n v="4081"/>
    <n v="366982.45"/>
    <n v="366982.45"/>
    <n v="366982.45"/>
    <n v="5977"/>
    <x v="132"/>
    <x v="0"/>
    <x v="0"/>
    <x v="0"/>
    <x v="0"/>
  </r>
  <r>
    <x v="9"/>
    <n v="721"/>
    <n v="106069.62"/>
    <n v="109263.64"/>
    <n v="109263.64"/>
    <n v="5977"/>
    <x v="132"/>
    <x v="1"/>
    <x v="0"/>
    <x v="0"/>
    <x v="0"/>
  </r>
  <r>
    <x v="9"/>
    <n v="4"/>
    <n v="7374.45"/>
    <n v="7595.67"/>
    <n v="7595.67"/>
    <n v="5983"/>
    <x v="133"/>
    <x v="1"/>
    <x v="7"/>
    <x v="4"/>
    <x v="0"/>
  </r>
  <r>
    <x v="9"/>
    <n v="2955"/>
    <n v="223672.63"/>
    <n v="223672.63"/>
    <n v="223672.63"/>
    <n v="5992"/>
    <x v="134"/>
    <x v="0"/>
    <x v="0"/>
    <x v="0"/>
    <x v="0"/>
  </r>
  <r>
    <x v="9"/>
    <n v="222"/>
    <n v="20272.14"/>
    <n v="20883.759999999998"/>
    <n v="20883.759999999998"/>
    <n v="5992"/>
    <x v="134"/>
    <x v="1"/>
    <x v="0"/>
    <x v="0"/>
    <x v="0"/>
  </r>
  <r>
    <x v="9"/>
    <n v="49"/>
    <n v="3723.75"/>
    <n v="3835.47"/>
    <n v="3835.47"/>
    <n v="5993"/>
    <x v="135"/>
    <x v="1"/>
    <x v="0"/>
    <x v="0"/>
    <x v="0"/>
  </r>
  <r>
    <x v="9"/>
    <n v="3723"/>
    <n v="206001.22"/>
    <n v="206001.22"/>
    <n v="206001.22"/>
    <n v="5994"/>
    <x v="136"/>
    <x v="0"/>
    <x v="0"/>
    <x v="0"/>
    <x v="0"/>
  </r>
  <r>
    <x v="9"/>
    <n v="25"/>
    <n v="1484.6"/>
    <n v="1529.06"/>
    <n v="1529.06"/>
    <n v="5994"/>
    <x v="136"/>
    <x v="1"/>
    <x v="0"/>
    <x v="0"/>
    <x v="0"/>
  </r>
  <r>
    <x v="9"/>
    <n v="1762"/>
    <n v="171018.03"/>
    <n v="171018.03"/>
    <n v="171018.03"/>
    <n v="5995"/>
    <x v="137"/>
    <x v="0"/>
    <x v="0"/>
    <x v="0"/>
    <x v="0"/>
  </r>
  <r>
    <x v="9"/>
    <n v="19"/>
    <n v="1962.03"/>
    <n v="2020.85"/>
    <n v="2020.85"/>
    <n v="5995"/>
    <x v="137"/>
    <x v="1"/>
    <x v="0"/>
    <x v="0"/>
    <x v="0"/>
  </r>
  <r>
    <x v="9"/>
    <n v="539"/>
    <n v="122665.49"/>
    <n v="122665.49"/>
    <n v="122665.49"/>
    <n v="5996"/>
    <x v="138"/>
    <x v="0"/>
    <x v="0"/>
    <x v="0"/>
    <x v="0"/>
  </r>
  <r>
    <x v="9"/>
    <n v="1"/>
    <n v="6.62"/>
    <n v="6.82"/>
    <n v="6.82"/>
    <n v="5996"/>
    <x v="138"/>
    <x v="1"/>
    <x v="0"/>
    <x v="0"/>
    <x v="0"/>
  </r>
  <r>
    <x v="9"/>
    <n v="560"/>
    <n v="67062.8"/>
    <n v="67062.8"/>
    <n v="67062.8"/>
    <n v="5998"/>
    <x v="139"/>
    <x v="0"/>
    <x v="0"/>
    <x v="0"/>
    <x v="0"/>
  </r>
  <r>
    <x v="9"/>
    <n v="8"/>
    <n v="1043.5999999999999"/>
    <n v="1074.8800000000001"/>
    <n v="1074.8800000000001"/>
    <n v="5998"/>
    <x v="139"/>
    <x v="1"/>
    <x v="0"/>
    <x v="0"/>
    <x v="0"/>
  </r>
  <r>
    <x v="9"/>
    <n v="18125"/>
    <n v="2246741.5699999998"/>
    <n v="2246741.5699999998"/>
    <n v="2246741.5699999998"/>
    <n v="5999"/>
    <x v="140"/>
    <x v="0"/>
    <x v="0"/>
    <x v="0"/>
    <x v="0"/>
  </r>
  <r>
    <x v="9"/>
    <n v="1715"/>
    <n v="234024.8"/>
    <n v="241205.98"/>
    <n v="241205.98"/>
    <n v="5999"/>
    <x v="140"/>
    <x v="1"/>
    <x v="0"/>
    <x v="0"/>
    <x v="0"/>
  </r>
  <r>
    <x v="9"/>
    <n v="3"/>
    <n v="973.62"/>
    <n v="1002.84"/>
    <n v="1002.84"/>
    <n v="6011"/>
    <x v="141"/>
    <x v="1"/>
    <x v="1"/>
    <x v="0"/>
    <x v="0"/>
  </r>
  <r>
    <x v="9"/>
    <n v="3373"/>
    <n v="1040089.84"/>
    <n v="1040089.84"/>
    <n v="1040089.84"/>
    <n v="6012"/>
    <x v="142"/>
    <x v="0"/>
    <x v="1"/>
    <x v="0"/>
    <x v="0"/>
  </r>
  <r>
    <x v="9"/>
    <n v="279"/>
    <n v="-27481.79"/>
    <n v="-27155.13"/>
    <n v="-27155.13"/>
    <n v="6012"/>
    <x v="142"/>
    <x v="1"/>
    <x v="1"/>
    <x v="0"/>
    <x v="0"/>
  </r>
  <r>
    <x v="9"/>
    <n v="4"/>
    <n v="10413.67"/>
    <n v="10413.67"/>
    <n v="10413.67"/>
    <n v="6211"/>
    <x v="143"/>
    <x v="0"/>
    <x v="1"/>
    <x v="0"/>
    <x v="0"/>
  </r>
  <r>
    <x v="9"/>
    <n v="1"/>
    <n v="1025.32"/>
    <n v="1056.08"/>
    <n v="1056.08"/>
    <n v="6211"/>
    <x v="143"/>
    <x v="1"/>
    <x v="1"/>
    <x v="0"/>
    <x v="0"/>
  </r>
  <r>
    <x v="9"/>
    <n v="14"/>
    <n v="993.6"/>
    <n v="0"/>
    <n v="993.6"/>
    <n v="6300"/>
    <x v="144"/>
    <x v="0"/>
    <x v="2"/>
    <x v="1"/>
    <x v="0"/>
  </r>
  <r>
    <x v="9"/>
    <n v="50141"/>
    <n v="13353278.880000001"/>
    <n v="13353278.880000001"/>
    <n v="13353278.880000001"/>
    <n v="6300"/>
    <x v="144"/>
    <x v="0"/>
    <x v="1"/>
    <x v="0"/>
    <x v="0"/>
  </r>
  <r>
    <x v="9"/>
    <n v="135"/>
    <n v="19923.669999999998"/>
    <n v="20464.77"/>
    <n v="20464.77"/>
    <n v="6300"/>
    <x v="144"/>
    <x v="1"/>
    <x v="1"/>
    <x v="0"/>
    <x v="0"/>
  </r>
  <r>
    <x v="9"/>
    <n v="2"/>
    <n v="192.86"/>
    <n v="0"/>
    <n v="192.86"/>
    <n v="7011"/>
    <x v="145"/>
    <x v="0"/>
    <x v="2"/>
    <x v="1"/>
    <x v="0"/>
  </r>
  <r>
    <x v="9"/>
    <n v="19437"/>
    <n v="5216658.67"/>
    <n v="5216658.67"/>
    <n v="5216658.67"/>
    <n v="7011"/>
    <x v="145"/>
    <x v="0"/>
    <x v="10"/>
    <x v="2"/>
    <x v="0"/>
  </r>
  <r>
    <x v="9"/>
    <n v="13004"/>
    <n v="6064685.4699999997"/>
    <n v="6252195.0099999998"/>
    <n v="6252195.0099999998"/>
    <n v="7011"/>
    <x v="145"/>
    <x v="1"/>
    <x v="10"/>
    <x v="2"/>
    <x v="0"/>
  </r>
  <r>
    <x v="9"/>
    <n v="143"/>
    <n v="70890.070000000007"/>
    <n v="72798.009999999995"/>
    <n v="72798.009999999995"/>
    <n v="7012"/>
    <x v="146"/>
    <x v="1"/>
    <x v="10"/>
    <x v="2"/>
    <x v="0"/>
  </r>
  <r>
    <x v="9"/>
    <n v="4"/>
    <n v="1261.49"/>
    <n v="1299.3499999999999"/>
    <n v="1299.3499999999999"/>
    <n v="7032"/>
    <x v="147"/>
    <x v="1"/>
    <x v="10"/>
    <x v="2"/>
    <x v="0"/>
  </r>
  <r>
    <x v="9"/>
    <n v="126"/>
    <n v="21540.75"/>
    <n v="21540.75"/>
    <n v="21540.75"/>
    <n v="7033"/>
    <x v="148"/>
    <x v="0"/>
    <x v="10"/>
    <x v="2"/>
    <x v="0"/>
  </r>
  <r>
    <x v="9"/>
    <n v="5"/>
    <n v="1335.82"/>
    <n v="1375.88"/>
    <n v="1375.88"/>
    <n v="7033"/>
    <x v="148"/>
    <x v="1"/>
    <x v="10"/>
    <x v="2"/>
    <x v="0"/>
  </r>
  <r>
    <x v="9"/>
    <n v="27"/>
    <n v="1549.8"/>
    <n v="1549.8"/>
    <n v="1549.8"/>
    <n v="7210"/>
    <x v="149"/>
    <x v="0"/>
    <x v="1"/>
    <x v="0"/>
    <x v="0"/>
  </r>
  <r>
    <x v="9"/>
    <n v="5"/>
    <n v="185.93"/>
    <n v="191.51"/>
    <n v="191.51"/>
    <n v="7210"/>
    <x v="149"/>
    <x v="1"/>
    <x v="1"/>
    <x v="0"/>
    <x v="0"/>
  </r>
  <r>
    <x v="9"/>
    <n v="11"/>
    <n v="110.04"/>
    <n v="113.36"/>
    <n v="113.36"/>
    <n v="7211"/>
    <x v="150"/>
    <x v="1"/>
    <x v="1"/>
    <x v="0"/>
    <x v="0"/>
  </r>
  <r>
    <x v="9"/>
    <n v="1529"/>
    <n v="74600.600000000006"/>
    <n v="74600.600000000006"/>
    <n v="74600.600000000006"/>
    <n v="7216"/>
    <x v="151"/>
    <x v="0"/>
    <x v="1"/>
    <x v="0"/>
    <x v="0"/>
  </r>
  <r>
    <x v="9"/>
    <n v="20"/>
    <n v="662.28"/>
    <n v="682.16"/>
    <n v="682.16"/>
    <n v="7216"/>
    <x v="151"/>
    <x v="1"/>
    <x v="1"/>
    <x v="0"/>
    <x v="0"/>
  </r>
  <r>
    <x v="9"/>
    <n v="50"/>
    <n v="14662.42"/>
    <n v="14662.42"/>
    <n v="14662.42"/>
    <n v="7217"/>
    <x v="152"/>
    <x v="0"/>
    <x v="1"/>
    <x v="0"/>
    <x v="0"/>
  </r>
  <r>
    <x v="9"/>
    <n v="98"/>
    <n v="41151.03"/>
    <n v="41151.03"/>
    <n v="41151.03"/>
    <n v="7221"/>
    <x v="153"/>
    <x v="0"/>
    <x v="1"/>
    <x v="0"/>
    <x v="0"/>
  </r>
  <r>
    <x v="9"/>
    <n v="32"/>
    <n v="4596.54"/>
    <n v="4734.42"/>
    <n v="4734.42"/>
    <n v="7221"/>
    <x v="153"/>
    <x v="1"/>
    <x v="1"/>
    <x v="0"/>
    <x v="0"/>
  </r>
  <r>
    <x v="9"/>
    <n v="7567"/>
    <n v="868347.56"/>
    <n v="868347.56"/>
    <n v="868347.56"/>
    <n v="7230"/>
    <x v="154"/>
    <x v="0"/>
    <x v="1"/>
    <x v="0"/>
    <x v="0"/>
  </r>
  <r>
    <x v="9"/>
    <n v="181"/>
    <n v="16719.509999999998"/>
    <n v="17224.669999999998"/>
    <n v="17224.669999999998"/>
    <n v="7230"/>
    <x v="154"/>
    <x v="1"/>
    <x v="1"/>
    <x v="0"/>
    <x v="0"/>
  </r>
  <r>
    <x v="9"/>
    <n v="1"/>
    <n v="135.65"/>
    <n v="139.71"/>
    <n v="139.71"/>
    <n v="7251"/>
    <x v="243"/>
    <x v="1"/>
    <x v="1"/>
    <x v="0"/>
    <x v="0"/>
  </r>
  <r>
    <x v="9"/>
    <n v="70"/>
    <n v="232492.24"/>
    <n v="232492.24"/>
    <n v="232492.24"/>
    <n v="7261"/>
    <x v="155"/>
    <x v="0"/>
    <x v="1"/>
    <x v="0"/>
    <x v="0"/>
  </r>
  <r>
    <x v="9"/>
    <n v="1"/>
    <n v="2243.98"/>
    <n v="2311.3000000000002"/>
    <n v="2311.3000000000002"/>
    <n v="7261"/>
    <x v="155"/>
    <x v="1"/>
    <x v="1"/>
    <x v="0"/>
    <x v="0"/>
  </r>
  <r>
    <x v="9"/>
    <n v="22"/>
    <n v="9900"/>
    <n v="9900"/>
    <n v="9900"/>
    <n v="7273"/>
    <x v="156"/>
    <x v="0"/>
    <x v="1"/>
    <x v="0"/>
    <x v="0"/>
  </r>
  <r>
    <x v="9"/>
    <n v="50"/>
    <n v="4670.34"/>
    <n v="4813.8599999999997"/>
    <n v="4813.8599999999997"/>
    <n v="7273"/>
    <x v="156"/>
    <x v="1"/>
    <x v="1"/>
    <x v="0"/>
    <x v="0"/>
  </r>
  <r>
    <x v="9"/>
    <n v="4"/>
    <n v="5696.57"/>
    <n v="5696.57"/>
    <n v="5696.57"/>
    <n v="7276"/>
    <x v="157"/>
    <x v="0"/>
    <x v="1"/>
    <x v="0"/>
    <x v="0"/>
  </r>
  <r>
    <x v="9"/>
    <n v="6"/>
    <n v="5337.49"/>
    <n v="5497.65"/>
    <n v="5497.65"/>
    <n v="7276"/>
    <x v="157"/>
    <x v="1"/>
    <x v="1"/>
    <x v="0"/>
    <x v="0"/>
  </r>
  <r>
    <x v="9"/>
    <n v="5"/>
    <n v="2122.71"/>
    <n v="2186.39"/>
    <n v="2186.39"/>
    <n v="7277"/>
    <x v="158"/>
    <x v="1"/>
    <x v="1"/>
    <x v="0"/>
    <x v="0"/>
  </r>
  <r>
    <x v="9"/>
    <n v="8"/>
    <n v="749.56"/>
    <n v="772.04"/>
    <n v="772.04"/>
    <n v="7278"/>
    <x v="159"/>
    <x v="1"/>
    <x v="1"/>
    <x v="0"/>
    <x v="0"/>
  </r>
  <r>
    <x v="9"/>
    <n v="144"/>
    <n v="26642.81"/>
    <n v="26642.81"/>
    <n v="26642.81"/>
    <n v="7296"/>
    <x v="160"/>
    <x v="0"/>
    <x v="0"/>
    <x v="0"/>
    <x v="0"/>
  </r>
  <r>
    <x v="9"/>
    <n v="8"/>
    <n v="1993"/>
    <n v="2052.7800000000002"/>
    <n v="2052.7800000000002"/>
    <n v="7296"/>
    <x v="160"/>
    <x v="1"/>
    <x v="0"/>
    <x v="0"/>
    <x v="0"/>
  </r>
  <r>
    <x v="9"/>
    <n v="18"/>
    <n v="7741"/>
    <n v="7741"/>
    <n v="7741"/>
    <n v="7297"/>
    <x v="161"/>
    <x v="0"/>
    <x v="1"/>
    <x v="0"/>
    <x v="0"/>
  </r>
  <r>
    <x v="9"/>
    <n v="22"/>
    <n v="1154.23"/>
    <n v="1188.83"/>
    <n v="1188.83"/>
    <n v="7297"/>
    <x v="161"/>
    <x v="1"/>
    <x v="1"/>
    <x v="0"/>
    <x v="0"/>
  </r>
  <r>
    <x v="9"/>
    <n v="117"/>
    <n v="7523.61"/>
    <n v="7523.61"/>
    <n v="7523.61"/>
    <n v="7298"/>
    <x v="162"/>
    <x v="0"/>
    <x v="1"/>
    <x v="0"/>
    <x v="0"/>
  </r>
  <r>
    <x v="9"/>
    <n v="110"/>
    <n v="12965.74"/>
    <n v="13354.6"/>
    <n v="13354.6"/>
    <n v="7298"/>
    <x v="162"/>
    <x v="1"/>
    <x v="1"/>
    <x v="0"/>
    <x v="0"/>
  </r>
  <r>
    <x v="9"/>
    <n v="233"/>
    <n v="116536.79"/>
    <n v="116536.79"/>
    <n v="116536.79"/>
    <n v="7299"/>
    <x v="163"/>
    <x v="0"/>
    <x v="1"/>
    <x v="0"/>
    <x v="0"/>
  </r>
  <r>
    <x v="9"/>
    <n v="212"/>
    <n v="63799.61"/>
    <n v="65815.429999999993"/>
    <n v="65815.429999999993"/>
    <n v="7299"/>
    <x v="163"/>
    <x v="1"/>
    <x v="1"/>
    <x v="0"/>
    <x v="0"/>
  </r>
  <r>
    <x v="9"/>
    <n v="5352"/>
    <n v="787823.84"/>
    <n v="787823.84"/>
    <n v="787823.84"/>
    <n v="7311"/>
    <x v="164"/>
    <x v="0"/>
    <x v="1"/>
    <x v="0"/>
    <x v="0"/>
  </r>
  <r>
    <x v="9"/>
    <n v="144"/>
    <n v="42375.53"/>
    <n v="43701.59"/>
    <n v="43701.59"/>
    <n v="7311"/>
    <x v="164"/>
    <x v="1"/>
    <x v="1"/>
    <x v="0"/>
    <x v="0"/>
  </r>
  <r>
    <x v="9"/>
    <n v="1"/>
    <n v="15.61"/>
    <n v="16.07"/>
    <n v="16.07"/>
    <n v="7321"/>
    <x v="165"/>
    <x v="1"/>
    <x v="1"/>
    <x v="0"/>
    <x v="0"/>
  </r>
  <r>
    <x v="9"/>
    <n v="14"/>
    <n v="1943.18"/>
    <n v="2001.5"/>
    <n v="2001.5"/>
    <n v="7333"/>
    <x v="166"/>
    <x v="1"/>
    <x v="1"/>
    <x v="0"/>
    <x v="0"/>
  </r>
  <r>
    <x v="9"/>
    <n v="15"/>
    <n v="760.18"/>
    <n v="783"/>
    <n v="783"/>
    <n v="7338"/>
    <x v="167"/>
    <x v="1"/>
    <x v="1"/>
    <x v="0"/>
    <x v="0"/>
  </r>
  <r>
    <x v="9"/>
    <n v="85"/>
    <n v="50524.65"/>
    <n v="50524.65"/>
    <n v="50524.65"/>
    <n v="7339"/>
    <x v="168"/>
    <x v="0"/>
    <x v="1"/>
    <x v="0"/>
    <x v="0"/>
  </r>
  <r>
    <x v="9"/>
    <n v="61"/>
    <n v="7101.23"/>
    <n v="7314.27"/>
    <n v="7314.27"/>
    <n v="7339"/>
    <x v="168"/>
    <x v="1"/>
    <x v="1"/>
    <x v="0"/>
    <x v="0"/>
  </r>
  <r>
    <x v="9"/>
    <n v="41"/>
    <n v="14154.35"/>
    <n v="14154.35"/>
    <n v="14154.35"/>
    <n v="7342"/>
    <x v="169"/>
    <x v="0"/>
    <x v="1"/>
    <x v="0"/>
    <x v="0"/>
  </r>
  <r>
    <x v="9"/>
    <n v="1"/>
    <n v="108.83"/>
    <n v="112.09"/>
    <n v="112.09"/>
    <n v="7349"/>
    <x v="170"/>
    <x v="1"/>
    <x v="1"/>
    <x v="0"/>
    <x v="0"/>
  </r>
  <r>
    <x v="9"/>
    <n v="33"/>
    <n v="25480.05"/>
    <n v="25480.05"/>
    <n v="25480.05"/>
    <n v="7361"/>
    <x v="171"/>
    <x v="0"/>
    <x v="1"/>
    <x v="0"/>
    <x v="0"/>
  </r>
  <r>
    <x v="9"/>
    <n v="4"/>
    <n v="43.14"/>
    <n v="46.24"/>
    <n v="46.24"/>
    <n v="7361"/>
    <x v="171"/>
    <x v="1"/>
    <x v="1"/>
    <x v="0"/>
    <x v="0"/>
  </r>
  <r>
    <x v="9"/>
    <n v="4487"/>
    <n v="327698.65999999997"/>
    <n v="327698.65999999997"/>
    <n v="327698.65999999997"/>
    <n v="7372"/>
    <x v="172"/>
    <x v="0"/>
    <x v="0"/>
    <x v="0"/>
    <x v="0"/>
  </r>
  <r>
    <x v="9"/>
    <n v="398"/>
    <n v="48606.05"/>
    <n v="49943.71"/>
    <n v="49943.71"/>
    <n v="7372"/>
    <x v="172"/>
    <x v="1"/>
    <x v="0"/>
    <x v="0"/>
    <x v="0"/>
  </r>
  <r>
    <x v="9"/>
    <n v="47"/>
    <n v="5065.82"/>
    <n v="5217.82"/>
    <n v="5217.82"/>
    <n v="7375"/>
    <x v="173"/>
    <x v="1"/>
    <x v="1"/>
    <x v="0"/>
    <x v="0"/>
  </r>
  <r>
    <x v="9"/>
    <n v="23"/>
    <n v="2106.88"/>
    <n v="2189.2399999999998"/>
    <n v="2189.2399999999998"/>
    <n v="7379"/>
    <x v="174"/>
    <x v="1"/>
    <x v="0"/>
    <x v="0"/>
    <x v="0"/>
  </r>
  <r>
    <x v="9"/>
    <n v="2689"/>
    <n v="856687.45"/>
    <n v="856687.45"/>
    <n v="856687.45"/>
    <n v="7392"/>
    <x v="175"/>
    <x v="0"/>
    <x v="1"/>
    <x v="0"/>
    <x v="0"/>
  </r>
  <r>
    <x v="9"/>
    <n v="195"/>
    <n v="46658.54"/>
    <n v="48091.68"/>
    <n v="48091.68"/>
    <n v="7392"/>
    <x v="175"/>
    <x v="1"/>
    <x v="1"/>
    <x v="0"/>
    <x v="0"/>
  </r>
  <r>
    <x v="9"/>
    <n v="477"/>
    <n v="79387.820000000007"/>
    <n v="79387.820000000007"/>
    <n v="79387.820000000007"/>
    <n v="7393"/>
    <x v="176"/>
    <x v="0"/>
    <x v="1"/>
    <x v="0"/>
    <x v="0"/>
  </r>
  <r>
    <x v="9"/>
    <n v="1"/>
    <n v="415.59"/>
    <n v="428.05"/>
    <n v="428.05"/>
    <n v="7393"/>
    <x v="176"/>
    <x v="1"/>
    <x v="1"/>
    <x v="0"/>
    <x v="0"/>
  </r>
  <r>
    <x v="9"/>
    <n v="578"/>
    <n v="197849.68"/>
    <n v="197849.68"/>
    <n v="197849.68"/>
    <n v="7394"/>
    <x v="177"/>
    <x v="0"/>
    <x v="1"/>
    <x v="0"/>
    <x v="0"/>
  </r>
  <r>
    <x v="9"/>
    <n v="80"/>
    <n v="4223.21"/>
    <n v="4351.33"/>
    <n v="4351.33"/>
    <n v="7394"/>
    <x v="177"/>
    <x v="1"/>
    <x v="1"/>
    <x v="0"/>
    <x v="0"/>
  </r>
  <r>
    <x v="9"/>
    <n v="161"/>
    <n v="23059.13"/>
    <n v="23059.13"/>
    <n v="23059.13"/>
    <n v="7395"/>
    <x v="178"/>
    <x v="0"/>
    <x v="1"/>
    <x v="0"/>
    <x v="0"/>
  </r>
  <r>
    <x v="9"/>
    <n v="33"/>
    <n v="1521.75"/>
    <n v="1567.39"/>
    <n v="1567.39"/>
    <n v="7395"/>
    <x v="178"/>
    <x v="1"/>
    <x v="1"/>
    <x v="0"/>
    <x v="0"/>
  </r>
  <r>
    <x v="9"/>
    <n v="16865"/>
    <n v="2566519.2400000002"/>
    <n v="2566519.2400000002"/>
    <n v="2566519.2400000002"/>
    <n v="7399"/>
    <x v="179"/>
    <x v="0"/>
    <x v="1"/>
    <x v="0"/>
    <x v="0"/>
  </r>
  <r>
    <x v="9"/>
    <n v="2"/>
    <n v="-129.31"/>
    <n v="0"/>
    <n v="-128.51"/>
    <n v="7399"/>
    <x v="179"/>
    <x v="1"/>
    <x v="2"/>
    <x v="1"/>
    <x v="0"/>
  </r>
  <r>
    <x v="9"/>
    <n v="9657"/>
    <n v="1155682.95"/>
    <n v="1185893.31"/>
    <n v="1185893.31"/>
    <n v="7399"/>
    <x v="179"/>
    <x v="1"/>
    <x v="1"/>
    <x v="0"/>
    <x v="0"/>
  </r>
  <r>
    <x v="9"/>
    <n v="1"/>
    <n v="239.14"/>
    <n v="0"/>
    <n v="239.14"/>
    <n v="7512"/>
    <x v="180"/>
    <x v="0"/>
    <x v="2"/>
    <x v="1"/>
    <x v="0"/>
  </r>
  <r>
    <x v="9"/>
    <n v="4696"/>
    <n v="1101241.31"/>
    <n v="1101241.31"/>
    <n v="1101241.31"/>
    <n v="7512"/>
    <x v="180"/>
    <x v="0"/>
    <x v="11"/>
    <x v="5"/>
    <x v="0"/>
  </r>
  <r>
    <x v="9"/>
    <n v="1"/>
    <n v="-122.13"/>
    <n v="0"/>
    <n v="-118.67"/>
    <n v="7512"/>
    <x v="180"/>
    <x v="1"/>
    <x v="2"/>
    <x v="1"/>
    <x v="0"/>
  </r>
  <r>
    <x v="9"/>
    <n v="2029"/>
    <n v="657870.92000000004"/>
    <n v="676995.32"/>
    <n v="676995.32"/>
    <n v="7512"/>
    <x v="180"/>
    <x v="1"/>
    <x v="11"/>
    <x v="5"/>
    <x v="0"/>
  </r>
  <r>
    <x v="9"/>
    <n v="134"/>
    <n v="23913.87"/>
    <n v="23913.87"/>
    <n v="23913.87"/>
    <n v="7513"/>
    <x v="181"/>
    <x v="0"/>
    <x v="11"/>
    <x v="5"/>
    <x v="0"/>
  </r>
  <r>
    <x v="9"/>
    <n v="3"/>
    <n v="2238.2399999999998"/>
    <n v="2305.38"/>
    <n v="2305.38"/>
    <n v="7513"/>
    <x v="181"/>
    <x v="1"/>
    <x v="11"/>
    <x v="5"/>
    <x v="0"/>
  </r>
  <r>
    <x v="9"/>
    <n v="16"/>
    <n v="2004.73"/>
    <n v="2004.73"/>
    <n v="2004.73"/>
    <n v="7519"/>
    <x v="182"/>
    <x v="0"/>
    <x v="11"/>
    <x v="5"/>
    <x v="0"/>
  </r>
  <r>
    <x v="9"/>
    <n v="8"/>
    <n v="2828.77"/>
    <n v="2913.59"/>
    <n v="2913.59"/>
    <n v="7519"/>
    <x v="182"/>
    <x v="1"/>
    <x v="11"/>
    <x v="5"/>
    <x v="0"/>
  </r>
  <r>
    <x v="9"/>
    <n v="2"/>
    <n v="239.4"/>
    <n v="0"/>
    <n v="239.4"/>
    <n v="7523"/>
    <x v="183"/>
    <x v="0"/>
    <x v="2"/>
    <x v="1"/>
    <x v="0"/>
  </r>
  <r>
    <x v="9"/>
    <n v="26813"/>
    <n v="875410.22"/>
    <n v="875410.22"/>
    <n v="875410.22"/>
    <n v="7523"/>
    <x v="183"/>
    <x v="0"/>
    <x v="5"/>
    <x v="2"/>
    <x v="0"/>
  </r>
  <r>
    <x v="9"/>
    <n v="108"/>
    <n v="4702.8900000000003"/>
    <n v="4890.8500000000004"/>
    <n v="4890.8500000000004"/>
    <n v="7523"/>
    <x v="183"/>
    <x v="1"/>
    <x v="5"/>
    <x v="2"/>
    <x v="0"/>
  </r>
  <r>
    <x v="9"/>
    <n v="54"/>
    <n v="28238.27"/>
    <n v="28238.27"/>
    <n v="28238.27"/>
    <n v="7531"/>
    <x v="184"/>
    <x v="0"/>
    <x v="5"/>
    <x v="2"/>
    <x v="0"/>
  </r>
  <r>
    <x v="9"/>
    <n v="1"/>
    <n v="45.57"/>
    <n v="46.93"/>
    <n v="46.93"/>
    <n v="7531"/>
    <x v="184"/>
    <x v="1"/>
    <x v="5"/>
    <x v="2"/>
    <x v="0"/>
  </r>
  <r>
    <x v="9"/>
    <n v="3555"/>
    <n v="1598899.2"/>
    <n v="1598899.2"/>
    <n v="1598899.2"/>
    <n v="7538"/>
    <x v="186"/>
    <x v="0"/>
    <x v="5"/>
    <x v="2"/>
    <x v="0"/>
  </r>
  <r>
    <x v="9"/>
    <n v="21"/>
    <n v="6707.43"/>
    <n v="6908.61"/>
    <n v="6908.61"/>
    <n v="7538"/>
    <x v="186"/>
    <x v="1"/>
    <x v="5"/>
    <x v="2"/>
    <x v="0"/>
  </r>
  <r>
    <x v="9"/>
    <n v="1"/>
    <n v="11.77"/>
    <n v="12.13"/>
    <n v="12.13"/>
    <n v="7542"/>
    <x v="187"/>
    <x v="1"/>
    <x v="5"/>
    <x v="2"/>
    <x v="0"/>
  </r>
  <r>
    <x v="9"/>
    <n v="2"/>
    <n v="175"/>
    <n v="175"/>
    <n v="175"/>
    <n v="7549"/>
    <x v="188"/>
    <x v="0"/>
    <x v="5"/>
    <x v="2"/>
    <x v="0"/>
  </r>
  <r>
    <x v="9"/>
    <n v="3"/>
    <n v="6908.23"/>
    <n v="7570.29"/>
    <n v="7570.29"/>
    <n v="7549"/>
    <x v="188"/>
    <x v="1"/>
    <x v="5"/>
    <x v="2"/>
    <x v="0"/>
  </r>
  <r>
    <x v="9"/>
    <n v="95"/>
    <n v="16868.13"/>
    <n v="16868.13"/>
    <n v="16868.13"/>
    <n v="7622"/>
    <x v="189"/>
    <x v="0"/>
    <x v="1"/>
    <x v="0"/>
    <x v="0"/>
  </r>
  <r>
    <x v="9"/>
    <n v="7"/>
    <n v="440.82"/>
    <n v="454.06"/>
    <n v="454.06"/>
    <n v="7629"/>
    <x v="190"/>
    <x v="1"/>
    <x v="1"/>
    <x v="0"/>
    <x v="0"/>
  </r>
  <r>
    <x v="9"/>
    <n v="5"/>
    <n v="5253.7"/>
    <n v="5411.32"/>
    <n v="5411.32"/>
    <n v="7631"/>
    <x v="191"/>
    <x v="1"/>
    <x v="0"/>
    <x v="0"/>
    <x v="0"/>
  </r>
  <r>
    <x v="9"/>
    <n v="142"/>
    <n v="13442.57"/>
    <n v="13442.57"/>
    <n v="13442.57"/>
    <n v="7699"/>
    <x v="192"/>
    <x v="0"/>
    <x v="1"/>
    <x v="0"/>
    <x v="0"/>
  </r>
  <r>
    <x v="9"/>
    <n v="1"/>
    <n v="188.68"/>
    <n v="194.34"/>
    <n v="194.34"/>
    <n v="7699"/>
    <x v="192"/>
    <x v="1"/>
    <x v="1"/>
    <x v="0"/>
    <x v="0"/>
  </r>
  <r>
    <x v="9"/>
    <n v="12"/>
    <n v="298.73"/>
    <n v="312.47000000000003"/>
    <n v="312.47000000000003"/>
    <n v="7829"/>
    <x v="193"/>
    <x v="1"/>
    <x v="1"/>
    <x v="0"/>
    <x v="0"/>
  </r>
  <r>
    <x v="9"/>
    <n v="3020"/>
    <n v="137541.51999999999"/>
    <n v="137541.51999999999"/>
    <n v="137541.51999999999"/>
    <n v="7832"/>
    <x v="194"/>
    <x v="0"/>
    <x v="1"/>
    <x v="0"/>
    <x v="0"/>
  </r>
  <r>
    <x v="9"/>
    <n v="90"/>
    <n v="2807.25"/>
    <n v="2894.05"/>
    <n v="2894.05"/>
    <n v="7832"/>
    <x v="194"/>
    <x v="1"/>
    <x v="1"/>
    <x v="0"/>
    <x v="0"/>
  </r>
  <r>
    <x v="9"/>
    <n v="142"/>
    <n v="6221.07"/>
    <n v="6221.07"/>
    <n v="6221.07"/>
    <n v="7841"/>
    <x v="195"/>
    <x v="0"/>
    <x v="0"/>
    <x v="0"/>
    <x v="0"/>
  </r>
  <r>
    <x v="9"/>
    <n v="9"/>
    <n v="665.6"/>
    <n v="685.62"/>
    <n v="685.62"/>
    <n v="7841"/>
    <x v="195"/>
    <x v="1"/>
    <x v="0"/>
    <x v="0"/>
    <x v="0"/>
  </r>
  <r>
    <x v="9"/>
    <n v="16"/>
    <n v="7345.78"/>
    <n v="7345.78"/>
    <n v="7345.78"/>
    <n v="7911"/>
    <x v="196"/>
    <x v="0"/>
    <x v="1"/>
    <x v="0"/>
    <x v="0"/>
  </r>
  <r>
    <x v="9"/>
    <n v="2"/>
    <n v="1431.72"/>
    <n v="1474.66"/>
    <n v="1474.66"/>
    <n v="7911"/>
    <x v="196"/>
    <x v="1"/>
    <x v="1"/>
    <x v="0"/>
    <x v="0"/>
  </r>
  <r>
    <x v="9"/>
    <n v="15804"/>
    <n v="3140348.6"/>
    <n v="3140348.6"/>
    <n v="3140348.6"/>
    <n v="7922"/>
    <x v="197"/>
    <x v="0"/>
    <x v="1"/>
    <x v="0"/>
    <x v="0"/>
  </r>
  <r>
    <x v="9"/>
    <n v="875"/>
    <n v="234545.83"/>
    <n v="242544.75"/>
    <n v="242544.75"/>
    <n v="7922"/>
    <x v="197"/>
    <x v="1"/>
    <x v="1"/>
    <x v="0"/>
    <x v="0"/>
  </r>
  <r>
    <x v="9"/>
    <n v="104"/>
    <n v="22955.9"/>
    <n v="22955.9"/>
    <n v="22955.9"/>
    <n v="7929"/>
    <x v="198"/>
    <x v="0"/>
    <x v="1"/>
    <x v="0"/>
    <x v="0"/>
  </r>
  <r>
    <x v="9"/>
    <n v="24"/>
    <n v="8190.23"/>
    <n v="8436.27"/>
    <n v="8436.27"/>
    <n v="7929"/>
    <x v="198"/>
    <x v="1"/>
    <x v="1"/>
    <x v="0"/>
    <x v="0"/>
  </r>
  <r>
    <x v="9"/>
    <n v="83"/>
    <n v="56157.3"/>
    <n v="56157.3"/>
    <n v="56157.3"/>
    <n v="7941"/>
    <x v="200"/>
    <x v="0"/>
    <x v="1"/>
    <x v="0"/>
    <x v="0"/>
  </r>
  <r>
    <x v="9"/>
    <n v="52"/>
    <n v="14950.25"/>
    <n v="15398.73"/>
    <n v="15398.73"/>
    <n v="7941"/>
    <x v="200"/>
    <x v="1"/>
    <x v="1"/>
    <x v="0"/>
    <x v="0"/>
  </r>
  <r>
    <x v="9"/>
    <n v="487"/>
    <n v="40382.53"/>
    <n v="40382.53"/>
    <n v="40382.53"/>
    <n v="7991"/>
    <x v="201"/>
    <x v="0"/>
    <x v="1"/>
    <x v="0"/>
    <x v="0"/>
  </r>
  <r>
    <x v="9"/>
    <n v="402"/>
    <n v="67614.14"/>
    <n v="69643.08"/>
    <n v="69643.08"/>
    <n v="7991"/>
    <x v="201"/>
    <x v="1"/>
    <x v="1"/>
    <x v="0"/>
    <x v="0"/>
  </r>
  <r>
    <x v="9"/>
    <n v="403"/>
    <n v="58837.33"/>
    <n v="58837.33"/>
    <n v="58837.33"/>
    <n v="7992"/>
    <x v="202"/>
    <x v="0"/>
    <x v="1"/>
    <x v="0"/>
    <x v="0"/>
  </r>
  <r>
    <x v="9"/>
    <n v="117"/>
    <n v="19140.88"/>
    <n v="19715.080000000002"/>
    <n v="19715.080000000002"/>
    <n v="7992"/>
    <x v="202"/>
    <x v="1"/>
    <x v="1"/>
    <x v="0"/>
    <x v="0"/>
  </r>
  <r>
    <x v="9"/>
    <n v="3"/>
    <n v="228.86"/>
    <n v="235.74"/>
    <n v="235.74"/>
    <n v="7993"/>
    <x v="203"/>
    <x v="1"/>
    <x v="0"/>
    <x v="0"/>
    <x v="0"/>
  </r>
  <r>
    <x v="9"/>
    <n v="5"/>
    <n v="84.41"/>
    <n v="86.93"/>
    <n v="86.93"/>
    <n v="7994"/>
    <x v="204"/>
    <x v="1"/>
    <x v="1"/>
    <x v="0"/>
    <x v="0"/>
  </r>
  <r>
    <x v="9"/>
    <n v="4"/>
    <n v="261.5"/>
    <n v="261.5"/>
    <n v="261.5"/>
    <n v="7995"/>
    <x v="244"/>
    <x v="0"/>
    <x v="1"/>
    <x v="0"/>
    <x v="0"/>
  </r>
  <r>
    <x v="9"/>
    <n v="772"/>
    <n v="60459.37"/>
    <n v="60459.37"/>
    <n v="60459.37"/>
    <n v="7996"/>
    <x v="205"/>
    <x v="0"/>
    <x v="1"/>
    <x v="0"/>
    <x v="0"/>
  </r>
  <r>
    <x v="9"/>
    <n v="330"/>
    <n v="44269.64"/>
    <n v="45602.68"/>
    <n v="45602.68"/>
    <n v="7996"/>
    <x v="205"/>
    <x v="1"/>
    <x v="1"/>
    <x v="0"/>
    <x v="0"/>
  </r>
  <r>
    <x v="9"/>
    <n v="7525"/>
    <n v="377894.47"/>
    <n v="377894.47"/>
    <n v="377894.47"/>
    <n v="7997"/>
    <x v="206"/>
    <x v="0"/>
    <x v="1"/>
    <x v="0"/>
    <x v="0"/>
  </r>
  <r>
    <x v="9"/>
    <n v="204"/>
    <n v="63963.71"/>
    <n v="65726.19"/>
    <n v="65726.19"/>
    <n v="7997"/>
    <x v="206"/>
    <x v="1"/>
    <x v="1"/>
    <x v="0"/>
    <x v="0"/>
  </r>
  <r>
    <x v="9"/>
    <n v="126"/>
    <n v="11026.97"/>
    <n v="11026.97"/>
    <n v="11026.97"/>
    <n v="7998"/>
    <x v="207"/>
    <x v="0"/>
    <x v="1"/>
    <x v="0"/>
    <x v="0"/>
  </r>
  <r>
    <x v="9"/>
    <n v="10"/>
    <n v="641.35"/>
    <n v="660.63"/>
    <n v="660.63"/>
    <n v="7998"/>
    <x v="207"/>
    <x v="1"/>
    <x v="1"/>
    <x v="0"/>
    <x v="0"/>
  </r>
  <r>
    <x v="9"/>
    <n v="679"/>
    <n v="47549.97"/>
    <n v="47549.97"/>
    <n v="47549.97"/>
    <n v="7999"/>
    <x v="208"/>
    <x v="0"/>
    <x v="1"/>
    <x v="0"/>
    <x v="0"/>
  </r>
  <r>
    <x v="9"/>
    <n v="769"/>
    <n v="72469.19"/>
    <n v="74698.289999999994"/>
    <n v="74698.289999999994"/>
    <n v="7999"/>
    <x v="208"/>
    <x v="1"/>
    <x v="1"/>
    <x v="0"/>
    <x v="0"/>
  </r>
  <r>
    <x v="9"/>
    <n v="1458"/>
    <n v="525183.67000000004"/>
    <n v="525183.67000000004"/>
    <n v="525183.67000000004"/>
    <n v="8011"/>
    <x v="209"/>
    <x v="0"/>
    <x v="1"/>
    <x v="0"/>
    <x v="0"/>
  </r>
  <r>
    <x v="9"/>
    <n v="39"/>
    <n v="33964.79"/>
    <n v="34983.730000000003"/>
    <n v="34983.730000000003"/>
    <n v="8011"/>
    <x v="209"/>
    <x v="1"/>
    <x v="1"/>
    <x v="0"/>
    <x v="0"/>
  </r>
  <r>
    <x v="9"/>
    <n v="4318"/>
    <n v="1686308.32"/>
    <n v="1686308.32"/>
    <n v="1686308.32"/>
    <n v="8021"/>
    <x v="210"/>
    <x v="0"/>
    <x v="1"/>
    <x v="0"/>
    <x v="0"/>
  </r>
  <r>
    <x v="9"/>
    <n v="54"/>
    <n v="41519.910000000003"/>
    <n v="42765.53"/>
    <n v="42765.53"/>
    <n v="8021"/>
    <x v="210"/>
    <x v="1"/>
    <x v="1"/>
    <x v="0"/>
    <x v="0"/>
  </r>
  <r>
    <x v="9"/>
    <n v="1154"/>
    <n v="65349.57"/>
    <n v="65349.57"/>
    <n v="65349.57"/>
    <n v="8041"/>
    <x v="211"/>
    <x v="0"/>
    <x v="1"/>
    <x v="0"/>
    <x v="0"/>
  </r>
  <r>
    <x v="9"/>
    <n v="3"/>
    <n v="229.68"/>
    <n v="236.56"/>
    <n v="236.56"/>
    <n v="8041"/>
    <x v="211"/>
    <x v="1"/>
    <x v="1"/>
    <x v="0"/>
    <x v="0"/>
  </r>
  <r>
    <x v="9"/>
    <n v="1481"/>
    <n v="439730.87"/>
    <n v="439730.87"/>
    <n v="439730.87"/>
    <n v="8042"/>
    <x v="212"/>
    <x v="0"/>
    <x v="1"/>
    <x v="0"/>
    <x v="0"/>
  </r>
  <r>
    <x v="9"/>
    <n v="15"/>
    <n v="2658.98"/>
    <n v="2738.78"/>
    <n v="2738.78"/>
    <n v="8042"/>
    <x v="212"/>
    <x v="1"/>
    <x v="1"/>
    <x v="0"/>
    <x v="0"/>
  </r>
  <r>
    <x v="9"/>
    <n v="490"/>
    <n v="123544.64"/>
    <n v="123544.64"/>
    <n v="123544.64"/>
    <n v="8043"/>
    <x v="213"/>
    <x v="0"/>
    <x v="1"/>
    <x v="0"/>
    <x v="0"/>
  </r>
  <r>
    <x v="9"/>
    <n v="104"/>
    <n v="31394.85"/>
    <n v="32351.53"/>
    <n v="32351.53"/>
    <n v="8043"/>
    <x v="213"/>
    <x v="1"/>
    <x v="1"/>
    <x v="0"/>
    <x v="0"/>
  </r>
  <r>
    <x v="9"/>
    <n v="352"/>
    <n v="36005.99"/>
    <n v="36005.99"/>
    <n v="36005.99"/>
    <n v="8049"/>
    <x v="214"/>
    <x v="0"/>
    <x v="1"/>
    <x v="0"/>
    <x v="0"/>
  </r>
  <r>
    <x v="9"/>
    <n v="14"/>
    <n v="2735.54"/>
    <n v="2735.54"/>
    <n v="2735.54"/>
    <n v="8050"/>
    <x v="215"/>
    <x v="0"/>
    <x v="1"/>
    <x v="0"/>
    <x v="0"/>
  </r>
  <r>
    <x v="9"/>
    <n v="1382"/>
    <n v="358260.67"/>
    <n v="358260.67"/>
    <n v="358260.67"/>
    <n v="8062"/>
    <x v="216"/>
    <x v="0"/>
    <x v="1"/>
    <x v="0"/>
    <x v="0"/>
  </r>
  <r>
    <x v="9"/>
    <n v="92"/>
    <n v="77460.25"/>
    <n v="79920.350000000006"/>
    <n v="79920.350000000006"/>
    <n v="8062"/>
    <x v="216"/>
    <x v="1"/>
    <x v="1"/>
    <x v="0"/>
    <x v="0"/>
  </r>
  <r>
    <x v="9"/>
    <n v="166"/>
    <n v="46256.9"/>
    <n v="46256.9"/>
    <n v="46256.9"/>
    <n v="8071"/>
    <x v="217"/>
    <x v="0"/>
    <x v="1"/>
    <x v="0"/>
    <x v="0"/>
  </r>
  <r>
    <x v="9"/>
    <n v="16"/>
    <n v="8432.56"/>
    <n v="8685.5400000000009"/>
    <n v="8685.5400000000009"/>
    <n v="8071"/>
    <x v="217"/>
    <x v="1"/>
    <x v="1"/>
    <x v="0"/>
    <x v="0"/>
  </r>
  <r>
    <x v="9"/>
    <n v="8449"/>
    <n v="2856574.22"/>
    <n v="2856574.22"/>
    <n v="2856574.22"/>
    <n v="8099"/>
    <x v="218"/>
    <x v="0"/>
    <x v="1"/>
    <x v="0"/>
    <x v="0"/>
  </r>
  <r>
    <x v="9"/>
    <n v="216"/>
    <n v="91755.62"/>
    <n v="94142.24"/>
    <n v="94142.24"/>
    <n v="8099"/>
    <x v="218"/>
    <x v="1"/>
    <x v="1"/>
    <x v="0"/>
    <x v="0"/>
  </r>
  <r>
    <x v="9"/>
    <n v="240"/>
    <n v="463728.54"/>
    <n v="463728.54"/>
    <n v="463728.54"/>
    <n v="8111"/>
    <x v="219"/>
    <x v="0"/>
    <x v="1"/>
    <x v="0"/>
    <x v="0"/>
  </r>
  <r>
    <x v="9"/>
    <n v="6"/>
    <n v="7966.7"/>
    <n v="8205.7199999999993"/>
    <n v="8205.7199999999993"/>
    <n v="8111"/>
    <x v="219"/>
    <x v="1"/>
    <x v="1"/>
    <x v="0"/>
    <x v="0"/>
  </r>
  <r>
    <x v="9"/>
    <n v="1708"/>
    <n v="3280651.96"/>
    <n v="3280651.96"/>
    <n v="3280651.96"/>
    <n v="8211"/>
    <x v="220"/>
    <x v="0"/>
    <x v="1"/>
    <x v="0"/>
    <x v="0"/>
  </r>
  <r>
    <x v="9"/>
    <n v="11"/>
    <n v="8159.74"/>
    <n v="8404.52"/>
    <n v="8404.52"/>
    <n v="8211"/>
    <x v="220"/>
    <x v="1"/>
    <x v="1"/>
    <x v="0"/>
    <x v="0"/>
  </r>
  <r>
    <x v="9"/>
    <n v="5894"/>
    <n v="933587.97"/>
    <n v="933587.97"/>
    <n v="933587.97"/>
    <n v="8220"/>
    <x v="221"/>
    <x v="0"/>
    <x v="1"/>
    <x v="0"/>
    <x v="0"/>
  </r>
  <r>
    <x v="9"/>
    <n v="102"/>
    <n v="72407.61"/>
    <n v="74590.95"/>
    <n v="74590.95"/>
    <n v="8220"/>
    <x v="221"/>
    <x v="1"/>
    <x v="1"/>
    <x v="0"/>
    <x v="0"/>
  </r>
  <r>
    <x v="9"/>
    <n v="5"/>
    <n v="985.69"/>
    <n v="1015.25"/>
    <n v="1015.25"/>
    <n v="8244"/>
    <x v="222"/>
    <x v="1"/>
    <x v="1"/>
    <x v="0"/>
    <x v="0"/>
  </r>
  <r>
    <x v="9"/>
    <n v="205"/>
    <n v="159338.51"/>
    <n v="159338.51"/>
    <n v="159338.51"/>
    <n v="8249"/>
    <x v="223"/>
    <x v="0"/>
    <x v="1"/>
    <x v="0"/>
    <x v="0"/>
  </r>
  <r>
    <x v="9"/>
    <n v="6"/>
    <n v="2631.31"/>
    <n v="2710.23"/>
    <n v="2710.23"/>
    <n v="8249"/>
    <x v="223"/>
    <x v="1"/>
    <x v="1"/>
    <x v="0"/>
    <x v="0"/>
  </r>
  <r>
    <x v="9"/>
    <n v="1315"/>
    <n v="726614.69"/>
    <n v="726614.69"/>
    <n v="726614.69"/>
    <n v="8299"/>
    <x v="224"/>
    <x v="0"/>
    <x v="1"/>
    <x v="0"/>
    <x v="0"/>
  </r>
  <r>
    <x v="9"/>
    <n v="227"/>
    <n v="60109.9"/>
    <n v="62021.3"/>
    <n v="62021.3"/>
    <n v="8299"/>
    <x v="224"/>
    <x v="1"/>
    <x v="1"/>
    <x v="0"/>
    <x v="0"/>
  </r>
  <r>
    <x v="9"/>
    <n v="413"/>
    <n v="131490.89000000001"/>
    <n v="131490.89000000001"/>
    <n v="131490.89000000001"/>
    <n v="8351"/>
    <x v="225"/>
    <x v="0"/>
    <x v="1"/>
    <x v="0"/>
    <x v="0"/>
  </r>
  <r>
    <x v="9"/>
    <n v="1"/>
    <n v="49.92"/>
    <n v="51.42"/>
    <n v="51.42"/>
    <n v="8351"/>
    <x v="225"/>
    <x v="1"/>
    <x v="1"/>
    <x v="0"/>
    <x v="0"/>
  </r>
  <r>
    <x v="9"/>
    <n v="23641"/>
    <n v="1976070.38"/>
    <n v="1976070.38"/>
    <n v="1976070.38"/>
    <n v="8398"/>
    <x v="226"/>
    <x v="0"/>
    <x v="1"/>
    <x v="0"/>
    <x v="0"/>
  </r>
  <r>
    <x v="9"/>
    <n v="759"/>
    <n v="97059.59"/>
    <n v="100154.45"/>
    <n v="100154.45"/>
    <n v="8398"/>
    <x v="226"/>
    <x v="1"/>
    <x v="1"/>
    <x v="0"/>
    <x v="0"/>
  </r>
  <r>
    <x v="9"/>
    <n v="3"/>
    <n v="128.9"/>
    <n v="128.9"/>
    <n v="128.9"/>
    <n v="8641"/>
    <x v="227"/>
    <x v="0"/>
    <x v="1"/>
    <x v="0"/>
    <x v="0"/>
  </r>
  <r>
    <x v="9"/>
    <n v="13"/>
    <n v="11926.58"/>
    <n v="12284.42"/>
    <n v="12284.42"/>
    <n v="8641"/>
    <x v="227"/>
    <x v="1"/>
    <x v="1"/>
    <x v="0"/>
    <x v="0"/>
  </r>
  <r>
    <x v="9"/>
    <n v="23"/>
    <n v="2290.2399999999998"/>
    <n v="2358.98"/>
    <n v="2358.98"/>
    <n v="8661"/>
    <x v="228"/>
    <x v="1"/>
    <x v="1"/>
    <x v="0"/>
    <x v="0"/>
  </r>
  <r>
    <x v="9"/>
    <n v="3"/>
    <n v="34.33"/>
    <n v="35.369999999999997"/>
    <n v="35.369999999999997"/>
    <n v="8675"/>
    <x v="229"/>
    <x v="1"/>
    <x v="1"/>
    <x v="0"/>
    <x v="0"/>
  </r>
  <r>
    <x v="9"/>
    <n v="3423"/>
    <n v="500794.81"/>
    <n v="500794.81"/>
    <n v="500794.81"/>
    <n v="8699"/>
    <x v="230"/>
    <x v="0"/>
    <x v="1"/>
    <x v="0"/>
    <x v="0"/>
  </r>
  <r>
    <x v="9"/>
    <n v="152"/>
    <n v="47618.3"/>
    <n v="49149.96"/>
    <n v="49149.96"/>
    <n v="8699"/>
    <x v="230"/>
    <x v="1"/>
    <x v="1"/>
    <x v="0"/>
    <x v="0"/>
  </r>
  <r>
    <x v="9"/>
    <n v="1"/>
    <n v="10.39"/>
    <n v="10.71"/>
    <n v="10.71"/>
    <n v="8734"/>
    <x v="247"/>
    <x v="1"/>
    <x v="1"/>
    <x v="0"/>
    <x v="0"/>
  </r>
  <r>
    <x v="9"/>
    <n v="122"/>
    <n v="61006.55"/>
    <n v="61006.55"/>
    <n v="61006.55"/>
    <n v="8911"/>
    <x v="231"/>
    <x v="0"/>
    <x v="1"/>
    <x v="0"/>
    <x v="0"/>
  </r>
  <r>
    <x v="9"/>
    <n v="3"/>
    <n v="987.95"/>
    <n v="1017.59"/>
    <n v="1017.59"/>
    <n v="8911"/>
    <x v="231"/>
    <x v="1"/>
    <x v="1"/>
    <x v="0"/>
    <x v="0"/>
  </r>
  <r>
    <x v="9"/>
    <n v="1504"/>
    <n v="590509.30000000005"/>
    <n v="590509.30000000005"/>
    <n v="590509.30000000005"/>
    <n v="8931"/>
    <x v="232"/>
    <x v="0"/>
    <x v="1"/>
    <x v="0"/>
    <x v="0"/>
  </r>
  <r>
    <x v="9"/>
    <n v="20"/>
    <n v="4734.6000000000004"/>
    <n v="4879.74"/>
    <n v="4879.74"/>
    <n v="8931"/>
    <x v="232"/>
    <x v="1"/>
    <x v="1"/>
    <x v="0"/>
    <x v="0"/>
  </r>
  <r>
    <x v="9"/>
    <n v="920"/>
    <n v="567311.49"/>
    <n v="567311.49"/>
    <n v="567311.49"/>
    <n v="8999"/>
    <x v="233"/>
    <x v="0"/>
    <x v="1"/>
    <x v="0"/>
    <x v="0"/>
  </r>
  <r>
    <x v="9"/>
    <n v="748"/>
    <n v="138450.82999999999"/>
    <n v="143297.03"/>
    <n v="143297.03"/>
    <n v="8999"/>
    <x v="233"/>
    <x v="1"/>
    <x v="1"/>
    <x v="0"/>
    <x v="0"/>
  </r>
  <r>
    <x v="9"/>
    <n v="4"/>
    <n v="165.48"/>
    <n v="177.16"/>
    <n v="177.16"/>
    <n v="9222"/>
    <x v="234"/>
    <x v="1"/>
    <x v="1"/>
    <x v="0"/>
    <x v="0"/>
  </r>
  <r>
    <x v="9"/>
    <n v="16"/>
    <n v="2864.51"/>
    <n v="2952.55"/>
    <n v="2952.55"/>
    <n v="9311"/>
    <x v="235"/>
    <x v="1"/>
    <x v="1"/>
    <x v="0"/>
    <x v="0"/>
  </r>
  <r>
    <x v="9"/>
    <n v="34395"/>
    <n v="20036107.390000001"/>
    <n v="20036107.390000001"/>
    <n v="20036107.390000001"/>
    <n v="9399"/>
    <x v="236"/>
    <x v="0"/>
    <x v="1"/>
    <x v="0"/>
    <x v="0"/>
  </r>
  <r>
    <x v="9"/>
    <n v="1778"/>
    <n v="81375.27"/>
    <n v="83837.81"/>
    <n v="83837.81"/>
    <n v="9399"/>
    <x v="236"/>
    <x v="1"/>
    <x v="1"/>
    <x v="0"/>
    <x v="0"/>
  </r>
  <r>
    <x v="9"/>
    <n v="14204"/>
    <n v="1536367.06"/>
    <n v="1536367.06"/>
    <n v="1536367.06"/>
    <n v="9402"/>
    <x v="237"/>
    <x v="0"/>
    <x v="1"/>
    <x v="0"/>
    <x v="0"/>
  </r>
  <r>
    <x v="9"/>
    <n v="54"/>
    <n v="4126.9399999999996"/>
    <n v="4250.7"/>
    <n v="4250.7"/>
    <n v="9402"/>
    <x v="237"/>
    <x v="1"/>
    <x v="1"/>
    <x v="0"/>
    <x v="0"/>
  </r>
  <r>
    <x v="10"/>
    <n v="320"/>
    <n v="126384.14"/>
    <n v="126384.14"/>
    <n v="126384.14"/>
    <n v="1520"/>
    <x v="0"/>
    <x v="0"/>
    <x v="0"/>
    <x v="0"/>
    <x v="0"/>
  </r>
  <r>
    <x v="10"/>
    <n v="30"/>
    <n v="5064.96"/>
    <n v="5135.5200000000004"/>
    <n v="5135.5200000000004"/>
    <n v="1520"/>
    <x v="0"/>
    <x v="1"/>
    <x v="0"/>
    <x v="0"/>
    <x v="0"/>
  </r>
  <r>
    <x v="10"/>
    <n v="55"/>
    <n v="44142.49"/>
    <n v="44142.49"/>
    <n v="44142.49"/>
    <n v="1711"/>
    <x v="1"/>
    <x v="0"/>
    <x v="1"/>
    <x v="0"/>
    <x v="0"/>
  </r>
  <r>
    <x v="10"/>
    <n v="13"/>
    <n v="6507.98"/>
    <n v="6507.98"/>
    <n v="6507.98"/>
    <n v="1731"/>
    <x v="2"/>
    <x v="0"/>
    <x v="1"/>
    <x v="0"/>
    <x v="0"/>
  </r>
  <r>
    <x v="10"/>
    <n v="1"/>
    <n v="72.010000000000005"/>
    <n v="74.17"/>
    <n v="74.17"/>
    <n v="1750"/>
    <x v="248"/>
    <x v="1"/>
    <x v="1"/>
    <x v="0"/>
    <x v="0"/>
  </r>
  <r>
    <x v="10"/>
    <n v="1"/>
    <n v="145.83000000000001"/>
    <n v="150.21"/>
    <n v="150.21"/>
    <n v="1771"/>
    <x v="251"/>
    <x v="1"/>
    <x v="1"/>
    <x v="0"/>
    <x v="0"/>
  </r>
  <r>
    <x v="10"/>
    <n v="2"/>
    <n v="59"/>
    <n v="59"/>
    <n v="59"/>
    <n v="1799"/>
    <x v="3"/>
    <x v="0"/>
    <x v="1"/>
    <x v="0"/>
    <x v="0"/>
  </r>
  <r>
    <x v="10"/>
    <n v="2"/>
    <n v="129.53"/>
    <n v="133.41"/>
    <n v="133.41"/>
    <n v="1799"/>
    <x v="3"/>
    <x v="1"/>
    <x v="1"/>
    <x v="0"/>
    <x v="0"/>
  </r>
  <r>
    <x v="10"/>
    <n v="4701"/>
    <n v="1014415.65"/>
    <n v="1014415.65"/>
    <n v="1014415.65"/>
    <n v="2741"/>
    <x v="4"/>
    <x v="0"/>
    <x v="1"/>
    <x v="0"/>
    <x v="0"/>
  </r>
  <r>
    <x v="10"/>
    <n v="45"/>
    <n v="12894.68"/>
    <n v="13031.68"/>
    <n v="13031.68"/>
    <n v="2741"/>
    <x v="4"/>
    <x v="1"/>
    <x v="1"/>
    <x v="0"/>
    <x v="0"/>
  </r>
  <r>
    <x v="10"/>
    <n v="167"/>
    <n v="22584.98"/>
    <n v="23301.86"/>
    <n v="23301.86"/>
    <n v="4011"/>
    <x v="5"/>
    <x v="1"/>
    <x v="1"/>
    <x v="0"/>
    <x v="0"/>
  </r>
  <r>
    <x v="10"/>
    <n v="394"/>
    <n v="35801.68"/>
    <n v="35801.68"/>
    <n v="35801.68"/>
    <n v="4111"/>
    <x v="6"/>
    <x v="0"/>
    <x v="1"/>
    <x v="0"/>
    <x v="0"/>
  </r>
  <r>
    <x v="10"/>
    <n v="346"/>
    <n v="18381.47"/>
    <n v="18955.75"/>
    <n v="18955.75"/>
    <n v="4111"/>
    <x v="6"/>
    <x v="1"/>
    <x v="1"/>
    <x v="0"/>
    <x v="0"/>
  </r>
  <r>
    <x v="10"/>
    <n v="293"/>
    <n v="19545.97"/>
    <n v="19545.97"/>
    <n v="19545.97"/>
    <n v="4112"/>
    <x v="7"/>
    <x v="0"/>
    <x v="1"/>
    <x v="0"/>
    <x v="0"/>
  </r>
  <r>
    <x v="10"/>
    <n v="557"/>
    <n v="67087.39"/>
    <n v="69332.77"/>
    <n v="69332.77"/>
    <n v="4112"/>
    <x v="7"/>
    <x v="1"/>
    <x v="1"/>
    <x v="0"/>
    <x v="0"/>
  </r>
  <r>
    <x v="10"/>
    <n v="106"/>
    <n v="20702.62"/>
    <n v="20702.62"/>
    <n v="20702.62"/>
    <n v="4119"/>
    <x v="8"/>
    <x v="0"/>
    <x v="1"/>
    <x v="0"/>
    <x v="0"/>
  </r>
  <r>
    <x v="10"/>
    <n v="1"/>
    <n v="429.76"/>
    <n v="442.66"/>
    <n v="442.66"/>
    <n v="4119"/>
    <x v="8"/>
    <x v="1"/>
    <x v="1"/>
    <x v="0"/>
    <x v="0"/>
  </r>
  <r>
    <x v="10"/>
    <n v="1"/>
    <n v="0.02"/>
    <n v="0"/>
    <n v="0.02"/>
    <n v="4121"/>
    <x v="9"/>
    <x v="0"/>
    <x v="2"/>
    <x v="1"/>
    <x v="0"/>
  </r>
  <r>
    <x v="10"/>
    <n v="16442"/>
    <n v="734807.43"/>
    <n v="734807.43"/>
    <n v="734807.43"/>
    <n v="4121"/>
    <x v="9"/>
    <x v="0"/>
    <x v="1"/>
    <x v="0"/>
    <x v="0"/>
  </r>
  <r>
    <x v="10"/>
    <n v="1010"/>
    <n v="46807.360000000001"/>
    <n v="48251.96"/>
    <n v="48251.96"/>
    <n v="4121"/>
    <x v="9"/>
    <x v="1"/>
    <x v="1"/>
    <x v="0"/>
    <x v="0"/>
  </r>
  <r>
    <x v="10"/>
    <n v="13"/>
    <n v="856"/>
    <n v="856"/>
    <n v="856"/>
    <n v="4131"/>
    <x v="10"/>
    <x v="0"/>
    <x v="1"/>
    <x v="0"/>
    <x v="0"/>
  </r>
  <r>
    <x v="10"/>
    <n v="104"/>
    <n v="8627.39"/>
    <n v="8888.31"/>
    <n v="8888.31"/>
    <n v="4131"/>
    <x v="10"/>
    <x v="1"/>
    <x v="1"/>
    <x v="0"/>
    <x v="0"/>
  </r>
  <r>
    <x v="10"/>
    <n v="165"/>
    <n v="27070.47"/>
    <n v="27070.47"/>
    <n v="27070.47"/>
    <n v="4214"/>
    <x v="11"/>
    <x v="0"/>
    <x v="1"/>
    <x v="0"/>
    <x v="0"/>
  </r>
  <r>
    <x v="10"/>
    <n v="16"/>
    <n v="10600.93"/>
    <n v="10918.95"/>
    <n v="10918.95"/>
    <n v="4214"/>
    <x v="11"/>
    <x v="1"/>
    <x v="1"/>
    <x v="0"/>
    <x v="0"/>
  </r>
  <r>
    <x v="10"/>
    <n v="357"/>
    <n v="434442.15"/>
    <n v="434442.15"/>
    <n v="434442.15"/>
    <n v="4215"/>
    <x v="12"/>
    <x v="0"/>
    <x v="1"/>
    <x v="0"/>
    <x v="0"/>
  </r>
  <r>
    <x v="10"/>
    <n v="98"/>
    <n v="116069.05"/>
    <n v="119637.87"/>
    <n v="119637.87"/>
    <n v="4215"/>
    <x v="12"/>
    <x v="1"/>
    <x v="1"/>
    <x v="0"/>
    <x v="0"/>
  </r>
  <r>
    <x v="10"/>
    <n v="6"/>
    <n v="789.12"/>
    <n v="812.78"/>
    <n v="812.78"/>
    <n v="4225"/>
    <x v="13"/>
    <x v="1"/>
    <x v="1"/>
    <x v="0"/>
    <x v="0"/>
  </r>
  <r>
    <x v="10"/>
    <n v="191"/>
    <n v="253326.76"/>
    <n v="253326.76"/>
    <n v="253326.76"/>
    <n v="4411"/>
    <x v="14"/>
    <x v="0"/>
    <x v="3"/>
    <x v="2"/>
    <x v="0"/>
  </r>
  <r>
    <x v="10"/>
    <n v="2"/>
    <n v="-400"/>
    <n v="0"/>
    <n v="-400"/>
    <n v="4411"/>
    <x v="14"/>
    <x v="1"/>
    <x v="2"/>
    <x v="1"/>
    <x v="0"/>
  </r>
  <r>
    <x v="10"/>
    <n v="1501"/>
    <n v="1808705.2"/>
    <n v="1841838.02"/>
    <n v="1841838.02"/>
    <n v="4411"/>
    <x v="14"/>
    <x v="1"/>
    <x v="3"/>
    <x v="2"/>
    <x v="0"/>
  </r>
  <r>
    <x v="10"/>
    <n v="22"/>
    <n v="9538.9699999999993"/>
    <n v="9538.9699999999993"/>
    <n v="9538.9699999999993"/>
    <n v="4457"/>
    <x v="15"/>
    <x v="0"/>
    <x v="1"/>
    <x v="0"/>
    <x v="0"/>
  </r>
  <r>
    <x v="10"/>
    <n v="14"/>
    <n v="3475.51"/>
    <n v="3579.79"/>
    <n v="3579.79"/>
    <n v="4457"/>
    <x v="15"/>
    <x v="1"/>
    <x v="1"/>
    <x v="0"/>
    <x v="0"/>
  </r>
  <r>
    <x v="10"/>
    <n v="17"/>
    <n v="6461.94"/>
    <n v="6461.94"/>
    <n v="6461.94"/>
    <n v="4468"/>
    <x v="16"/>
    <x v="0"/>
    <x v="1"/>
    <x v="0"/>
    <x v="0"/>
  </r>
  <r>
    <x v="10"/>
    <n v="8"/>
    <n v="719.33"/>
    <n v="740.91"/>
    <n v="740.91"/>
    <n v="4468"/>
    <x v="16"/>
    <x v="1"/>
    <x v="1"/>
    <x v="0"/>
    <x v="0"/>
  </r>
  <r>
    <x v="10"/>
    <n v="43970"/>
    <n v="19170075.219999999"/>
    <n v="19170075.219999999"/>
    <n v="19170075.219999999"/>
    <n v="4511"/>
    <x v="17"/>
    <x v="0"/>
    <x v="4"/>
    <x v="0"/>
    <x v="0"/>
  </r>
  <r>
    <x v="10"/>
    <n v="3"/>
    <n v="-51.75"/>
    <n v="0"/>
    <n v="-21.13"/>
    <n v="4511"/>
    <x v="17"/>
    <x v="1"/>
    <x v="2"/>
    <x v="1"/>
    <x v="0"/>
  </r>
  <r>
    <x v="10"/>
    <n v="7569"/>
    <n v="3341258.55"/>
    <n v="3417587.35"/>
    <n v="3417587.35"/>
    <n v="4511"/>
    <x v="17"/>
    <x v="1"/>
    <x v="4"/>
    <x v="0"/>
    <x v="0"/>
  </r>
  <r>
    <x v="10"/>
    <n v="57"/>
    <n v="17894.189999999999"/>
    <n v="17894.189999999999"/>
    <n v="17894.189999999999"/>
    <n v="4582"/>
    <x v="18"/>
    <x v="0"/>
    <x v="4"/>
    <x v="0"/>
    <x v="0"/>
  </r>
  <r>
    <x v="10"/>
    <n v="8"/>
    <n v="1203.04"/>
    <n v="1239.1199999999999"/>
    <n v="1239.1199999999999"/>
    <n v="4582"/>
    <x v="18"/>
    <x v="1"/>
    <x v="4"/>
    <x v="0"/>
    <x v="0"/>
  </r>
  <r>
    <x v="10"/>
    <n v="1"/>
    <n v="447.35"/>
    <n v="0"/>
    <n v="447.35"/>
    <n v="4722"/>
    <x v="19"/>
    <x v="0"/>
    <x v="2"/>
    <x v="1"/>
    <x v="0"/>
  </r>
  <r>
    <x v="10"/>
    <n v="13334"/>
    <n v="10231735.6"/>
    <n v="10231735.6"/>
    <n v="10231735.6"/>
    <n v="4722"/>
    <x v="19"/>
    <x v="0"/>
    <x v="3"/>
    <x v="2"/>
    <x v="0"/>
  </r>
  <r>
    <x v="10"/>
    <n v="2224"/>
    <n v="1204179.3400000001"/>
    <n v="1241614.1599999999"/>
    <n v="1241614.1599999999"/>
    <n v="4722"/>
    <x v="19"/>
    <x v="1"/>
    <x v="3"/>
    <x v="2"/>
    <x v="0"/>
  </r>
  <r>
    <x v="10"/>
    <n v="11848"/>
    <n v="554184.17000000004"/>
    <n v="554184.17000000004"/>
    <n v="554184.17000000004"/>
    <n v="4784"/>
    <x v="20"/>
    <x v="0"/>
    <x v="1"/>
    <x v="0"/>
    <x v="0"/>
  </r>
  <r>
    <x v="10"/>
    <n v="169"/>
    <n v="1957.12"/>
    <n v="2015.92"/>
    <n v="2015.92"/>
    <n v="4784"/>
    <x v="20"/>
    <x v="1"/>
    <x v="1"/>
    <x v="0"/>
    <x v="0"/>
  </r>
  <r>
    <x v="10"/>
    <n v="1522"/>
    <n v="153897.98000000001"/>
    <n v="153897.98000000001"/>
    <n v="153897.98000000001"/>
    <n v="4789"/>
    <x v="21"/>
    <x v="0"/>
    <x v="1"/>
    <x v="0"/>
    <x v="0"/>
  </r>
  <r>
    <x v="10"/>
    <n v="198"/>
    <n v="38668.31"/>
    <n v="39878.07"/>
    <n v="39878.07"/>
    <n v="4789"/>
    <x v="21"/>
    <x v="1"/>
    <x v="1"/>
    <x v="0"/>
    <x v="0"/>
  </r>
  <r>
    <x v="10"/>
    <n v="6204"/>
    <n v="482382.3"/>
    <n v="482382.3"/>
    <n v="482382.3"/>
    <n v="4812"/>
    <x v="22"/>
    <x v="0"/>
    <x v="1"/>
    <x v="0"/>
    <x v="0"/>
  </r>
  <r>
    <x v="10"/>
    <n v="243"/>
    <n v="23543.52"/>
    <n v="24258.04"/>
    <n v="24258.04"/>
    <n v="4812"/>
    <x v="22"/>
    <x v="1"/>
    <x v="1"/>
    <x v="0"/>
    <x v="0"/>
  </r>
  <r>
    <x v="10"/>
    <n v="2"/>
    <n v="164.96"/>
    <n v="0"/>
    <n v="164.96"/>
    <n v="4814"/>
    <x v="23"/>
    <x v="0"/>
    <x v="2"/>
    <x v="1"/>
    <x v="0"/>
  </r>
  <r>
    <x v="10"/>
    <n v="72350"/>
    <n v="8688337.2899999991"/>
    <n v="8688337.2899999991"/>
    <n v="8688337.2899999991"/>
    <n v="4814"/>
    <x v="23"/>
    <x v="0"/>
    <x v="1"/>
    <x v="0"/>
    <x v="0"/>
  </r>
  <r>
    <x v="10"/>
    <n v="389"/>
    <n v="20664.849999999999"/>
    <n v="21284.71"/>
    <n v="21284.71"/>
    <n v="4814"/>
    <x v="23"/>
    <x v="1"/>
    <x v="1"/>
    <x v="0"/>
    <x v="0"/>
  </r>
  <r>
    <x v="10"/>
    <n v="321"/>
    <n v="39856.75"/>
    <n v="39856.75"/>
    <n v="39856.75"/>
    <n v="4816"/>
    <x v="24"/>
    <x v="0"/>
    <x v="1"/>
    <x v="0"/>
    <x v="0"/>
  </r>
  <r>
    <x v="10"/>
    <n v="230"/>
    <n v="14591.14"/>
    <n v="15087.98"/>
    <n v="15087.98"/>
    <n v="4816"/>
    <x v="24"/>
    <x v="1"/>
    <x v="1"/>
    <x v="0"/>
    <x v="0"/>
  </r>
  <r>
    <x v="10"/>
    <n v="43"/>
    <n v="2966.5"/>
    <n v="3067.22"/>
    <n v="3067.22"/>
    <n v="4829"/>
    <x v="25"/>
    <x v="1"/>
    <x v="1"/>
    <x v="0"/>
    <x v="0"/>
  </r>
  <r>
    <x v="10"/>
    <n v="10240"/>
    <n v="1060731.77"/>
    <n v="1060731.77"/>
    <n v="1060731.77"/>
    <n v="4899"/>
    <x v="26"/>
    <x v="0"/>
    <x v="1"/>
    <x v="0"/>
    <x v="0"/>
  </r>
  <r>
    <x v="10"/>
    <n v="32"/>
    <n v="2737.93"/>
    <n v="2821.03"/>
    <n v="2821.03"/>
    <n v="4899"/>
    <x v="26"/>
    <x v="1"/>
    <x v="1"/>
    <x v="0"/>
    <x v="0"/>
  </r>
  <r>
    <x v="10"/>
    <n v="13064"/>
    <n v="3995101.55"/>
    <n v="3995101.55"/>
    <n v="3995101.55"/>
    <n v="4900"/>
    <x v="27"/>
    <x v="0"/>
    <x v="1"/>
    <x v="0"/>
    <x v="0"/>
  </r>
  <r>
    <x v="10"/>
    <n v="54"/>
    <n v="8894.76"/>
    <n v="9161.66"/>
    <n v="9161.66"/>
    <n v="4900"/>
    <x v="27"/>
    <x v="1"/>
    <x v="1"/>
    <x v="0"/>
    <x v="0"/>
  </r>
  <r>
    <x v="10"/>
    <n v="1429"/>
    <n v="226512.23"/>
    <n v="226512.23"/>
    <n v="226512.23"/>
    <n v="5013"/>
    <x v="28"/>
    <x v="0"/>
    <x v="5"/>
    <x v="2"/>
    <x v="0"/>
  </r>
  <r>
    <x v="10"/>
    <n v="15"/>
    <n v="13323.29"/>
    <n v="13723.03"/>
    <n v="13723.03"/>
    <n v="5013"/>
    <x v="28"/>
    <x v="1"/>
    <x v="5"/>
    <x v="2"/>
    <x v="0"/>
  </r>
  <r>
    <x v="10"/>
    <n v="5"/>
    <n v="3218.67"/>
    <n v="3218.67"/>
    <n v="3218.67"/>
    <n v="5039"/>
    <x v="30"/>
    <x v="0"/>
    <x v="0"/>
    <x v="0"/>
    <x v="0"/>
  </r>
  <r>
    <x v="10"/>
    <n v="2"/>
    <n v="41.37"/>
    <n v="42.61"/>
    <n v="42.61"/>
    <n v="5039"/>
    <x v="30"/>
    <x v="1"/>
    <x v="0"/>
    <x v="0"/>
    <x v="0"/>
  </r>
  <r>
    <x v="10"/>
    <n v="2"/>
    <n v="4414"/>
    <n v="4546.42"/>
    <n v="4546.42"/>
    <n v="5044"/>
    <x v="31"/>
    <x v="1"/>
    <x v="0"/>
    <x v="0"/>
    <x v="0"/>
  </r>
  <r>
    <x v="10"/>
    <n v="3"/>
    <n v="18.95"/>
    <n v="0"/>
    <n v="18.95"/>
    <n v="5045"/>
    <x v="32"/>
    <x v="0"/>
    <x v="2"/>
    <x v="1"/>
    <x v="0"/>
  </r>
  <r>
    <x v="10"/>
    <n v="51410"/>
    <n v="1918902.75"/>
    <n v="1918902.75"/>
    <n v="1918902.75"/>
    <n v="5045"/>
    <x v="32"/>
    <x v="0"/>
    <x v="0"/>
    <x v="0"/>
    <x v="0"/>
  </r>
  <r>
    <x v="10"/>
    <n v="663"/>
    <n v="163501.22"/>
    <n v="168021.86"/>
    <n v="168021.86"/>
    <n v="5045"/>
    <x v="32"/>
    <x v="1"/>
    <x v="0"/>
    <x v="0"/>
    <x v="0"/>
  </r>
  <r>
    <x v="10"/>
    <n v="4"/>
    <n v="1441.46"/>
    <n v="1484.72"/>
    <n v="1484.72"/>
    <n v="5046"/>
    <x v="33"/>
    <x v="1"/>
    <x v="1"/>
    <x v="0"/>
    <x v="0"/>
  </r>
  <r>
    <x v="10"/>
    <n v="835"/>
    <n v="1295865.1499999999"/>
    <n v="1295865.1499999999"/>
    <n v="1295865.1499999999"/>
    <n v="5047"/>
    <x v="34"/>
    <x v="0"/>
    <x v="1"/>
    <x v="0"/>
    <x v="0"/>
  </r>
  <r>
    <x v="10"/>
    <n v="94"/>
    <n v="29647.71"/>
    <n v="30647.43"/>
    <n v="30647.43"/>
    <n v="5047"/>
    <x v="34"/>
    <x v="1"/>
    <x v="1"/>
    <x v="0"/>
    <x v="0"/>
  </r>
  <r>
    <x v="10"/>
    <n v="1"/>
    <n v="1737.48"/>
    <n v="1789.6"/>
    <n v="1789.6"/>
    <n v="5051"/>
    <x v="253"/>
    <x v="1"/>
    <x v="0"/>
    <x v="0"/>
    <x v="0"/>
  </r>
  <r>
    <x v="10"/>
    <n v="544"/>
    <n v="662183.4"/>
    <n v="662183.4"/>
    <n v="662183.4"/>
    <n v="5065"/>
    <x v="35"/>
    <x v="0"/>
    <x v="0"/>
    <x v="0"/>
    <x v="0"/>
  </r>
  <r>
    <x v="10"/>
    <n v="49"/>
    <n v="23298.79"/>
    <n v="23950.51"/>
    <n v="23950.51"/>
    <n v="5065"/>
    <x v="35"/>
    <x v="1"/>
    <x v="0"/>
    <x v="0"/>
    <x v="0"/>
  </r>
  <r>
    <x v="10"/>
    <n v="1007"/>
    <n v="156644.76"/>
    <n v="156644.76"/>
    <n v="156644.76"/>
    <n v="5072"/>
    <x v="36"/>
    <x v="0"/>
    <x v="0"/>
    <x v="0"/>
    <x v="0"/>
  </r>
  <r>
    <x v="10"/>
    <n v="18"/>
    <n v="2125.0700000000002"/>
    <n v="2188.79"/>
    <n v="2188.79"/>
    <n v="5072"/>
    <x v="36"/>
    <x v="1"/>
    <x v="0"/>
    <x v="0"/>
    <x v="0"/>
  </r>
  <r>
    <x v="10"/>
    <n v="1"/>
    <n v="407.95"/>
    <n v="407.95"/>
    <n v="407.95"/>
    <n v="5074"/>
    <x v="37"/>
    <x v="0"/>
    <x v="0"/>
    <x v="0"/>
    <x v="0"/>
  </r>
  <r>
    <x v="10"/>
    <n v="70"/>
    <n v="7330.88"/>
    <n v="7330.88"/>
    <n v="7330.88"/>
    <n v="5085"/>
    <x v="38"/>
    <x v="0"/>
    <x v="1"/>
    <x v="0"/>
    <x v="0"/>
  </r>
  <r>
    <x v="10"/>
    <n v="8"/>
    <n v="5383.17"/>
    <n v="5544.65"/>
    <n v="5544.65"/>
    <n v="5085"/>
    <x v="38"/>
    <x v="1"/>
    <x v="1"/>
    <x v="0"/>
    <x v="0"/>
  </r>
  <r>
    <x v="10"/>
    <n v="10"/>
    <n v="7573.75"/>
    <n v="7800.95"/>
    <n v="7800.95"/>
    <n v="5094"/>
    <x v="39"/>
    <x v="1"/>
    <x v="0"/>
    <x v="0"/>
    <x v="0"/>
  </r>
  <r>
    <x v="10"/>
    <n v="766"/>
    <n v="410886.6"/>
    <n v="410886.6"/>
    <n v="410886.6"/>
    <n v="5099"/>
    <x v="40"/>
    <x v="0"/>
    <x v="0"/>
    <x v="0"/>
    <x v="0"/>
  </r>
  <r>
    <x v="10"/>
    <n v="103"/>
    <n v="40753.15"/>
    <n v="42093.17"/>
    <n v="42093.17"/>
    <n v="5099"/>
    <x v="40"/>
    <x v="1"/>
    <x v="0"/>
    <x v="0"/>
    <x v="0"/>
  </r>
  <r>
    <x v="10"/>
    <n v="162"/>
    <n v="317443.44"/>
    <n v="317443.44"/>
    <n v="317443.44"/>
    <n v="5111"/>
    <x v="41"/>
    <x v="0"/>
    <x v="0"/>
    <x v="0"/>
    <x v="0"/>
  </r>
  <r>
    <x v="10"/>
    <n v="15"/>
    <n v="2026.63"/>
    <n v="2087.4499999999998"/>
    <n v="2087.4499999999998"/>
    <n v="5111"/>
    <x v="41"/>
    <x v="1"/>
    <x v="0"/>
    <x v="0"/>
    <x v="0"/>
  </r>
  <r>
    <x v="10"/>
    <n v="60"/>
    <n v="12380.47"/>
    <n v="12778.71"/>
    <n v="12778.71"/>
    <n v="5122"/>
    <x v="42"/>
    <x v="1"/>
    <x v="1"/>
    <x v="0"/>
    <x v="0"/>
  </r>
  <r>
    <x v="10"/>
    <n v="12"/>
    <n v="7177.86"/>
    <n v="7394.7"/>
    <n v="7394.7"/>
    <n v="5131"/>
    <x v="43"/>
    <x v="1"/>
    <x v="0"/>
    <x v="0"/>
    <x v="0"/>
  </r>
  <r>
    <x v="10"/>
    <n v="22"/>
    <n v="6521.93"/>
    <n v="6719.37"/>
    <n v="6719.37"/>
    <n v="5137"/>
    <x v="44"/>
    <x v="1"/>
    <x v="0"/>
    <x v="0"/>
    <x v="0"/>
  </r>
  <r>
    <x v="10"/>
    <n v="2"/>
    <n v="68.45"/>
    <n v="70.510000000000005"/>
    <n v="70.510000000000005"/>
    <n v="5139"/>
    <x v="45"/>
    <x v="1"/>
    <x v="0"/>
    <x v="0"/>
    <x v="0"/>
  </r>
  <r>
    <x v="10"/>
    <n v="3"/>
    <n v="769.69"/>
    <n v="792.77"/>
    <n v="792.77"/>
    <n v="5169"/>
    <x v="46"/>
    <x v="1"/>
    <x v="1"/>
    <x v="0"/>
    <x v="0"/>
  </r>
  <r>
    <x v="10"/>
    <n v="1217"/>
    <n v="80130.350000000006"/>
    <n v="80130.350000000006"/>
    <n v="80130.350000000006"/>
    <n v="5172"/>
    <x v="47"/>
    <x v="0"/>
    <x v="0"/>
    <x v="0"/>
    <x v="0"/>
  </r>
  <r>
    <x v="10"/>
    <n v="2"/>
    <n v="113.88"/>
    <n v="117.3"/>
    <n v="117.3"/>
    <n v="5172"/>
    <x v="47"/>
    <x v="1"/>
    <x v="0"/>
    <x v="0"/>
    <x v="0"/>
  </r>
  <r>
    <x v="10"/>
    <n v="56"/>
    <n v="4213.8900000000003"/>
    <n v="4340.8900000000003"/>
    <n v="4340.8900000000003"/>
    <n v="5192"/>
    <x v="48"/>
    <x v="1"/>
    <x v="0"/>
    <x v="0"/>
    <x v="0"/>
  </r>
  <r>
    <x v="10"/>
    <n v="6"/>
    <n v="266.45999999999998"/>
    <n v="280.39999999999998"/>
    <n v="280.39999999999998"/>
    <n v="5193"/>
    <x v="49"/>
    <x v="1"/>
    <x v="1"/>
    <x v="0"/>
    <x v="0"/>
  </r>
  <r>
    <x v="10"/>
    <n v="1885"/>
    <n v="1732028.49"/>
    <n v="1732028.49"/>
    <n v="1732028.49"/>
    <n v="5199"/>
    <x v="50"/>
    <x v="0"/>
    <x v="0"/>
    <x v="0"/>
    <x v="0"/>
  </r>
  <r>
    <x v="10"/>
    <n v="158"/>
    <n v="89578.36"/>
    <n v="91973.48"/>
    <n v="91973.48"/>
    <n v="5199"/>
    <x v="50"/>
    <x v="1"/>
    <x v="0"/>
    <x v="0"/>
    <x v="0"/>
  </r>
  <r>
    <x v="10"/>
    <n v="1"/>
    <n v="24.46"/>
    <n v="0"/>
    <n v="24.46"/>
    <n v="5200"/>
    <x v="51"/>
    <x v="0"/>
    <x v="2"/>
    <x v="1"/>
    <x v="0"/>
  </r>
  <r>
    <x v="10"/>
    <n v="8602"/>
    <n v="1429879.86"/>
    <n v="1429879.86"/>
    <n v="1429879.86"/>
    <n v="5200"/>
    <x v="51"/>
    <x v="0"/>
    <x v="6"/>
    <x v="3"/>
    <x v="0"/>
  </r>
  <r>
    <x v="10"/>
    <n v="81"/>
    <n v="11706.78"/>
    <n v="12066.74"/>
    <n v="12066.74"/>
    <n v="5200"/>
    <x v="51"/>
    <x v="1"/>
    <x v="6"/>
    <x v="3"/>
    <x v="0"/>
  </r>
  <r>
    <x v="10"/>
    <n v="2050"/>
    <n v="540924.17000000004"/>
    <n v="540924.17000000004"/>
    <n v="540924.17000000004"/>
    <n v="5211"/>
    <x v="52"/>
    <x v="0"/>
    <x v="0"/>
    <x v="0"/>
    <x v="0"/>
  </r>
  <r>
    <x v="10"/>
    <n v="10"/>
    <n v="946.8"/>
    <n v="975.18"/>
    <n v="975.18"/>
    <n v="5211"/>
    <x v="52"/>
    <x v="1"/>
    <x v="0"/>
    <x v="0"/>
    <x v="0"/>
  </r>
  <r>
    <x v="10"/>
    <n v="72644"/>
    <n v="6074704.1500000004"/>
    <n v="6074704.1500000004"/>
    <n v="6074704.1500000004"/>
    <n v="5251"/>
    <x v="53"/>
    <x v="0"/>
    <x v="0"/>
    <x v="0"/>
    <x v="0"/>
  </r>
  <r>
    <x v="10"/>
    <n v="133"/>
    <n v="15195.23"/>
    <n v="15689.79"/>
    <n v="15689.79"/>
    <n v="5251"/>
    <x v="53"/>
    <x v="1"/>
    <x v="0"/>
    <x v="0"/>
    <x v="0"/>
  </r>
  <r>
    <x v="10"/>
    <n v="1866"/>
    <n v="218335.78"/>
    <n v="218335.78"/>
    <n v="218335.78"/>
    <n v="5261"/>
    <x v="49"/>
    <x v="0"/>
    <x v="0"/>
    <x v="0"/>
    <x v="0"/>
  </r>
  <r>
    <x v="10"/>
    <n v="16"/>
    <n v="4985.71"/>
    <n v="5135.29"/>
    <n v="5135.29"/>
    <n v="5261"/>
    <x v="49"/>
    <x v="1"/>
    <x v="0"/>
    <x v="0"/>
    <x v="0"/>
  </r>
  <r>
    <x v="10"/>
    <n v="1"/>
    <n v="18.39"/>
    <n v="18.95"/>
    <n v="18.95"/>
    <n v="5271"/>
    <x v="238"/>
    <x v="1"/>
    <x v="5"/>
    <x v="2"/>
    <x v="0"/>
  </r>
  <r>
    <x v="10"/>
    <n v="4679"/>
    <n v="1073516.44"/>
    <n v="1073516.44"/>
    <n v="1073516.44"/>
    <n v="5300"/>
    <x v="54"/>
    <x v="0"/>
    <x v="1"/>
    <x v="0"/>
    <x v="0"/>
  </r>
  <r>
    <x v="10"/>
    <n v="126"/>
    <n v="23660.25"/>
    <n v="24382.51"/>
    <n v="24382.51"/>
    <n v="5300"/>
    <x v="54"/>
    <x v="1"/>
    <x v="1"/>
    <x v="0"/>
    <x v="0"/>
  </r>
  <r>
    <x v="10"/>
    <n v="3254"/>
    <n v="413386.37"/>
    <n v="413386.37"/>
    <n v="413386.37"/>
    <n v="5309"/>
    <x v="55"/>
    <x v="0"/>
    <x v="0"/>
    <x v="0"/>
    <x v="0"/>
  </r>
  <r>
    <x v="10"/>
    <n v="2678"/>
    <n v="320262.65999999997"/>
    <n v="330024.02"/>
    <n v="330024.02"/>
    <n v="5309"/>
    <x v="55"/>
    <x v="1"/>
    <x v="0"/>
    <x v="0"/>
    <x v="0"/>
  </r>
  <r>
    <x v="10"/>
    <n v="312"/>
    <n v="64847.02"/>
    <n v="64847.02"/>
    <n v="64847.02"/>
    <n v="5310"/>
    <x v="56"/>
    <x v="0"/>
    <x v="1"/>
    <x v="0"/>
    <x v="0"/>
  </r>
  <r>
    <x v="10"/>
    <n v="699"/>
    <n v="48764.97"/>
    <n v="50258.05"/>
    <n v="50258.05"/>
    <n v="5310"/>
    <x v="56"/>
    <x v="1"/>
    <x v="1"/>
    <x v="0"/>
    <x v="0"/>
  </r>
  <r>
    <x v="10"/>
    <n v="3"/>
    <n v="290.49"/>
    <n v="0"/>
    <n v="290.49"/>
    <n v="5311"/>
    <x v="57"/>
    <x v="0"/>
    <x v="2"/>
    <x v="1"/>
    <x v="0"/>
  </r>
  <r>
    <x v="10"/>
    <n v="194402"/>
    <n v="15872641.83"/>
    <n v="15872641.83"/>
    <n v="15872641.83"/>
    <n v="5311"/>
    <x v="57"/>
    <x v="0"/>
    <x v="6"/>
    <x v="3"/>
    <x v="0"/>
  </r>
  <r>
    <x v="10"/>
    <n v="1"/>
    <n v="87.82"/>
    <n v="0"/>
    <n v="90.46"/>
    <n v="5311"/>
    <x v="57"/>
    <x v="1"/>
    <x v="2"/>
    <x v="1"/>
    <x v="0"/>
  </r>
  <r>
    <x v="10"/>
    <n v="4778"/>
    <n v="706347.56"/>
    <n v="728144.52"/>
    <n v="728144.52"/>
    <n v="5311"/>
    <x v="57"/>
    <x v="1"/>
    <x v="6"/>
    <x v="3"/>
    <x v="0"/>
  </r>
  <r>
    <x v="10"/>
    <n v="25"/>
    <n v="1604.41"/>
    <n v="1652.59"/>
    <n v="1652.59"/>
    <n v="5331"/>
    <x v="58"/>
    <x v="1"/>
    <x v="0"/>
    <x v="0"/>
    <x v="0"/>
  </r>
  <r>
    <x v="10"/>
    <n v="417"/>
    <n v="48974.73"/>
    <n v="48974.73"/>
    <n v="48974.73"/>
    <n v="5399"/>
    <x v="59"/>
    <x v="0"/>
    <x v="1"/>
    <x v="0"/>
    <x v="0"/>
  </r>
  <r>
    <x v="10"/>
    <n v="353"/>
    <n v="29536.66"/>
    <n v="30450.5"/>
    <n v="30450.5"/>
    <n v="5399"/>
    <x v="59"/>
    <x v="1"/>
    <x v="1"/>
    <x v="0"/>
    <x v="0"/>
  </r>
  <r>
    <x v="10"/>
    <n v="7"/>
    <n v="197.28"/>
    <n v="0"/>
    <n v="197.28"/>
    <n v="5411"/>
    <x v="60"/>
    <x v="0"/>
    <x v="2"/>
    <x v="1"/>
    <x v="0"/>
  </r>
  <r>
    <x v="10"/>
    <n v="711797"/>
    <n v="42839742.68"/>
    <n v="42839742.68"/>
    <n v="42839742.68"/>
    <n v="5411"/>
    <x v="60"/>
    <x v="0"/>
    <x v="1"/>
    <x v="0"/>
    <x v="0"/>
  </r>
  <r>
    <x v="10"/>
    <n v="3472"/>
    <n v="195105.5"/>
    <n v="201097.14"/>
    <n v="201097.14"/>
    <n v="5411"/>
    <x v="60"/>
    <x v="1"/>
    <x v="1"/>
    <x v="0"/>
    <x v="0"/>
  </r>
  <r>
    <x v="10"/>
    <n v="6"/>
    <n v="240.28"/>
    <n v="247.48"/>
    <n v="247.48"/>
    <n v="5422"/>
    <x v="61"/>
    <x v="1"/>
    <x v="0"/>
    <x v="0"/>
    <x v="0"/>
  </r>
  <r>
    <x v="10"/>
    <n v="1502"/>
    <n v="62174.13"/>
    <n v="62174.13"/>
    <n v="62174.13"/>
    <n v="5441"/>
    <x v="62"/>
    <x v="0"/>
    <x v="0"/>
    <x v="0"/>
    <x v="0"/>
  </r>
  <r>
    <x v="10"/>
    <n v="131"/>
    <n v="6852.19"/>
    <n v="7057.79"/>
    <n v="7057.79"/>
    <n v="5441"/>
    <x v="62"/>
    <x v="1"/>
    <x v="0"/>
    <x v="0"/>
    <x v="0"/>
  </r>
  <r>
    <x v="10"/>
    <n v="20"/>
    <n v="277.44"/>
    <n v="285.7"/>
    <n v="285.7"/>
    <n v="5451"/>
    <x v="63"/>
    <x v="1"/>
    <x v="1"/>
    <x v="0"/>
    <x v="0"/>
  </r>
  <r>
    <x v="10"/>
    <n v="438"/>
    <n v="19780.18"/>
    <n v="19780.18"/>
    <n v="19780.18"/>
    <n v="5462"/>
    <x v="64"/>
    <x v="0"/>
    <x v="1"/>
    <x v="0"/>
    <x v="0"/>
  </r>
  <r>
    <x v="10"/>
    <n v="42"/>
    <n v="1026.27"/>
    <n v="1057.07"/>
    <n v="1057.07"/>
    <n v="5462"/>
    <x v="64"/>
    <x v="1"/>
    <x v="1"/>
    <x v="0"/>
    <x v="0"/>
  </r>
  <r>
    <x v="10"/>
    <n v="31735"/>
    <n v="1751506.42"/>
    <n v="1751506.42"/>
    <n v="1751506.42"/>
    <n v="5499"/>
    <x v="65"/>
    <x v="0"/>
    <x v="1"/>
    <x v="0"/>
    <x v="0"/>
  </r>
  <r>
    <x v="10"/>
    <n v="852"/>
    <n v="69203.509999999995"/>
    <n v="70940.53"/>
    <n v="70940.53"/>
    <n v="5499"/>
    <x v="65"/>
    <x v="1"/>
    <x v="1"/>
    <x v="0"/>
    <x v="0"/>
  </r>
  <r>
    <x v="10"/>
    <n v="4009"/>
    <n v="3201943.27"/>
    <n v="3201943.27"/>
    <n v="3201943.27"/>
    <n v="5511"/>
    <x v="66"/>
    <x v="0"/>
    <x v="5"/>
    <x v="2"/>
    <x v="0"/>
  </r>
  <r>
    <x v="10"/>
    <n v="34"/>
    <n v="17929.54"/>
    <n v="18471.62"/>
    <n v="18471.62"/>
    <n v="5511"/>
    <x v="66"/>
    <x v="1"/>
    <x v="5"/>
    <x v="2"/>
    <x v="0"/>
  </r>
  <r>
    <x v="10"/>
    <n v="2"/>
    <n v="1542.57"/>
    <n v="1588.85"/>
    <n v="1588.85"/>
    <n v="5531"/>
    <x v="67"/>
    <x v="1"/>
    <x v="0"/>
    <x v="0"/>
    <x v="0"/>
  </r>
  <r>
    <x v="10"/>
    <n v="1310"/>
    <n v="590630.27"/>
    <n v="590630.27"/>
    <n v="590630.27"/>
    <n v="5532"/>
    <x v="68"/>
    <x v="0"/>
    <x v="5"/>
    <x v="2"/>
    <x v="0"/>
  </r>
  <r>
    <x v="10"/>
    <n v="2"/>
    <n v="1862.83"/>
    <n v="1918.71"/>
    <n v="1918.71"/>
    <n v="5532"/>
    <x v="68"/>
    <x v="1"/>
    <x v="5"/>
    <x v="2"/>
    <x v="0"/>
  </r>
  <r>
    <x v="10"/>
    <n v="6708"/>
    <n v="701940.62"/>
    <n v="701940.62"/>
    <n v="701940.62"/>
    <n v="5533"/>
    <x v="69"/>
    <x v="0"/>
    <x v="5"/>
    <x v="2"/>
    <x v="0"/>
  </r>
  <r>
    <x v="10"/>
    <n v="63"/>
    <n v="43152.03"/>
    <n v="44518.31"/>
    <n v="44518.31"/>
    <n v="5533"/>
    <x v="69"/>
    <x v="1"/>
    <x v="5"/>
    <x v="2"/>
    <x v="0"/>
  </r>
  <r>
    <x v="10"/>
    <n v="7"/>
    <n v="192.75"/>
    <n v="0"/>
    <n v="192.75"/>
    <n v="5541"/>
    <x v="70"/>
    <x v="0"/>
    <x v="2"/>
    <x v="1"/>
    <x v="0"/>
  </r>
  <r>
    <x v="10"/>
    <n v="271255"/>
    <n v="17169369.870000001"/>
    <n v="17169369.870000001"/>
    <n v="17169369.870000001"/>
    <n v="5541"/>
    <x v="70"/>
    <x v="0"/>
    <x v="7"/>
    <x v="4"/>
    <x v="0"/>
  </r>
  <r>
    <x v="10"/>
    <n v="1429"/>
    <n v="78079.839999999997"/>
    <n v="80443.86"/>
    <n v="80443.86"/>
    <n v="5541"/>
    <x v="70"/>
    <x v="1"/>
    <x v="7"/>
    <x v="4"/>
    <x v="0"/>
  </r>
  <r>
    <x v="10"/>
    <n v="135"/>
    <n v="5897.44"/>
    <n v="6077"/>
    <n v="6077"/>
    <n v="5542"/>
    <x v="71"/>
    <x v="1"/>
    <x v="7"/>
    <x v="4"/>
    <x v="0"/>
  </r>
  <r>
    <x v="10"/>
    <n v="485"/>
    <n v="95309.8"/>
    <n v="95309.8"/>
    <n v="95309.8"/>
    <n v="5551"/>
    <x v="72"/>
    <x v="0"/>
    <x v="0"/>
    <x v="0"/>
    <x v="0"/>
  </r>
  <r>
    <x v="10"/>
    <n v="6"/>
    <n v="1616.46"/>
    <n v="1664.94"/>
    <n v="1664.94"/>
    <n v="5551"/>
    <x v="72"/>
    <x v="1"/>
    <x v="0"/>
    <x v="0"/>
    <x v="0"/>
  </r>
  <r>
    <x v="10"/>
    <n v="15"/>
    <n v="5914.2"/>
    <n v="5914.2"/>
    <n v="5914.2"/>
    <n v="5561"/>
    <x v="73"/>
    <x v="0"/>
    <x v="0"/>
    <x v="0"/>
    <x v="0"/>
  </r>
  <r>
    <x v="10"/>
    <n v="15"/>
    <n v="10306.370000000001"/>
    <n v="10699.17"/>
    <n v="10699.17"/>
    <n v="5561"/>
    <x v="73"/>
    <x v="1"/>
    <x v="0"/>
    <x v="0"/>
    <x v="0"/>
  </r>
  <r>
    <x v="10"/>
    <n v="260"/>
    <n v="102780.95"/>
    <n v="102780.95"/>
    <n v="102780.95"/>
    <n v="5571"/>
    <x v="74"/>
    <x v="0"/>
    <x v="0"/>
    <x v="0"/>
    <x v="0"/>
  </r>
  <r>
    <x v="10"/>
    <n v="65"/>
    <n v="28146.04"/>
    <n v="28990.42"/>
    <n v="28990.42"/>
    <n v="5571"/>
    <x v="74"/>
    <x v="1"/>
    <x v="0"/>
    <x v="0"/>
    <x v="0"/>
  </r>
  <r>
    <x v="10"/>
    <n v="376"/>
    <n v="165924.82"/>
    <n v="165924.82"/>
    <n v="165924.82"/>
    <n v="5599"/>
    <x v="75"/>
    <x v="0"/>
    <x v="0"/>
    <x v="0"/>
    <x v="0"/>
  </r>
  <r>
    <x v="10"/>
    <n v="6"/>
    <n v="1904.94"/>
    <n v="1962.06"/>
    <n v="1962.06"/>
    <n v="5599"/>
    <x v="75"/>
    <x v="1"/>
    <x v="0"/>
    <x v="0"/>
    <x v="0"/>
  </r>
  <r>
    <x v="10"/>
    <n v="3991"/>
    <n v="630009.79"/>
    <n v="630009.79"/>
    <n v="630009.79"/>
    <n v="5611"/>
    <x v="76"/>
    <x v="0"/>
    <x v="0"/>
    <x v="0"/>
    <x v="0"/>
  </r>
  <r>
    <x v="10"/>
    <n v="354"/>
    <n v="87583.89"/>
    <n v="90340.51"/>
    <n v="90340.51"/>
    <n v="5611"/>
    <x v="76"/>
    <x v="1"/>
    <x v="0"/>
    <x v="0"/>
    <x v="0"/>
  </r>
  <r>
    <x v="10"/>
    <n v="1"/>
    <n v="19.98"/>
    <n v="0"/>
    <n v="19.98"/>
    <n v="5621"/>
    <x v="77"/>
    <x v="0"/>
    <x v="2"/>
    <x v="1"/>
    <x v="0"/>
  </r>
  <r>
    <x v="10"/>
    <n v="23827"/>
    <n v="2495711.14"/>
    <n v="2495711.14"/>
    <n v="2495711.14"/>
    <n v="5621"/>
    <x v="77"/>
    <x v="0"/>
    <x v="0"/>
    <x v="0"/>
    <x v="0"/>
  </r>
  <r>
    <x v="10"/>
    <n v="1197"/>
    <n v="206863.47"/>
    <n v="213238.79"/>
    <n v="213238.79"/>
    <n v="5621"/>
    <x v="77"/>
    <x v="1"/>
    <x v="0"/>
    <x v="0"/>
    <x v="0"/>
  </r>
  <r>
    <x v="10"/>
    <n v="4555"/>
    <n v="482948.26"/>
    <n v="482948.26"/>
    <n v="482948.26"/>
    <n v="5631"/>
    <x v="78"/>
    <x v="0"/>
    <x v="0"/>
    <x v="0"/>
    <x v="0"/>
  </r>
  <r>
    <x v="10"/>
    <n v="340"/>
    <n v="73454.679999999993"/>
    <n v="75717.440000000002"/>
    <n v="75717.440000000002"/>
    <n v="5631"/>
    <x v="78"/>
    <x v="1"/>
    <x v="0"/>
    <x v="0"/>
    <x v="0"/>
  </r>
  <r>
    <x v="10"/>
    <n v="4215"/>
    <n v="330105.56"/>
    <n v="330105.56"/>
    <n v="330105.56"/>
    <n v="5641"/>
    <x v="79"/>
    <x v="0"/>
    <x v="0"/>
    <x v="0"/>
    <x v="0"/>
  </r>
  <r>
    <x v="10"/>
    <n v="205"/>
    <n v="19251.650000000001"/>
    <n v="19845.009999999998"/>
    <n v="19845.009999999998"/>
    <n v="5641"/>
    <x v="79"/>
    <x v="1"/>
    <x v="0"/>
    <x v="0"/>
    <x v="0"/>
  </r>
  <r>
    <x v="10"/>
    <n v="5460"/>
    <n v="436880.61"/>
    <n v="436880.61"/>
    <n v="436880.61"/>
    <n v="5651"/>
    <x v="80"/>
    <x v="0"/>
    <x v="0"/>
    <x v="0"/>
    <x v="0"/>
  </r>
  <r>
    <x v="10"/>
    <n v="2594"/>
    <n v="357991.75"/>
    <n v="368864.01"/>
    <n v="368864.01"/>
    <n v="5651"/>
    <x v="80"/>
    <x v="1"/>
    <x v="0"/>
    <x v="0"/>
    <x v="0"/>
  </r>
  <r>
    <x v="10"/>
    <n v="124"/>
    <n v="10787.93"/>
    <n v="11130.41"/>
    <n v="11130.41"/>
    <n v="5655"/>
    <x v="81"/>
    <x v="1"/>
    <x v="0"/>
    <x v="0"/>
    <x v="0"/>
  </r>
  <r>
    <x v="10"/>
    <n v="8108"/>
    <n v="1088977.52"/>
    <n v="1088977.52"/>
    <n v="1088977.52"/>
    <n v="5661"/>
    <x v="82"/>
    <x v="0"/>
    <x v="0"/>
    <x v="0"/>
    <x v="0"/>
  </r>
  <r>
    <x v="10"/>
    <n v="1278"/>
    <n v="181320.03"/>
    <n v="186798.39"/>
    <n v="186798.39"/>
    <n v="5661"/>
    <x v="82"/>
    <x v="1"/>
    <x v="0"/>
    <x v="0"/>
    <x v="0"/>
  </r>
  <r>
    <x v="10"/>
    <n v="11"/>
    <n v="1815.9"/>
    <n v="1815.9"/>
    <n v="1815.9"/>
    <n v="5681"/>
    <x v="83"/>
    <x v="0"/>
    <x v="0"/>
    <x v="0"/>
    <x v="0"/>
  </r>
  <r>
    <x v="10"/>
    <n v="5"/>
    <n v="1044.78"/>
    <n v="1076.1199999999999"/>
    <n v="1076.1199999999999"/>
    <n v="5681"/>
    <x v="83"/>
    <x v="1"/>
    <x v="0"/>
    <x v="0"/>
    <x v="0"/>
  </r>
  <r>
    <x v="10"/>
    <n v="19727"/>
    <n v="2482630.7200000002"/>
    <n v="2482630.7200000002"/>
    <n v="2482630.7200000002"/>
    <n v="5691"/>
    <x v="84"/>
    <x v="0"/>
    <x v="0"/>
    <x v="0"/>
    <x v="0"/>
  </r>
  <r>
    <x v="10"/>
    <n v="2680"/>
    <n v="390822.39"/>
    <n v="401151.21"/>
    <n v="401151.21"/>
    <n v="5691"/>
    <x v="84"/>
    <x v="1"/>
    <x v="0"/>
    <x v="0"/>
    <x v="0"/>
  </r>
  <r>
    <x v="10"/>
    <n v="129"/>
    <n v="17414.400000000001"/>
    <n v="17414.400000000001"/>
    <n v="17414.400000000001"/>
    <n v="5697"/>
    <x v="85"/>
    <x v="0"/>
    <x v="1"/>
    <x v="0"/>
    <x v="0"/>
  </r>
  <r>
    <x v="10"/>
    <n v="48"/>
    <n v="15666.4"/>
    <n v="16123.64"/>
    <n v="16123.64"/>
    <n v="5697"/>
    <x v="85"/>
    <x v="1"/>
    <x v="1"/>
    <x v="0"/>
    <x v="0"/>
  </r>
  <r>
    <x v="10"/>
    <n v="6"/>
    <n v="781.53"/>
    <n v="804.99"/>
    <n v="804.99"/>
    <n v="5698"/>
    <x v="86"/>
    <x v="1"/>
    <x v="0"/>
    <x v="0"/>
    <x v="0"/>
  </r>
  <r>
    <x v="10"/>
    <n v="9216"/>
    <n v="1153731.92"/>
    <n v="1153731.92"/>
    <n v="1153731.92"/>
    <n v="5699"/>
    <x v="87"/>
    <x v="0"/>
    <x v="0"/>
    <x v="0"/>
    <x v="0"/>
  </r>
  <r>
    <x v="10"/>
    <n v="1234"/>
    <n v="272677.62"/>
    <n v="280983.36"/>
    <n v="280983.36"/>
    <n v="5699"/>
    <x v="87"/>
    <x v="1"/>
    <x v="0"/>
    <x v="0"/>
    <x v="0"/>
  </r>
  <r>
    <x v="10"/>
    <n v="1891"/>
    <n v="1225373.26"/>
    <n v="1225373.26"/>
    <n v="1225373.26"/>
    <n v="5712"/>
    <x v="88"/>
    <x v="0"/>
    <x v="0"/>
    <x v="0"/>
    <x v="0"/>
  </r>
  <r>
    <x v="10"/>
    <n v="78"/>
    <n v="22061.02"/>
    <n v="22725.7"/>
    <n v="22725.7"/>
    <n v="5712"/>
    <x v="88"/>
    <x v="1"/>
    <x v="0"/>
    <x v="0"/>
    <x v="0"/>
  </r>
  <r>
    <x v="10"/>
    <n v="244"/>
    <n v="249818.58"/>
    <n v="249818.58"/>
    <n v="249818.58"/>
    <n v="5713"/>
    <x v="89"/>
    <x v="0"/>
    <x v="0"/>
    <x v="0"/>
    <x v="0"/>
  </r>
  <r>
    <x v="10"/>
    <n v="11"/>
    <n v="3958.56"/>
    <n v="4077.3"/>
    <n v="4077.3"/>
    <n v="5713"/>
    <x v="89"/>
    <x v="1"/>
    <x v="0"/>
    <x v="0"/>
    <x v="0"/>
  </r>
  <r>
    <x v="10"/>
    <n v="367"/>
    <n v="64056.959999999999"/>
    <n v="64056.959999999999"/>
    <n v="64056.959999999999"/>
    <n v="5714"/>
    <x v="90"/>
    <x v="0"/>
    <x v="0"/>
    <x v="0"/>
    <x v="0"/>
  </r>
  <r>
    <x v="10"/>
    <n v="3"/>
    <n v="250.14"/>
    <n v="257.64"/>
    <n v="257.64"/>
    <n v="5714"/>
    <x v="90"/>
    <x v="1"/>
    <x v="0"/>
    <x v="0"/>
    <x v="0"/>
  </r>
  <r>
    <x v="10"/>
    <n v="35"/>
    <n v="10044.209999999999"/>
    <n v="10044.209999999999"/>
    <n v="10044.209999999999"/>
    <n v="5718"/>
    <x v="91"/>
    <x v="0"/>
    <x v="0"/>
    <x v="0"/>
    <x v="0"/>
  </r>
  <r>
    <x v="10"/>
    <n v="9439"/>
    <n v="1492375.23"/>
    <n v="1492375.23"/>
    <n v="1492375.23"/>
    <n v="5719"/>
    <x v="92"/>
    <x v="0"/>
    <x v="0"/>
    <x v="0"/>
    <x v="0"/>
  </r>
  <r>
    <x v="10"/>
    <n v="256"/>
    <n v="33384.85"/>
    <n v="34302.629999999997"/>
    <n v="34302.629999999997"/>
    <n v="5719"/>
    <x v="92"/>
    <x v="1"/>
    <x v="0"/>
    <x v="0"/>
    <x v="0"/>
  </r>
  <r>
    <x v="10"/>
    <n v="1810"/>
    <n v="1406990.62"/>
    <n v="1406990.62"/>
    <n v="1406990.62"/>
    <n v="5722"/>
    <x v="93"/>
    <x v="0"/>
    <x v="0"/>
    <x v="0"/>
    <x v="0"/>
  </r>
  <r>
    <x v="10"/>
    <n v="58"/>
    <n v="18366.259999999998"/>
    <n v="18917.28"/>
    <n v="18917.28"/>
    <n v="5722"/>
    <x v="93"/>
    <x v="1"/>
    <x v="0"/>
    <x v="0"/>
    <x v="0"/>
  </r>
  <r>
    <x v="10"/>
    <n v="13880"/>
    <n v="4329341.84"/>
    <n v="4329341.84"/>
    <n v="4329341.84"/>
    <n v="5732"/>
    <x v="94"/>
    <x v="0"/>
    <x v="0"/>
    <x v="0"/>
    <x v="0"/>
  </r>
  <r>
    <x v="10"/>
    <n v="661"/>
    <n v="121023.19"/>
    <n v="124753.83"/>
    <n v="124753.83"/>
    <n v="5732"/>
    <x v="94"/>
    <x v="1"/>
    <x v="0"/>
    <x v="0"/>
    <x v="0"/>
  </r>
  <r>
    <x v="10"/>
    <n v="255"/>
    <n v="53420.3"/>
    <n v="53420.3"/>
    <n v="53420.3"/>
    <n v="5733"/>
    <x v="95"/>
    <x v="0"/>
    <x v="0"/>
    <x v="0"/>
    <x v="0"/>
  </r>
  <r>
    <x v="10"/>
    <n v="43"/>
    <n v="8542.4699999999993"/>
    <n v="8798.73"/>
    <n v="8798.73"/>
    <n v="5733"/>
    <x v="95"/>
    <x v="1"/>
    <x v="0"/>
    <x v="0"/>
    <x v="0"/>
  </r>
  <r>
    <x v="10"/>
    <n v="29"/>
    <n v="9458"/>
    <n v="9458"/>
    <n v="9458"/>
    <n v="5734"/>
    <x v="96"/>
    <x v="0"/>
    <x v="0"/>
    <x v="0"/>
    <x v="0"/>
  </r>
  <r>
    <x v="10"/>
    <n v="304"/>
    <n v="71106.570000000007"/>
    <n v="73171.25"/>
    <n v="73171.25"/>
    <n v="5734"/>
    <x v="96"/>
    <x v="1"/>
    <x v="0"/>
    <x v="0"/>
    <x v="0"/>
  </r>
  <r>
    <x v="10"/>
    <n v="2050"/>
    <n v="66846.350000000006"/>
    <n v="66846.350000000006"/>
    <n v="66846.350000000006"/>
    <n v="5735"/>
    <x v="97"/>
    <x v="0"/>
    <x v="0"/>
    <x v="0"/>
    <x v="0"/>
  </r>
  <r>
    <x v="10"/>
    <n v="47"/>
    <n v="2654.44"/>
    <n v="2734"/>
    <n v="2734"/>
    <n v="5735"/>
    <x v="97"/>
    <x v="1"/>
    <x v="0"/>
    <x v="0"/>
    <x v="0"/>
  </r>
  <r>
    <x v="10"/>
    <n v="7265"/>
    <n v="778483.99"/>
    <n v="778483.99"/>
    <n v="778483.99"/>
    <n v="5811"/>
    <x v="98"/>
    <x v="0"/>
    <x v="8"/>
    <x v="2"/>
    <x v="0"/>
  </r>
  <r>
    <x v="10"/>
    <n v="196"/>
    <n v="10025.26"/>
    <n v="10326.040000000001"/>
    <n v="10326.040000000001"/>
    <n v="5811"/>
    <x v="98"/>
    <x v="1"/>
    <x v="8"/>
    <x v="2"/>
    <x v="0"/>
  </r>
  <r>
    <x v="10"/>
    <n v="85605"/>
    <n v="7429100.0099999998"/>
    <n v="7429100.0099999998"/>
    <n v="7429100.0099999998"/>
    <n v="5812"/>
    <x v="99"/>
    <x v="0"/>
    <x v="8"/>
    <x v="2"/>
    <x v="0"/>
  </r>
  <r>
    <x v="10"/>
    <n v="8793"/>
    <n v="874110.8"/>
    <n v="900379.84"/>
    <n v="900379.84"/>
    <n v="5812"/>
    <x v="99"/>
    <x v="1"/>
    <x v="8"/>
    <x v="2"/>
    <x v="0"/>
  </r>
  <r>
    <x v="10"/>
    <n v="20569"/>
    <n v="1955851.29"/>
    <n v="1955851.29"/>
    <n v="1955851.29"/>
    <n v="5813"/>
    <x v="100"/>
    <x v="0"/>
    <x v="8"/>
    <x v="2"/>
    <x v="0"/>
  </r>
  <r>
    <x v="10"/>
    <n v="1211"/>
    <n v="131376.20000000001"/>
    <n v="135317.44"/>
    <n v="135317.44"/>
    <n v="5813"/>
    <x v="100"/>
    <x v="1"/>
    <x v="8"/>
    <x v="2"/>
    <x v="0"/>
  </r>
  <r>
    <x v="10"/>
    <n v="34313"/>
    <n v="607971.69999999995"/>
    <n v="607971.69999999995"/>
    <n v="607971.69999999995"/>
    <n v="5814"/>
    <x v="101"/>
    <x v="0"/>
    <x v="8"/>
    <x v="2"/>
    <x v="0"/>
  </r>
  <r>
    <x v="10"/>
    <n v="1231"/>
    <n v="28089.39"/>
    <n v="28941.67"/>
    <n v="28941.67"/>
    <n v="5814"/>
    <x v="101"/>
    <x v="1"/>
    <x v="8"/>
    <x v="2"/>
    <x v="0"/>
  </r>
  <r>
    <x v="10"/>
    <n v="56834"/>
    <n v="2702718.4"/>
    <n v="2702718.4"/>
    <n v="2702718.4"/>
    <n v="5912"/>
    <x v="102"/>
    <x v="0"/>
    <x v="1"/>
    <x v="0"/>
    <x v="0"/>
  </r>
  <r>
    <x v="10"/>
    <n v="1014"/>
    <n v="45986.080000000002"/>
    <n v="47394.42"/>
    <n v="47394.42"/>
    <n v="5912"/>
    <x v="102"/>
    <x v="1"/>
    <x v="1"/>
    <x v="0"/>
    <x v="0"/>
  </r>
  <r>
    <x v="10"/>
    <n v="2"/>
    <n v="309.69"/>
    <n v="0"/>
    <n v="309.69"/>
    <n v="5921"/>
    <x v="103"/>
    <x v="0"/>
    <x v="2"/>
    <x v="1"/>
    <x v="0"/>
  </r>
  <r>
    <x v="10"/>
    <n v="157914"/>
    <n v="11227484.93"/>
    <n v="11227484.93"/>
    <n v="11227484.93"/>
    <n v="5921"/>
    <x v="103"/>
    <x v="0"/>
    <x v="0"/>
    <x v="0"/>
    <x v="0"/>
  </r>
  <r>
    <x v="10"/>
    <n v="357"/>
    <n v="25685.21"/>
    <n v="26456.77"/>
    <n v="26456.77"/>
    <n v="5921"/>
    <x v="103"/>
    <x v="1"/>
    <x v="0"/>
    <x v="0"/>
    <x v="0"/>
  </r>
  <r>
    <x v="10"/>
    <n v="6"/>
    <n v="562.17999999999995"/>
    <n v="579.04"/>
    <n v="579.04"/>
    <n v="5931"/>
    <x v="104"/>
    <x v="1"/>
    <x v="0"/>
    <x v="0"/>
    <x v="0"/>
  </r>
  <r>
    <x v="10"/>
    <n v="146"/>
    <n v="57043.54"/>
    <n v="57043.54"/>
    <n v="57043.54"/>
    <n v="5932"/>
    <x v="105"/>
    <x v="0"/>
    <x v="0"/>
    <x v="0"/>
    <x v="0"/>
  </r>
  <r>
    <x v="10"/>
    <n v="39"/>
    <n v="5360.13"/>
    <n v="5532.43"/>
    <n v="5532.43"/>
    <n v="5932"/>
    <x v="105"/>
    <x v="1"/>
    <x v="0"/>
    <x v="0"/>
    <x v="0"/>
  </r>
  <r>
    <x v="10"/>
    <n v="11"/>
    <n v="2765.3"/>
    <n v="2765.3"/>
    <n v="2765.3"/>
    <n v="5933"/>
    <x v="106"/>
    <x v="0"/>
    <x v="0"/>
    <x v="0"/>
    <x v="0"/>
  </r>
  <r>
    <x v="10"/>
    <n v="3"/>
    <n v="458.66"/>
    <n v="472.4"/>
    <n v="472.4"/>
    <n v="5933"/>
    <x v="106"/>
    <x v="1"/>
    <x v="0"/>
    <x v="0"/>
    <x v="0"/>
  </r>
  <r>
    <x v="10"/>
    <n v="9"/>
    <n v="2394.9"/>
    <n v="2394.9"/>
    <n v="2394.9"/>
    <n v="5935"/>
    <x v="107"/>
    <x v="0"/>
    <x v="5"/>
    <x v="2"/>
    <x v="0"/>
  </r>
  <r>
    <x v="10"/>
    <n v="457"/>
    <n v="138505.07999999999"/>
    <n v="138505.07999999999"/>
    <n v="138505.07999999999"/>
    <n v="5940"/>
    <x v="109"/>
    <x v="0"/>
    <x v="0"/>
    <x v="0"/>
    <x v="0"/>
  </r>
  <r>
    <x v="10"/>
    <n v="717"/>
    <n v="106837.2"/>
    <n v="107278.26"/>
    <n v="107278.26"/>
    <n v="5940"/>
    <x v="109"/>
    <x v="1"/>
    <x v="0"/>
    <x v="0"/>
    <x v="0"/>
  </r>
  <r>
    <x v="10"/>
    <n v="16067"/>
    <n v="1830556.14"/>
    <n v="1830556.14"/>
    <n v="1830556.14"/>
    <n v="5941"/>
    <x v="110"/>
    <x v="0"/>
    <x v="0"/>
    <x v="0"/>
    <x v="0"/>
  </r>
  <r>
    <x v="10"/>
    <n v="1387"/>
    <n v="218921.36"/>
    <n v="225529.56"/>
    <n v="225529.56"/>
    <n v="5941"/>
    <x v="110"/>
    <x v="1"/>
    <x v="0"/>
    <x v="0"/>
    <x v="0"/>
  </r>
  <r>
    <x v="10"/>
    <n v="6586"/>
    <n v="407830.25"/>
    <n v="407830.25"/>
    <n v="407830.25"/>
    <n v="5942"/>
    <x v="111"/>
    <x v="0"/>
    <x v="0"/>
    <x v="0"/>
    <x v="0"/>
  </r>
  <r>
    <x v="10"/>
    <n v="1639"/>
    <n v="67717.100000000006"/>
    <n v="68678.22"/>
    <n v="68678.22"/>
    <n v="5942"/>
    <x v="111"/>
    <x v="1"/>
    <x v="0"/>
    <x v="0"/>
    <x v="0"/>
  </r>
  <r>
    <x v="10"/>
    <n v="15472"/>
    <n v="1516170.97"/>
    <n v="1516170.97"/>
    <n v="1516170.97"/>
    <n v="5943"/>
    <x v="112"/>
    <x v="0"/>
    <x v="0"/>
    <x v="0"/>
    <x v="0"/>
  </r>
  <r>
    <x v="10"/>
    <n v="161"/>
    <n v="26930.76"/>
    <n v="27738.720000000001"/>
    <n v="27738.720000000001"/>
    <n v="5943"/>
    <x v="112"/>
    <x v="1"/>
    <x v="0"/>
    <x v="0"/>
    <x v="0"/>
  </r>
  <r>
    <x v="10"/>
    <n v="5419"/>
    <n v="2014691.86"/>
    <n v="2014691.86"/>
    <n v="2014691.86"/>
    <n v="5944"/>
    <x v="113"/>
    <x v="0"/>
    <x v="0"/>
    <x v="0"/>
    <x v="0"/>
  </r>
  <r>
    <x v="10"/>
    <n v="657"/>
    <n v="623568.07999999996"/>
    <n v="642633.36"/>
    <n v="642633.36"/>
    <n v="5944"/>
    <x v="113"/>
    <x v="1"/>
    <x v="0"/>
    <x v="0"/>
    <x v="0"/>
  </r>
  <r>
    <x v="10"/>
    <n v="4727"/>
    <n v="334311.53999999998"/>
    <n v="334311.53999999998"/>
    <n v="334311.53999999998"/>
    <n v="5945"/>
    <x v="114"/>
    <x v="0"/>
    <x v="0"/>
    <x v="0"/>
    <x v="0"/>
  </r>
  <r>
    <x v="10"/>
    <n v="237"/>
    <n v="23736.080000000002"/>
    <n v="24463.94"/>
    <n v="24463.94"/>
    <n v="5945"/>
    <x v="114"/>
    <x v="1"/>
    <x v="0"/>
    <x v="0"/>
    <x v="0"/>
  </r>
  <r>
    <x v="10"/>
    <n v="896"/>
    <n v="211926.94"/>
    <n v="211926.94"/>
    <n v="211926.94"/>
    <n v="5946"/>
    <x v="115"/>
    <x v="0"/>
    <x v="0"/>
    <x v="0"/>
    <x v="0"/>
  </r>
  <r>
    <x v="10"/>
    <n v="199"/>
    <n v="38509.07"/>
    <n v="39322.75"/>
    <n v="39322.75"/>
    <n v="5946"/>
    <x v="115"/>
    <x v="1"/>
    <x v="0"/>
    <x v="0"/>
    <x v="0"/>
  </r>
  <r>
    <x v="10"/>
    <n v="4854"/>
    <n v="390032.61"/>
    <n v="390032.61"/>
    <n v="390032.61"/>
    <n v="5947"/>
    <x v="116"/>
    <x v="0"/>
    <x v="0"/>
    <x v="0"/>
    <x v="0"/>
  </r>
  <r>
    <x v="10"/>
    <n v="1374"/>
    <n v="116349.13"/>
    <n v="119840.53"/>
    <n v="119840.53"/>
    <n v="5947"/>
    <x v="116"/>
    <x v="1"/>
    <x v="0"/>
    <x v="0"/>
    <x v="0"/>
  </r>
  <r>
    <x v="10"/>
    <n v="1296"/>
    <n v="172263.87"/>
    <n v="172263.87"/>
    <n v="172263.87"/>
    <n v="5948"/>
    <x v="117"/>
    <x v="0"/>
    <x v="0"/>
    <x v="0"/>
    <x v="0"/>
  </r>
  <r>
    <x v="10"/>
    <n v="335"/>
    <n v="114956.24"/>
    <n v="118535.76"/>
    <n v="118535.76"/>
    <n v="5948"/>
    <x v="117"/>
    <x v="1"/>
    <x v="0"/>
    <x v="0"/>
    <x v="0"/>
  </r>
  <r>
    <x v="10"/>
    <n v="118"/>
    <n v="19017.439999999999"/>
    <n v="19017.439999999999"/>
    <n v="19017.439999999999"/>
    <n v="5949"/>
    <x v="118"/>
    <x v="0"/>
    <x v="0"/>
    <x v="0"/>
    <x v="0"/>
  </r>
  <r>
    <x v="10"/>
    <n v="81"/>
    <n v="13361.03"/>
    <n v="13767.55"/>
    <n v="13767.55"/>
    <n v="5949"/>
    <x v="118"/>
    <x v="1"/>
    <x v="0"/>
    <x v="0"/>
    <x v="0"/>
  </r>
  <r>
    <x v="10"/>
    <n v="877"/>
    <n v="127360.27"/>
    <n v="127360.27"/>
    <n v="127360.27"/>
    <n v="5950"/>
    <x v="119"/>
    <x v="0"/>
    <x v="0"/>
    <x v="0"/>
    <x v="0"/>
  </r>
  <r>
    <x v="10"/>
    <n v="56"/>
    <n v="10555.48"/>
    <n v="10872.16"/>
    <n v="10872.16"/>
    <n v="5950"/>
    <x v="119"/>
    <x v="1"/>
    <x v="0"/>
    <x v="0"/>
    <x v="0"/>
  </r>
  <r>
    <x v="10"/>
    <n v="4"/>
    <n v="475.89"/>
    <n v="490.15"/>
    <n v="490.15"/>
    <n v="5960"/>
    <x v="120"/>
    <x v="1"/>
    <x v="9"/>
    <x v="2"/>
    <x v="0"/>
  </r>
  <r>
    <x v="10"/>
    <n v="136"/>
    <n v="72557.509999999995"/>
    <n v="74804.350000000006"/>
    <n v="74804.350000000006"/>
    <n v="5962"/>
    <x v="121"/>
    <x v="1"/>
    <x v="3"/>
    <x v="2"/>
    <x v="0"/>
  </r>
  <r>
    <x v="10"/>
    <n v="2"/>
    <n v="3113.24"/>
    <n v="3206.64"/>
    <n v="3206.64"/>
    <n v="5963"/>
    <x v="258"/>
    <x v="1"/>
    <x v="9"/>
    <x v="2"/>
    <x v="0"/>
  </r>
  <r>
    <x v="10"/>
    <n v="9403"/>
    <n v="1649434.93"/>
    <n v="1649434.93"/>
    <n v="1649434.93"/>
    <n v="5964"/>
    <x v="122"/>
    <x v="0"/>
    <x v="9"/>
    <x v="2"/>
    <x v="0"/>
  </r>
  <r>
    <x v="10"/>
    <n v="1"/>
    <n v="371.76"/>
    <n v="0"/>
    <n v="382.92"/>
    <n v="5964"/>
    <x v="122"/>
    <x v="1"/>
    <x v="2"/>
    <x v="1"/>
    <x v="0"/>
  </r>
  <r>
    <x v="10"/>
    <n v="3071"/>
    <n v="467124.47999999998"/>
    <n v="480688.5"/>
    <n v="480688.5"/>
    <n v="5964"/>
    <x v="122"/>
    <x v="1"/>
    <x v="9"/>
    <x v="2"/>
    <x v="0"/>
  </r>
  <r>
    <x v="10"/>
    <n v="29"/>
    <n v="3564.95"/>
    <n v="3685.75"/>
    <n v="3685.75"/>
    <n v="5965"/>
    <x v="123"/>
    <x v="1"/>
    <x v="9"/>
    <x v="2"/>
    <x v="0"/>
  </r>
  <r>
    <x v="10"/>
    <n v="2"/>
    <n v="113.53"/>
    <n v="116.93"/>
    <n v="116.93"/>
    <n v="5966"/>
    <x v="124"/>
    <x v="1"/>
    <x v="9"/>
    <x v="2"/>
    <x v="0"/>
  </r>
  <r>
    <x v="10"/>
    <n v="3169"/>
    <n v="544753.43000000005"/>
    <n v="544753.43000000005"/>
    <n v="544753.43000000005"/>
    <n v="5967"/>
    <x v="125"/>
    <x v="0"/>
    <x v="9"/>
    <x v="2"/>
    <x v="0"/>
  </r>
  <r>
    <x v="10"/>
    <n v="15345"/>
    <n v="513097.46"/>
    <n v="524659.28"/>
    <n v="524659.28"/>
    <n v="5967"/>
    <x v="125"/>
    <x v="1"/>
    <x v="9"/>
    <x v="2"/>
    <x v="0"/>
  </r>
  <r>
    <x v="10"/>
    <n v="2532"/>
    <n v="267212.06"/>
    <n v="267212.06"/>
    <n v="267212.06"/>
    <n v="5968"/>
    <x v="126"/>
    <x v="0"/>
    <x v="9"/>
    <x v="2"/>
    <x v="0"/>
  </r>
  <r>
    <x v="10"/>
    <n v="599"/>
    <n v="54466.67"/>
    <n v="55839.41"/>
    <n v="55839.41"/>
    <n v="5968"/>
    <x v="126"/>
    <x v="1"/>
    <x v="9"/>
    <x v="2"/>
    <x v="0"/>
  </r>
  <r>
    <x v="10"/>
    <n v="1"/>
    <n v="87.25"/>
    <n v="0"/>
    <n v="87.25"/>
    <n v="5969"/>
    <x v="127"/>
    <x v="0"/>
    <x v="2"/>
    <x v="1"/>
    <x v="0"/>
  </r>
  <r>
    <x v="10"/>
    <n v="7004"/>
    <n v="1431774.49"/>
    <n v="1431774.49"/>
    <n v="1431774.49"/>
    <n v="5969"/>
    <x v="127"/>
    <x v="0"/>
    <x v="9"/>
    <x v="2"/>
    <x v="0"/>
  </r>
  <r>
    <x v="10"/>
    <n v="3"/>
    <n v="-528.1"/>
    <n v="0"/>
    <n v="-524.74"/>
    <n v="5969"/>
    <x v="127"/>
    <x v="1"/>
    <x v="2"/>
    <x v="1"/>
    <x v="0"/>
  </r>
  <r>
    <x v="10"/>
    <n v="19129"/>
    <n v="1752485.86"/>
    <n v="1795384.34"/>
    <n v="1795384.34"/>
    <n v="5969"/>
    <x v="127"/>
    <x v="1"/>
    <x v="9"/>
    <x v="2"/>
    <x v="0"/>
  </r>
  <r>
    <x v="10"/>
    <n v="1304"/>
    <n v="199237.97"/>
    <n v="199237.97"/>
    <n v="199237.97"/>
    <n v="5970"/>
    <x v="128"/>
    <x v="0"/>
    <x v="0"/>
    <x v="0"/>
    <x v="0"/>
  </r>
  <r>
    <x v="10"/>
    <n v="207"/>
    <n v="47665.75"/>
    <n v="49151.37"/>
    <n v="49151.37"/>
    <n v="5970"/>
    <x v="128"/>
    <x v="1"/>
    <x v="0"/>
    <x v="0"/>
    <x v="0"/>
  </r>
  <r>
    <x v="10"/>
    <n v="157"/>
    <n v="79614.509999999995"/>
    <n v="79614.509999999995"/>
    <n v="79614.509999999995"/>
    <n v="5971"/>
    <x v="129"/>
    <x v="0"/>
    <x v="0"/>
    <x v="0"/>
    <x v="0"/>
  </r>
  <r>
    <x v="10"/>
    <n v="63"/>
    <n v="19000.87"/>
    <n v="19570.91"/>
    <n v="19570.91"/>
    <n v="5971"/>
    <x v="129"/>
    <x v="1"/>
    <x v="0"/>
    <x v="0"/>
    <x v="0"/>
  </r>
  <r>
    <x v="10"/>
    <n v="398"/>
    <n v="51683.46"/>
    <n v="51683.46"/>
    <n v="51683.46"/>
    <n v="5972"/>
    <x v="130"/>
    <x v="0"/>
    <x v="0"/>
    <x v="0"/>
    <x v="0"/>
  </r>
  <r>
    <x v="10"/>
    <n v="11"/>
    <n v="510.38"/>
    <n v="521.29999999999995"/>
    <n v="521.29999999999995"/>
    <n v="5972"/>
    <x v="130"/>
    <x v="1"/>
    <x v="0"/>
    <x v="0"/>
    <x v="0"/>
  </r>
  <r>
    <x v="10"/>
    <n v="16"/>
    <n v="549.12"/>
    <n v="549.12"/>
    <n v="549.12"/>
    <n v="5973"/>
    <x v="131"/>
    <x v="0"/>
    <x v="0"/>
    <x v="0"/>
    <x v="0"/>
  </r>
  <r>
    <x v="10"/>
    <n v="11"/>
    <n v="1304.79"/>
    <n v="1343.95"/>
    <n v="1343.95"/>
    <n v="5973"/>
    <x v="131"/>
    <x v="1"/>
    <x v="0"/>
    <x v="0"/>
    <x v="0"/>
  </r>
  <r>
    <x v="10"/>
    <n v="1"/>
    <n v="3670.45"/>
    <n v="3780.57"/>
    <n v="3780.57"/>
    <n v="5975"/>
    <x v="239"/>
    <x v="1"/>
    <x v="1"/>
    <x v="0"/>
    <x v="0"/>
  </r>
  <r>
    <x v="10"/>
    <n v="9"/>
    <n v="7627.74"/>
    <n v="7856.6"/>
    <n v="7856.6"/>
    <n v="5976"/>
    <x v="240"/>
    <x v="1"/>
    <x v="1"/>
    <x v="0"/>
    <x v="0"/>
  </r>
  <r>
    <x v="10"/>
    <n v="1"/>
    <n v="65"/>
    <n v="0"/>
    <n v="65"/>
    <n v="5977"/>
    <x v="132"/>
    <x v="0"/>
    <x v="2"/>
    <x v="1"/>
    <x v="0"/>
  </r>
  <r>
    <x v="10"/>
    <n v="3800"/>
    <n v="370790.85"/>
    <n v="370790.85"/>
    <n v="370790.85"/>
    <n v="5977"/>
    <x v="132"/>
    <x v="0"/>
    <x v="0"/>
    <x v="0"/>
    <x v="0"/>
  </r>
  <r>
    <x v="10"/>
    <n v="795"/>
    <n v="102563.82"/>
    <n v="105662.56"/>
    <n v="105662.56"/>
    <n v="5977"/>
    <x v="132"/>
    <x v="1"/>
    <x v="0"/>
    <x v="0"/>
    <x v="0"/>
  </r>
  <r>
    <x v="10"/>
    <n v="5"/>
    <n v="477.75"/>
    <n v="492.09"/>
    <n v="492.09"/>
    <n v="5983"/>
    <x v="133"/>
    <x v="1"/>
    <x v="7"/>
    <x v="4"/>
    <x v="0"/>
  </r>
  <r>
    <x v="10"/>
    <n v="1995"/>
    <n v="155357.03"/>
    <n v="155357.03"/>
    <n v="155357.03"/>
    <n v="5992"/>
    <x v="134"/>
    <x v="0"/>
    <x v="0"/>
    <x v="0"/>
    <x v="0"/>
  </r>
  <r>
    <x v="10"/>
    <n v="86"/>
    <n v="6352.38"/>
    <n v="6552.24"/>
    <n v="6552.24"/>
    <n v="5992"/>
    <x v="134"/>
    <x v="1"/>
    <x v="0"/>
    <x v="0"/>
    <x v="0"/>
  </r>
  <r>
    <x v="10"/>
    <n v="58"/>
    <n v="3630.97"/>
    <n v="3739.87"/>
    <n v="3739.87"/>
    <n v="5993"/>
    <x v="135"/>
    <x v="1"/>
    <x v="0"/>
    <x v="0"/>
    <x v="0"/>
  </r>
  <r>
    <x v="10"/>
    <n v="3917"/>
    <n v="237888.57"/>
    <n v="237888.57"/>
    <n v="237888.57"/>
    <n v="5994"/>
    <x v="136"/>
    <x v="0"/>
    <x v="0"/>
    <x v="0"/>
    <x v="0"/>
  </r>
  <r>
    <x v="10"/>
    <n v="32"/>
    <n v="894.12"/>
    <n v="920.94"/>
    <n v="920.94"/>
    <n v="5994"/>
    <x v="136"/>
    <x v="1"/>
    <x v="0"/>
    <x v="0"/>
    <x v="0"/>
  </r>
  <r>
    <x v="10"/>
    <n v="1875"/>
    <n v="166730.56"/>
    <n v="166730.56"/>
    <n v="166730.56"/>
    <n v="5995"/>
    <x v="137"/>
    <x v="0"/>
    <x v="0"/>
    <x v="0"/>
    <x v="0"/>
  </r>
  <r>
    <x v="10"/>
    <n v="21"/>
    <n v="1171.72"/>
    <n v="1206.8800000000001"/>
    <n v="1206.8800000000001"/>
    <n v="5995"/>
    <x v="137"/>
    <x v="1"/>
    <x v="0"/>
    <x v="0"/>
    <x v="0"/>
  </r>
  <r>
    <x v="10"/>
    <n v="726"/>
    <n v="144122.14000000001"/>
    <n v="144122.14000000001"/>
    <n v="144122.14000000001"/>
    <n v="5996"/>
    <x v="138"/>
    <x v="0"/>
    <x v="0"/>
    <x v="0"/>
    <x v="0"/>
  </r>
  <r>
    <x v="10"/>
    <n v="3"/>
    <n v="1379.22"/>
    <n v="1420.58"/>
    <n v="1420.58"/>
    <n v="5996"/>
    <x v="138"/>
    <x v="1"/>
    <x v="0"/>
    <x v="0"/>
    <x v="0"/>
  </r>
  <r>
    <x v="10"/>
    <n v="622"/>
    <n v="73618.91"/>
    <n v="73618.91"/>
    <n v="73618.91"/>
    <n v="5998"/>
    <x v="139"/>
    <x v="0"/>
    <x v="0"/>
    <x v="0"/>
    <x v="0"/>
  </r>
  <r>
    <x v="10"/>
    <n v="6"/>
    <n v="649.97"/>
    <n v="669.49"/>
    <n v="669.49"/>
    <n v="5998"/>
    <x v="139"/>
    <x v="1"/>
    <x v="0"/>
    <x v="0"/>
    <x v="0"/>
  </r>
  <r>
    <x v="10"/>
    <n v="1"/>
    <n v="15"/>
    <n v="0"/>
    <n v="15"/>
    <n v="5999"/>
    <x v="140"/>
    <x v="0"/>
    <x v="2"/>
    <x v="1"/>
    <x v="0"/>
  </r>
  <r>
    <x v="10"/>
    <n v="18833"/>
    <n v="2248057.6800000002"/>
    <n v="2248057.6800000002"/>
    <n v="2248057.6800000002"/>
    <n v="5999"/>
    <x v="140"/>
    <x v="0"/>
    <x v="0"/>
    <x v="0"/>
    <x v="0"/>
  </r>
  <r>
    <x v="10"/>
    <n v="1962"/>
    <n v="261634.79"/>
    <n v="269997.61"/>
    <n v="269997.61"/>
    <n v="5999"/>
    <x v="140"/>
    <x v="1"/>
    <x v="0"/>
    <x v="0"/>
    <x v="0"/>
  </r>
  <r>
    <x v="10"/>
    <n v="1"/>
    <n v="220.28"/>
    <n v="226.88"/>
    <n v="226.88"/>
    <n v="6011"/>
    <x v="141"/>
    <x v="1"/>
    <x v="1"/>
    <x v="0"/>
    <x v="0"/>
  </r>
  <r>
    <x v="10"/>
    <n v="1"/>
    <n v="1174.6500000000001"/>
    <n v="0"/>
    <n v="1174.6500000000001"/>
    <n v="6012"/>
    <x v="142"/>
    <x v="0"/>
    <x v="2"/>
    <x v="1"/>
    <x v="0"/>
  </r>
  <r>
    <x v="10"/>
    <n v="3494"/>
    <n v="1127664.3500000001"/>
    <n v="1127664.3500000001"/>
    <n v="1127664.3500000001"/>
    <n v="6012"/>
    <x v="142"/>
    <x v="0"/>
    <x v="1"/>
    <x v="0"/>
    <x v="0"/>
  </r>
  <r>
    <x v="10"/>
    <n v="232"/>
    <n v="-36445.919999999998"/>
    <n v="-36248.660000000003"/>
    <n v="-36248.660000000003"/>
    <n v="6012"/>
    <x v="142"/>
    <x v="1"/>
    <x v="1"/>
    <x v="0"/>
    <x v="0"/>
  </r>
  <r>
    <x v="10"/>
    <n v="2"/>
    <n v="3064.9"/>
    <n v="3156.84"/>
    <n v="3156.84"/>
    <n v="6051"/>
    <x v="242"/>
    <x v="1"/>
    <x v="1"/>
    <x v="0"/>
    <x v="0"/>
  </r>
  <r>
    <x v="10"/>
    <n v="7"/>
    <n v="2293.9299999999998"/>
    <n v="2293.9299999999998"/>
    <n v="2293.9299999999998"/>
    <n v="6211"/>
    <x v="143"/>
    <x v="0"/>
    <x v="1"/>
    <x v="0"/>
    <x v="0"/>
  </r>
  <r>
    <x v="10"/>
    <n v="4"/>
    <n v="1698.71"/>
    <n v="1749.69"/>
    <n v="1749.69"/>
    <n v="6211"/>
    <x v="143"/>
    <x v="1"/>
    <x v="1"/>
    <x v="0"/>
    <x v="0"/>
  </r>
  <r>
    <x v="10"/>
    <n v="7"/>
    <n v="516.04"/>
    <n v="0"/>
    <n v="516.04"/>
    <n v="6300"/>
    <x v="144"/>
    <x v="0"/>
    <x v="2"/>
    <x v="1"/>
    <x v="0"/>
  </r>
  <r>
    <x v="10"/>
    <n v="47651"/>
    <n v="12761095.02"/>
    <n v="12761095.02"/>
    <n v="12761095.02"/>
    <n v="6300"/>
    <x v="144"/>
    <x v="0"/>
    <x v="1"/>
    <x v="0"/>
    <x v="0"/>
  </r>
  <r>
    <x v="10"/>
    <n v="143"/>
    <n v="17175.39"/>
    <n v="17767.77"/>
    <n v="17767.77"/>
    <n v="6300"/>
    <x v="144"/>
    <x v="1"/>
    <x v="1"/>
    <x v="0"/>
    <x v="0"/>
  </r>
  <r>
    <x v="10"/>
    <n v="20853"/>
    <n v="5533127.2300000004"/>
    <n v="5533127.2300000004"/>
    <n v="5533127.2300000004"/>
    <n v="7011"/>
    <x v="145"/>
    <x v="0"/>
    <x v="10"/>
    <x v="2"/>
    <x v="0"/>
  </r>
  <r>
    <x v="10"/>
    <n v="13201"/>
    <n v="5976108.0599999996"/>
    <n v="6159713.9199999999"/>
    <n v="6159713.9199999999"/>
    <n v="7011"/>
    <x v="145"/>
    <x v="1"/>
    <x v="10"/>
    <x v="2"/>
    <x v="0"/>
  </r>
  <r>
    <x v="10"/>
    <n v="175"/>
    <n v="57587.040000000001"/>
    <n v="59164.22"/>
    <n v="59164.22"/>
    <n v="7012"/>
    <x v="146"/>
    <x v="1"/>
    <x v="10"/>
    <x v="2"/>
    <x v="0"/>
  </r>
  <r>
    <x v="10"/>
    <n v="9"/>
    <n v="3242.48"/>
    <n v="3339.76"/>
    <n v="3339.76"/>
    <n v="7032"/>
    <x v="147"/>
    <x v="1"/>
    <x v="10"/>
    <x v="2"/>
    <x v="0"/>
  </r>
  <r>
    <x v="10"/>
    <n v="164"/>
    <n v="22509.7"/>
    <n v="22509.7"/>
    <n v="22509.7"/>
    <n v="7033"/>
    <x v="148"/>
    <x v="0"/>
    <x v="10"/>
    <x v="2"/>
    <x v="0"/>
  </r>
  <r>
    <x v="10"/>
    <n v="28"/>
    <n v="1892.7"/>
    <n v="1980.38"/>
    <n v="1980.38"/>
    <n v="7033"/>
    <x v="148"/>
    <x v="1"/>
    <x v="10"/>
    <x v="2"/>
    <x v="0"/>
  </r>
  <r>
    <x v="10"/>
    <n v="27"/>
    <n v="1619.65"/>
    <n v="1619.65"/>
    <n v="1619.65"/>
    <n v="7210"/>
    <x v="149"/>
    <x v="0"/>
    <x v="1"/>
    <x v="0"/>
    <x v="0"/>
  </r>
  <r>
    <x v="10"/>
    <n v="1"/>
    <n v="9.85"/>
    <n v="10.15"/>
    <n v="10.15"/>
    <n v="7211"/>
    <x v="150"/>
    <x v="1"/>
    <x v="1"/>
    <x v="0"/>
    <x v="0"/>
  </r>
  <r>
    <x v="10"/>
    <n v="1440"/>
    <n v="78038.58"/>
    <n v="78038.58"/>
    <n v="78038.58"/>
    <n v="7216"/>
    <x v="151"/>
    <x v="0"/>
    <x v="1"/>
    <x v="0"/>
    <x v="0"/>
  </r>
  <r>
    <x v="10"/>
    <n v="18"/>
    <n v="1414.69"/>
    <n v="1457.15"/>
    <n v="1457.15"/>
    <n v="7216"/>
    <x v="151"/>
    <x v="1"/>
    <x v="1"/>
    <x v="0"/>
    <x v="0"/>
  </r>
  <r>
    <x v="10"/>
    <n v="50"/>
    <n v="8052.72"/>
    <n v="8052.72"/>
    <n v="8052.72"/>
    <n v="7217"/>
    <x v="152"/>
    <x v="0"/>
    <x v="1"/>
    <x v="0"/>
    <x v="0"/>
  </r>
  <r>
    <x v="10"/>
    <n v="84"/>
    <n v="48856.22"/>
    <n v="48856.22"/>
    <n v="48856.22"/>
    <n v="7221"/>
    <x v="153"/>
    <x v="0"/>
    <x v="1"/>
    <x v="0"/>
    <x v="0"/>
  </r>
  <r>
    <x v="10"/>
    <n v="28"/>
    <n v="4031.5"/>
    <n v="4152.42"/>
    <n v="4152.42"/>
    <n v="7221"/>
    <x v="153"/>
    <x v="1"/>
    <x v="1"/>
    <x v="0"/>
    <x v="0"/>
  </r>
  <r>
    <x v="10"/>
    <n v="7748"/>
    <n v="876380.07"/>
    <n v="876380.07"/>
    <n v="876380.07"/>
    <n v="7230"/>
    <x v="154"/>
    <x v="0"/>
    <x v="1"/>
    <x v="0"/>
    <x v="0"/>
  </r>
  <r>
    <x v="10"/>
    <n v="218"/>
    <n v="20635.88"/>
    <n v="21258.5"/>
    <n v="21258.5"/>
    <n v="7230"/>
    <x v="154"/>
    <x v="1"/>
    <x v="1"/>
    <x v="0"/>
    <x v="0"/>
  </r>
  <r>
    <x v="10"/>
    <n v="66"/>
    <n v="211797.03"/>
    <n v="211797.03"/>
    <n v="211797.03"/>
    <n v="7261"/>
    <x v="155"/>
    <x v="0"/>
    <x v="1"/>
    <x v="0"/>
    <x v="0"/>
  </r>
  <r>
    <x v="10"/>
    <n v="1"/>
    <n v="7455.42"/>
    <n v="7679.08"/>
    <n v="7679.08"/>
    <n v="7261"/>
    <x v="155"/>
    <x v="1"/>
    <x v="1"/>
    <x v="0"/>
    <x v="0"/>
  </r>
  <r>
    <x v="10"/>
    <n v="19"/>
    <n v="6029.3"/>
    <n v="6029.3"/>
    <n v="6029.3"/>
    <n v="7273"/>
    <x v="156"/>
    <x v="0"/>
    <x v="1"/>
    <x v="0"/>
    <x v="0"/>
  </r>
  <r>
    <x v="10"/>
    <n v="68"/>
    <n v="10620.69"/>
    <n v="10944.49"/>
    <n v="10944.49"/>
    <n v="7273"/>
    <x v="156"/>
    <x v="1"/>
    <x v="1"/>
    <x v="0"/>
    <x v="0"/>
  </r>
  <r>
    <x v="10"/>
    <n v="2"/>
    <n v="5252.24"/>
    <n v="5252.24"/>
    <n v="5252.24"/>
    <n v="7276"/>
    <x v="157"/>
    <x v="0"/>
    <x v="1"/>
    <x v="0"/>
    <x v="0"/>
  </r>
  <r>
    <x v="10"/>
    <n v="9"/>
    <n v="4166.87"/>
    <n v="4291.87"/>
    <n v="4291.87"/>
    <n v="7276"/>
    <x v="157"/>
    <x v="1"/>
    <x v="1"/>
    <x v="0"/>
    <x v="0"/>
  </r>
  <r>
    <x v="10"/>
    <n v="8"/>
    <n v="4541.58"/>
    <n v="4677.82"/>
    <n v="4677.82"/>
    <n v="7277"/>
    <x v="158"/>
    <x v="1"/>
    <x v="1"/>
    <x v="0"/>
    <x v="0"/>
  </r>
  <r>
    <x v="10"/>
    <n v="6"/>
    <n v="291.44"/>
    <n v="311.10000000000002"/>
    <n v="311.10000000000002"/>
    <n v="7278"/>
    <x v="159"/>
    <x v="1"/>
    <x v="1"/>
    <x v="0"/>
    <x v="0"/>
  </r>
  <r>
    <x v="10"/>
    <n v="125"/>
    <n v="22644.1"/>
    <n v="22644.1"/>
    <n v="22644.1"/>
    <n v="7296"/>
    <x v="160"/>
    <x v="0"/>
    <x v="0"/>
    <x v="0"/>
    <x v="0"/>
  </r>
  <r>
    <x v="10"/>
    <n v="13"/>
    <n v="1286.49"/>
    <n v="1325.11"/>
    <n v="1325.11"/>
    <n v="7296"/>
    <x v="160"/>
    <x v="1"/>
    <x v="0"/>
    <x v="0"/>
    <x v="0"/>
  </r>
  <r>
    <x v="10"/>
    <n v="20"/>
    <n v="8161"/>
    <n v="8161"/>
    <n v="8161"/>
    <n v="7297"/>
    <x v="161"/>
    <x v="0"/>
    <x v="1"/>
    <x v="0"/>
    <x v="0"/>
  </r>
  <r>
    <x v="10"/>
    <n v="22"/>
    <n v="1673.95"/>
    <n v="1724.19"/>
    <n v="1724.19"/>
    <n v="7297"/>
    <x v="161"/>
    <x v="1"/>
    <x v="1"/>
    <x v="0"/>
    <x v="0"/>
  </r>
  <r>
    <x v="10"/>
    <n v="126"/>
    <n v="8779.99"/>
    <n v="8779.99"/>
    <n v="8779.99"/>
    <n v="7298"/>
    <x v="162"/>
    <x v="0"/>
    <x v="1"/>
    <x v="0"/>
    <x v="0"/>
  </r>
  <r>
    <x v="10"/>
    <n v="133"/>
    <n v="13171.72"/>
    <n v="13566.94"/>
    <n v="13566.94"/>
    <n v="7298"/>
    <x v="162"/>
    <x v="1"/>
    <x v="1"/>
    <x v="0"/>
    <x v="0"/>
  </r>
  <r>
    <x v="10"/>
    <n v="222"/>
    <n v="92449.77"/>
    <n v="92449.77"/>
    <n v="92449.77"/>
    <n v="7299"/>
    <x v="163"/>
    <x v="0"/>
    <x v="1"/>
    <x v="0"/>
    <x v="0"/>
  </r>
  <r>
    <x v="10"/>
    <n v="221"/>
    <n v="56909.71"/>
    <n v="58729.51"/>
    <n v="58729.51"/>
    <n v="7299"/>
    <x v="163"/>
    <x v="1"/>
    <x v="1"/>
    <x v="0"/>
    <x v="0"/>
  </r>
  <r>
    <x v="10"/>
    <n v="5022"/>
    <n v="831707.29"/>
    <n v="831707.29"/>
    <n v="831707.29"/>
    <n v="7311"/>
    <x v="164"/>
    <x v="0"/>
    <x v="1"/>
    <x v="0"/>
    <x v="0"/>
  </r>
  <r>
    <x v="10"/>
    <n v="155"/>
    <n v="42402.14"/>
    <n v="43726.6"/>
    <n v="43726.6"/>
    <n v="7311"/>
    <x v="164"/>
    <x v="1"/>
    <x v="1"/>
    <x v="0"/>
    <x v="0"/>
  </r>
  <r>
    <x v="10"/>
    <n v="11"/>
    <n v="2204.7199999999998"/>
    <n v="2270.86"/>
    <n v="2270.86"/>
    <n v="7333"/>
    <x v="166"/>
    <x v="1"/>
    <x v="1"/>
    <x v="0"/>
    <x v="0"/>
  </r>
  <r>
    <x v="10"/>
    <n v="18"/>
    <n v="1178.8"/>
    <n v="1214.1600000000001"/>
    <n v="1214.1600000000001"/>
    <n v="7338"/>
    <x v="167"/>
    <x v="1"/>
    <x v="1"/>
    <x v="0"/>
    <x v="0"/>
  </r>
  <r>
    <x v="10"/>
    <n v="60"/>
    <n v="47457.04"/>
    <n v="47457.04"/>
    <n v="47457.04"/>
    <n v="7339"/>
    <x v="168"/>
    <x v="0"/>
    <x v="1"/>
    <x v="0"/>
    <x v="0"/>
  </r>
  <r>
    <x v="10"/>
    <n v="66"/>
    <n v="7190.28"/>
    <n v="7405.88"/>
    <n v="7405.88"/>
    <n v="7339"/>
    <x v="168"/>
    <x v="1"/>
    <x v="1"/>
    <x v="0"/>
    <x v="0"/>
  </r>
  <r>
    <x v="10"/>
    <n v="42"/>
    <n v="19248.41"/>
    <n v="19248.41"/>
    <n v="19248.41"/>
    <n v="7342"/>
    <x v="169"/>
    <x v="0"/>
    <x v="1"/>
    <x v="0"/>
    <x v="0"/>
  </r>
  <r>
    <x v="10"/>
    <n v="30"/>
    <n v="29595.78"/>
    <n v="29595.78"/>
    <n v="29595.78"/>
    <n v="7361"/>
    <x v="171"/>
    <x v="0"/>
    <x v="1"/>
    <x v="0"/>
    <x v="0"/>
  </r>
  <r>
    <x v="10"/>
    <n v="1"/>
    <n v="18.25"/>
    <n v="18.79"/>
    <n v="18.79"/>
    <n v="7361"/>
    <x v="171"/>
    <x v="1"/>
    <x v="1"/>
    <x v="0"/>
    <x v="0"/>
  </r>
  <r>
    <x v="10"/>
    <n v="4780"/>
    <n v="361854.03"/>
    <n v="361854.03"/>
    <n v="361854.03"/>
    <n v="7372"/>
    <x v="172"/>
    <x v="0"/>
    <x v="0"/>
    <x v="0"/>
    <x v="0"/>
  </r>
  <r>
    <x v="10"/>
    <n v="363"/>
    <n v="43773"/>
    <n v="45091.06"/>
    <n v="45091.06"/>
    <n v="7372"/>
    <x v="172"/>
    <x v="1"/>
    <x v="0"/>
    <x v="0"/>
    <x v="0"/>
  </r>
  <r>
    <x v="10"/>
    <n v="38"/>
    <n v="1082"/>
    <n v="1114.44"/>
    <n v="1114.44"/>
    <n v="7375"/>
    <x v="173"/>
    <x v="1"/>
    <x v="1"/>
    <x v="0"/>
    <x v="0"/>
  </r>
  <r>
    <x v="10"/>
    <n v="16"/>
    <n v="1492.81"/>
    <n v="1537.63"/>
    <n v="1537.63"/>
    <n v="7379"/>
    <x v="174"/>
    <x v="1"/>
    <x v="0"/>
    <x v="0"/>
    <x v="0"/>
  </r>
  <r>
    <x v="10"/>
    <n v="2296"/>
    <n v="591399.5"/>
    <n v="591399.5"/>
    <n v="591399.5"/>
    <n v="7392"/>
    <x v="175"/>
    <x v="0"/>
    <x v="1"/>
    <x v="0"/>
    <x v="0"/>
  </r>
  <r>
    <x v="10"/>
    <n v="288"/>
    <n v="43060.77"/>
    <n v="44584.45"/>
    <n v="44584.45"/>
    <n v="7392"/>
    <x v="175"/>
    <x v="1"/>
    <x v="1"/>
    <x v="0"/>
    <x v="0"/>
  </r>
  <r>
    <x v="10"/>
    <n v="517"/>
    <n v="86341.5"/>
    <n v="86341.5"/>
    <n v="86341.5"/>
    <n v="7393"/>
    <x v="176"/>
    <x v="0"/>
    <x v="1"/>
    <x v="0"/>
    <x v="0"/>
  </r>
  <r>
    <x v="10"/>
    <n v="617"/>
    <n v="232500.66"/>
    <n v="232500.66"/>
    <n v="232500.66"/>
    <n v="7394"/>
    <x v="177"/>
    <x v="0"/>
    <x v="1"/>
    <x v="0"/>
    <x v="0"/>
  </r>
  <r>
    <x v="10"/>
    <n v="119"/>
    <n v="5366.79"/>
    <n v="5560.09"/>
    <n v="5560.09"/>
    <n v="7394"/>
    <x v="177"/>
    <x v="1"/>
    <x v="1"/>
    <x v="0"/>
    <x v="0"/>
  </r>
  <r>
    <x v="10"/>
    <n v="186"/>
    <n v="39345.33"/>
    <n v="39345.33"/>
    <n v="39345.33"/>
    <n v="7395"/>
    <x v="178"/>
    <x v="0"/>
    <x v="1"/>
    <x v="0"/>
    <x v="0"/>
  </r>
  <r>
    <x v="10"/>
    <n v="41"/>
    <n v="2168.3000000000002"/>
    <n v="2233.34"/>
    <n v="2233.34"/>
    <n v="7395"/>
    <x v="178"/>
    <x v="1"/>
    <x v="1"/>
    <x v="0"/>
    <x v="0"/>
  </r>
  <r>
    <x v="10"/>
    <n v="12976"/>
    <n v="1987175.81"/>
    <n v="1987175.81"/>
    <n v="1987175.81"/>
    <n v="7399"/>
    <x v="179"/>
    <x v="0"/>
    <x v="1"/>
    <x v="0"/>
    <x v="0"/>
  </r>
  <r>
    <x v="10"/>
    <n v="8739"/>
    <n v="1135186.8999999999"/>
    <n v="1158576.02"/>
    <n v="1158576.02"/>
    <n v="7399"/>
    <x v="179"/>
    <x v="1"/>
    <x v="1"/>
    <x v="0"/>
    <x v="0"/>
  </r>
  <r>
    <x v="10"/>
    <n v="5052"/>
    <n v="1326261.0900000001"/>
    <n v="1326261.0900000001"/>
    <n v="1326261.0900000001"/>
    <n v="7512"/>
    <x v="180"/>
    <x v="0"/>
    <x v="11"/>
    <x v="5"/>
    <x v="0"/>
  </r>
  <r>
    <x v="10"/>
    <n v="1955"/>
    <n v="591532.93000000005"/>
    <n v="608878.27"/>
    <n v="608878.27"/>
    <n v="7512"/>
    <x v="180"/>
    <x v="1"/>
    <x v="11"/>
    <x v="5"/>
    <x v="0"/>
  </r>
  <r>
    <x v="10"/>
    <n v="137"/>
    <n v="18505.259999999998"/>
    <n v="18505.259999999998"/>
    <n v="18505.259999999998"/>
    <n v="7513"/>
    <x v="181"/>
    <x v="0"/>
    <x v="11"/>
    <x v="5"/>
    <x v="0"/>
  </r>
  <r>
    <x v="10"/>
    <n v="17"/>
    <n v="4523.29"/>
    <n v="4523.29"/>
    <n v="4523.29"/>
    <n v="7519"/>
    <x v="182"/>
    <x v="0"/>
    <x v="11"/>
    <x v="5"/>
    <x v="0"/>
  </r>
  <r>
    <x v="10"/>
    <n v="3"/>
    <n v="515.41999999999996"/>
    <n v="530.88"/>
    <n v="530.88"/>
    <n v="7519"/>
    <x v="182"/>
    <x v="1"/>
    <x v="11"/>
    <x v="5"/>
    <x v="0"/>
  </r>
  <r>
    <x v="10"/>
    <n v="26143"/>
    <n v="850315.42"/>
    <n v="850315.42"/>
    <n v="850315.42"/>
    <n v="7523"/>
    <x v="183"/>
    <x v="0"/>
    <x v="5"/>
    <x v="2"/>
    <x v="0"/>
  </r>
  <r>
    <x v="10"/>
    <n v="112"/>
    <n v="4501.8"/>
    <n v="4636.78"/>
    <n v="4636.78"/>
    <n v="7523"/>
    <x v="183"/>
    <x v="1"/>
    <x v="5"/>
    <x v="2"/>
    <x v="0"/>
  </r>
  <r>
    <x v="10"/>
    <n v="33"/>
    <n v="16337.97"/>
    <n v="16337.97"/>
    <n v="16337.97"/>
    <n v="7531"/>
    <x v="184"/>
    <x v="0"/>
    <x v="5"/>
    <x v="2"/>
    <x v="0"/>
  </r>
  <r>
    <x v="10"/>
    <n v="3695"/>
    <n v="1694544.2"/>
    <n v="1694544.2"/>
    <n v="1694544.2"/>
    <n v="7538"/>
    <x v="186"/>
    <x v="0"/>
    <x v="5"/>
    <x v="2"/>
    <x v="0"/>
  </r>
  <r>
    <x v="10"/>
    <n v="24"/>
    <n v="11156.29"/>
    <n v="11492.87"/>
    <n v="11492.87"/>
    <n v="7538"/>
    <x v="186"/>
    <x v="1"/>
    <x v="5"/>
    <x v="2"/>
    <x v="0"/>
  </r>
  <r>
    <x v="10"/>
    <n v="5"/>
    <n v="194.78"/>
    <n v="200.62"/>
    <n v="200.62"/>
    <n v="7542"/>
    <x v="187"/>
    <x v="1"/>
    <x v="5"/>
    <x v="2"/>
    <x v="0"/>
  </r>
  <r>
    <x v="10"/>
    <n v="2"/>
    <n v="722"/>
    <n v="722"/>
    <n v="722"/>
    <n v="7549"/>
    <x v="188"/>
    <x v="0"/>
    <x v="5"/>
    <x v="2"/>
    <x v="0"/>
  </r>
  <r>
    <x v="10"/>
    <n v="8"/>
    <n v="244.7"/>
    <n v="252.02"/>
    <n v="252.02"/>
    <n v="7549"/>
    <x v="188"/>
    <x v="1"/>
    <x v="5"/>
    <x v="2"/>
    <x v="0"/>
  </r>
  <r>
    <x v="10"/>
    <n v="122"/>
    <n v="26239.59"/>
    <n v="26239.59"/>
    <n v="26239.59"/>
    <n v="7622"/>
    <x v="189"/>
    <x v="0"/>
    <x v="1"/>
    <x v="0"/>
    <x v="0"/>
  </r>
  <r>
    <x v="10"/>
    <n v="1"/>
    <n v="19.41"/>
    <n v="19.989999999999998"/>
    <n v="19.989999999999998"/>
    <n v="7622"/>
    <x v="189"/>
    <x v="1"/>
    <x v="1"/>
    <x v="0"/>
    <x v="0"/>
  </r>
  <r>
    <x v="10"/>
    <n v="1"/>
    <n v="20.65"/>
    <n v="21.27"/>
    <n v="21.27"/>
    <n v="7629"/>
    <x v="190"/>
    <x v="1"/>
    <x v="1"/>
    <x v="0"/>
    <x v="0"/>
  </r>
  <r>
    <x v="10"/>
    <n v="10"/>
    <n v="5358.37"/>
    <n v="5519.09"/>
    <n v="5519.09"/>
    <n v="7631"/>
    <x v="191"/>
    <x v="1"/>
    <x v="0"/>
    <x v="0"/>
    <x v="0"/>
  </r>
  <r>
    <x v="10"/>
    <n v="155"/>
    <n v="16451.03"/>
    <n v="16451.03"/>
    <n v="16451.03"/>
    <n v="7699"/>
    <x v="192"/>
    <x v="0"/>
    <x v="1"/>
    <x v="0"/>
    <x v="0"/>
  </r>
  <r>
    <x v="10"/>
    <n v="6"/>
    <n v="1717.93"/>
    <n v="1773.21"/>
    <n v="1773.21"/>
    <n v="7699"/>
    <x v="192"/>
    <x v="1"/>
    <x v="1"/>
    <x v="0"/>
    <x v="0"/>
  </r>
  <r>
    <x v="10"/>
    <n v="3"/>
    <n v="72.099999999999994"/>
    <n v="74.260000000000005"/>
    <n v="74.260000000000005"/>
    <n v="7829"/>
    <x v="193"/>
    <x v="1"/>
    <x v="1"/>
    <x v="0"/>
    <x v="0"/>
  </r>
  <r>
    <x v="10"/>
    <n v="4031"/>
    <n v="160575.79"/>
    <n v="160575.79"/>
    <n v="160575.79"/>
    <n v="7832"/>
    <x v="194"/>
    <x v="0"/>
    <x v="1"/>
    <x v="0"/>
    <x v="0"/>
  </r>
  <r>
    <x v="10"/>
    <n v="70"/>
    <n v="321.68"/>
    <n v="417.32"/>
    <n v="417.32"/>
    <n v="7832"/>
    <x v="194"/>
    <x v="1"/>
    <x v="1"/>
    <x v="0"/>
    <x v="0"/>
  </r>
  <r>
    <x v="10"/>
    <n v="199"/>
    <n v="10212.76"/>
    <n v="10212.76"/>
    <n v="10212.76"/>
    <n v="7841"/>
    <x v="195"/>
    <x v="0"/>
    <x v="0"/>
    <x v="0"/>
    <x v="0"/>
  </r>
  <r>
    <x v="10"/>
    <n v="21"/>
    <n v="982.8"/>
    <n v="1012.3"/>
    <n v="1012.3"/>
    <n v="7841"/>
    <x v="195"/>
    <x v="1"/>
    <x v="0"/>
    <x v="0"/>
    <x v="0"/>
  </r>
  <r>
    <x v="10"/>
    <n v="9"/>
    <n v="3732.8"/>
    <n v="3732.8"/>
    <n v="3732.8"/>
    <n v="7911"/>
    <x v="196"/>
    <x v="0"/>
    <x v="1"/>
    <x v="0"/>
    <x v="0"/>
  </r>
  <r>
    <x v="10"/>
    <n v="3"/>
    <n v="1898.06"/>
    <n v="1955.02"/>
    <n v="1955.02"/>
    <n v="7911"/>
    <x v="196"/>
    <x v="1"/>
    <x v="1"/>
    <x v="0"/>
    <x v="0"/>
  </r>
  <r>
    <x v="10"/>
    <n v="16524"/>
    <n v="2418276.21"/>
    <n v="2418276.21"/>
    <n v="2418276.21"/>
    <n v="7922"/>
    <x v="197"/>
    <x v="0"/>
    <x v="1"/>
    <x v="0"/>
    <x v="0"/>
  </r>
  <r>
    <x v="10"/>
    <n v="887"/>
    <n v="273664.07"/>
    <n v="282171.99"/>
    <n v="282171.99"/>
    <n v="7922"/>
    <x v="197"/>
    <x v="1"/>
    <x v="1"/>
    <x v="0"/>
    <x v="0"/>
  </r>
  <r>
    <x v="10"/>
    <n v="85"/>
    <n v="11635.13"/>
    <n v="11635.13"/>
    <n v="11635.13"/>
    <n v="7929"/>
    <x v="198"/>
    <x v="0"/>
    <x v="1"/>
    <x v="0"/>
    <x v="0"/>
  </r>
  <r>
    <x v="10"/>
    <n v="19"/>
    <n v="21116.240000000002"/>
    <n v="21749.72"/>
    <n v="21749.72"/>
    <n v="7929"/>
    <x v="198"/>
    <x v="1"/>
    <x v="1"/>
    <x v="0"/>
    <x v="0"/>
  </r>
  <r>
    <x v="10"/>
    <n v="90"/>
    <n v="21621.42"/>
    <n v="21621.42"/>
    <n v="21621.42"/>
    <n v="7941"/>
    <x v="200"/>
    <x v="0"/>
    <x v="1"/>
    <x v="0"/>
    <x v="0"/>
  </r>
  <r>
    <x v="10"/>
    <n v="52"/>
    <n v="11971.38"/>
    <n v="12342.04"/>
    <n v="12342.04"/>
    <n v="7941"/>
    <x v="200"/>
    <x v="1"/>
    <x v="1"/>
    <x v="0"/>
    <x v="0"/>
  </r>
  <r>
    <x v="10"/>
    <n v="1"/>
    <n v="50"/>
    <n v="0"/>
    <n v="50"/>
    <n v="7991"/>
    <x v="201"/>
    <x v="0"/>
    <x v="2"/>
    <x v="1"/>
    <x v="0"/>
  </r>
  <r>
    <x v="10"/>
    <n v="941"/>
    <n v="82853.7"/>
    <n v="82853.7"/>
    <n v="82853.7"/>
    <n v="7991"/>
    <x v="201"/>
    <x v="0"/>
    <x v="1"/>
    <x v="0"/>
    <x v="0"/>
  </r>
  <r>
    <x v="10"/>
    <n v="354"/>
    <n v="48094.25"/>
    <n v="49660.63"/>
    <n v="49660.63"/>
    <n v="7991"/>
    <x v="201"/>
    <x v="1"/>
    <x v="1"/>
    <x v="0"/>
    <x v="0"/>
  </r>
  <r>
    <x v="10"/>
    <n v="457"/>
    <n v="106982.18"/>
    <n v="106982.18"/>
    <n v="106982.18"/>
    <n v="7992"/>
    <x v="202"/>
    <x v="0"/>
    <x v="1"/>
    <x v="0"/>
    <x v="0"/>
  </r>
  <r>
    <x v="10"/>
    <n v="136"/>
    <n v="37678.26"/>
    <n v="38810.18"/>
    <n v="38810.18"/>
    <n v="7992"/>
    <x v="202"/>
    <x v="1"/>
    <x v="1"/>
    <x v="0"/>
    <x v="0"/>
  </r>
  <r>
    <x v="10"/>
    <n v="1"/>
    <n v="66.739999999999995"/>
    <n v="68.739999999999995"/>
    <n v="68.739999999999995"/>
    <n v="7993"/>
    <x v="203"/>
    <x v="1"/>
    <x v="0"/>
    <x v="0"/>
    <x v="0"/>
  </r>
  <r>
    <x v="10"/>
    <n v="2"/>
    <n v="106.91"/>
    <n v="110.11"/>
    <n v="110.11"/>
    <n v="7994"/>
    <x v="204"/>
    <x v="1"/>
    <x v="1"/>
    <x v="0"/>
    <x v="0"/>
  </r>
  <r>
    <x v="10"/>
    <n v="4"/>
    <n v="394.5"/>
    <n v="394.5"/>
    <n v="394.5"/>
    <n v="7995"/>
    <x v="244"/>
    <x v="0"/>
    <x v="1"/>
    <x v="0"/>
    <x v="0"/>
  </r>
  <r>
    <x v="10"/>
    <n v="1"/>
    <n v="12.27"/>
    <n v="12.63"/>
    <n v="12.63"/>
    <n v="7995"/>
    <x v="244"/>
    <x v="1"/>
    <x v="1"/>
    <x v="0"/>
    <x v="0"/>
  </r>
  <r>
    <x v="10"/>
    <n v="1110"/>
    <n v="90430.18"/>
    <n v="90430.18"/>
    <n v="90430.18"/>
    <n v="7996"/>
    <x v="205"/>
    <x v="0"/>
    <x v="1"/>
    <x v="0"/>
    <x v="0"/>
  </r>
  <r>
    <x v="10"/>
    <n v="445"/>
    <n v="54170.5"/>
    <n v="55800.4"/>
    <n v="55800.4"/>
    <n v="7996"/>
    <x v="205"/>
    <x v="1"/>
    <x v="1"/>
    <x v="0"/>
    <x v="0"/>
  </r>
  <r>
    <x v="10"/>
    <n v="10226"/>
    <n v="521886.06"/>
    <n v="521886.06"/>
    <n v="521886.06"/>
    <n v="7997"/>
    <x v="206"/>
    <x v="0"/>
    <x v="1"/>
    <x v="0"/>
    <x v="0"/>
  </r>
  <r>
    <x v="10"/>
    <n v="185"/>
    <n v="55517.919999999998"/>
    <n v="57111.3"/>
    <n v="57111.3"/>
    <n v="7997"/>
    <x v="206"/>
    <x v="1"/>
    <x v="1"/>
    <x v="0"/>
    <x v="0"/>
  </r>
  <r>
    <x v="10"/>
    <n v="144"/>
    <n v="13915.2"/>
    <n v="13915.2"/>
    <n v="13915.2"/>
    <n v="7998"/>
    <x v="207"/>
    <x v="0"/>
    <x v="1"/>
    <x v="0"/>
    <x v="0"/>
  </r>
  <r>
    <x v="10"/>
    <n v="14"/>
    <n v="1093.02"/>
    <n v="1125.8"/>
    <n v="1125.8"/>
    <n v="7998"/>
    <x v="207"/>
    <x v="1"/>
    <x v="1"/>
    <x v="0"/>
    <x v="0"/>
  </r>
  <r>
    <x v="10"/>
    <n v="682"/>
    <n v="56402.75"/>
    <n v="56402.75"/>
    <n v="56402.75"/>
    <n v="7999"/>
    <x v="208"/>
    <x v="0"/>
    <x v="1"/>
    <x v="0"/>
    <x v="0"/>
  </r>
  <r>
    <x v="10"/>
    <n v="788"/>
    <n v="52405.2"/>
    <n v="54054.239999999998"/>
    <n v="54054.239999999998"/>
    <n v="7999"/>
    <x v="208"/>
    <x v="1"/>
    <x v="1"/>
    <x v="0"/>
    <x v="0"/>
  </r>
  <r>
    <x v="10"/>
    <n v="1278"/>
    <n v="461149.97"/>
    <n v="461149.97"/>
    <n v="461149.97"/>
    <n v="8011"/>
    <x v="209"/>
    <x v="0"/>
    <x v="1"/>
    <x v="0"/>
    <x v="0"/>
  </r>
  <r>
    <x v="10"/>
    <n v="36"/>
    <n v="17921.93"/>
    <n v="18500.37"/>
    <n v="18500.37"/>
    <n v="8011"/>
    <x v="209"/>
    <x v="1"/>
    <x v="1"/>
    <x v="0"/>
    <x v="0"/>
  </r>
  <r>
    <x v="10"/>
    <n v="3849"/>
    <n v="1410806.11"/>
    <n v="1410806.11"/>
    <n v="1410806.11"/>
    <n v="8021"/>
    <x v="210"/>
    <x v="0"/>
    <x v="1"/>
    <x v="0"/>
    <x v="0"/>
  </r>
  <r>
    <x v="10"/>
    <n v="52"/>
    <n v="41320.980000000003"/>
    <n v="42560.62"/>
    <n v="42560.62"/>
    <n v="8021"/>
    <x v="210"/>
    <x v="1"/>
    <x v="1"/>
    <x v="0"/>
    <x v="0"/>
  </r>
  <r>
    <x v="10"/>
    <n v="1034"/>
    <n v="67483.14"/>
    <n v="67483.14"/>
    <n v="67483.14"/>
    <n v="8041"/>
    <x v="211"/>
    <x v="0"/>
    <x v="1"/>
    <x v="0"/>
    <x v="0"/>
  </r>
  <r>
    <x v="10"/>
    <n v="1"/>
    <n v="427.78"/>
    <n v="440.62"/>
    <n v="440.62"/>
    <n v="8041"/>
    <x v="211"/>
    <x v="1"/>
    <x v="1"/>
    <x v="0"/>
    <x v="0"/>
  </r>
  <r>
    <x v="10"/>
    <n v="1462"/>
    <n v="402777.5"/>
    <n v="402777.5"/>
    <n v="402777.5"/>
    <n v="8042"/>
    <x v="212"/>
    <x v="0"/>
    <x v="1"/>
    <x v="0"/>
    <x v="0"/>
  </r>
  <r>
    <x v="10"/>
    <n v="10"/>
    <n v="5448.89"/>
    <n v="5612.33"/>
    <n v="5612.33"/>
    <n v="8042"/>
    <x v="212"/>
    <x v="1"/>
    <x v="1"/>
    <x v="0"/>
    <x v="0"/>
  </r>
  <r>
    <x v="10"/>
    <n v="492"/>
    <n v="111241.67"/>
    <n v="111241.67"/>
    <n v="111241.67"/>
    <n v="8043"/>
    <x v="213"/>
    <x v="0"/>
    <x v="1"/>
    <x v="0"/>
    <x v="0"/>
  </r>
  <r>
    <x v="10"/>
    <n v="114"/>
    <n v="32222.400000000001"/>
    <n v="33189.040000000001"/>
    <n v="33189.040000000001"/>
    <n v="8043"/>
    <x v="213"/>
    <x v="1"/>
    <x v="1"/>
    <x v="0"/>
    <x v="0"/>
  </r>
  <r>
    <x v="10"/>
    <n v="278"/>
    <n v="31463.96"/>
    <n v="31463.96"/>
    <n v="31463.96"/>
    <n v="8049"/>
    <x v="214"/>
    <x v="0"/>
    <x v="1"/>
    <x v="0"/>
    <x v="0"/>
  </r>
  <r>
    <x v="10"/>
    <n v="11"/>
    <n v="852.62"/>
    <n v="852.62"/>
    <n v="852.62"/>
    <n v="8050"/>
    <x v="215"/>
    <x v="0"/>
    <x v="1"/>
    <x v="0"/>
    <x v="0"/>
  </r>
  <r>
    <x v="10"/>
    <n v="2"/>
    <n v="221.04"/>
    <n v="227.66"/>
    <n v="227.66"/>
    <n v="8050"/>
    <x v="215"/>
    <x v="1"/>
    <x v="1"/>
    <x v="0"/>
    <x v="0"/>
  </r>
  <r>
    <x v="10"/>
    <n v="1240"/>
    <n v="312939.82"/>
    <n v="312939.82"/>
    <n v="312939.82"/>
    <n v="8062"/>
    <x v="216"/>
    <x v="0"/>
    <x v="1"/>
    <x v="0"/>
    <x v="0"/>
  </r>
  <r>
    <x v="10"/>
    <n v="100"/>
    <n v="54646.26"/>
    <n v="56308.5"/>
    <n v="56308.5"/>
    <n v="8062"/>
    <x v="216"/>
    <x v="1"/>
    <x v="1"/>
    <x v="0"/>
    <x v="0"/>
  </r>
  <r>
    <x v="10"/>
    <n v="142"/>
    <n v="36799.51"/>
    <n v="36799.51"/>
    <n v="36799.51"/>
    <n v="8071"/>
    <x v="217"/>
    <x v="0"/>
    <x v="1"/>
    <x v="0"/>
    <x v="0"/>
  </r>
  <r>
    <x v="10"/>
    <n v="19"/>
    <n v="14062.9"/>
    <n v="14484.72"/>
    <n v="14484.72"/>
    <n v="8071"/>
    <x v="217"/>
    <x v="1"/>
    <x v="1"/>
    <x v="0"/>
    <x v="0"/>
  </r>
  <r>
    <x v="10"/>
    <n v="7765"/>
    <n v="2612295.44"/>
    <n v="2612295.44"/>
    <n v="2612295.44"/>
    <n v="8099"/>
    <x v="218"/>
    <x v="0"/>
    <x v="1"/>
    <x v="0"/>
    <x v="0"/>
  </r>
  <r>
    <x v="10"/>
    <n v="210"/>
    <n v="64647.37"/>
    <n v="66254.31"/>
    <n v="66254.31"/>
    <n v="8099"/>
    <x v="218"/>
    <x v="1"/>
    <x v="1"/>
    <x v="0"/>
    <x v="0"/>
  </r>
  <r>
    <x v="10"/>
    <n v="154"/>
    <n v="280561.74"/>
    <n v="280561.74"/>
    <n v="280561.74"/>
    <n v="8111"/>
    <x v="219"/>
    <x v="0"/>
    <x v="1"/>
    <x v="0"/>
    <x v="0"/>
  </r>
  <r>
    <x v="10"/>
    <n v="9"/>
    <n v="15025.79"/>
    <n v="15476.57"/>
    <n v="15476.57"/>
    <n v="8111"/>
    <x v="219"/>
    <x v="1"/>
    <x v="1"/>
    <x v="0"/>
    <x v="0"/>
  </r>
  <r>
    <x v="10"/>
    <n v="1436"/>
    <n v="2099634.4900000002"/>
    <n v="2099634.4900000002"/>
    <n v="2099634.4900000002"/>
    <n v="8211"/>
    <x v="220"/>
    <x v="0"/>
    <x v="1"/>
    <x v="0"/>
    <x v="0"/>
  </r>
  <r>
    <x v="10"/>
    <n v="7"/>
    <n v="6822.58"/>
    <n v="7027.26"/>
    <n v="7027.26"/>
    <n v="8211"/>
    <x v="220"/>
    <x v="1"/>
    <x v="1"/>
    <x v="0"/>
    <x v="0"/>
  </r>
  <r>
    <x v="10"/>
    <n v="6031"/>
    <n v="1629448.21"/>
    <n v="1629448.21"/>
    <n v="1629448.21"/>
    <n v="8220"/>
    <x v="221"/>
    <x v="0"/>
    <x v="1"/>
    <x v="0"/>
    <x v="0"/>
  </r>
  <r>
    <x v="10"/>
    <n v="113"/>
    <n v="60924.87"/>
    <n v="62858.39"/>
    <n v="62858.39"/>
    <n v="8220"/>
    <x v="221"/>
    <x v="1"/>
    <x v="1"/>
    <x v="0"/>
    <x v="0"/>
  </r>
  <r>
    <x v="10"/>
    <n v="3"/>
    <n v="209.14"/>
    <n v="215.42"/>
    <n v="215.42"/>
    <n v="8244"/>
    <x v="222"/>
    <x v="1"/>
    <x v="1"/>
    <x v="0"/>
    <x v="0"/>
  </r>
  <r>
    <x v="10"/>
    <n v="262"/>
    <n v="198652.35"/>
    <n v="198652.35"/>
    <n v="198652.35"/>
    <n v="8249"/>
    <x v="223"/>
    <x v="0"/>
    <x v="1"/>
    <x v="0"/>
    <x v="0"/>
  </r>
  <r>
    <x v="10"/>
    <n v="9"/>
    <n v="4209.2299999999996"/>
    <n v="4304.79"/>
    <n v="4304.79"/>
    <n v="8249"/>
    <x v="223"/>
    <x v="1"/>
    <x v="1"/>
    <x v="0"/>
    <x v="0"/>
  </r>
  <r>
    <x v="10"/>
    <n v="1033"/>
    <n v="500635.01"/>
    <n v="500635.01"/>
    <n v="500635.01"/>
    <n v="8299"/>
    <x v="224"/>
    <x v="0"/>
    <x v="1"/>
    <x v="0"/>
    <x v="0"/>
  </r>
  <r>
    <x v="10"/>
    <n v="238"/>
    <n v="53600.17"/>
    <n v="55230.49"/>
    <n v="55230.49"/>
    <n v="8299"/>
    <x v="224"/>
    <x v="1"/>
    <x v="1"/>
    <x v="0"/>
    <x v="0"/>
  </r>
  <r>
    <x v="10"/>
    <n v="433"/>
    <n v="155948.32"/>
    <n v="155948.32"/>
    <n v="155948.32"/>
    <n v="8351"/>
    <x v="225"/>
    <x v="0"/>
    <x v="1"/>
    <x v="0"/>
    <x v="0"/>
  </r>
  <r>
    <x v="10"/>
    <n v="1"/>
    <n v="278.93"/>
    <n v="287.29000000000002"/>
    <n v="287.29000000000002"/>
    <n v="8351"/>
    <x v="225"/>
    <x v="1"/>
    <x v="1"/>
    <x v="0"/>
    <x v="0"/>
  </r>
  <r>
    <x v="10"/>
    <n v="19883"/>
    <n v="1573149.62"/>
    <n v="1573149.62"/>
    <n v="1573149.62"/>
    <n v="8398"/>
    <x v="226"/>
    <x v="0"/>
    <x v="1"/>
    <x v="0"/>
    <x v="0"/>
  </r>
  <r>
    <x v="10"/>
    <n v="746"/>
    <n v="95229.119999999995"/>
    <n v="98115.36"/>
    <n v="98115.36"/>
    <n v="8398"/>
    <x v="226"/>
    <x v="1"/>
    <x v="1"/>
    <x v="0"/>
    <x v="0"/>
  </r>
  <r>
    <x v="10"/>
    <n v="14"/>
    <n v="558.69000000000005"/>
    <n v="558.69000000000005"/>
    <n v="558.69000000000005"/>
    <n v="8641"/>
    <x v="227"/>
    <x v="0"/>
    <x v="1"/>
    <x v="0"/>
    <x v="0"/>
  </r>
  <r>
    <x v="10"/>
    <n v="15"/>
    <n v="8371.57"/>
    <n v="8650.93"/>
    <n v="8650.93"/>
    <n v="8641"/>
    <x v="227"/>
    <x v="1"/>
    <x v="1"/>
    <x v="0"/>
    <x v="0"/>
  </r>
  <r>
    <x v="10"/>
    <n v="5"/>
    <n v="37.4"/>
    <n v="39.6"/>
    <n v="39.6"/>
    <n v="8651"/>
    <x v="246"/>
    <x v="1"/>
    <x v="1"/>
    <x v="0"/>
    <x v="0"/>
  </r>
  <r>
    <x v="10"/>
    <n v="24"/>
    <n v="3374.59"/>
    <n v="3475.79"/>
    <n v="3475.79"/>
    <n v="8661"/>
    <x v="228"/>
    <x v="1"/>
    <x v="1"/>
    <x v="0"/>
    <x v="0"/>
  </r>
  <r>
    <x v="10"/>
    <n v="1"/>
    <n v="71.5"/>
    <n v="71.5"/>
    <n v="71.5"/>
    <n v="8675"/>
    <x v="229"/>
    <x v="0"/>
    <x v="1"/>
    <x v="0"/>
    <x v="0"/>
  </r>
  <r>
    <x v="10"/>
    <n v="3603"/>
    <n v="407712.05"/>
    <n v="407712.05"/>
    <n v="407712.05"/>
    <n v="8699"/>
    <x v="230"/>
    <x v="0"/>
    <x v="1"/>
    <x v="0"/>
    <x v="0"/>
  </r>
  <r>
    <x v="10"/>
    <n v="136"/>
    <n v="44545.04"/>
    <n v="45899.72"/>
    <n v="45899.72"/>
    <n v="8699"/>
    <x v="230"/>
    <x v="1"/>
    <x v="1"/>
    <x v="0"/>
    <x v="0"/>
  </r>
  <r>
    <x v="10"/>
    <n v="144"/>
    <n v="82981.3"/>
    <n v="82981.3"/>
    <n v="82981.3"/>
    <n v="8911"/>
    <x v="231"/>
    <x v="0"/>
    <x v="1"/>
    <x v="0"/>
    <x v="0"/>
  </r>
  <r>
    <x v="10"/>
    <n v="1"/>
    <n v="274.79000000000002"/>
    <n v="283.02999999999997"/>
    <n v="283.02999999999997"/>
    <n v="8911"/>
    <x v="231"/>
    <x v="1"/>
    <x v="1"/>
    <x v="0"/>
    <x v="0"/>
  </r>
  <r>
    <x v="10"/>
    <n v="1446"/>
    <n v="498611.51"/>
    <n v="498611.51"/>
    <n v="498611.51"/>
    <n v="8931"/>
    <x v="232"/>
    <x v="0"/>
    <x v="1"/>
    <x v="0"/>
    <x v="0"/>
  </r>
  <r>
    <x v="10"/>
    <n v="16"/>
    <n v="1429.27"/>
    <n v="1473.35"/>
    <n v="1473.35"/>
    <n v="8931"/>
    <x v="232"/>
    <x v="1"/>
    <x v="1"/>
    <x v="0"/>
    <x v="0"/>
  </r>
  <r>
    <x v="10"/>
    <n v="912"/>
    <n v="548002.69999999995"/>
    <n v="548002.69999999995"/>
    <n v="548002.69999999995"/>
    <n v="8999"/>
    <x v="233"/>
    <x v="0"/>
    <x v="1"/>
    <x v="0"/>
    <x v="0"/>
  </r>
  <r>
    <x v="10"/>
    <n v="690"/>
    <n v="78209.58"/>
    <n v="81546.100000000006"/>
    <n v="81546.100000000006"/>
    <n v="8999"/>
    <x v="233"/>
    <x v="1"/>
    <x v="1"/>
    <x v="0"/>
    <x v="0"/>
  </r>
  <r>
    <x v="10"/>
    <n v="1"/>
    <n v="1624.42"/>
    <n v="1624.42"/>
    <n v="1624.42"/>
    <n v="9222"/>
    <x v="234"/>
    <x v="0"/>
    <x v="1"/>
    <x v="0"/>
    <x v="0"/>
  </r>
  <r>
    <x v="10"/>
    <n v="4"/>
    <n v="201.24"/>
    <n v="207.28"/>
    <n v="207.28"/>
    <n v="9222"/>
    <x v="234"/>
    <x v="1"/>
    <x v="1"/>
    <x v="0"/>
    <x v="0"/>
  </r>
  <r>
    <x v="10"/>
    <n v="23"/>
    <n v="10551.37"/>
    <n v="10867.91"/>
    <n v="10867.91"/>
    <n v="9311"/>
    <x v="235"/>
    <x v="1"/>
    <x v="1"/>
    <x v="0"/>
    <x v="0"/>
  </r>
  <r>
    <x v="10"/>
    <n v="31977"/>
    <n v="17216184.550000001"/>
    <n v="17216184.550000001"/>
    <n v="17216184.550000001"/>
    <n v="9399"/>
    <x v="236"/>
    <x v="0"/>
    <x v="1"/>
    <x v="0"/>
    <x v="0"/>
  </r>
  <r>
    <x v="10"/>
    <n v="1736"/>
    <n v="74444.87"/>
    <n v="76725.53"/>
    <n v="76725.53"/>
    <n v="9399"/>
    <x v="236"/>
    <x v="1"/>
    <x v="1"/>
    <x v="0"/>
    <x v="0"/>
  </r>
  <r>
    <x v="10"/>
    <n v="15343"/>
    <n v="1693351.7"/>
    <n v="1693351.7"/>
    <n v="1693351.7"/>
    <n v="9402"/>
    <x v="237"/>
    <x v="0"/>
    <x v="1"/>
    <x v="0"/>
    <x v="0"/>
  </r>
  <r>
    <x v="10"/>
    <n v="41"/>
    <n v="3079.53"/>
    <n v="3171.91"/>
    <n v="3171.91"/>
    <n v="9402"/>
    <x v="237"/>
    <x v="1"/>
    <x v="1"/>
    <x v="0"/>
    <x v="0"/>
  </r>
  <r>
    <x v="11"/>
    <n v="268"/>
    <n v="117307.44"/>
    <n v="117307.44"/>
    <n v="117307.44"/>
    <n v="1520"/>
    <x v="0"/>
    <x v="0"/>
    <x v="0"/>
    <x v="0"/>
    <x v="0"/>
  </r>
  <r>
    <x v="11"/>
    <n v="39"/>
    <n v="3703.41"/>
    <n v="3731.69"/>
    <n v="3731.69"/>
    <n v="1520"/>
    <x v="0"/>
    <x v="1"/>
    <x v="0"/>
    <x v="0"/>
    <x v="0"/>
  </r>
  <r>
    <x v="11"/>
    <n v="76"/>
    <n v="115695.33"/>
    <n v="115695.33"/>
    <n v="115695.33"/>
    <n v="1711"/>
    <x v="1"/>
    <x v="0"/>
    <x v="1"/>
    <x v="0"/>
    <x v="0"/>
  </r>
  <r>
    <x v="11"/>
    <n v="10"/>
    <n v="7100.4"/>
    <n v="7100.4"/>
    <n v="7100.4"/>
    <n v="1731"/>
    <x v="2"/>
    <x v="0"/>
    <x v="1"/>
    <x v="0"/>
    <x v="0"/>
  </r>
  <r>
    <x v="11"/>
    <n v="1"/>
    <n v="33.9"/>
    <n v="34.92"/>
    <n v="34.92"/>
    <n v="1750"/>
    <x v="248"/>
    <x v="1"/>
    <x v="1"/>
    <x v="0"/>
    <x v="0"/>
  </r>
  <r>
    <x v="11"/>
    <n v="6"/>
    <n v="223"/>
    <n v="223"/>
    <n v="223"/>
    <n v="1799"/>
    <x v="3"/>
    <x v="0"/>
    <x v="1"/>
    <x v="0"/>
    <x v="0"/>
  </r>
  <r>
    <x v="11"/>
    <n v="3"/>
    <n v="3684.96"/>
    <n v="3795.5"/>
    <n v="3795.5"/>
    <n v="1799"/>
    <x v="3"/>
    <x v="1"/>
    <x v="1"/>
    <x v="0"/>
    <x v="0"/>
  </r>
  <r>
    <x v="11"/>
    <n v="4186"/>
    <n v="823577.01"/>
    <n v="823577.01"/>
    <n v="823577.01"/>
    <n v="2741"/>
    <x v="4"/>
    <x v="0"/>
    <x v="1"/>
    <x v="0"/>
    <x v="0"/>
  </r>
  <r>
    <x v="11"/>
    <n v="59"/>
    <n v="13567.19"/>
    <n v="13732.81"/>
    <n v="13732.81"/>
    <n v="2741"/>
    <x v="4"/>
    <x v="1"/>
    <x v="1"/>
    <x v="0"/>
    <x v="0"/>
  </r>
  <r>
    <x v="11"/>
    <n v="88"/>
    <n v="12120.76"/>
    <n v="12488.48"/>
    <n v="12488.48"/>
    <n v="4011"/>
    <x v="5"/>
    <x v="1"/>
    <x v="1"/>
    <x v="0"/>
    <x v="0"/>
  </r>
  <r>
    <x v="11"/>
    <n v="405"/>
    <n v="54803.47"/>
    <n v="54803.47"/>
    <n v="54803.47"/>
    <n v="4111"/>
    <x v="6"/>
    <x v="0"/>
    <x v="1"/>
    <x v="0"/>
    <x v="0"/>
  </r>
  <r>
    <x v="11"/>
    <n v="220"/>
    <n v="14130.94"/>
    <n v="14560.36"/>
    <n v="14560.36"/>
    <n v="4111"/>
    <x v="6"/>
    <x v="1"/>
    <x v="1"/>
    <x v="0"/>
    <x v="0"/>
  </r>
  <r>
    <x v="11"/>
    <n v="253"/>
    <n v="14320.23"/>
    <n v="14320.23"/>
    <n v="14320.23"/>
    <n v="4112"/>
    <x v="7"/>
    <x v="0"/>
    <x v="1"/>
    <x v="0"/>
    <x v="0"/>
  </r>
  <r>
    <x v="11"/>
    <n v="370"/>
    <n v="54374"/>
    <n v="56062.32"/>
    <n v="56062.32"/>
    <n v="4112"/>
    <x v="7"/>
    <x v="1"/>
    <x v="1"/>
    <x v="0"/>
    <x v="0"/>
  </r>
  <r>
    <x v="11"/>
    <n v="117"/>
    <n v="20817.3"/>
    <n v="20817.3"/>
    <n v="20817.3"/>
    <n v="4119"/>
    <x v="8"/>
    <x v="0"/>
    <x v="1"/>
    <x v="0"/>
    <x v="0"/>
  </r>
  <r>
    <x v="11"/>
    <n v="1"/>
    <n v="61.05"/>
    <n v="0"/>
    <n v="61.05"/>
    <n v="4121"/>
    <x v="9"/>
    <x v="0"/>
    <x v="2"/>
    <x v="1"/>
    <x v="0"/>
  </r>
  <r>
    <x v="11"/>
    <n v="14688"/>
    <n v="664705.68000000005"/>
    <n v="664705.68000000005"/>
    <n v="664705.68000000005"/>
    <n v="4121"/>
    <x v="9"/>
    <x v="0"/>
    <x v="1"/>
    <x v="0"/>
    <x v="0"/>
  </r>
  <r>
    <x v="11"/>
    <n v="963"/>
    <n v="46069.37"/>
    <n v="47495.11"/>
    <n v="47495.11"/>
    <n v="4121"/>
    <x v="9"/>
    <x v="1"/>
    <x v="1"/>
    <x v="0"/>
    <x v="0"/>
  </r>
  <r>
    <x v="11"/>
    <n v="8"/>
    <n v="635"/>
    <n v="635"/>
    <n v="635"/>
    <n v="4131"/>
    <x v="10"/>
    <x v="0"/>
    <x v="1"/>
    <x v="0"/>
    <x v="0"/>
  </r>
  <r>
    <x v="11"/>
    <n v="65"/>
    <n v="5785"/>
    <n v="5966.26"/>
    <n v="5966.26"/>
    <n v="4131"/>
    <x v="10"/>
    <x v="1"/>
    <x v="1"/>
    <x v="0"/>
    <x v="0"/>
  </r>
  <r>
    <x v="11"/>
    <n v="146"/>
    <n v="28878.25"/>
    <n v="28878.25"/>
    <n v="28878.25"/>
    <n v="4214"/>
    <x v="11"/>
    <x v="0"/>
    <x v="1"/>
    <x v="0"/>
    <x v="0"/>
  </r>
  <r>
    <x v="11"/>
    <n v="15"/>
    <n v="667.34"/>
    <n v="696.86"/>
    <n v="696.86"/>
    <n v="4214"/>
    <x v="11"/>
    <x v="1"/>
    <x v="1"/>
    <x v="0"/>
    <x v="0"/>
  </r>
  <r>
    <x v="11"/>
    <n v="322"/>
    <n v="359173.19"/>
    <n v="359173.19"/>
    <n v="359173.19"/>
    <n v="4215"/>
    <x v="12"/>
    <x v="0"/>
    <x v="1"/>
    <x v="0"/>
    <x v="0"/>
  </r>
  <r>
    <x v="11"/>
    <n v="75"/>
    <n v="112597.23"/>
    <n v="115975.21"/>
    <n v="115975.21"/>
    <n v="4215"/>
    <x v="12"/>
    <x v="1"/>
    <x v="1"/>
    <x v="0"/>
    <x v="0"/>
  </r>
  <r>
    <x v="11"/>
    <n v="7"/>
    <n v="886.59"/>
    <n v="913.19"/>
    <n v="913.19"/>
    <n v="4225"/>
    <x v="13"/>
    <x v="1"/>
    <x v="1"/>
    <x v="0"/>
    <x v="0"/>
  </r>
  <r>
    <x v="11"/>
    <n v="153"/>
    <n v="149147.53"/>
    <n v="149147.53"/>
    <n v="149147.53"/>
    <n v="4411"/>
    <x v="14"/>
    <x v="0"/>
    <x v="3"/>
    <x v="2"/>
    <x v="0"/>
  </r>
  <r>
    <x v="11"/>
    <n v="1424"/>
    <n v="1523521.23"/>
    <n v="1555624.11"/>
    <n v="1555624.11"/>
    <n v="4411"/>
    <x v="14"/>
    <x v="1"/>
    <x v="3"/>
    <x v="2"/>
    <x v="0"/>
  </r>
  <r>
    <x v="11"/>
    <n v="13"/>
    <n v="17217.38"/>
    <n v="17217.38"/>
    <n v="17217.38"/>
    <n v="4457"/>
    <x v="15"/>
    <x v="0"/>
    <x v="1"/>
    <x v="0"/>
    <x v="0"/>
  </r>
  <r>
    <x v="11"/>
    <n v="12"/>
    <n v="2788.71"/>
    <n v="2872.39"/>
    <n v="2872.39"/>
    <n v="4457"/>
    <x v="15"/>
    <x v="1"/>
    <x v="1"/>
    <x v="0"/>
    <x v="0"/>
  </r>
  <r>
    <x v="11"/>
    <n v="10"/>
    <n v="2280.37"/>
    <n v="2280.37"/>
    <n v="2280.37"/>
    <n v="4468"/>
    <x v="16"/>
    <x v="0"/>
    <x v="1"/>
    <x v="0"/>
    <x v="0"/>
  </r>
  <r>
    <x v="11"/>
    <n v="6"/>
    <n v="5278.77"/>
    <n v="5438.01"/>
    <n v="5438.01"/>
    <n v="4468"/>
    <x v="16"/>
    <x v="1"/>
    <x v="1"/>
    <x v="0"/>
    <x v="0"/>
  </r>
  <r>
    <x v="11"/>
    <n v="2"/>
    <n v="-2424"/>
    <n v="0"/>
    <n v="-2424"/>
    <n v="4511"/>
    <x v="17"/>
    <x v="0"/>
    <x v="2"/>
    <x v="1"/>
    <x v="0"/>
  </r>
  <r>
    <x v="11"/>
    <n v="40863"/>
    <n v="20003717.809999999"/>
    <n v="20003717.809999999"/>
    <n v="20003717.809999999"/>
    <n v="4511"/>
    <x v="17"/>
    <x v="0"/>
    <x v="4"/>
    <x v="0"/>
    <x v="0"/>
  </r>
  <r>
    <x v="11"/>
    <n v="6185"/>
    <n v="2928702.89"/>
    <n v="2994567.83"/>
    <n v="2994567.83"/>
    <n v="4511"/>
    <x v="17"/>
    <x v="1"/>
    <x v="4"/>
    <x v="0"/>
    <x v="0"/>
  </r>
  <r>
    <x v="11"/>
    <n v="53"/>
    <n v="36556.089999999997"/>
    <n v="36556.089999999997"/>
    <n v="36556.089999999997"/>
    <n v="4582"/>
    <x v="18"/>
    <x v="0"/>
    <x v="4"/>
    <x v="0"/>
    <x v="0"/>
  </r>
  <r>
    <x v="11"/>
    <n v="14"/>
    <n v="1302.83"/>
    <n v="1345.89"/>
    <n v="1345.89"/>
    <n v="4582"/>
    <x v="18"/>
    <x v="1"/>
    <x v="4"/>
    <x v="0"/>
    <x v="0"/>
  </r>
  <r>
    <x v="11"/>
    <n v="1"/>
    <n v="-271.32"/>
    <n v="0"/>
    <n v="-271.32"/>
    <n v="4722"/>
    <x v="19"/>
    <x v="0"/>
    <x v="2"/>
    <x v="1"/>
    <x v="0"/>
  </r>
  <r>
    <x v="11"/>
    <n v="11749"/>
    <n v="9778680.3300000001"/>
    <n v="9778680.3300000001"/>
    <n v="9778680.3300000001"/>
    <n v="4722"/>
    <x v="19"/>
    <x v="0"/>
    <x v="3"/>
    <x v="2"/>
    <x v="0"/>
  </r>
  <r>
    <x v="11"/>
    <n v="1"/>
    <n v="29.48"/>
    <n v="0"/>
    <n v="30.36"/>
    <n v="4722"/>
    <x v="19"/>
    <x v="1"/>
    <x v="2"/>
    <x v="1"/>
    <x v="0"/>
  </r>
  <r>
    <x v="11"/>
    <n v="1900"/>
    <n v="960193.14"/>
    <n v="990543.84"/>
    <n v="990543.84"/>
    <n v="4722"/>
    <x v="19"/>
    <x v="1"/>
    <x v="3"/>
    <x v="2"/>
    <x v="0"/>
  </r>
  <r>
    <x v="11"/>
    <n v="1"/>
    <n v="25"/>
    <n v="0"/>
    <n v="25"/>
    <n v="4784"/>
    <x v="20"/>
    <x v="0"/>
    <x v="2"/>
    <x v="1"/>
    <x v="0"/>
  </r>
  <r>
    <x v="11"/>
    <n v="10167"/>
    <n v="477269.45"/>
    <n v="477269.45"/>
    <n v="477269.45"/>
    <n v="4784"/>
    <x v="20"/>
    <x v="0"/>
    <x v="1"/>
    <x v="0"/>
    <x v="0"/>
  </r>
  <r>
    <x v="11"/>
    <n v="50"/>
    <n v="864.05"/>
    <n v="889.97"/>
    <n v="889.97"/>
    <n v="4784"/>
    <x v="20"/>
    <x v="1"/>
    <x v="1"/>
    <x v="0"/>
    <x v="0"/>
  </r>
  <r>
    <x v="11"/>
    <n v="1323"/>
    <n v="174016.43"/>
    <n v="174016.43"/>
    <n v="174016.43"/>
    <n v="4789"/>
    <x v="21"/>
    <x v="0"/>
    <x v="1"/>
    <x v="0"/>
    <x v="0"/>
  </r>
  <r>
    <x v="11"/>
    <n v="106"/>
    <n v="24360.58"/>
    <n v="25098.06"/>
    <n v="25098.06"/>
    <n v="4789"/>
    <x v="21"/>
    <x v="1"/>
    <x v="1"/>
    <x v="0"/>
    <x v="0"/>
  </r>
  <r>
    <x v="11"/>
    <n v="5520"/>
    <n v="386725.28"/>
    <n v="386725.28"/>
    <n v="386725.28"/>
    <n v="4812"/>
    <x v="22"/>
    <x v="0"/>
    <x v="1"/>
    <x v="0"/>
    <x v="0"/>
  </r>
  <r>
    <x v="11"/>
    <n v="158"/>
    <n v="18056.07"/>
    <n v="18607.07"/>
    <n v="18607.07"/>
    <n v="4812"/>
    <x v="22"/>
    <x v="1"/>
    <x v="1"/>
    <x v="0"/>
    <x v="0"/>
  </r>
  <r>
    <x v="11"/>
    <n v="2"/>
    <n v="181.7"/>
    <n v="0"/>
    <n v="181.7"/>
    <n v="4814"/>
    <x v="23"/>
    <x v="0"/>
    <x v="2"/>
    <x v="1"/>
    <x v="0"/>
  </r>
  <r>
    <x v="11"/>
    <n v="64498"/>
    <n v="7772799.1200000001"/>
    <n v="7772799.1200000001"/>
    <n v="7772799.1200000001"/>
    <n v="4814"/>
    <x v="23"/>
    <x v="0"/>
    <x v="1"/>
    <x v="0"/>
    <x v="0"/>
  </r>
  <r>
    <x v="11"/>
    <n v="367"/>
    <n v="17550.72"/>
    <n v="18086.560000000001"/>
    <n v="18086.560000000001"/>
    <n v="4814"/>
    <x v="23"/>
    <x v="1"/>
    <x v="1"/>
    <x v="0"/>
    <x v="0"/>
  </r>
  <r>
    <x v="11"/>
    <n v="344"/>
    <n v="43848.72"/>
    <n v="43848.72"/>
    <n v="43848.72"/>
    <n v="4816"/>
    <x v="24"/>
    <x v="0"/>
    <x v="1"/>
    <x v="0"/>
    <x v="0"/>
  </r>
  <r>
    <x v="11"/>
    <n v="1"/>
    <n v="58.1"/>
    <n v="0"/>
    <n v="59.84"/>
    <n v="4816"/>
    <x v="24"/>
    <x v="1"/>
    <x v="2"/>
    <x v="1"/>
    <x v="0"/>
  </r>
  <r>
    <x v="11"/>
    <n v="232"/>
    <n v="14085.07"/>
    <n v="14524.09"/>
    <n v="14524.09"/>
    <n v="4816"/>
    <x v="24"/>
    <x v="1"/>
    <x v="1"/>
    <x v="0"/>
    <x v="0"/>
  </r>
  <r>
    <x v="11"/>
    <n v="45"/>
    <n v="5652.32"/>
    <n v="5849.86"/>
    <n v="5849.86"/>
    <n v="4829"/>
    <x v="25"/>
    <x v="1"/>
    <x v="1"/>
    <x v="0"/>
    <x v="0"/>
  </r>
  <r>
    <x v="11"/>
    <n v="8955"/>
    <n v="923528.57"/>
    <n v="923528.57"/>
    <n v="923528.57"/>
    <n v="4899"/>
    <x v="26"/>
    <x v="0"/>
    <x v="1"/>
    <x v="0"/>
    <x v="0"/>
  </r>
  <r>
    <x v="11"/>
    <n v="18"/>
    <n v="1644.94"/>
    <n v="1694.32"/>
    <n v="1694.32"/>
    <n v="4899"/>
    <x v="26"/>
    <x v="1"/>
    <x v="1"/>
    <x v="0"/>
    <x v="0"/>
  </r>
  <r>
    <x v="11"/>
    <n v="11078"/>
    <n v="3482497.4"/>
    <n v="3482497.4"/>
    <n v="3482497.4"/>
    <n v="4900"/>
    <x v="27"/>
    <x v="0"/>
    <x v="1"/>
    <x v="0"/>
    <x v="0"/>
  </r>
  <r>
    <x v="11"/>
    <n v="43"/>
    <n v="10903.4"/>
    <n v="11230.5"/>
    <n v="11230.5"/>
    <n v="4900"/>
    <x v="27"/>
    <x v="1"/>
    <x v="1"/>
    <x v="0"/>
    <x v="0"/>
  </r>
  <r>
    <x v="11"/>
    <n v="1349"/>
    <n v="299015.13"/>
    <n v="299015.13"/>
    <n v="299015.13"/>
    <n v="5013"/>
    <x v="28"/>
    <x v="0"/>
    <x v="5"/>
    <x v="2"/>
    <x v="0"/>
  </r>
  <r>
    <x v="11"/>
    <n v="10"/>
    <n v="23670.17"/>
    <n v="24380.29"/>
    <n v="24380.29"/>
    <n v="5013"/>
    <x v="28"/>
    <x v="1"/>
    <x v="5"/>
    <x v="2"/>
    <x v="0"/>
  </r>
  <r>
    <x v="11"/>
    <n v="3"/>
    <n v="3306.85"/>
    <n v="3306.85"/>
    <n v="3306.85"/>
    <n v="5039"/>
    <x v="30"/>
    <x v="0"/>
    <x v="0"/>
    <x v="0"/>
    <x v="0"/>
  </r>
  <r>
    <x v="11"/>
    <n v="5"/>
    <n v="-10478.61"/>
    <n v="-10097.99"/>
    <n v="-10097.99"/>
    <n v="5039"/>
    <x v="30"/>
    <x v="1"/>
    <x v="0"/>
    <x v="0"/>
    <x v="0"/>
  </r>
  <r>
    <x v="11"/>
    <n v="2"/>
    <n v="722.57"/>
    <n v="744.23"/>
    <n v="744.23"/>
    <n v="5044"/>
    <x v="31"/>
    <x v="1"/>
    <x v="0"/>
    <x v="0"/>
    <x v="0"/>
  </r>
  <r>
    <x v="11"/>
    <n v="2"/>
    <n v="75.02"/>
    <n v="0"/>
    <n v="75.02"/>
    <n v="5045"/>
    <x v="32"/>
    <x v="0"/>
    <x v="2"/>
    <x v="1"/>
    <x v="0"/>
  </r>
  <r>
    <x v="11"/>
    <n v="40388"/>
    <n v="1771601.68"/>
    <n v="1771601.68"/>
    <n v="1771601.68"/>
    <n v="5045"/>
    <x v="32"/>
    <x v="0"/>
    <x v="0"/>
    <x v="0"/>
    <x v="0"/>
  </r>
  <r>
    <x v="11"/>
    <n v="463"/>
    <n v="136829.54999999999"/>
    <n v="140949.69"/>
    <n v="140949.69"/>
    <n v="5045"/>
    <x v="32"/>
    <x v="1"/>
    <x v="0"/>
    <x v="0"/>
    <x v="0"/>
  </r>
  <r>
    <x v="11"/>
    <n v="6"/>
    <n v="94393.96"/>
    <n v="97225.8"/>
    <n v="97225.8"/>
    <n v="5046"/>
    <x v="33"/>
    <x v="1"/>
    <x v="1"/>
    <x v="0"/>
    <x v="0"/>
  </r>
  <r>
    <x v="11"/>
    <n v="683"/>
    <n v="1085359.92"/>
    <n v="1085359.92"/>
    <n v="1085359.92"/>
    <n v="5047"/>
    <x v="34"/>
    <x v="0"/>
    <x v="1"/>
    <x v="0"/>
    <x v="0"/>
  </r>
  <r>
    <x v="11"/>
    <n v="72"/>
    <n v="21134.07"/>
    <n v="21768.07"/>
    <n v="21768.07"/>
    <n v="5047"/>
    <x v="34"/>
    <x v="1"/>
    <x v="1"/>
    <x v="0"/>
    <x v="0"/>
  </r>
  <r>
    <x v="11"/>
    <n v="479"/>
    <n v="656373.43999999994"/>
    <n v="656373.43999999994"/>
    <n v="656373.43999999994"/>
    <n v="5065"/>
    <x v="35"/>
    <x v="0"/>
    <x v="0"/>
    <x v="0"/>
    <x v="0"/>
  </r>
  <r>
    <x v="11"/>
    <n v="55"/>
    <n v="26366.16"/>
    <n v="27130.5"/>
    <n v="27130.5"/>
    <n v="5065"/>
    <x v="35"/>
    <x v="1"/>
    <x v="0"/>
    <x v="0"/>
    <x v="0"/>
  </r>
  <r>
    <x v="11"/>
    <n v="799"/>
    <n v="155424.89000000001"/>
    <n v="155424.89000000001"/>
    <n v="155424.89000000001"/>
    <n v="5072"/>
    <x v="36"/>
    <x v="0"/>
    <x v="0"/>
    <x v="0"/>
    <x v="0"/>
  </r>
  <r>
    <x v="11"/>
    <n v="13"/>
    <n v="1448.88"/>
    <n v="1492.34"/>
    <n v="1492.34"/>
    <n v="5072"/>
    <x v="36"/>
    <x v="1"/>
    <x v="0"/>
    <x v="0"/>
    <x v="0"/>
  </r>
  <r>
    <x v="11"/>
    <n v="2"/>
    <n v="419.23"/>
    <n v="431.81"/>
    <n v="431.81"/>
    <n v="5074"/>
    <x v="37"/>
    <x v="1"/>
    <x v="0"/>
    <x v="0"/>
    <x v="0"/>
  </r>
  <r>
    <x v="11"/>
    <n v="45"/>
    <n v="16131.66"/>
    <n v="16131.66"/>
    <n v="16131.66"/>
    <n v="5085"/>
    <x v="38"/>
    <x v="0"/>
    <x v="1"/>
    <x v="0"/>
    <x v="0"/>
  </r>
  <r>
    <x v="11"/>
    <n v="3"/>
    <n v="886.23"/>
    <n v="912.81"/>
    <n v="912.81"/>
    <n v="5085"/>
    <x v="38"/>
    <x v="1"/>
    <x v="1"/>
    <x v="0"/>
    <x v="0"/>
  </r>
  <r>
    <x v="11"/>
    <n v="14"/>
    <n v="5914.54"/>
    <n v="6092.24"/>
    <n v="6092.24"/>
    <n v="5094"/>
    <x v="39"/>
    <x v="1"/>
    <x v="0"/>
    <x v="0"/>
    <x v="0"/>
  </r>
  <r>
    <x v="11"/>
    <n v="604"/>
    <n v="324612.52"/>
    <n v="324612.52"/>
    <n v="324612.52"/>
    <n v="5099"/>
    <x v="40"/>
    <x v="0"/>
    <x v="0"/>
    <x v="0"/>
    <x v="0"/>
  </r>
  <r>
    <x v="11"/>
    <n v="166"/>
    <n v="55776.480000000003"/>
    <n v="56831.54"/>
    <n v="56831.54"/>
    <n v="5099"/>
    <x v="40"/>
    <x v="1"/>
    <x v="0"/>
    <x v="0"/>
    <x v="0"/>
  </r>
  <r>
    <x v="11"/>
    <n v="162"/>
    <n v="215174.49"/>
    <n v="215174.49"/>
    <n v="215174.49"/>
    <n v="5111"/>
    <x v="41"/>
    <x v="0"/>
    <x v="0"/>
    <x v="0"/>
    <x v="0"/>
  </r>
  <r>
    <x v="11"/>
    <n v="19"/>
    <n v="20334.14"/>
    <n v="20945.22"/>
    <n v="20945.22"/>
    <n v="5111"/>
    <x v="41"/>
    <x v="1"/>
    <x v="0"/>
    <x v="0"/>
    <x v="0"/>
  </r>
  <r>
    <x v="11"/>
    <n v="27"/>
    <n v="6135.89"/>
    <n v="6358.75"/>
    <n v="6358.75"/>
    <n v="5122"/>
    <x v="42"/>
    <x v="1"/>
    <x v="1"/>
    <x v="0"/>
    <x v="0"/>
  </r>
  <r>
    <x v="11"/>
    <n v="3"/>
    <n v="367.22"/>
    <n v="378.24"/>
    <n v="378.24"/>
    <n v="5131"/>
    <x v="43"/>
    <x v="1"/>
    <x v="0"/>
    <x v="0"/>
    <x v="0"/>
  </r>
  <r>
    <x v="11"/>
    <n v="17"/>
    <n v="10009.52"/>
    <n v="10309.84"/>
    <n v="10309.84"/>
    <n v="5137"/>
    <x v="44"/>
    <x v="1"/>
    <x v="0"/>
    <x v="0"/>
    <x v="0"/>
  </r>
  <r>
    <x v="11"/>
    <n v="4"/>
    <n v="208"/>
    <n v="214.24"/>
    <n v="214.24"/>
    <n v="5139"/>
    <x v="45"/>
    <x v="1"/>
    <x v="0"/>
    <x v="0"/>
    <x v="0"/>
  </r>
  <r>
    <x v="11"/>
    <n v="1"/>
    <n v="87.72"/>
    <n v="90.36"/>
    <n v="90.36"/>
    <n v="5169"/>
    <x v="46"/>
    <x v="1"/>
    <x v="1"/>
    <x v="0"/>
    <x v="0"/>
  </r>
  <r>
    <x v="11"/>
    <n v="1111"/>
    <n v="82676.52"/>
    <n v="82676.52"/>
    <n v="82676.52"/>
    <n v="5172"/>
    <x v="47"/>
    <x v="0"/>
    <x v="0"/>
    <x v="0"/>
    <x v="0"/>
  </r>
  <r>
    <x v="11"/>
    <n v="1"/>
    <n v="1262.27"/>
    <n v="1300.1300000000001"/>
    <n v="1300.1300000000001"/>
    <n v="5172"/>
    <x v="47"/>
    <x v="1"/>
    <x v="0"/>
    <x v="0"/>
    <x v="0"/>
  </r>
  <r>
    <x v="11"/>
    <n v="40"/>
    <n v="3672.61"/>
    <n v="3783.35"/>
    <n v="3783.35"/>
    <n v="5192"/>
    <x v="48"/>
    <x v="1"/>
    <x v="0"/>
    <x v="0"/>
    <x v="0"/>
  </r>
  <r>
    <x v="11"/>
    <n v="1579"/>
    <n v="1430973.2"/>
    <n v="1430973.2"/>
    <n v="1430973.2"/>
    <n v="5199"/>
    <x v="50"/>
    <x v="0"/>
    <x v="0"/>
    <x v="0"/>
    <x v="0"/>
  </r>
  <r>
    <x v="11"/>
    <n v="90"/>
    <n v="41491.83"/>
    <n v="42557.49"/>
    <n v="42557.49"/>
    <n v="5199"/>
    <x v="50"/>
    <x v="1"/>
    <x v="0"/>
    <x v="0"/>
    <x v="0"/>
  </r>
  <r>
    <x v="11"/>
    <n v="6557"/>
    <n v="1050978.27"/>
    <n v="1050978.27"/>
    <n v="1050978.27"/>
    <n v="5200"/>
    <x v="51"/>
    <x v="0"/>
    <x v="6"/>
    <x v="3"/>
    <x v="0"/>
  </r>
  <r>
    <x v="11"/>
    <n v="36"/>
    <n v="6278.48"/>
    <n v="6472.86"/>
    <n v="6472.86"/>
    <n v="5200"/>
    <x v="51"/>
    <x v="1"/>
    <x v="6"/>
    <x v="3"/>
    <x v="0"/>
  </r>
  <r>
    <x v="11"/>
    <n v="1569"/>
    <n v="411368.16"/>
    <n v="411368.16"/>
    <n v="411368.16"/>
    <n v="5211"/>
    <x v="52"/>
    <x v="0"/>
    <x v="0"/>
    <x v="0"/>
    <x v="0"/>
  </r>
  <r>
    <x v="11"/>
    <n v="3"/>
    <n v="690.59"/>
    <n v="711.31"/>
    <n v="711.31"/>
    <n v="5211"/>
    <x v="52"/>
    <x v="1"/>
    <x v="0"/>
    <x v="0"/>
    <x v="0"/>
  </r>
  <r>
    <x v="11"/>
    <n v="5"/>
    <n v="2087.5"/>
    <n v="2150.14"/>
    <n v="2150.14"/>
    <n v="5231"/>
    <x v="250"/>
    <x v="1"/>
    <x v="6"/>
    <x v="3"/>
    <x v="0"/>
  </r>
  <r>
    <x v="11"/>
    <n v="2"/>
    <n v="183.12"/>
    <n v="0"/>
    <n v="183.12"/>
    <n v="5251"/>
    <x v="53"/>
    <x v="0"/>
    <x v="2"/>
    <x v="1"/>
    <x v="0"/>
  </r>
  <r>
    <x v="11"/>
    <n v="59513"/>
    <n v="4848901.2300000004"/>
    <n v="4848901.2300000004"/>
    <n v="4848901.2300000004"/>
    <n v="5251"/>
    <x v="53"/>
    <x v="0"/>
    <x v="0"/>
    <x v="0"/>
    <x v="0"/>
  </r>
  <r>
    <x v="11"/>
    <n v="95"/>
    <n v="14475.75"/>
    <n v="14914.91"/>
    <n v="14914.91"/>
    <n v="5251"/>
    <x v="53"/>
    <x v="1"/>
    <x v="0"/>
    <x v="0"/>
    <x v="0"/>
  </r>
  <r>
    <x v="11"/>
    <n v="1452"/>
    <n v="160503.66"/>
    <n v="160503.66"/>
    <n v="160503.66"/>
    <n v="5261"/>
    <x v="49"/>
    <x v="0"/>
    <x v="0"/>
    <x v="0"/>
    <x v="0"/>
  </r>
  <r>
    <x v="11"/>
    <n v="8"/>
    <n v="2704.02"/>
    <n v="2785.12"/>
    <n v="2785.12"/>
    <n v="5261"/>
    <x v="49"/>
    <x v="1"/>
    <x v="0"/>
    <x v="0"/>
    <x v="0"/>
  </r>
  <r>
    <x v="11"/>
    <n v="2"/>
    <n v="602.62"/>
    <n v="620.70000000000005"/>
    <n v="620.70000000000005"/>
    <n v="5271"/>
    <x v="238"/>
    <x v="1"/>
    <x v="5"/>
    <x v="2"/>
    <x v="0"/>
  </r>
  <r>
    <x v="11"/>
    <n v="3970"/>
    <n v="987393.79"/>
    <n v="987393.79"/>
    <n v="987393.79"/>
    <n v="5300"/>
    <x v="54"/>
    <x v="0"/>
    <x v="1"/>
    <x v="0"/>
    <x v="0"/>
  </r>
  <r>
    <x v="11"/>
    <n v="65"/>
    <n v="10397.709999999999"/>
    <n v="10713.33"/>
    <n v="10713.33"/>
    <n v="5300"/>
    <x v="54"/>
    <x v="1"/>
    <x v="1"/>
    <x v="0"/>
    <x v="0"/>
  </r>
  <r>
    <x v="11"/>
    <n v="1"/>
    <n v="90.33"/>
    <n v="0"/>
    <n v="90.33"/>
    <n v="5309"/>
    <x v="55"/>
    <x v="0"/>
    <x v="2"/>
    <x v="1"/>
    <x v="0"/>
  </r>
  <r>
    <x v="11"/>
    <n v="2587"/>
    <n v="342989.96"/>
    <n v="342989.96"/>
    <n v="342989.96"/>
    <n v="5309"/>
    <x v="55"/>
    <x v="0"/>
    <x v="0"/>
    <x v="0"/>
    <x v="0"/>
  </r>
  <r>
    <x v="11"/>
    <n v="1822"/>
    <n v="210991.9"/>
    <n v="217373.5"/>
    <n v="217373.5"/>
    <n v="5309"/>
    <x v="55"/>
    <x v="1"/>
    <x v="0"/>
    <x v="0"/>
    <x v="0"/>
  </r>
  <r>
    <x v="11"/>
    <n v="265"/>
    <n v="45324.22"/>
    <n v="45324.22"/>
    <n v="45324.22"/>
    <n v="5310"/>
    <x v="56"/>
    <x v="0"/>
    <x v="1"/>
    <x v="0"/>
    <x v="0"/>
  </r>
  <r>
    <x v="11"/>
    <n v="499"/>
    <n v="36152.239999999998"/>
    <n v="37262.54"/>
    <n v="37262.54"/>
    <n v="5310"/>
    <x v="56"/>
    <x v="1"/>
    <x v="1"/>
    <x v="0"/>
    <x v="0"/>
  </r>
  <r>
    <x v="11"/>
    <n v="7"/>
    <n v="2187.77"/>
    <n v="0"/>
    <n v="2187.77"/>
    <n v="5311"/>
    <x v="57"/>
    <x v="0"/>
    <x v="2"/>
    <x v="1"/>
    <x v="0"/>
  </r>
  <r>
    <x v="11"/>
    <n v="155387"/>
    <n v="12604190.539999999"/>
    <n v="12604190.539999999"/>
    <n v="12604190.539999999"/>
    <n v="5311"/>
    <x v="57"/>
    <x v="0"/>
    <x v="6"/>
    <x v="3"/>
    <x v="0"/>
  </r>
  <r>
    <x v="11"/>
    <n v="3342"/>
    <n v="445682.08"/>
    <n v="459766.58"/>
    <n v="459766.58"/>
    <n v="5311"/>
    <x v="57"/>
    <x v="1"/>
    <x v="6"/>
    <x v="3"/>
    <x v="0"/>
  </r>
  <r>
    <x v="11"/>
    <n v="22"/>
    <n v="1005.41"/>
    <n v="1035.57"/>
    <n v="1035.57"/>
    <n v="5331"/>
    <x v="58"/>
    <x v="1"/>
    <x v="0"/>
    <x v="0"/>
    <x v="0"/>
  </r>
  <r>
    <x v="11"/>
    <n v="328"/>
    <n v="48158.68"/>
    <n v="48158.68"/>
    <n v="48158.68"/>
    <n v="5399"/>
    <x v="59"/>
    <x v="0"/>
    <x v="1"/>
    <x v="0"/>
    <x v="0"/>
  </r>
  <r>
    <x v="11"/>
    <n v="173"/>
    <n v="13761.67"/>
    <n v="14201.69"/>
    <n v="14201.69"/>
    <n v="5399"/>
    <x v="59"/>
    <x v="1"/>
    <x v="1"/>
    <x v="0"/>
    <x v="0"/>
  </r>
  <r>
    <x v="11"/>
    <n v="15"/>
    <n v="771.57"/>
    <n v="0"/>
    <n v="771.57"/>
    <n v="5411"/>
    <x v="60"/>
    <x v="0"/>
    <x v="2"/>
    <x v="1"/>
    <x v="0"/>
  </r>
  <r>
    <x v="11"/>
    <n v="627074"/>
    <n v="38026634.539999999"/>
    <n v="38026634.539999999"/>
    <n v="38026634.539999999"/>
    <n v="5411"/>
    <x v="60"/>
    <x v="0"/>
    <x v="1"/>
    <x v="0"/>
    <x v="0"/>
  </r>
  <r>
    <x v="11"/>
    <n v="2653"/>
    <n v="199154.25"/>
    <n v="205140.57"/>
    <n v="205140.57"/>
    <n v="5411"/>
    <x v="60"/>
    <x v="1"/>
    <x v="1"/>
    <x v="0"/>
    <x v="0"/>
  </r>
  <r>
    <x v="11"/>
    <n v="2"/>
    <n v="108.79"/>
    <n v="108.79"/>
    <n v="108.79"/>
    <n v="5422"/>
    <x v="61"/>
    <x v="0"/>
    <x v="0"/>
    <x v="0"/>
    <x v="0"/>
  </r>
  <r>
    <x v="11"/>
    <n v="10"/>
    <n v="625.59"/>
    <n v="644.37"/>
    <n v="644.37"/>
    <n v="5422"/>
    <x v="61"/>
    <x v="1"/>
    <x v="0"/>
    <x v="0"/>
    <x v="0"/>
  </r>
  <r>
    <x v="11"/>
    <n v="1581"/>
    <n v="84094.14"/>
    <n v="84094.14"/>
    <n v="84094.14"/>
    <n v="5441"/>
    <x v="62"/>
    <x v="0"/>
    <x v="0"/>
    <x v="0"/>
    <x v="0"/>
  </r>
  <r>
    <x v="11"/>
    <n v="91"/>
    <n v="3936.39"/>
    <n v="4054.45"/>
    <n v="4054.45"/>
    <n v="5441"/>
    <x v="62"/>
    <x v="1"/>
    <x v="0"/>
    <x v="0"/>
    <x v="0"/>
  </r>
  <r>
    <x v="11"/>
    <n v="6"/>
    <n v="216.63"/>
    <n v="223.11"/>
    <n v="223.11"/>
    <n v="5451"/>
    <x v="63"/>
    <x v="1"/>
    <x v="1"/>
    <x v="0"/>
    <x v="0"/>
  </r>
  <r>
    <x v="11"/>
    <n v="405"/>
    <n v="18511.310000000001"/>
    <n v="18511.310000000001"/>
    <n v="18511.310000000001"/>
    <n v="5462"/>
    <x v="64"/>
    <x v="0"/>
    <x v="1"/>
    <x v="0"/>
    <x v="0"/>
  </r>
  <r>
    <x v="11"/>
    <n v="31"/>
    <n v="1167.81"/>
    <n v="1202.81"/>
    <n v="1202.81"/>
    <n v="5462"/>
    <x v="64"/>
    <x v="1"/>
    <x v="1"/>
    <x v="0"/>
    <x v="0"/>
  </r>
  <r>
    <x v="11"/>
    <n v="27763"/>
    <n v="1517052.57"/>
    <n v="1517052.57"/>
    <n v="1517052.57"/>
    <n v="5499"/>
    <x v="65"/>
    <x v="0"/>
    <x v="1"/>
    <x v="0"/>
    <x v="0"/>
  </r>
  <r>
    <x v="11"/>
    <n v="628"/>
    <n v="44844.26"/>
    <n v="46009.86"/>
    <n v="46009.86"/>
    <n v="5499"/>
    <x v="65"/>
    <x v="1"/>
    <x v="1"/>
    <x v="0"/>
    <x v="0"/>
  </r>
  <r>
    <x v="11"/>
    <n v="3885"/>
    <n v="3366539.03"/>
    <n v="3366539.03"/>
    <n v="3366539.03"/>
    <n v="5511"/>
    <x v="66"/>
    <x v="0"/>
    <x v="5"/>
    <x v="2"/>
    <x v="0"/>
  </r>
  <r>
    <x v="11"/>
    <n v="34"/>
    <n v="13579.85"/>
    <n v="14036.87"/>
    <n v="14036.87"/>
    <n v="5511"/>
    <x v="66"/>
    <x v="1"/>
    <x v="5"/>
    <x v="2"/>
    <x v="0"/>
  </r>
  <r>
    <x v="11"/>
    <n v="1"/>
    <n v="41.5"/>
    <n v="42.74"/>
    <n v="42.74"/>
    <n v="5521"/>
    <x v="254"/>
    <x v="1"/>
    <x v="5"/>
    <x v="2"/>
    <x v="0"/>
  </r>
  <r>
    <x v="11"/>
    <n v="2"/>
    <n v="98.5"/>
    <n v="101.46"/>
    <n v="101.46"/>
    <n v="5531"/>
    <x v="67"/>
    <x v="1"/>
    <x v="0"/>
    <x v="0"/>
    <x v="0"/>
  </r>
  <r>
    <x v="11"/>
    <n v="1229"/>
    <n v="541216.82999999996"/>
    <n v="541216.82999999996"/>
    <n v="541216.82999999996"/>
    <n v="5532"/>
    <x v="68"/>
    <x v="0"/>
    <x v="5"/>
    <x v="2"/>
    <x v="0"/>
  </r>
  <r>
    <x v="11"/>
    <n v="7"/>
    <n v="7154.67"/>
    <n v="7369.31"/>
    <n v="7369.31"/>
    <n v="5532"/>
    <x v="68"/>
    <x v="1"/>
    <x v="5"/>
    <x v="2"/>
    <x v="0"/>
  </r>
  <r>
    <x v="11"/>
    <n v="5568"/>
    <n v="615806.96"/>
    <n v="615806.96"/>
    <n v="615806.96"/>
    <n v="5533"/>
    <x v="69"/>
    <x v="0"/>
    <x v="5"/>
    <x v="2"/>
    <x v="0"/>
  </r>
  <r>
    <x v="11"/>
    <n v="47"/>
    <n v="15006.42"/>
    <n v="15464.02"/>
    <n v="15464.02"/>
    <n v="5533"/>
    <x v="69"/>
    <x v="1"/>
    <x v="5"/>
    <x v="2"/>
    <x v="0"/>
  </r>
  <r>
    <x v="11"/>
    <n v="12"/>
    <n v="701.99"/>
    <n v="0"/>
    <n v="701.99"/>
    <n v="5541"/>
    <x v="70"/>
    <x v="0"/>
    <x v="2"/>
    <x v="1"/>
    <x v="0"/>
  </r>
  <r>
    <x v="11"/>
    <n v="249857"/>
    <n v="16453074.050000001"/>
    <n v="16453074.050000001"/>
    <n v="16453074.050000001"/>
    <n v="5541"/>
    <x v="70"/>
    <x v="0"/>
    <x v="7"/>
    <x v="4"/>
    <x v="0"/>
  </r>
  <r>
    <x v="11"/>
    <n v="1104"/>
    <n v="57369.74"/>
    <n v="59098.9"/>
    <n v="59098.9"/>
    <n v="5541"/>
    <x v="70"/>
    <x v="1"/>
    <x v="7"/>
    <x v="4"/>
    <x v="0"/>
  </r>
  <r>
    <x v="11"/>
    <n v="107"/>
    <n v="4438.1400000000003"/>
    <n v="4573.24"/>
    <n v="4573.24"/>
    <n v="5542"/>
    <x v="71"/>
    <x v="1"/>
    <x v="7"/>
    <x v="4"/>
    <x v="0"/>
  </r>
  <r>
    <x v="11"/>
    <n v="434"/>
    <n v="70825.09"/>
    <n v="70825.09"/>
    <n v="70825.09"/>
    <n v="5551"/>
    <x v="72"/>
    <x v="0"/>
    <x v="0"/>
    <x v="0"/>
    <x v="0"/>
  </r>
  <r>
    <x v="11"/>
    <n v="10"/>
    <n v="7298.95"/>
    <n v="7517.91"/>
    <n v="7517.91"/>
    <n v="5551"/>
    <x v="72"/>
    <x v="1"/>
    <x v="0"/>
    <x v="0"/>
    <x v="0"/>
  </r>
  <r>
    <x v="11"/>
    <n v="17"/>
    <n v="14542.1"/>
    <n v="14542.1"/>
    <n v="14542.1"/>
    <n v="5561"/>
    <x v="73"/>
    <x v="0"/>
    <x v="0"/>
    <x v="0"/>
    <x v="0"/>
  </r>
  <r>
    <x v="11"/>
    <n v="5"/>
    <n v="1294.1300000000001"/>
    <n v="1332.97"/>
    <n v="1332.97"/>
    <n v="5561"/>
    <x v="73"/>
    <x v="1"/>
    <x v="0"/>
    <x v="0"/>
    <x v="0"/>
  </r>
  <r>
    <x v="11"/>
    <n v="251"/>
    <n v="91754.91"/>
    <n v="91754.91"/>
    <n v="91754.91"/>
    <n v="5571"/>
    <x v="74"/>
    <x v="0"/>
    <x v="0"/>
    <x v="0"/>
    <x v="0"/>
  </r>
  <r>
    <x v="11"/>
    <n v="33"/>
    <n v="17475.12"/>
    <n v="18059.8"/>
    <n v="18059.8"/>
    <n v="5571"/>
    <x v="74"/>
    <x v="1"/>
    <x v="0"/>
    <x v="0"/>
    <x v="0"/>
  </r>
  <r>
    <x v="11"/>
    <n v="1"/>
    <n v="171.52"/>
    <n v="176.66"/>
    <n v="176.66"/>
    <n v="5598"/>
    <x v="259"/>
    <x v="1"/>
    <x v="0"/>
    <x v="0"/>
    <x v="0"/>
  </r>
  <r>
    <x v="11"/>
    <n v="338"/>
    <n v="223012.92"/>
    <n v="223012.92"/>
    <n v="223012.92"/>
    <n v="5599"/>
    <x v="75"/>
    <x v="0"/>
    <x v="0"/>
    <x v="0"/>
    <x v="0"/>
  </r>
  <r>
    <x v="11"/>
    <n v="4"/>
    <n v="796.82"/>
    <n v="820.74"/>
    <n v="820.74"/>
    <n v="5599"/>
    <x v="75"/>
    <x v="1"/>
    <x v="0"/>
    <x v="0"/>
    <x v="0"/>
  </r>
  <r>
    <x v="11"/>
    <n v="2845"/>
    <n v="452354.94"/>
    <n v="452354.94"/>
    <n v="452354.94"/>
    <n v="5611"/>
    <x v="76"/>
    <x v="0"/>
    <x v="0"/>
    <x v="0"/>
    <x v="0"/>
  </r>
  <r>
    <x v="11"/>
    <n v="273"/>
    <n v="83001.429999999993"/>
    <n v="85576.55"/>
    <n v="85576.55"/>
    <n v="5611"/>
    <x v="76"/>
    <x v="1"/>
    <x v="0"/>
    <x v="0"/>
    <x v="0"/>
  </r>
  <r>
    <x v="11"/>
    <n v="1"/>
    <n v="39.950000000000003"/>
    <n v="0"/>
    <n v="39.950000000000003"/>
    <n v="5621"/>
    <x v="77"/>
    <x v="0"/>
    <x v="2"/>
    <x v="1"/>
    <x v="0"/>
  </r>
  <r>
    <x v="11"/>
    <n v="20058"/>
    <n v="1950651.07"/>
    <n v="1950651.07"/>
    <n v="1950651.07"/>
    <n v="5621"/>
    <x v="77"/>
    <x v="0"/>
    <x v="0"/>
    <x v="0"/>
    <x v="0"/>
  </r>
  <r>
    <x v="11"/>
    <n v="713"/>
    <n v="111970.63"/>
    <n v="115354.55"/>
    <n v="115354.55"/>
    <n v="5621"/>
    <x v="77"/>
    <x v="1"/>
    <x v="0"/>
    <x v="0"/>
    <x v="0"/>
  </r>
  <r>
    <x v="11"/>
    <n v="3429"/>
    <n v="355759.66"/>
    <n v="355759.66"/>
    <n v="355759.66"/>
    <n v="5631"/>
    <x v="78"/>
    <x v="0"/>
    <x v="0"/>
    <x v="0"/>
    <x v="0"/>
  </r>
  <r>
    <x v="11"/>
    <n v="219"/>
    <n v="41726.83"/>
    <n v="43007.43"/>
    <n v="43007.43"/>
    <n v="5631"/>
    <x v="78"/>
    <x v="1"/>
    <x v="0"/>
    <x v="0"/>
    <x v="0"/>
  </r>
  <r>
    <x v="11"/>
    <n v="1"/>
    <n v="42.98"/>
    <n v="0"/>
    <n v="42.98"/>
    <n v="5641"/>
    <x v="79"/>
    <x v="0"/>
    <x v="2"/>
    <x v="1"/>
    <x v="0"/>
  </r>
  <r>
    <x v="11"/>
    <n v="3237"/>
    <n v="273571.59999999998"/>
    <n v="273571.59999999998"/>
    <n v="273571.59999999998"/>
    <n v="5641"/>
    <x v="79"/>
    <x v="0"/>
    <x v="0"/>
    <x v="0"/>
    <x v="0"/>
  </r>
  <r>
    <x v="11"/>
    <n v="149"/>
    <n v="16910.55"/>
    <n v="17428.330000000002"/>
    <n v="17428.330000000002"/>
    <n v="5641"/>
    <x v="79"/>
    <x v="1"/>
    <x v="0"/>
    <x v="0"/>
    <x v="0"/>
  </r>
  <r>
    <x v="11"/>
    <n v="4064"/>
    <n v="323779.82"/>
    <n v="323779.82"/>
    <n v="323779.82"/>
    <n v="5651"/>
    <x v="80"/>
    <x v="0"/>
    <x v="0"/>
    <x v="0"/>
    <x v="0"/>
  </r>
  <r>
    <x v="11"/>
    <n v="1543"/>
    <n v="207658.88"/>
    <n v="214046.54"/>
    <n v="214046.54"/>
    <n v="5651"/>
    <x v="80"/>
    <x v="1"/>
    <x v="0"/>
    <x v="0"/>
    <x v="0"/>
  </r>
  <r>
    <x v="11"/>
    <n v="74"/>
    <n v="6798.5"/>
    <n v="7002.54"/>
    <n v="7002.54"/>
    <n v="5655"/>
    <x v="81"/>
    <x v="1"/>
    <x v="0"/>
    <x v="0"/>
    <x v="0"/>
  </r>
  <r>
    <x v="11"/>
    <n v="1"/>
    <n v="45"/>
    <n v="0"/>
    <n v="45"/>
    <n v="5661"/>
    <x v="82"/>
    <x v="0"/>
    <x v="2"/>
    <x v="1"/>
    <x v="0"/>
  </r>
  <r>
    <x v="11"/>
    <n v="6115"/>
    <n v="796297.43"/>
    <n v="796297.43"/>
    <n v="796297.43"/>
    <n v="5661"/>
    <x v="82"/>
    <x v="0"/>
    <x v="0"/>
    <x v="0"/>
    <x v="0"/>
  </r>
  <r>
    <x v="11"/>
    <n v="822"/>
    <n v="101090.3"/>
    <n v="104091.04"/>
    <n v="104091.04"/>
    <n v="5661"/>
    <x v="82"/>
    <x v="1"/>
    <x v="0"/>
    <x v="0"/>
    <x v="0"/>
  </r>
  <r>
    <x v="11"/>
    <n v="5"/>
    <n v="1677.58"/>
    <n v="1677.58"/>
    <n v="1677.58"/>
    <n v="5681"/>
    <x v="83"/>
    <x v="0"/>
    <x v="0"/>
    <x v="0"/>
    <x v="0"/>
  </r>
  <r>
    <x v="11"/>
    <n v="4"/>
    <n v="1038.1500000000001"/>
    <n v="1069.29"/>
    <n v="1069.29"/>
    <n v="5681"/>
    <x v="83"/>
    <x v="1"/>
    <x v="0"/>
    <x v="0"/>
    <x v="0"/>
  </r>
  <r>
    <x v="11"/>
    <n v="1"/>
    <n v="20.85"/>
    <n v="0"/>
    <n v="20.85"/>
    <n v="5691"/>
    <x v="84"/>
    <x v="0"/>
    <x v="2"/>
    <x v="1"/>
    <x v="0"/>
  </r>
  <r>
    <x v="11"/>
    <n v="15604"/>
    <n v="1832572.24"/>
    <n v="1832572.24"/>
    <n v="1832572.24"/>
    <n v="5691"/>
    <x v="84"/>
    <x v="0"/>
    <x v="0"/>
    <x v="0"/>
    <x v="0"/>
  </r>
  <r>
    <x v="11"/>
    <n v="1785"/>
    <n v="312382.8"/>
    <n v="320392.58"/>
    <n v="320392.58"/>
    <n v="5691"/>
    <x v="84"/>
    <x v="1"/>
    <x v="0"/>
    <x v="0"/>
    <x v="0"/>
  </r>
  <r>
    <x v="11"/>
    <n v="88"/>
    <n v="6721.99"/>
    <n v="6721.99"/>
    <n v="6721.99"/>
    <n v="5697"/>
    <x v="85"/>
    <x v="0"/>
    <x v="1"/>
    <x v="0"/>
    <x v="0"/>
  </r>
  <r>
    <x v="11"/>
    <n v="31"/>
    <n v="14071.43"/>
    <n v="14485.03"/>
    <n v="14485.03"/>
    <n v="5697"/>
    <x v="85"/>
    <x v="1"/>
    <x v="1"/>
    <x v="0"/>
    <x v="0"/>
  </r>
  <r>
    <x v="11"/>
    <n v="2"/>
    <n v="126.58"/>
    <n v="130.38"/>
    <n v="130.38"/>
    <n v="5698"/>
    <x v="86"/>
    <x v="1"/>
    <x v="0"/>
    <x v="0"/>
    <x v="0"/>
  </r>
  <r>
    <x v="11"/>
    <n v="1"/>
    <n v="15.1"/>
    <n v="0"/>
    <n v="15.1"/>
    <n v="5699"/>
    <x v="87"/>
    <x v="0"/>
    <x v="2"/>
    <x v="1"/>
    <x v="0"/>
  </r>
  <r>
    <x v="11"/>
    <n v="7426"/>
    <n v="1036571.69"/>
    <n v="1036571.69"/>
    <n v="1036571.69"/>
    <n v="5699"/>
    <x v="87"/>
    <x v="0"/>
    <x v="0"/>
    <x v="0"/>
    <x v="0"/>
  </r>
  <r>
    <x v="11"/>
    <n v="787"/>
    <n v="137967.09"/>
    <n v="142130.07"/>
    <n v="142130.07"/>
    <n v="5699"/>
    <x v="87"/>
    <x v="1"/>
    <x v="0"/>
    <x v="0"/>
    <x v="0"/>
  </r>
  <r>
    <x v="11"/>
    <n v="1585"/>
    <n v="1021003.89"/>
    <n v="1021003.89"/>
    <n v="1021003.89"/>
    <n v="5712"/>
    <x v="88"/>
    <x v="0"/>
    <x v="0"/>
    <x v="0"/>
    <x v="0"/>
  </r>
  <r>
    <x v="11"/>
    <n v="67"/>
    <n v="42648.41"/>
    <n v="43927.85"/>
    <n v="43927.85"/>
    <n v="5712"/>
    <x v="88"/>
    <x v="1"/>
    <x v="0"/>
    <x v="0"/>
    <x v="0"/>
  </r>
  <r>
    <x v="11"/>
    <n v="223"/>
    <n v="284818.21000000002"/>
    <n v="284818.21000000002"/>
    <n v="284818.21000000002"/>
    <n v="5713"/>
    <x v="89"/>
    <x v="0"/>
    <x v="0"/>
    <x v="0"/>
    <x v="0"/>
  </r>
  <r>
    <x v="11"/>
    <n v="8"/>
    <n v="13956.33"/>
    <n v="14374.99"/>
    <n v="14374.99"/>
    <n v="5713"/>
    <x v="89"/>
    <x v="1"/>
    <x v="0"/>
    <x v="0"/>
    <x v="0"/>
  </r>
  <r>
    <x v="11"/>
    <n v="377"/>
    <n v="64854.38"/>
    <n v="64854.38"/>
    <n v="64854.38"/>
    <n v="5714"/>
    <x v="90"/>
    <x v="0"/>
    <x v="0"/>
    <x v="0"/>
    <x v="0"/>
  </r>
  <r>
    <x v="11"/>
    <n v="2"/>
    <n v="217.03"/>
    <n v="223.55"/>
    <n v="223.55"/>
    <n v="5714"/>
    <x v="90"/>
    <x v="1"/>
    <x v="0"/>
    <x v="0"/>
    <x v="0"/>
  </r>
  <r>
    <x v="11"/>
    <n v="20"/>
    <n v="1826.14"/>
    <n v="1826.14"/>
    <n v="1826.14"/>
    <n v="5718"/>
    <x v="91"/>
    <x v="0"/>
    <x v="0"/>
    <x v="0"/>
    <x v="0"/>
  </r>
  <r>
    <x v="11"/>
    <n v="8318"/>
    <n v="1347413.39"/>
    <n v="1347413.39"/>
    <n v="1347413.39"/>
    <n v="5719"/>
    <x v="92"/>
    <x v="0"/>
    <x v="0"/>
    <x v="0"/>
    <x v="0"/>
  </r>
  <r>
    <x v="11"/>
    <n v="202"/>
    <n v="33149.39"/>
    <n v="34016.769999999997"/>
    <n v="34016.769999999997"/>
    <n v="5719"/>
    <x v="92"/>
    <x v="1"/>
    <x v="0"/>
    <x v="0"/>
    <x v="0"/>
  </r>
  <r>
    <x v="11"/>
    <n v="1565"/>
    <n v="1312291.6599999999"/>
    <n v="1312291.6599999999"/>
    <n v="1312291.6599999999"/>
    <n v="5722"/>
    <x v="93"/>
    <x v="0"/>
    <x v="0"/>
    <x v="0"/>
    <x v="0"/>
  </r>
  <r>
    <x v="11"/>
    <n v="59"/>
    <n v="19301.490000000002"/>
    <n v="19880.61"/>
    <n v="19880.61"/>
    <n v="5722"/>
    <x v="93"/>
    <x v="1"/>
    <x v="0"/>
    <x v="0"/>
    <x v="0"/>
  </r>
  <r>
    <x v="11"/>
    <n v="1"/>
    <n v="43.8"/>
    <n v="0"/>
    <n v="43.8"/>
    <n v="5732"/>
    <x v="94"/>
    <x v="0"/>
    <x v="2"/>
    <x v="1"/>
    <x v="0"/>
  </r>
  <r>
    <x v="11"/>
    <n v="12315"/>
    <n v="4116075.49"/>
    <n v="4116075.49"/>
    <n v="4116075.49"/>
    <n v="5732"/>
    <x v="94"/>
    <x v="0"/>
    <x v="0"/>
    <x v="0"/>
    <x v="0"/>
  </r>
  <r>
    <x v="11"/>
    <n v="1"/>
    <n v="-2446.7600000000002"/>
    <n v="0"/>
    <n v="-2377.52"/>
    <n v="5732"/>
    <x v="94"/>
    <x v="1"/>
    <x v="2"/>
    <x v="1"/>
    <x v="0"/>
  </r>
  <r>
    <x v="11"/>
    <n v="475"/>
    <n v="76268.87"/>
    <n v="78545.990000000005"/>
    <n v="78545.990000000005"/>
    <n v="5732"/>
    <x v="94"/>
    <x v="1"/>
    <x v="0"/>
    <x v="0"/>
    <x v="0"/>
  </r>
  <r>
    <x v="11"/>
    <n v="239"/>
    <n v="51643.55"/>
    <n v="51643.55"/>
    <n v="51643.55"/>
    <n v="5733"/>
    <x v="95"/>
    <x v="0"/>
    <x v="0"/>
    <x v="0"/>
    <x v="0"/>
  </r>
  <r>
    <x v="11"/>
    <n v="22"/>
    <n v="12911.42"/>
    <n v="13298.78"/>
    <n v="13298.78"/>
    <n v="5733"/>
    <x v="95"/>
    <x v="1"/>
    <x v="0"/>
    <x v="0"/>
    <x v="0"/>
  </r>
  <r>
    <x v="11"/>
    <n v="24"/>
    <n v="9250"/>
    <n v="9250"/>
    <n v="9250"/>
    <n v="5734"/>
    <x v="96"/>
    <x v="0"/>
    <x v="0"/>
    <x v="0"/>
    <x v="0"/>
  </r>
  <r>
    <x v="11"/>
    <n v="227"/>
    <n v="42587.68"/>
    <n v="43904.38"/>
    <n v="43904.38"/>
    <n v="5734"/>
    <x v="96"/>
    <x v="1"/>
    <x v="0"/>
    <x v="0"/>
    <x v="0"/>
  </r>
  <r>
    <x v="11"/>
    <n v="1518"/>
    <n v="58903.98"/>
    <n v="58903.98"/>
    <n v="58903.98"/>
    <n v="5735"/>
    <x v="97"/>
    <x v="0"/>
    <x v="0"/>
    <x v="0"/>
    <x v="0"/>
  </r>
  <r>
    <x v="11"/>
    <n v="47"/>
    <n v="4109.79"/>
    <n v="4233.03"/>
    <n v="4233.03"/>
    <n v="5735"/>
    <x v="97"/>
    <x v="1"/>
    <x v="0"/>
    <x v="0"/>
    <x v="0"/>
  </r>
  <r>
    <x v="11"/>
    <n v="6197"/>
    <n v="672625.83"/>
    <n v="672625.83"/>
    <n v="672625.83"/>
    <n v="5811"/>
    <x v="98"/>
    <x v="0"/>
    <x v="8"/>
    <x v="2"/>
    <x v="0"/>
  </r>
  <r>
    <x v="11"/>
    <n v="2"/>
    <n v="9.7799999999999994"/>
    <n v="0"/>
    <n v="10.06"/>
    <n v="5811"/>
    <x v="98"/>
    <x v="1"/>
    <x v="2"/>
    <x v="1"/>
    <x v="0"/>
  </r>
  <r>
    <x v="11"/>
    <n v="149"/>
    <n v="7230.52"/>
    <n v="7495.44"/>
    <n v="7495.44"/>
    <n v="5811"/>
    <x v="98"/>
    <x v="1"/>
    <x v="8"/>
    <x v="2"/>
    <x v="0"/>
  </r>
  <r>
    <x v="11"/>
    <n v="3"/>
    <n v="246.13"/>
    <n v="0"/>
    <n v="246.13"/>
    <n v="5812"/>
    <x v="99"/>
    <x v="0"/>
    <x v="2"/>
    <x v="1"/>
    <x v="0"/>
  </r>
  <r>
    <x v="11"/>
    <n v="70907"/>
    <n v="5961010.0199999996"/>
    <n v="5961010.0199999996"/>
    <n v="5961010.0199999996"/>
    <n v="5812"/>
    <x v="99"/>
    <x v="0"/>
    <x v="8"/>
    <x v="2"/>
    <x v="0"/>
  </r>
  <r>
    <x v="11"/>
    <n v="1"/>
    <n v="139.55000000000001"/>
    <n v="0"/>
    <n v="143.72999999999999"/>
    <n v="5812"/>
    <x v="99"/>
    <x v="1"/>
    <x v="2"/>
    <x v="1"/>
    <x v="0"/>
  </r>
  <r>
    <x v="11"/>
    <n v="6059"/>
    <n v="587195.52"/>
    <n v="604844.36"/>
    <n v="604844.36"/>
    <n v="5812"/>
    <x v="99"/>
    <x v="1"/>
    <x v="8"/>
    <x v="2"/>
    <x v="0"/>
  </r>
  <r>
    <x v="11"/>
    <n v="17015"/>
    <n v="1605096.02"/>
    <n v="1605096.02"/>
    <n v="1605096.02"/>
    <n v="5813"/>
    <x v="100"/>
    <x v="0"/>
    <x v="8"/>
    <x v="2"/>
    <x v="0"/>
  </r>
  <r>
    <x v="11"/>
    <n v="913"/>
    <n v="102532.53"/>
    <n v="105642.75"/>
    <n v="105642.75"/>
    <n v="5813"/>
    <x v="100"/>
    <x v="1"/>
    <x v="8"/>
    <x v="2"/>
    <x v="0"/>
  </r>
  <r>
    <x v="11"/>
    <n v="28352"/>
    <n v="463224.35"/>
    <n v="463224.35"/>
    <n v="463224.35"/>
    <n v="5814"/>
    <x v="101"/>
    <x v="0"/>
    <x v="8"/>
    <x v="2"/>
    <x v="0"/>
  </r>
  <r>
    <x v="11"/>
    <n v="816"/>
    <n v="15231"/>
    <n v="15689.22"/>
    <n v="15689.22"/>
    <n v="5814"/>
    <x v="101"/>
    <x v="1"/>
    <x v="8"/>
    <x v="2"/>
    <x v="0"/>
  </r>
  <r>
    <x v="11"/>
    <n v="1"/>
    <n v="77.95"/>
    <n v="0"/>
    <n v="77.95"/>
    <n v="5912"/>
    <x v="102"/>
    <x v="0"/>
    <x v="2"/>
    <x v="1"/>
    <x v="0"/>
  </r>
  <r>
    <x v="11"/>
    <n v="49411"/>
    <n v="2337760.27"/>
    <n v="2337760.27"/>
    <n v="2337760.27"/>
    <n v="5912"/>
    <x v="102"/>
    <x v="0"/>
    <x v="1"/>
    <x v="0"/>
    <x v="0"/>
  </r>
  <r>
    <x v="11"/>
    <n v="746"/>
    <n v="36725.31"/>
    <n v="37891.11"/>
    <n v="37891.11"/>
    <n v="5912"/>
    <x v="102"/>
    <x v="1"/>
    <x v="1"/>
    <x v="0"/>
    <x v="0"/>
  </r>
  <r>
    <x v="11"/>
    <n v="5"/>
    <n v="568.49"/>
    <n v="0"/>
    <n v="568.49"/>
    <n v="5921"/>
    <x v="103"/>
    <x v="0"/>
    <x v="2"/>
    <x v="1"/>
    <x v="0"/>
  </r>
  <r>
    <x v="11"/>
    <n v="138487"/>
    <n v="10063337.77"/>
    <n v="10063337.77"/>
    <n v="10063337.77"/>
    <n v="5921"/>
    <x v="103"/>
    <x v="0"/>
    <x v="0"/>
    <x v="0"/>
    <x v="0"/>
  </r>
  <r>
    <x v="11"/>
    <n v="330"/>
    <n v="24895.82"/>
    <n v="25663.58"/>
    <n v="25663.58"/>
    <n v="5921"/>
    <x v="103"/>
    <x v="1"/>
    <x v="0"/>
    <x v="0"/>
    <x v="0"/>
  </r>
  <r>
    <x v="11"/>
    <n v="6"/>
    <n v="1137.44"/>
    <n v="1171.56"/>
    <n v="1171.56"/>
    <n v="5931"/>
    <x v="104"/>
    <x v="1"/>
    <x v="0"/>
    <x v="0"/>
    <x v="0"/>
  </r>
  <r>
    <x v="11"/>
    <n v="125"/>
    <n v="54277.5"/>
    <n v="54277.5"/>
    <n v="54277.5"/>
    <n v="5932"/>
    <x v="105"/>
    <x v="0"/>
    <x v="0"/>
    <x v="0"/>
    <x v="0"/>
  </r>
  <r>
    <x v="11"/>
    <n v="21"/>
    <n v="3865.94"/>
    <n v="3981.94"/>
    <n v="3981.94"/>
    <n v="5932"/>
    <x v="105"/>
    <x v="1"/>
    <x v="0"/>
    <x v="0"/>
    <x v="0"/>
  </r>
  <r>
    <x v="11"/>
    <n v="13"/>
    <n v="1612.5"/>
    <n v="1612.5"/>
    <n v="1612.5"/>
    <n v="5933"/>
    <x v="106"/>
    <x v="0"/>
    <x v="0"/>
    <x v="0"/>
    <x v="0"/>
  </r>
  <r>
    <x v="11"/>
    <n v="3"/>
    <n v="328.85"/>
    <n v="328.85"/>
    <n v="328.85"/>
    <n v="5935"/>
    <x v="107"/>
    <x v="0"/>
    <x v="5"/>
    <x v="2"/>
    <x v="0"/>
  </r>
  <r>
    <x v="11"/>
    <n v="364"/>
    <n v="89756.1"/>
    <n v="89756.1"/>
    <n v="89756.1"/>
    <n v="5940"/>
    <x v="109"/>
    <x v="0"/>
    <x v="0"/>
    <x v="0"/>
    <x v="0"/>
  </r>
  <r>
    <x v="11"/>
    <n v="468"/>
    <n v="69753.649999999994"/>
    <n v="69902.91"/>
    <n v="69902.91"/>
    <n v="5940"/>
    <x v="109"/>
    <x v="1"/>
    <x v="0"/>
    <x v="0"/>
    <x v="0"/>
  </r>
  <r>
    <x v="11"/>
    <n v="1"/>
    <n v="7.98"/>
    <n v="0"/>
    <n v="7.98"/>
    <n v="5941"/>
    <x v="110"/>
    <x v="0"/>
    <x v="2"/>
    <x v="1"/>
    <x v="0"/>
  </r>
  <r>
    <x v="11"/>
    <n v="12669"/>
    <n v="1464793.35"/>
    <n v="1464793.35"/>
    <n v="1464793.35"/>
    <n v="5941"/>
    <x v="110"/>
    <x v="0"/>
    <x v="0"/>
    <x v="0"/>
    <x v="0"/>
  </r>
  <r>
    <x v="11"/>
    <n v="1041"/>
    <n v="180204.82"/>
    <n v="185558.42"/>
    <n v="185558.42"/>
    <n v="5941"/>
    <x v="110"/>
    <x v="1"/>
    <x v="0"/>
    <x v="0"/>
    <x v="0"/>
  </r>
  <r>
    <x v="11"/>
    <n v="6458"/>
    <n v="447228.14"/>
    <n v="447228.14"/>
    <n v="447228.14"/>
    <n v="5942"/>
    <x v="111"/>
    <x v="0"/>
    <x v="0"/>
    <x v="0"/>
    <x v="0"/>
  </r>
  <r>
    <x v="11"/>
    <n v="1286"/>
    <n v="51844.959999999999"/>
    <n v="52414.78"/>
    <n v="52414.78"/>
    <n v="5942"/>
    <x v="111"/>
    <x v="1"/>
    <x v="0"/>
    <x v="0"/>
    <x v="0"/>
  </r>
  <r>
    <x v="11"/>
    <n v="1"/>
    <n v="138.41999999999999"/>
    <n v="0"/>
    <n v="138.41999999999999"/>
    <n v="5943"/>
    <x v="112"/>
    <x v="0"/>
    <x v="2"/>
    <x v="1"/>
    <x v="0"/>
  </r>
  <r>
    <x v="11"/>
    <n v="14485"/>
    <n v="1333259.3899999999"/>
    <n v="1333259.3899999999"/>
    <n v="1333259.3899999999"/>
    <n v="5943"/>
    <x v="112"/>
    <x v="0"/>
    <x v="0"/>
    <x v="0"/>
    <x v="0"/>
  </r>
  <r>
    <x v="11"/>
    <n v="128"/>
    <n v="25346.07"/>
    <n v="26106.63"/>
    <n v="26106.63"/>
    <n v="5943"/>
    <x v="112"/>
    <x v="1"/>
    <x v="0"/>
    <x v="0"/>
    <x v="0"/>
  </r>
  <r>
    <x v="11"/>
    <n v="4793"/>
    <n v="1783157.91"/>
    <n v="1783157.91"/>
    <n v="1783157.91"/>
    <n v="5944"/>
    <x v="113"/>
    <x v="0"/>
    <x v="0"/>
    <x v="0"/>
    <x v="0"/>
  </r>
  <r>
    <x v="11"/>
    <n v="400"/>
    <n v="264786.87"/>
    <n v="272768.51"/>
    <n v="272768.51"/>
    <n v="5944"/>
    <x v="113"/>
    <x v="1"/>
    <x v="0"/>
    <x v="0"/>
    <x v="0"/>
  </r>
  <r>
    <x v="11"/>
    <n v="1"/>
    <n v="29.56"/>
    <n v="0"/>
    <n v="29.56"/>
    <n v="5945"/>
    <x v="114"/>
    <x v="0"/>
    <x v="2"/>
    <x v="1"/>
    <x v="0"/>
  </r>
  <r>
    <x v="11"/>
    <n v="4347"/>
    <n v="306112.96000000002"/>
    <n v="306112.96000000002"/>
    <n v="306112.96000000002"/>
    <n v="5945"/>
    <x v="114"/>
    <x v="0"/>
    <x v="0"/>
    <x v="0"/>
    <x v="0"/>
  </r>
  <r>
    <x v="11"/>
    <n v="183"/>
    <n v="23687.31"/>
    <n v="24397.89"/>
    <n v="24397.89"/>
    <n v="5945"/>
    <x v="114"/>
    <x v="1"/>
    <x v="0"/>
    <x v="0"/>
    <x v="0"/>
  </r>
  <r>
    <x v="11"/>
    <n v="815"/>
    <n v="213942.92"/>
    <n v="213942.92"/>
    <n v="213942.92"/>
    <n v="5946"/>
    <x v="115"/>
    <x v="0"/>
    <x v="0"/>
    <x v="0"/>
    <x v="0"/>
  </r>
  <r>
    <x v="11"/>
    <n v="138"/>
    <n v="34655.360000000001"/>
    <n v="35293.46"/>
    <n v="35293.46"/>
    <n v="5946"/>
    <x v="115"/>
    <x v="1"/>
    <x v="0"/>
    <x v="0"/>
    <x v="0"/>
  </r>
  <r>
    <x v="11"/>
    <n v="4011"/>
    <n v="334612.89"/>
    <n v="334612.89"/>
    <n v="334612.89"/>
    <n v="5947"/>
    <x v="116"/>
    <x v="0"/>
    <x v="0"/>
    <x v="0"/>
    <x v="0"/>
  </r>
  <r>
    <x v="11"/>
    <n v="898"/>
    <n v="71463.399999999994"/>
    <n v="73746.52"/>
    <n v="73746.52"/>
    <n v="5947"/>
    <x v="116"/>
    <x v="1"/>
    <x v="0"/>
    <x v="0"/>
    <x v="0"/>
  </r>
  <r>
    <x v="11"/>
    <n v="1002"/>
    <n v="154404.13"/>
    <n v="154404.13"/>
    <n v="154404.13"/>
    <n v="5948"/>
    <x v="117"/>
    <x v="0"/>
    <x v="0"/>
    <x v="0"/>
    <x v="0"/>
  </r>
  <r>
    <x v="11"/>
    <n v="232"/>
    <n v="85938.98"/>
    <n v="88559.66"/>
    <n v="88559.66"/>
    <n v="5948"/>
    <x v="117"/>
    <x v="1"/>
    <x v="0"/>
    <x v="0"/>
    <x v="0"/>
  </r>
  <r>
    <x v="11"/>
    <n v="110"/>
    <n v="29664.21"/>
    <n v="29664.21"/>
    <n v="29664.21"/>
    <n v="5949"/>
    <x v="118"/>
    <x v="0"/>
    <x v="0"/>
    <x v="0"/>
    <x v="0"/>
  </r>
  <r>
    <x v="11"/>
    <n v="44"/>
    <n v="4691.38"/>
    <n v="4832.1400000000003"/>
    <n v="4832.1400000000003"/>
    <n v="5949"/>
    <x v="118"/>
    <x v="1"/>
    <x v="0"/>
    <x v="0"/>
    <x v="0"/>
  </r>
  <r>
    <x v="11"/>
    <n v="727"/>
    <n v="99954.2"/>
    <n v="99954.2"/>
    <n v="99954.2"/>
    <n v="5950"/>
    <x v="119"/>
    <x v="0"/>
    <x v="0"/>
    <x v="0"/>
    <x v="0"/>
  </r>
  <r>
    <x v="11"/>
    <n v="41"/>
    <n v="11413.91"/>
    <n v="11756.29"/>
    <n v="11756.29"/>
    <n v="5950"/>
    <x v="119"/>
    <x v="1"/>
    <x v="0"/>
    <x v="0"/>
    <x v="0"/>
  </r>
  <r>
    <x v="11"/>
    <n v="1"/>
    <n v="55.42"/>
    <n v="57.08"/>
    <n v="57.08"/>
    <n v="5960"/>
    <x v="120"/>
    <x v="1"/>
    <x v="9"/>
    <x v="2"/>
    <x v="0"/>
  </r>
  <r>
    <x v="11"/>
    <n v="131"/>
    <n v="63689.77"/>
    <n v="65698.89"/>
    <n v="65698.89"/>
    <n v="5962"/>
    <x v="121"/>
    <x v="1"/>
    <x v="3"/>
    <x v="2"/>
    <x v="0"/>
  </r>
  <r>
    <x v="11"/>
    <n v="7664"/>
    <n v="1388236.69"/>
    <n v="1388236.69"/>
    <n v="1388236.69"/>
    <n v="5964"/>
    <x v="122"/>
    <x v="0"/>
    <x v="9"/>
    <x v="2"/>
    <x v="0"/>
  </r>
  <r>
    <x v="11"/>
    <n v="2802"/>
    <n v="405526.28"/>
    <n v="417794.34"/>
    <n v="417794.34"/>
    <n v="5964"/>
    <x v="122"/>
    <x v="1"/>
    <x v="9"/>
    <x v="2"/>
    <x v="0"/>
  </r>
  <r>
    <x v="11"/>
    <n v="47"/>
    <n v="5861.19"/>
    <n v="6041.41"/>
    <n v="6041.41"/>
    <n v="5965"/>
    <x v="123"/>
    <x v="1"/>
    <x v="9"/>
    <x v="2"/>
    <x v="0"/>
  </r>
  <r>
    <x v="11"/>
    <n v="10"/>
    <n v="1067.21"/>
    <n v="1102.77"/>
    <n v="1102.77"/>
    <n v="5966"/>
    <x v="124"/>
    <x v="1"/>
    <x v="9"/>
    <x v="2"/>
    <x v="0"/>
  </r>
  <r>
    <x v="11"/>
    <n v="3285"/>
    <n v="671842.57"/>
    <n v="671842.57"/>
    <n v="671842.57"/>
    <n v="5967"/>
    <x v="125"/>
    <x v="0"/>
    <x v="9"/>
    <x v="2"/>
    <x v="0"/>
  </r>
  <r>
    <x v="11"/>
    <n v="12214"/>
    <n v="454826.15"/>
    <n v="464322.91"/>
    <n v="464322.91"/>
    <n v="5967"/>
    <x v="125"/>
    <x v="1"/>
    <x v="9"/>
    <x v="2"/>
    <x v="0"/>
  </r>
  <r>
    <x v="11"/>
    <n v="2374"/>
    <n v="231273.76"/>
    <n v="231273.76"/>
    <n v="231273.76"/>
    <n v="5968"/>
    <x v="126"/>
    <x v="0"/>
    <x v="9"/>
    <x v="2"/>
    <x v="0"/>
  </r>
  <r>
    <x v="11"/>
    <n v="553"/>
    <n v="56066.11"/>
    <n v="57370.23"/>
    <n v="57370.23"/>
    <n v="5968"/>
    <x v="126"/>
    <x v="1"/>
    <x v="9"/>
    <x v="2"/>
    <x v="0"/>
  </r>
  <r>
    <x v="11"/>
    <n v="1"/>
    <n v="154.55000000000001"/>
    <n v="0"/>
    <n v="154.55000000000001"/>
    <n v="5969"/>
    <x v="127"/>
    <x v="0"/>
    <x v="2"/>
    <x v="1"/>
    <x v="0"/>
  </r>
  <r>
    <x v="11"/>
    <n v="6201"/>
    <n v="1301638.53"/>
    <n v="1301638.53"/>
    <n v="1301638.53"/>
    <n v="5969"/>
    <x v="127"/>
    <x v="0"/>
    <x v="9"/>
    <x v="2"/>
    <x v="0"/>
  </r>
  <r>
    <x v="11"/>
    <n v="1"/>
    <n v="-207.04"/>
    <n v="0"/>
    <n v="-201.18"/>
    <n v="5969"/>
    <x v="127"/>
    <x v="1"/>
    <x v="2"/>
    <x v="1"/>
    <x v="0"/>
  </r>
  <r>
    <x v="11"/>
    <n v="16372"/>
    <n v="1488954.19"/>
    <n v="1526073.31"/>
    <n v="1526073.31"/>
    <n v="5969"/>
    <x v="127"/>
    <x v="1"/>
    <x v="9"/>
    <x v="2"/>
    <x v="0"/>
  </r>
  <r>
    <x v="11"/>
    <n v="1357"/>
    <n v="159077.18"/>
    <n v="159077.18"/>
    <n v="159077.18"/>
    <n v="5970"/>
    <x v="128"/>
    <x v="0"/>
    <x v="0"/>
    <x v="0"/>
    <x v="0"/>
  </r>
  <r>
    <x v="11"/>
    <n v="182"/>
    <n v="33162.47"/>
    <n v="34164.11"/>
    <n v="34164.11"/>
    <n v="5970"/>
    <x v="128"/>
    <x v="1"/>
    <x v="0"/>
    <x v="0"/>
    <x v="0"/>
  </r>
  <r>
    <x v="11"/>
    <n v="124"/>
    <n v="105711.42"/>
    <n v="105711.42"/>
    <n v="105711.42"/>
    <n v="5971"/>
    <x v="129"/>
    <x v="0"/>
    <x v="0"/>
    <x v="0"/>
    <x v="0"/>
  </r>
  <r>
    <x v="11"/>
    <n v="41"/>
    <n v="14089.31"/>
    <n v="14511.97"/>
    <n v="14511.97"/>
    <n v="5971"/>
    <x v="129"/>
    <x v="1"/>
    <x v="0"/>
    <x v="0"/>
    <x v="0"/>
  </r>
  <r>
    <x v="11"/>
    <n v="321"/>
    <n v="48777.06"/>
    <n v="48777.06"/>
    <n v="48777.06"/>
    <n v="5972"/>
    <x v="130"/>
    <x v="0"/>
    <x v="0"/>
    <x v="0"/>
    <x v="0"/>
  </r>
  <r>
    <x v="11"/>
    <n v="11"/>
    <n v="530.85"/>
    <n v="542.41"/>
    <n v="542.41"/>
    <n v="5972"/>
    <x v="130"/>
    <x v="1"/>
    <x v="0"/>
    <x v="0"/>
    <x v="0"/>
  </r>
  <r>
    <x v="11"/>
    <n v="10"/>
    <n v="686.7"/>
    <n v="686.7"/>
    <n v="686.7"/>
    <n v="5973"/>
    <x v="131"/>
    <x v="0"/>
    <x v="0"/>
    <x v="0"/>
    <x v="0"/>
  </r>
  <r>
    <x v="11"/>
    <n v="10"/>
    <n v="773.94"/>
    <n v="797.16"/>
    <n v="797.16"/>
    <n v="5973"/>
    <x v="131"/>
    <x v="1"/>
    <x v="0"/>
    <x v="0"/>
    <x v="0"/>
  </r>
  <r>
    <x v="11"/>
    <n v="2"/>
    <n v="1466.7"/>
    <n v="1510.72"/>
    <n v="1510.72"/>
    <n v="5976"/>
    <x v="240"/>
    <x v="1"/>
    <x v="1"/>
    <x v="0"/>
    <x v="0"/>
  </r>
  <r>
    <x v="11"/>
    <n v="3344"/>
    <n v="312845.96000000002"/>
    <n v="312845.96000000002"/>
    <n v="312845.96000000002"/>
    <n v="5977"/>
    <x v="132"/>
    <x v="0"/>
    <x v="0"/>
    <x v="0"/>
    <x v="0"/>
  </r>
  <r>
    <x v="11"/>
    <n v="538"/>
    <n v="76254.63"/>
    <n v="78576.81"/>
    <n v="78576.81"/>
    <n v="5977"/>
    <x v="132"/>
    <x v="1"/>
    <x v="0"/>
    <x v="0"/>
    <x v="0"/>
  </r>
  <r>
    <x v="11"/>
    <n v="1982"/>
    <n v="147264.88"/>
    <n v="147264.88"/>
    <n v="147264.88"/>
    <n v="5992"/>
    <x v="134"/>
    <x v="0"/>
    <x v="0"/>
    <x v="0"/>
    <x v="0"/>
  </r>
  <r>
    <x v="11"/>
    <n v="129"/>
    <n v="11065.39"/>
    <n v="11417.85"/>
    <n v="11417.85"/>
    <n v="5992"/>
    <x v="134"/>
    <x v="1"/>
    <x v="0"/>
    <x v="0"/>
    <x v="0"/>
  </r>
  <r>
    <x v="11"/>
    <n v="23"/>
    <n v="957.43"/>
    <n v="986.19"/>
    <n v="986.19"/>
    <n v="5993"/>
    <x v="135"/>
    <x v="1"/>
    <x v="0"/>
    <x v="0"/>
    <x v="0"/>
  </r>
  <r>
    <x v="11"/>
    <n v="3488"/>
    <n v="202753.19"/>
    <n v="202753.19"/>
    <n v="202753.19"/>
    <n v="5994"/>
    <x v="136"/>
    <x v="0"/>
    <x v="0"/>
    <x v="0"/>
    <x v="0"/>
  </r>
  <r>
    <x v="11"/>
    <n v="24"/>
    <n v="1717.18"/>
    <n v="1768.64"/>
    <n v="1768.64"/>
    <n v="5994"/>
    <x v="136"/>
    <x v="1"/>
    <x v="0"/>
    <x v="0"/>
    <x v="0"/>
  </r>
  <r>
    <x v="11"/>
    <n v="1674"/>
    <n v="159734.54"/>
    <n v="159734.54"/>
    <n v="159734.54"/>
    <n v="5995"/>
    <x v="137"/>
    <x v="0"/>
    <x v="0"/>
    <x v="0"/>
    <x v="0"/>
  </r>
  <r>
    <x v="11"/>
    <n v="15"/>
    <n v="1984.95"/>
    <n v="2044.49"/>
    <n v="2044.49"/>
    <n v="5995"/>
    <x v="137"/>
    <x v="1"/>
    <x v="0"/>
    <x v="0"/>
    <x v="0"/>
  </r>
  <r>
    <x v="11"/>
    <n v="855"/>
    <n v="137901.89000000001"/>
    <n v="137901.89000000001"/>
    <n v="137901.89000000001"/>
    <n v="5996"/>
    <x v="138"/>
    <x v="0"/>
    <x v="0"/>
    <x v="0"/>
    <x v="0"/>
  </r>
  <r>
    <x v="11"/>
    <n v="2"/>
    <n v="260.75"/>
    <n v="268.57"/>
    <n v="268.57"/>
    <n v="5997"/>
    <x v="241"/>
    <x v="1"/>
    <x v="0"/>
    <x v="0"/>
    <x v="0"/>
  </r>
  <r>
    <x v="11"/>
    <n v="724"/>
    <n v="81759.64"/>
    <n v="81759.64"/>
    <n v="81759.64"/>
    <n v="5998"/>
    <x v="139"/>
    <x v="0"/>
    <x v="0"/>
    <x v="0"/>
    <x v="0"/>
  </r>
  <r>
    <x v="11"/>
    <n v="4"/>
    <n v="253.91"/>
    <n v="261.52999999999997"/>
    <n v="261.52999999999997"/>
    <n v="5998"/>
    <x v="139"/>
    <x v="1"/>
    <x v="0"/>
    <x v="0"/>
    <x v="0"/>
  </r>
  <r>
    <x v="11"/>
    <n v="16740"/>
    <n v="2002099.3"/>
    <n v="2002099.3"/>
    <n v="2002099.3"/>
    <n v="5999"/>
    <x v="140"/>
    <x v="0"/>
    <x v="0"/>
    <x v="0"/>
    <x v="0"/>
  </r>
  <r>
    <x v="11"/>
    <n v="1"/>
    <n v="900.18"/>
    <n v="0"/>
    <n v="927.18"/>
    <n v="5999"/>
    <x v="140"/>
    <x v="1"/>
    <x v="2"/>
    <x v="1"/>
    <x v="0"/>
  </r>
  <r>
    <x v="11"/>
    <n v="1365"/>
    <n v="196455.9"/>
    <n v="202415.14"/>
    <n v="202415.14"/>
    <n v="5999"/>
    <x v="140"/>
    <x v="1"/>
    <x v="0"/>
    <x v="0"/>
    <x v="0"/>
  </r>
  <r>
    <x v="11"/>
    <n v="4"/>
    <n v="977.16"/>
    <n v="1006.48"/>
    <n v="1006.48"/>
    <n v="6011"/>
    <x v="141"/>
    <x v="1"/>
    <x v="1"/>
    <x v="0"/>
    <x v="0"/>
  </r>
  <r>
    <x v="11"/>
    <n v="2834"/>
    <n v="745421.52"/>
    <n v="745421.52"/>
    <n v="745421.52"/>
    <n v="6012"/>
    <x v="142"/>
    <x v="0"/>
    <x v="1"/>
    <x v="0"/>
    <x v="0"/>
  </r>
  <r>
    <x v="11"/>
    <n v="191"/>
    <n v="-11973.33"/>
    <n v="-11799.97"/>
    <n v="-11799.97"/>
    <n v="6012"/>
    <x v="142"/>
    <x v="1"/>
    <x v="1"/>
    <x v="0"/>
    <x v="0"/>
  </r>
  <r>
    <x v="11"/>
    <n v="1"/>
    <n v="132.49"/>
    <n v="132.49"/>
    <n v="132.49"/>
    <n v="6051"/>
    <x v="242"/>
    <x v="0"/>
    <x v="1"/>
    <x v="0"/>
    <x v="0"/>
  </r>
  <r>
    <x v="11"/>
    <n v="2"/>
    <n v="664.9"/>
    <n v="684.84"/>
    <n v="684.84"/>
    <n v="6051"/>
    <x v="242"/>
    <x v="1"/>
    <x v="1"/>
    <x v="0"/>
    <x v="0"/>
  </r>
  <r>
    <x v="11"/>
    <n v="4"/>
    <n v="-10420"/>
    <n v="-10420"/>
    <n v="-10420"/>
    <n v="6211"/>
    <x v="143"/>
    <x v="0"/>
    <x v="1"/>
    <x v="0"/>
    <x v="0"/>
  </r>
  <r>
    <x v="11"/>
    <n v="2"/>
    <n v="1661.35"/>
    <n v="1711.19"/>
    <n v="1711.19"/>
    <n v="6211"/>
    <x v="143"/>
    <x v="1"/>
    <x v="1"/>
    <x v="0"/>
    <x v="0"/>
  </r>
  <r>
    <x v="11"/>
    <n v="5"/>
    <n v="543.84"/>
    <n v="0"/>
    <n v="543.84"/>
    <n v="6300"/>
    <x v="144"/>
    <x v="0"/>
    <x v="2"/>
    <x v="1"/>
    <x v="0"/>
  </r>
  <r>
    <x v="11"/>
    <n v="45335"/>
    <n v="12699442.800000001"/>
    <n v="12699442.800000001"/>
    <n v="12699442.800000001"/>
    <n v="6300"/>
    <x v="144"/>
    <x v="0"/>
    <x v="1"/>
    <x v="0"/>
    <x v="0"/>
  </r>
  <r>
    <x v="11"/>
    <n v="96"/>
    <n v="17923.59"/>
    <n v="18487.349999999999"/>
    <n v="18487.349999999999"/>
    <n v="6300"/>
    <x v="144"/>
    <x v="1"/>
    <x v="1"/>
    <x v="0"/>
    <x v="0"/>
  </r>
  <r>
    <x v="11"/>
    <n v="17914"/>
    <n v="4818740.5999999996"/>
    <n v="4818740.5999999996"/>
    <n v="4818740.5999999996"/>
    <n v="7011"/>
    <x v="145"/>
    <x v="0"/>
    <x v="10"/>
    <x v="2"/>
    <x v="0"/>
  </r>
  <r>
    <x v="11"/>
    <n v="9871"/>
    <n v="4446591.26"/>
    <n v="4584458.22"/>
    <n v="4584458.22"/>
    <n v="7011"/>
    <x v="145"/>
    <x v="1"/>
    <x v="10"/>
    <x v="2"/>
    <x v="0"/>
  </r>
  <r>
    <x v="11"/>
    <n v="128"/>
    <n v="38159.910000000003"/>
    <n v="39581.53"/>
    <n v="39581.53"/>
    <n v="7012"/>
    <x v="146"/>
    <x v="1"/>
    <x v="10"/>
    <x v="2"/>
    <x v="0"/>
  </r>
  <r>
    <x v="11"/>
    <n v="5"/>
    <n v="2380.11"/>
    <n v="2451.5100000000002"/>
    <n v="2451.5100000000002"/>
    <n v="7032"/>
    <x v="147"/>
    <x v="1"/>
    <x v="10"/>
    <x v="2"/>
    <x v="0"/>
  </r>
  <r>
    <x v="11"/>
    <n v="105"/>
    <n v="15517.09"/>
    <n v="15517.09"/>
    <n v="15517.09"/>
    <n v="7033"/>
    <x v="148"/>
    <x v="0"/>
    <x v="10"/>
    <x v="2"/>
    <x v="0"/>
  </r>
  <r>
    <x v="11"/>
    <n v="7"/>
    <n v="1416.91"/>
    <n v="1459.41"/>
    <n v="1459.41"/>
    <n v="7033"/>
    <x v="148"/>
    <x v="1"/>
    <x v="10"/>
    <x v="2"/>
    <x v="0"/>
  </r>
  <r>
    <x v="11"/>
    <n v="14"/>
    <n v="518.85"/>
    <n v="518.85"/>
    <n v="518.85"/>
    <n v="7210"/>
    <x v="149"/>
    <x v="0"/>
    <x v="1"/>
    <x v="0"/>
    <x v="0"/>
  </r>
  <r>
    <x v="11"/>
    <n v="1"/>
    <n v="15.24"/>
    <n v="15.7"/>
    <n v="15.7"/>
    <n v="7210"/>
    <x v="149"/>
    <x v="1"/>
    <x v="1"/>
    <x v="0"/>
    <x v="0"/>
  </r>
  <r>
    <x v="11"/>
    <n v="3"/>
    <n v="17.420000000000002"/>
    <n v="17.940000000000001"/>
    <n v="17.940000000000001"/>
    <n v="7211"/>
    <x v="150"/>
    <x v="1"/>
    <x v="1"/>
    <x v="0"/>
    <x v="0"/>
  </r>
  <r>
    <x v="11"/>
    <n v="1406"/>
    <n v="73668.83"/>
    <n v="73668.83"/>
    <n v="73668.83"/>
    <n v="7216"/>
    <x v="151"/>
    <x v="0"/>
    <x v="1"/>
    <x v="0"/>
    <x v="0"/>
  </r>
  <r>
    <x v="11"/>
    <n v="21"/>
    <n v="605.97"/>
    <n v="624.11"/>
    <n v="624.11"/>
    <n v="7216"/>
    <x v="151"/>
    <x v="1"/>
    <x v="1"/>
    <x v="0"/>
    <x v="0"/>
  </r>
  <r>
    <x v="11"/>
    <n v="52"/>
    <n v="17834.32"/>
    <n v="17834.32"/>
    <n v="17834.32"/>
    <n v="7217"/>
    <x v="152"/>
    <x v="0"/>
    <x v="1"/>
    <x v="0"/>
    <x v="0"/>
  </r>
  <r>
    <x v="11"/>
    <n v="2"/>
    <n v="187.34"/>
    <n v="192.96"/>
    <n v="192.96"/>
    <n v="7217"/>
    <x v="152"/>
    <x v="1"/>
    <x v="1"/>
    <x v="0"/>
    <x v="0"/>
  </r>
  <r>
    <x v="11"/>
    <n v="86"/>
    <n v="31650.14"/>
    <n v="31650.14"/>
    <n v="31650.14"/>
    <n v="7221"/>
    <x v="153"/>
    <x v="0"/>
    <x v="1"/>
    <x v="0"/>
    <x v="0"/>
  </r>
  <r>
    <x v="11"/>
    <n v="17"/>
    <n v="2260.5300000000002"/>
    <n v="2328.35"/>
    <n v="2328.35"/>
    <n v="7221"/>
    <x v="153"/>
    <x v="1"/>
    <x v="1"/>
    <x v="0"/>
    <x v="0"/>
  </r>
  <r>
    <x v="11"/>
    <n v="7175"/>
    <n v="778335.33"/>
    <n v="778335.33"/>
    <n v="778335.33"/>
    <n v="7230"/>
    <x v="154"/>
    <x v="0"/>
    <x v="1"/>
    <x v="0"/>
    <x v="0"/>
  </r>
  <r>
    <x v="11"/>
    <n v="178"/>
    <n v="16660.09"/>
    <n v="17185.310000000001"/>
    <n v="17185.310000000001"/>
    <n v="7230"/>
    <x v="154"/>
    <x v="1"/>
    <x v="1"/>
    <x v="0"/>
    <x v="0"/>
  </r>
  <r>
    <x v="11"/>
    <n v="71"/>
    <n v="160784.54999999999"/>
    <n v="160784.54999999999"/>
    <n v="160784.54999999999"/>
    <n v="7261"/>
    <x v="155"/>
    <x v="0"/>
    <x v="1"/>
    <x v="0"/>
    <x v="0"/>
  </r>
  <r>
    <x v="11"/>
    <n v="1"/>
    <n v="23.64"/>
    <n v="24.34"/>
    <n v="24.34"/>
    <n v="7261"/>
    <x v="155"/>
    <x v="1"/>
    <x v="1"/>
    <x v="0"/>
    <x v="0"/>
  </r>
  <r>
    <x v="11"/>
    <n v="17"/>
    <n v="5842.9"/>
    <n v="5842.9"/>
    <n v="5842.9"/>
    <n v="7273"/>
    <x v="156"/>
    <x v="0"/>
    <x v="1"/>
    <x v="0"/>
    <x v="0"/>
  </r>
  <r>
    <x v="11"/>
    <n v="40"/>
    <n v="6005.86"/>
    <n v="6208.42"/>
    <n v="6208.42"/>
    <n v="7273"/>
    <x v="156"/>
    <x v="1"/>
    <x v="1"/>
    <x v="0"/>
    <x v="0"/>
  </r>
  <r>
    <x v="11"/>
    <n v="2"/>
    <n v="222.75"/>
    <n v="222.75"/>
    <n v="222.75"/>
    <n v="7276"/>
    <x v="157"/>
    <x v="0"/>
    <x v="1"/>
    <x v="0"/>
    <x v="0"/>
  </r>
  <r>
    <x v="11"/>
    <n v="9"/>
    <n v="1328.14"/>
    <n v="1367.96"/>
    <n v="1367.96"/>
    <n v="7276"/>
    <x v="157"/>
    <x v="1"/>
    <x v="1"/>
    <x v="0"/>
    <x v="0"/>
  </r>
  <r>
    <x v="11"/>
    <n v="6"/>
    <n v="309.45999999999998"/>
    <n v="318.76"/>
    <n v="318.76"/>
    <n v="7277"/>
    <x v="158"/>
    <x v="1"/>
    <x v="1"/>
    <x v="0"/>
    <x v="0"/>
  </r>
  <r>
    <x v="11"/>
    <n v="3"/>
    <n v="253.2"/>
    <n v="260.8"/>
    <n v="260.8"/>
    <n v="7278"/>
    <x v="159"/>
    <x v="1"/>
    <x v="1"/>
    <x v="0"/>
    <x v="0"/>
  </r>
  <r>
    <x v="11"/>
    <n v="115"/>
    <n v="22115.83"/>
    <n v="22115.83"/>
    <n v="22115.83"/>
    <n v="7296"/>
    <x v="160"/>
    <x v="0"/>
    <x v="0"/>
    <x v="0"/>
    <x v="0"/>
  </r>
  <r>
    <x v="11"/>
    <n v="10"/>
    <n v="2742.04"/>
    <n v="2824.32"/>
    <n v="2824.32"/>
    <n v="7296"/>
    <x v="160"/>
    <x v="1"/>
    <x v="0"/>
    <x v="0"/>
    <x v="0"/>
  </r>
  <r>
    <x v="11"/>
    <n v="12"/>
    <n v="5149"/>
    <n v="5149"/>
    <n v="5149"/>
    <n v="7297"/>
    <x v="161"/>
    <x v="0"/>
    <x v="1"/>
    <x v="0"/>
    <x v="0"/>
  </r>
  <r>
    <x v="11"/>
    <n v="16"/>
    <n v="1275.1400000000001"/>
    <n v="1313.4"/>
    <n v="1313.4"/>
    <n v="7297"/>
    <x v="161"/>
    <x v="1"/>
    <x v="1"/>
    <x v="0"/>
    <x v="0"/>
  </r>
  <r>
    <x v="11"/>
    <n v="116"/>
    <n v="7731.07"/>
    <n v="7731.07"/>
    <n v="7731.07"/>
    <n v="7298"/>
    <x v="162"/>
    <x v="0"/>
    <x v="1"/>
    <x v="0"/>
    <x v="0"/>
  </r>
  <r>
    <x v="11"/>
    <n v="119"/>
    <n v="12849.51"/>
    <n v="13236.79"/>
    <n v="13236.79"/>
    <n v="7298"/>
    <x v="162"/>
    <x v="1"/>
    <x v="1"/>
    <x v="0"/>
    <x v="0"/>
  </r>
  <r>
    <x v="11"/>
    <n v="201"/>
    <n v="120699.07"/>
    <n v="120699.07"/>
    <n v="120699.07"/>
    <n v="7299"/>
    <x v="163"/>
    <x v="0"/>
    <x v="1"/>
    <x v="0"/>
    <x v="0"/>
  </r>
  <r>
    <x v="11"/>
    <n v="180"/>
    <n v="30979.66"/>
    <n v="32032.28"/>
    <n v="32032.28"/>
    <n v="7299"/>
    <x v="163"/>
    <x v="1"/>
    <x v="1"/>
    <x v="0"/>
    <x v="0"/>
  </r>
  <r>
    <x v="11"/>
    <n v="4502"/>
    <n v="753022.13"/>
    <n v="753022.13"/>
    <n v="753022.13"/>
    <n v="7311"/>
    <x v="164"/>
    <x v="0"/>
    <x v="1"/>
    <x v="0"/>
    <x v="0"/>
  </r>
  <r>
    <x v="11"/>
    <n v="147"/>
    <n v="85711.92"/>
    <n v="88379.46"/>
    <n v="88379.46"/>
    <n v="7311"/>
    <x v="164"/>
    <x v="1"/>
    <x v="1"/>
    <x v="0"/>
    <x v="0"/>
  </r>
  <r>
    <x v="11"/>
    <n v="29"/>
    <n v="2697.19"/>
    <n v="2778.19"/>
    <n v="2778.19"/>
    <n v="7333"/>
    <x v="166"/>
    <x v="1"/>
    <x v="1"/>
    <x v="0"/>
    <x v="0"/>
  </r>
  <r>
    <x v="11"/>
    <n v="12"/>
    <n v="3403.93"/>
    <n v="3506.03"/>
    <n v="3506.03"/>
    <n v="7338"/>
    <x v="167"/>
    <x v="1"/>
    <x v="1"/>
    <x v="0"/>
    <x v="0"/>
  </r>
  <r>
    <x v="11"/>
    <n v="68"/>
    <n v="51190.66"/>
    <n v="51190.66"/>
    <n v="51190.66"/>
    <n v="7339"/>
    <x v="168"/>
    <x v="0"/>
    <x v="1"/>
    <x v="0"/>
    <x v="0"/>
  </r>
  <r>
    <x v="11"/>
    <n v="59"/>
    <n v="6992.3"/>
    <n v="7202.22"/>
    <n v="7202.22"/>
    <n v="7339"/>
    <x v="168"/>
    <x v="1"/>
    <x v="1"/>
    <x v="0"/>
    <x v="0"/>
  </r>
  <r>
    <x v="11"/>
    <n v="39"/>
    <n v="12741.07"/>
    <n v="12741.07"/>
    <n v="12741.07"/>
    <n v="7342"/>
    <x v="169"/>
    <x v="0"/>
    <x v="1"/>
    <x v="0"/>
    <x v="0"/>
  </r>
  <r>
    <x v="11"/>
    <n v="1"/>
    <n v="439.64"/>
    <n v="452.82"/>
    <n v="452.82"/>
    <n v="7349"/>
    <x v="170"/>
    <x v="1"/>
    <x v="1"/>
    <x v="0"/>
    <x v="0"/>
  </r>
  <r>
    <x v="11"/>
    <n v="32"/>
    <n v="27552.400000000001"/>
    <n v="27552.400000000001"/>
    <n v="27552.400000000001"/>
    <n v="7361"/>
    <x v="171"/>
    <x v="0"/>
    <x v="1"/>
    <x v="0"/>
    <x v="0"/>
  </r>
  <r>
    <x v="11"/>
    <n v="1"/>
    <n v="18.54"/>
    <n v="19.100000000000001"/>
    <n v="19.100000000000001"/>
    <n v="7361"/>
    <x v="171"/>
    <x v="1"/>
    <x v="1"/>
    <x v="0"/>
    <x v="0"/>
  </r>
  <r>
    <x v="11"/>
    <n v="4064"/>
    <n v="310192.48"/>
    <n v="310192.48"/>
    <n v="310192.48"/>
    <n v="7372"/>
    <x v="172"/>
    <x v="0"/>
    <x v="0"/>
    <x v="0"/>
    <x v="0"/>
  </r>
  <r>
    <x v="11"/>
    <n v="354"/>
    <n v="41814.99"/>
    <n v="42892.67"/>
    <n v="42892.67"/>
    <n v="7372"/>
    <x v="172"/>
    <x v="1"/>
    <x v="0"/>
    <x v="0"/>
    <x v="0"/>
  </r>
  <r>
    <x v="11"/>
    <n v="57"/>
    <n v="1737.94"/>
    <n v="1790.08"/>
    <n v="1790.08"/>
    <n v="7375"/>
    <x v="173"/>
    <x v="1"/>
    <x v="1"/>
    <x v="0"/>
    <x v="0"/>
  </r>
  <r>
    <x v="11"/>
    <n v="16"/>
    <n v="1092.92"/>
    <n v="1125.6600000000001"/>
    <n v="1125.6600000000001"/>
    <n v="7379"/>
    <x v="174"/>
    <x v="1"/>
    <x v="0"/>
    <x v="0"/>
    <x v="0"/>
  </r>
  <r>
    <x v="11"/>
    <n v="2004"/>
    <n v="649397.43000000005"/>
    <n v="649397.43000000005"/>
    <n v="649397.43000000005"/>
    <n v="7392"/>
    <x v="175"/>
    <x v="0"/>
    <x v="1"/>
    <x v="0"/>
    <x v="0"/>
  </r>
  <r>
    <x v="11"/>
    <n v="232"/>
    <n v="54501.5"/>
    <n v="56267.4"/>
    <n v="56267.4"/>
    <n v="7392"/>
    <x v="175"/>
    <x v="1"/>
    <x v="1"/>
    <x v="0"/>
    <x v="0"/>
  </r>
  <r>
    <x v="11"/>
    <n v="443"/>
    <n v="60310.48"/>
    <n v="60310.48"/>
    <n v="60310.48"/>
    <n v="7393"/>
    <x v="176"/>
    <x v="0"/>
    <x v="1"/>
    <x v="0"/>
    <x v="0"/>
  </r>
  <r>
    <x v="11"/>
    <n v="581"/>
    <n v="180992.74"/>
    <n v="180992.74"/>
    <n v="180992.74"/>
    <n v="7394"/>
    <x v="177"/>
    <x v="0"/>
    <x v="1"/>
    <x v="0"/>
    <x v="0"/>
  </r>
  <r>
    <x v="11"/>
    <n v="89"/>
    <n v="31904.6"/>
    <n v="32885.019999999997"/>
    <n v="32885.019999999997"/>
    <n v="7394"/>
    <x v="177"/>
    <x v="1"/>
    <x v="1"/>
    <x v="0"/>
    <x v="0"/>
  </r>
  <r>
    <x v="11"/>
    <n v="146"/>
    <n v="43295.360000000001"/>
    <n v="43295.360000000001"/>
    <n v="43295.360000000001"/>
    <n v="7395"/>
    <x v="178"/>
    <x v="0"/>
    <x v="1"/>
    <x v="0"/>
    <x v="0"/>
  </r>
  <r>
    <x v="11"/>
    <n v="17"/>
    <n v="837.53"/>
    <n v="862.65"/>
    <n v="862.65"/>
    <n v="7395"/>
    <x v="178"/>
    <x v="1"/>
    <x v="1"/>
    <x v="0"/>
    <x v="0"/>
  </r>
  <r>
    <x v="11"/>
    <n v="5017"/>
    <n v="1263256.3500000001"/>
    <n v="1263256.3500000001"/>
    <n v="1263256.3500000001"/>
    <n v="7399"/>
    <x v="179"/>
    <x v="0"/>
    <x v="1"/>
    <x v="0"/>
    <x v="0"/>
  </r>
  <r>
    <x v="11"/>
    <n v="5115"/>
    <n v="620720.43999999994"/>
    <n v="633330.98"/>
    <n v="633330.98"/>
    <n v="7399"/>
    <x v="179"/>
    <x v="1"/>
    <x v="1"/>
    <x v="0"/>
    <x v="0"/>
  </r>
  <r>
    <x v="11"/>
    <n v="1"/>
    <n v="60.5"/>
    <n v="0"/>
    <n v="60.5"/>
    <n v="7512"/>
    <x v="180"/>
    <x v="0"/>
    <x v="2"/>
    <x v="1"/>
    <x v="0"/>
  </r>
  <r>
    <x v="11"/>
    <n v="4445"/>
    <n v="1054209.02"/>
    <n v="1054209.02"/>
    <n v="1054209.02"/>
    <n v="7512"/>
    <x v="180"/>
    <x v="0"/>
    <x v="11"/>
    <x v="5"/>
    <x v="0"/>
  </r>
  <r>
    <x v="11"/>
    <n v="1417"/>
    <n v="417947.13"/>
    <n v="429846.97"/>
    <n v="429846.97"/>
    <n v="7512"/>
    <x v="180"/>
    <x v="1"/>
    <x v="11"/>
    <x v="5"/>
    <x v="0"/>
  </r>
  <r>
    <x v="11"/>
    <n v="117"/>
    <n v="21954.83"/>
    <n v="21954.83"/>
    <n v="21954.83"/>
    <n v="7513"/>
    <x v="181"/>
    <x v="0"/>
    <x v="11"/>
    <x v="5"/>
    <x v="0"/>
  </r>
  <r>
    <x v="11"/>
    <n v="1"/>
    <n v="471.58"/>
    <n v="485.72"/>
    <n v="485.72"/>
    <n v="7513"/>
    <x v="181"/>
    <x v="1"/>
    <x v="11"/>
    <x v="5"/>
    <x v="0"/>
  </r>
  <r>
    <x v="11"/>
    <n v="15"/>
    <n v="4261.34"/>
    <n v="4261.34"/>
    <n v="4261.34"/>
    <n v="7519"/>
    <x v="182"/>
    <x v="0"/>
    <x v="11"/>
    <x v="5"/>
    <x v="0"/>
  </r>
  <r>
    <x v="11"/>
    <n v="7"/>
    <n v="7900.87"/>
    <n v="8137.93"/>
    <n v="8137.93"/>
    <n v="7519"/>
    <x v="182"/>
    <x v="1"/>
    <x v="11"/>
    <x v="5"/>
    <x v="0"/>
  </r>
  <r>
    <x v="11"/>
    <n v="2"/>
    <n v="46.92"/>
    <n v="0"/>
    <n v="46.92"/>
    <n v="7523"/>
    <x v="183"/>
    <x v="0"/>
    <x v="2"/>
    <x v="1"/>
    <x v="0"/>
  </r>
  <r>
    <x v="11"/>
    <n v="24039"/>
    <n v="811515.79"/>
    <n v="811515.79"/>
    <n v="811515.79"/>
    <n v="7523"/>
    <x v="183"/>
    <x v="0"/>
    <x v="5"/>
    <x v="2"/>
    <x v="0"/>
  </r>
  <r>
    <x v="11"/>
    <n v="83"/>
    <n v="3779.63"/>
    <n v="3892.99"/>
    <n v="3892.99"/>
    <n v="7523"/>
    <x v="183"/>
    <x v="1"/>
    <x v="5"/>
    <x v="2"/>
    <x v="0"/>
  </r>
  <r>
    <x v="11"/>
    <n v="37"/>
    <n v="18878.84"/>
    <n v="18878.84"/>
    <n v="18878.84"/>
    <n v="7531"/>
    <x v="184"/>
    <x v="0"/>
    <x v="5"/>
    <x v="2"/>
    <x v="0"/>
  </r>
  <r>
    <x v="11"/>
    <n v="1"/>
    <n v="107.15"/>
    <n v="110.37"/>
    <n v="110.37"/>
    <n v="7534"/>
    <x v="260"/>
    <x v="1"/>
    <x v="5"/>
    <x v="2"/>
    <x v="0"/>
  </r>
  <r>
    <x v="11"/>
    <n v="3546"/>
    <n v="1459281.33"/>
    <n v="1459281.33"/>
    <n v="1459281.33"/>
    <n v="7538"/>
    <x v="186"/>
    <x v="0"/>
    <x v="5"/>
    <x v="2"/>
    <x v="0"/>
  </r>
  <r>
    <x v="11"/>
    <n v="22"/>
    <n v="13589.9"/>
    <n v="13997.6"/>
    <n v="13997.6"/>
    <n v="7538"/>
    <x v="186"/>
    <x v="1"/>
    <x v="5"/>
    <x v="2"/>
    <x v="0"/>
  </r>
  <r>
    <x v="11"/>
    <n v="2"/>
    <n v="59.88"/>
    <n v="61.68"/>
    <n v="61.68"/>
    <n v="7542"/>
    <x v="187"/>
    <x v="1"/>
    <x v="5"/>
    <x v="2"/>
    <x v="0"/>
  </r>
  <r>
    <x v="11"/>
    <n v="2"/>
    <n v="803"/>
    <n v="803"/>
    <n v="803"/>
    <n v="7549"/>
    <x v="188"/>
    <x v="0"/>
    <x v="5"/>
    <x v="2"/>
    <x v="0"/>
  </r>
  <r>
    <x v="11"/>
    <n v="88"/>
    <n v="15608.06"/>
    <n v="15608.06"/>
    <n v="15608.06"/>
    <n v="7622"/>
    <x v="189"/>
    <x v="0"/>
    <x v="1"/>
    <x v="0"/>
    <x v="0"/>
  </r>
  <r>
    <x v="11"/>
    <n v="1"/>
    <n v="3519.45"/>
    <n v="3625.03"/>
    <n v="3625.03"/>
    <n v="7622"/>
    <x v="189"/>
    <x v="1"/>
    <x v="1"/>
    <x v="0"/>
    <x v="0"/>
  </r>
  <r>
    <x v="11"/>
    <n v="5"/>
    <n v="845.05"/>
    <n v="870.37"/>
    <n v="870.37"/>
    <n v="7629"/>
    <x v="190"/>
    <x v="1"/>
    <x v="1"/>
    <x v="0"/>
    <x v="0"/>
  </r>
  <r>
    <x v="11"/>
    <n v="3"/>
    <n v="190.8"/>
    <n v="196.52"/>
    <n v="196.52"/>
    <n v="7631"/>
    <x v="191"/>
    <x v="1"/>
    <x v="0"/>
    <x v="0"/>
    <x v="0"/>
  </r>
  <r>
    <x v="11"/>
    <n v="137"/>
    <n v="18151.43"/>
    <n v="18151.43"/>
    <n v="18151.43"/>
    <n v="7699"/>
    <x v="192"/>
    <x v="0"/>
    <x v="1"/>
    <x v="0"/>
    <x v="0"/>
  </r>
  <r>
    <x v="11"/>
    <n v="3"/>
    <n v="468.98"/>
    <n v="483.04"/>
    <n v="483.04"/>
    <n v="7699"/>
    <x v="192"/>
    <x v="1"/>
    <x v="1"/>
    <x v="0"/>
    <x v="0"/>
  </r>
  <r>
    <x v="11"/>
    <n v="5"/>
    <n v="98.43"/>
    <n v="101.39"/>
    <n v="101.39"/>
    <n v="7829"/>
    <x v="193"/>
    <x v="1"/>
    <x v="1"/>
    <x v="0"/>
    <x v="0"/>
  </r>
  <r>
    <x v="11"/>
    <n v="2355"/>
    <n v="88888.91"/>
    <n v="88888.91"/>
    <n v="88888.91"/>
    <n v="7832"/>
    <x v="194"/>
    <x v="0"/>
    <x v="1"/>
    <x v="0"/>
    <x v="0"/>
  </r>
  <r>
    <x v="11"/>
    <n v="57"/>
    <n v="1535.14"/>
    <n v="1609.54"/>
    <n v="1609.54"/>
    <n v="7832"/>
    <x v="194"/>
    <x v="1"/>
    <x v="1"/>
    <x v="0"/>
    <x v="0"/>
  </r>
  <r>
    <x v="11"/>
    <n v="175"/>
    <n v="5349.26"/>
    <n v="5349.26"/>
    <n v="5349.26"/>
    <n v="7841"/>
    <x v="195"/>
    <x v="0"/>
    <x v="0"/>
    <x v="0"/>
    <x v="0"/>
  </r>
  <r>
    <x v="11"/>
    <n v="13"/>
    <n v="1053.06"/>
    <n v="1084.6600000000001"/>
    <n v="1084.6600000000001"/>
    <n v="7841"/>
    <x v="195"/>
    <x v="1"/>
    <x v="0"/>
    <x v="0"/>
    <x v="0"/>
  </r>
  <r>
    <x v="11"/>
    <n v="15"/>
    <n v="5584.2"/>
    <n v="5584.2"/>
    <n v="5584.2"/>
    <n v="7911"/>
    <x v="196"/>
    <x v="0"/>
    <x v="1"/>
    <x v="0"/>
    <x v="0"/>
  </r>
  <r>
    <x v="11"/>
    <n v="12677"/>
    <n v="1919449.96"/>
    <n v="1919449.96"/>
    <n v="1919449.96"/>
    <n v="7922"/>
    <x v="197"/>
    <x v="0"/>
    <x v="1"/>
    <x v="0"/>
    <x v="0"/>
  </r>
  <r>
    <x v="11"/>
    <n v="2"/>
    <n v="-1378.06"/>
    <n v="0"/>
    <n v="-1339.06"/>
    <n v="7922"/>
    <x v="197"/>
    <x v="1"/>
    <x v="2"/>
    <x v="1"/>
    <x v="0"/>
  </r>
  <r>
    <x v="11"/>
    <n v="627"/>
    <n v="186376.79"/>
    <n v="192395.51"/>
    <n v="192395.51"/>
    <n v="7922"/>
    <x v="197"/>
    <x v="1"/>
    <x v="1"/>
    <x v="0"/>
    <x v="0"/>
  </r>
  <r>
    <x v="11"/>
    <n v="68"/>
    <n v="8321.75"/>
    <n v="8321.75"/>
    <n v="8321.75"/>
    <n v="7929"/>
    <x v="198"/>
    <x v="0"/>
    <x v="1"/>
    <x v="0"/>
    <x v="0"/>
  </r>
  <r>
    <x v="11"/>
    <n v="12"/>
    <n v="1488.01"/>
    <n v="1532.65"/>
    <n v="1532.65"/>
    <n v="7929"/>
    <x v="198"/>
    <x v="1"/>
    <x v="1"/>
    <x v="0"/>
    <x v="0"/>
  </r>
  <r>
    <x v="11"/>
    <n v="5"/>
    <n v="184.39"/>
    <n v="189.93"/>
    <n v="189.93"/>
    <n v="7933"/>
    <x v="199"/>
    <x v="1"/>
    <x v="1"/>
    <x v="0"/>
    <x v="0"/>
  </r>
  <r>
    <x v="11"/>
    <n v="82"/>
    <n v="40424.14"/>
    <n v="40424.14"/>
    <n v="40424.14"/>
    <n v="7941"/>
    <x v="200"/>
    <x v="0"/>
    <x v="1"/>
    <x v="0"/>
    <x v="0"/>
  </r>
  <r>
    <x v="11"/>
    <n v="42"/>
    <n v="7464.59"/>
    <n v="7798.05"/>
    <n v="7798.05"/>
    <n v="7941"/>
    <x v="200"/>
    <x v="1"/>
    <x v="1"/>
    <x v="0"/>
    <x v="0"/>
  </r>
  <r>
    <x v="11"/>
    <n v="490"/>
    <n v="49942.61"/>
    <n v="49942.61"/>
    <n v="49942.61"/>
    <n v="7991"/>
    <x v="201"/>
    <x v="0"/>
    <x v="1"/>
    <x v="0"/>
    <x v="0"/>
  </r>
  <r>
    <x v="11"/>
    <n v="200"/>
    <n v="29279.13"/>
    <n v="30100.97"/>
    <n v="30100.97"/>
    <n v="7991"/>
    <x v="201"/>
    <x v="1"/>
    <x v="1"/>
    <x v="0"/>
    <x v="0"/>
  </r>
  <r>
    <x v="11"/>
    <n v="330"/>
    <n v="86485.42"/>
    <n v="86485.42"/>
    <n v="86485.42"/>
    <n v="7992"/>
    <x v="202"/>
    <x v="0"/>
    <x v="1"/>
    <x v="0"/>
    <x v="0"/>
  </r>
  <r>
    <x v="11"/>
    <n v="83"/>
    <n v="17362.7"/>
    <n v="17883.64"/>
    <n v="17883.64"/>
    <n v="7992"/>
    <x v="202"/>
    <x v="1"/>
    <x v="1"/>
    <x v="0"/>
    <x v="0"/>
  </r>
  <r>
    <x v="11"/>
    <n v="4"/>
    <n v="53.09"/>
    <n v="54.65"/>
    <n v="54.65"/>
    <n v="7994"/>
    <x v="204"/>
    <x v="1"/>
    <x v="1"/>
    <x v="0"/>
    <x v="0"/>
  </r>
  <r>
    <x v="11"/>
    <n v="3"/>
    <n v="362.2"/>
    <n v="362.2"/>
    <n v="362.2"/>
    <n v="7995"/>
    <x v="244"/>
    <x v="0"/>
    <x v="1"/>
    <x v="0"/>
    <x v="0"/>
  </r>
  <r>
    <x v="11"/>
    <n v="665"/>
    <n v="52957.279999999999"/>
    <n v="52957.279999999999"/>
    <n v="52957.279999999999"/>
    <n v="7996"/>
    <x v="205"/>
    <x v="0"/>
    <x v="1"/>
    <x v="0"/>
    <x v="0"/>
  </r>
  <r>
    <x v="11"/>
    <n v="229"/>
    <n v="30383.39"/>
    <n v="31298.01"/>
    <n v="31298.01"/>
    <n v="7996"/>
    <x v="205"/>
    <x v="1"/>
    <x v="1"/>
    <x v="0"/>
    <x v="0"/>
  </r>
  <r>
    <x v="11"/>
    <n v="7301"/>
    <n v="373702.9"/>
    <n v="373702.9"/>
    <n v="373702.9"/>
    <n v="7997"/>
    <x v="206"/>
    <x v="0"/>
    <x v="1"/>
    <x v="0"/>
    <x v="0"/>
  </r>
  <r>
    <x v="11"/>
    <n v="154"/>
    <n v="46119.040000000001"/>
    <n v="47474.44"/>
    <n v="47474.44"/>
    <n v="7997"/>
    <x v="206"/>
    <x v="1"/>
    <x v="1"/>
    <x v="0"/>
    <x v="0"/>
  </r>
  <r>
    <x v="11"/>
    <n v="96"/>
    <n v="9357.83"/>
    <n v="9357.83"/>
    <n v="9357.83"/>
    <n v="7998"/>
    <x v="207"/>
    <x v="0"/>
    <x v="1"/>
    <x v="0"/>
    <x v="0"/>
  </r>
  <r>
    <x v="11"/>
    <n v="5"/>
    <n v="209.63"/>
    <n v="215.91"/>
    <n v="215.91"/>
    <n v="7998"/>
    <x v="207"/>
    <x v="1"/>
    <x v="1"/>
    <x v="0"/>
    <x v="0"/>
  </r>
  <r>
    <x v="11"/>
    <n v="438"/>
    <n v="59985.23"/>
    <n v="59985.23"/>
    <n v="59985.23"/>
    <n v="7999"/>
    <x v="208"/>
    <x v="0"/>
    <x v="1"/>
    <x v="0"/>
    <x v="0"/>
  </r>
  <r>
    <x v="11"/>
    <n v="626"/>
    <n v="40837.39"/>
    <n v="42095.83"/>
    <n v="42095.83"/>
    <n v="7999"/>
    <x v="208"/>
    <x v="1"/>
    <x v="1"/>
    <x v="0"/>
    <x v="0"/>
  </r>
  <r>
    <x v="11"/>
    <n v="1169"/>
    <n v="418707.6"/>
    <n v="418707.6"/>
    <n v="418707.6"/>
    <n v="8011"/>
    <x v="209"/>
    <x v="0"/>
    <x v="1"/>
    <x v="0"/>
    <x v="0"/>
  </r>
  <r>
    <x v="11"/>
    <n v="31"/>
    <n v="49282.84"/>
    <n v="50761.32"/>
    <n v="50761.32"/>
    <n v="8011"/>
    <x v="209"/>
    <x v="1"/>
    <x v="1"/>
    <x v="0"/>
    <x v="0"/>
  </r>
  <r>
    <x v="11"/>
    <n v="3736"/>
    <n v="1361622.1"/>
    <n v="1361622.1"/>
    <n v="1361622.1"/>
    <n v="8021"/>
    <x v="210"/>
    <x v="0"/>
    <x v="1"/>
    <x v="0"/>
    <x v="0"/>
  </r>
  <r>
    <x v="11"/>
    <n v="36"/>
    <n v="14187.36"/>
    <n v="14612.96"/>
    <n v="14612.96"/>
    <n v="8021"/>
    <x v="210"/>
    <x v="1"/>
    <x v="1"/>
    <x v="0"/>
    <x v="0"/>
  </r>
  <r>
    <x v="11"/>
    <n v="994"/>
    <n v="64488.17"/>
    <n v="64488.17"/>
    <n v="64488.17"/>
    <n v="8041"/>
    <x v="211"/>
    <x v="0"/>
    <x v="1"/>
    <x v="0"/>
    <x v="0"/>
  </r>
  <r>
    <x v="11"/>
    <n v="4"/>
    <n v="1559.23"/>
    <n v="1606.01"/>
    <n v="1606.01"/>
    <n v="8041"/>
    <x v="211"/>
    <x v="1"/>
    <x v="1"/>
    <x v="0"/>
    <x v="0"/>
  </r>
  <r>
    <x v="11"/>
    <n v="1529"/>
    <n v="458869.77"/>
    <n v="458869.77"/>
    <n v="458869.77"/>
    <n v="8042"/>
    <x v="212"/>
    <x v="0"/>
    <x v="1"/>
    <x v="0"/>
    <x v="0"/>
  </r>
  <r>
    <x v="11"/>
    <n v="5"/>
    <n v="3917.83"/>
    <n v="4035.37"/>
    <n v="4035.37"/>
    <n v="8042"/>
    <x v="212"/>
    <x v="1"/>
    <x v="1"/>
    <x v="0"/>
    <x v="0"/>
  </r>
  <r>
    <x v="11"/>
    <n v="460"/>
    <n v="99525.21"/>
    <n v="99525.21"/>
    <n v="99525.21"/>
    <n v="8043"/>
    <x v="213"/>
    <x v="0"/>
    <x v="1"/>
    <x v="0"/>
    <x v="0"/>
  </r>
  <r>
    <x v="11"/>
    <n v="81"/>
    <n v="22605.119999999999"/>
    <n v="23283.22"/>
    <n v="23283.22"/>
    <n v="8043"/>
    <x v="213"/>
    <x v="1"/>
    <x v="1"/>
    <x v="0"/>
    <x v="0"/>
  </r>
  <r>
    <x v="11"/>
    <n v="274"/>
    <n v="35962.15"/>
    <n v="35962.15"/>
    <n v="35962.15"/>
    <n v="8049"/>
    <x v="214"/>
    <x v="0"/>
    <x v="1"/>
    <x v="0"/>
    <x v="0"/>
  </r>
  <r>
    <x v="11"/>
    <n v="2"/>
    <n v="450.78"/>
    <n v="464.3"/>
    <n v="464.3"/>
    <n v="8049"/>
    <x v="214"/>
    <x v="1"/>
    <x v="1"/>
    <x v="0"/>
    <x v="0"/>
  </r>
  <r>
    <x v="11"/>
    <n v="13"/>
    <n v="68182.19"/>
    <n v="68182.19"/>
    <n v="68182.19"/>
    <n v="8050"/>
    <x v="215"/>
    <x v="0"/>
    <x v="1"/>
    <x v="0"/>
    <x v="0"/>
  </r>
  <r>
    <x v="11"/>
    <n v="1120"/>
    <n v="277821.07"/>
    <n v="277821.07"/>
    <n v="277821.07"/>
    <n v="8062"/>
    <x v="216"/>
    <x v="0"/>
    <x v="1"/>
    <x v="0"/>
    <x v="0"/>
  </r>
  <r>
    <x v="11"/>
    <n v="80"/>
    <n v="43611.86"/>
    <n v="45025.3"/>
    <n v="45025.3"/>
    <n v="8062"/>
    <x v="216"/>
    <x v="1"/>
    <x v="1"/>
    <x v="0"/>
    <x v="0"/>
  </r>
  <r>
    <x v="11"/>
    <n v="119"/>
    <n v="32664.87"/>
    <n v="32664.87"/>
    <n v="32664.87"/>
    <n v="8071"/>
    <x v="217"/>
    <x v="0"/>
    <x v="1"/>
    <x v="0"/>
    <x v="0"/>
  </r>
  <r>
    <x v="11"/>
    <n v="13"/>
    <n v="4019.43"/>
    <n v="4140.03"/>
    <n v="4140.03"/>
    <n v="8071"/>
    <x v="217"/>
    <x v="1"/>
    <x v="1"/>
    <x v="0"/>
    <x v="0"/>
  </r>
  <r>
    <x v="11"/>
    <n v="7153"/>
    <n v="2302714.85"/>
    <n v="2302714.85"/>
    <n v="2302714.85"/>
    <n v="8099"/>
    <x v="218"/>
    <x v="0"/>
    <x v="1"/>
    <x v="0"/>
    <x v="0"/>
  </r>
  <r>
    <x v="11"/>
    <n v="172"/>
    <n v="47749.9"/>
    <n v="48967.94"/>
    <n v="48967.94"/>
    <n v="8099"/>
    <x v="218"/>
    <x v="1"/>
    <x v="1"/>
    <x v="0"/>
    <x v="0"/>
  </r>
  <r>
    <x v="11"/>
    <n v="162"/>
    <n v="230180.05"/>
    <n v="230180.05"/>
    <n v="230180.05"/>
    <n v="8111"/>
    <x v="219"/>
    <x v="0"/>
    <x v="1"/>
    <x v="0"/>
    <x v="0"/>
  </r>
  <r>
    <x v="11"/>
    <n v="5"/>
    <n v="6467.62"/>
    <n v="6661.66"/>
    <n v="6661.66"/>
    <n v="8111"/>
    <x v="219"/>
    <x v="1"/>
    <x v="1"/>
    <x v="0"/>
    <x v="0"/>
  </r>
  <r>
    <x v="11"/>
    <n v="1310"/>
    <n v="1968287"/>
    <n v="1968287"/>
    <n v="1968287"/>
    <n v="8211"/>
    <x v="220"/>
    <x v="0"/>
    <x v="1"/>
    <x v="0"/>
    <x v="0"/>
  </r>
  <r>
    <x v="11"/>
    <n v="8"/>
    <n v="5721.79"/>
    <n v="5893.45"/>
    <n v="5893.45"/>
    <n v="8211"/>
    <x v="220"/>
    <x v="1"/>
    <x v="1"/>
    <x v="0"/>
    <x v="0"/>
  </r>
  <r>
    <x v="11"/>
    <n v="1"/>
    <n v="16.95"/>
    <n v="0"/>
    <n v="16.95"/>
    <n v="8220"/>
    <x v="221"/>
    <x v="0"/>
    <x v="2"/>
    <x v="1"/>
    <x v="0"/>
  </r>
  <r>
    <x v="11"/>
    <n v="5841"/>
    <n v="4649816.08"/>
    <n v="4649816.08"/>
    <n v="4649816.08"/>
    <n v="8220"/>
    <x v="221"/>
    <x v="0"/>
    <x v="1"/>
    <x v="0"/>
    <x v="0"/>
  </r>
  <r>
    <x v="11"/>
    <n v="81"/>
    <n v="84785.22"/>
    <n v="87383.44"/>
    <n v="87383.44"/>
    <n v="8220"/>
    <x v="221"/>
    <x v="1"/>
    <x v="1"/>
    <x v="0"/>
    <x v="0"/>
  </r>
  <r>
    <x v="11"/>
    <n v="4"/>
    <n v="1327.72"/>
    <n v="1367.56"/>
    <n v="1367.56"/>
    <n v="8244"/>
    <x v="222"/>
    <x v="1"/>
    <x v="1"/>
    <x v="0"/>
    <x v="0"/>
  </r>
  <r>
    <x v="11"/>
    <n v="226"/>
    <n v="167199.89000000001"/>
    <n v="167199.89000000001"/>
    <n v="167199.89000000001"/>
    <n v="8249"/>
    <x v="223"/>
    <x v="0"/>
    <x v="1"/>
    <x v="0"/>
    <x v="0"/>
  </r>
  <r>
    <x v="11"/>
    <n v="3"/>
    <n v="2986.14"/>
    <n v="3075.72"/>
    <n v="3075.72"/>
    <n v="8249"/>
    <x v="223"/>
    <x v="1"/>
    <x v="1"/>
    <x v="0"/>
    <x v="0"/>
  </r>
  <r>
    <x v="11"/>
    <n v="1075"/>
    <n v="620753.03"/>
    <n v="620753.03"/>
    <n v="620753.03"/>
    <n v="8299"/>
    <x v="224"/>
    <x v="0"/>
    <x v="1"/>
    <x v="0"/>
    <x v="0"/>
  </r>
  <r>
    <x v="11"/>
    <n v="218"/>
    <n v="72214.91"/>
    <n v="74717.53"/>
    <n v="74717.53"/>
    <n v="8299"/>
    <x v="224"/>
    <x v="1"/>
    <x v="1"/>
    <x v="0"/>
    <x v="0"/>
  </r>
  <r>
    <x v="11"/>
    <n v="385"/>
    <n v="126092.15"/>
    <n v="126092.15"/>
    <n v="126092.15"/>
    <n v="8351"/>
    <x v="225"/>
    <x v="0"/>
    <x v="1"/>
    <x v="0"/>
    <x v="0"/>
  </r>
  <r>
    <x v="11"/>
    <n v="1"/>
    <n v="128.43"/>
    <n v="132.29"/>
    <n v="132.29"/>
    <n v="8351"/>
    <x v="225"/>
    <x v="1"/>
    <x v="1"/>
    <x v="0"/>
    <x v="0"/>
  </r>
  <r>
    <x v="11"/>
    <n v="1"/>
    <n v="5"/>
    <n v="0"/>
    <n v="5"/>
    <n v="8398"/>
    <x v="226"/>
    <x v="0"/>
    <x v="2"/>
    <x v="1"/>
    <x v="0"/>
  </r>
  <r>
    <x v="11"/>
    <n v="21749"/>
    <n v="1563122.25"/>
    <n v="1563122.25"/>
    <n v="1563122.25"/>
    <n v="8398"/>
    <x v="226"/>
    <x v="0"/>
    <x v="1"/>
    <x v="0"/>
    <x v="0"/>
  </r>
  <r>
    <x v="11"/>
    <n v="556"/>
    <n v="70295.100000000006"/>
    <n v="72420.759999999995"/>
    <n v="72420.759999999995"/>
    <n v="8398"/>
    <x v="226"/>
    <x v="1"/>
    <x v="1"/>
    <x v="0"/>
    <x v="0"/>
  </r>
  <r>
    <x v="11"/>
    <n v="2"/>
    <n v="82.85"/>
    <n v="82.85"/>
    <n v="82.85"/>
    <n v="8641"/>
    <x v="227"/>
    <x v="0"/>
    <x v="1"/>
    <x v="0"/>
    <x v="0"/>
  </r>
  <r>
    <x v="11"/>
    <n v="8"/>
    <n v="4753.74"/>
    <n v="4896.3599999999997"/>
    <n v="4896.3599999999997"/>
    <n v="8641"/>
    <x v="227"/>
    <x v="1"/>
    <x v="1"/>
    <x v="0"/>
    <x v="0"/>
  </r>
  <r>
    <x v="11"/>
    <n v="26"/>
    <n v="2500.11"/>
    <n v="2575.09"/>
    <n v="2575.09"/>
    <n v="8661"/>
    <x v="228"/>
    <x v="1"/>
    <x v="1"/>
    <x v="0"/>
    <x v="0"/>
  </r>
  <r>
    <x v="11"/>
    <n v="1"/>
    <n v="23.98"/>
    <n v="24.7"/>
    <n v="24.7"/>
    <n v="8675"/>
    <x v="229"/>
    <x v="1"/>
    <x v="1"/>
    <x v="0"/>
    <x v="0"/>
  </r>
  <r>
    <x v="11"/>
    <n v="3470"/>
    <n v="413868.84"/>
    <n v="413868.84"/>
    <n v="413868.84"/>
    <n v="8699"/>
    <x v="230"/>
    <x v="0"/>
    <x v="1"/>
    <x v="0"/>
    <x v="0"/>
  </r>
  <r>
    <x v="11"/>
    <n v="129"/>
    <n v="45232.82"/>
    <n v="46582.62"/>
    <n v="46582.62"/>
    <n v="8699"/>
    <x v="230"/>
    <x v="1"/>
    <x v="1"/>
    <x v="0"/>
    <x v="0"/>
  </r>
  <r>
    <x v="11"/>
    <n v="103"/>
    <n v="48796.38"/>
    <n v="48796.38"/>
    <n v="48796.38"/>
    <n v="8911"/>
    <x v="231"/>
    <x v="0"/>
    <x v="1"/>
    <x v="0"/>
    <x v="0"/>
  </r>
  <r>
    <x v="11"/>
    <n v="1357"/>
    <n v="445694.89"/>
    <n v="445694.89"/>
    <n v="445694.89"/>
    <n v="8931"/>
    <x v="232"/>
    <x v="0"/>
    <x v="1"/>
    <x v="0"/>
    <x v="0"/>
  </r>
  <r>
    <x v="11"/>
    <n v="10"/>
    <n v="9074.5499999999993"/>
    <n v="9346.7900000000009"/>
    <n v="9346.7900000000009"/>
    <n v="8931"/>
    <x v="232"/>
    <x v="1"/>
    <x v="1"/>
    <x v="0"/>
    <x v="0"/>
  </r>
  <r>
    <x v="11"/>
    <n v="858"/>
    <n v="425231.04"/>
    <n v="425231.04"/>
    <n v="425231.04"/>
    <n v="8999"/>
    <x v="233"/>
    <x v="0"/>
    <x v="1"/>
    <x v="0"/>
    <x v="0"/>
  </r>
  <r>
    <x v="11"/>
    <n v="632"/>
    <n v="133019.18"/>
    <n v="137764.1"/>
    <n v="137764.1"/>
    <n v="8999"/>
    <x v="233"/>
    <x v="1"/>
    <x v="1"/>
    <x v="0"/>
    <x v="0"/>
  </r>
  <r>
    <x v="11"/>
    <n v="1"/>
    <n v="48.13"/>
    <n v="49.57"/>
    <n v="49.57"/>
    <n v="9222"/>
    <x v="234"/>
    <x v="1"/>
    <x v="1"/>
    <x v="0"/>
    <x v="0"/>
  </r>
  <r>
    <x v="11"/>
    <n v="29"/>
    <n v="1227.57"/>
    <n v="1264.47"/>
    <n v="1264.47"/>
    <n v="9311"/>
    <x v="235"/>
    <x v="1"/>
    <x v="1"/>
    <x v="0"/>
    <x v="0"/>
  </r>
  <r>
    <x v="11"/>
    <n v="30396"/>
    <n v="14089296.85"/>
    <n v="14089296.85"/>
    <n v="14089296.85"/>
    <n v="9399"/>
    <x v="236"/>
    <x v="0"/>
    <x v="1"/>
    <x v="0"/>
    <x v="0"/>
  </r>
  <r>
    <x v="11"/>
    <n v="1448"/>
    <n v="50583.99"/>
    <n v="52110.39"/>
    <n v="52110.39"/>
    <n v="9399"/>
    <x v="236"/>
    <x v="1"/>
    <x v="1"/>
    <x v="0"/>
    <x v="0"/>
  </r>
  <r>
    <x v="11"/>
    <n v="15827"/>
    <n v="2209602.92"/>
    <n v="2209602.92"/>
    <n v="2209602.92"/>
    <n v="9402"/>
    <x v="237"/>
    <x v="0"/>
    <x v="1"/>
    <x v="0"/>
    <x v="0"/>
  </r>
  <r>
    <x v="11"/>
    <n v="35"/>
    <n v="1972.12"/>
    <n v="2031.26"/>
    <n v="2031.26"/>
    <n v="9402"/>
    <x v="237"/>
    <x v="1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ata" updatedVersion="2" showMemberPropertyTips="0" useAutoFormatting="1" itemPrintTitles="1" createdVersion="1" indent="0" compact="0" compactData="0" gridDropZones="1">
  <location ref="O5:S487" firstHeaderRow="1" firstDataRow="2" firstDataCol="3"/>
  <pivotFields count="11"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63">
        <item x="232"/>
        <item x="164"/>
        <item x="17"/>
        <item x="18"/>
        <item x="8"/>
        <item x="205"/>
        <item x="108"/>
        <item x="105"/>
        <item x="207"/>
        <item x="231"/>
        <item x="129"/>
        <item x="128"/>
        <item x="141"/>
        <item x="67"/>
        <item x="184"/>
        <item x="71"/>
        <item x="229"/>
        <item x="183"/>
        <item x="198"/>
        <item x="109"/>
        <item x="15"/>
        <item x="72"/>
        <item x="48"/>
        <item x="111"/>
        <item x="199"/>
        <item x="64"/>
        <item x="10"/>
        <item x="222"/>
        <item x="179"/>
        <item x="159"/>
        <item x="26"/>
        <item x="99"/>
        <item x="110"/>
        <item x="187"/>
        <item x="152"/>
        <item x="122"/>
        <item x="98"/>
        <item x="46"/>
        <item x="225"/>
        <item x="79"/>
        <item x="119"/>
        <item x="214"/>
        <item x="211"/>
        <item x="135"/>
        <item x="170"/>
        <item x="160"/>
        <item x="123"/>
        <item x="33"/>
        <item x="45"/>
        <item x="29"/>
        <item x="166"/>
        <item x="200"/>
        <item x="218"/>
        <item x="172"/>
        <item x="174"/>
        <item x="96"/>
        <item x="32"/>
        <item x="30"/>
        <item x="165"/>
        <item x="126"/>
        <item x="132"/>
        <item x="158"/>
        <item x="12"/>
        <item x="23"/>
        <item x="196"/>
        <item x="156"/>
        <item x="217"/>
        <item x="210"/>
        <item x="57"/>
        <item x="125"/>
        <item x="120"/>
        <item x="56"/>
        <item x="90"/>
        <item x="42"/>
        <item x="151"/>
        <item x="40"/>
        <item x="55"/>
        <item x="195"/>
        <item x="224"/>
        <item x="35"/>
        <item x="2"/>
        <item x="171"/>
        <item x="208"/>
        <item x="101"/>
        <item x="118"/>
        <item x="80"/>
        <item x="75"/>
        <item x="142"/>
        <item x="234"/>
        <item x="91"/>
        <item x="62"/>
        <item x="89"/>
        <item x="134"/>
        <item x="49"/>
        <item x="82"/>
        <item x="133"/>
        <item x="88"/>
        <item x="83"/>
        <item x="0"/>
        <item x="59"/>
        <item x="116"/>
        <item x="202"/>
        <item x="60"/>
        <item x="154"/>
        <item x="36"/>
        <item x="53"/>
        <item x="162"/>
        <item x="114"/>
        <item x="51"/>
        <item x="216"/>
        <item x="93"/>
        <item x="190"/>
        <item x="38"/>
        <item x="173"/>
        <item x="143"/>
        <item x="144"/>
        <item x="24"/>
        <item x="34"/>
        <item x="150"/>
        <item x="149"/>
        <item x="219"/>
        <item x="206"/>
        <item x="145"/>
        <item x="197"/>
        <item x="117"/>
        <item x="175"/>
        <item x="16"/>
        <item x="65"/>
        <item x="161"/>
        <item x="61"/>
        <item x="209"/>
        <item x="230"/>
        <item x="76"/>
        <item x="84"/>
        <item x="63"/>
        <item x="87"/>
        <item x="92"/>
        <item x="192"/>
        <item x="4"/>
        <item x="194"/>
        <item x="193"/>
        <item x="74"/>
        <item x="11"/>
        <item x="182"/>
        <item x="28"/>
        <item x="186"/>
        <item x="95"/>
        <item x="66"/>
        <item x="136"/>
        <item x="50"/>
        <item x="215"/>
        <item x="14"/>
        <item x="31"/>
        <item x="213"/>
        <item x="212"/>
        <item x="127"/>
        <item x="124"/>
        <item x="185"/>
        <item x="7"/>
        <item x="106"/>
        <item x="169"/>
        <item x="137"/>
        <item x="47"/>
        <item x="102"/>
        <item x="178"/>
        <item x="115"/>
        <item x="153"/>
        <item x="43"/>
        <item x="177"/>
        <item x="1"/>
        <item x="37"/>
        <item x="237"/>
        <item x="39"/>
        <item x="233"/>
        <item x="13"/>
        <item x="167"/>
        <item x="94"/>
        <item x="189"/>
        <item x="5"/>
        <item x="163"/>
        <item x="73"/>
        <item x="97"/>
        <item x="131"/>
        <item x="228"/>
        <item x="140"/>
        <item x="9"/>
        <item x="176"/>
        <item x="220"/>
        <item x="180"/>
        <item x="70"/>
        <item x="19"/>
        <item x="3"/>
        <item x="147"/>
        <item x="81"/>
        <item x="130"/>
        <item x="236"/>
        <item x="112"/>
        <item x="41"/>
        <item x="168"/>
        <item x="138"/>
        <item x="85"/>
        <item x="235"/>
        <item x="157"/>
        <item x="223"/>
        <item x="22"/>
        <item x="121"/>
        <item x="139"/>
        <item x="52"/>
        <item x="146"/>
        <item x="20"/>
        <item x="201"/>
        <item x="188"/>
        <item x="227"/>
        <item x="148"/>
        <item x="21"/>
        <item x="6"/>
        <item x="181"/>
        <item x="68"/>
        <item x="69"/>
        <item x="155"/>
        <item x="44"/>
        <item x="221"/>
        <item x="104"/>
        <item x="27"/>
        <item x="58"/>
        <item x="203"/>
        <item x="204"/>
        <item x="191"/>
        <item x="113"/>
        <item x="226"/>
        <item x="54"/>
        <item x="86"/>
        <item x="100"/>
        <item x="103"/>
        <item x="25"/>
        <item x="78"/>
        <item x="77"/>
        <item x="107"/>
        <item m="1" x="261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t="default"/>
      </items>
    </pivotField>
    <pivotField axis="axisRow" compact="0" outline="0" subtotalTop="0" showAll="0" includeNewItemsInFilter="1">
      <items count="4">
        <item x="0"/>
        <item x="1"/>
        <item m="1" x="2"/>
        <item t="default"/>
      </items>
    </pivotField>
    <pivotField axis="axisRow" compact="0" outline="0" subtotalTop="0" showAll="0" includeNewItemsInFilter="1">
      <items count="13">
        <item h="1" x="2"/>
        <item x="4"/>
        <item x="10"/>
        <item x="11"/>
        <item x="8"/>
        <item x="3"/>
        <item x="0"/>
        <item x="6"/>
        <item x="9"/>
        <item x="5"/>
        <item x="7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</pivotFields>
  <rowFields count="3">
    <field x="7"/>
    <field x="8"/>
    <field x="6"/>
  </rowFields>
  <rowItems count="481">
    <i>
      <x/>
      <x v="1"/>
      <x v="2"/>
    </i>
    <i r="2">
      <x v="3"/>
    </i>
    <i t="default" r="1">
      <x v="1"/>
    </i>
    <i r="1">
      <x v="2"/>
      <x v="122"/>
    </i>
    <i r="2">
      <x v="213"/>
    </i>
    <i t="default" r="1">
      <x v="2"/>
    </i>
    <i r="1">
      <x v="3"/>
      <x v="143"/>
    </i>
    <i r="2">
      <x v="188"/>
    </i>
    <i r="2">
      <x v="216"/>
    </i>
    <i t="default" r="1">
      <x v="3"/>
    </i>
    <i r="1">
      <x v="4"/>
      <x v="31"/>
    </i>
    <i r="2">
      <x v="36"/>
    </i>
    <i r="2">
      <x v="83"/>
    </i>
    <i r="2">
      <x v="232"/>
    </i>
    <i t="default" r="1">
      <x v="4"/>
    </i>
    <i r="1">
      <x v="5"/>
      <x v="151"/>
    </i>
    <i r="2">
      <x v="190"/>
    </i>
    <i t="default" r="1">
      <x v="5"/>
    </i>
    <i r="1">
      <x v="6"/>
      <x v="7"/>
    </i>
    <i r="2">
      <x v="10"/>
    </i>
    <i r="2">
      <x v="11"/>
    </i>
    <i r="2">
      <x v="19"/>
    </i>
    <i r="2">
      <x v="21"/>
    </i>
    <i r="2">
      <x v="23"/>
    </i>
    <i r="2">
      <x v="32"/>
    </i>
    <i r="2">
      <x v="39"/>
    </i>
    <i r="2">
      <x v="40"/>
    </i>
    <i r="2">
      <x v="45"/>
    </i>
    <i r="2">
      <x v="49"/>
    </i>
    <i r="2">
      <x v="53"/>
    </i>
    <i r="2">
      <x v="55"/>
    </i>
    <i r="2">
      <x v="56"/>
    </i>
    <i r="2">
      <x v="57"/>
    </i>
    <i r="2">
      <x v="60"/>
    </i>
    <i r="2">
      <x v="72"/>
    </i>
    <i r="2">
      <x v="75"/>
    </i>
    <i r="2">
      <x v="76"/>
    </i>
    <i r="2">
      <x v="77"/>
    </i>
    <i r="2">
      <x v="79"/>
    </i>
    <i r="2">
      <x v="84"/>
    </i>
    <i r="2">
      <x v="85"/>
    </i>
    <i r="2">
      <x v="86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6"/>
    </i>
    <i r="2">
      <x v="97"/>
    </i>
    <i r="2">
      <x v="98"/>
    </i>
    <i r="2">
      <x v="100"/>
    </i>
    <i r="2">
      <x v="104"/>
    </i>
    <i r="2">
      <x v="105"/>
    </i>
    <i r="2">
      <x v="107"/>
    </i>
    <i r="2">
      <x v="110"/>
    </i>
    <i r="2">
      <x v="124"/>
    </i>
    <i r="2">
      <x v="129"/>
    </i>
    <i r="2">
      <x v="132"/>
    </i>
    <i r="2">
      <x v="133"/>
    </i>
    <i r="2">
      <x v="135"/>
    </i>
    <i r="2">
      <x v="136"/>
    </i>
    <i r="2">
      <x v="141"/>
    </i>
    <i r="2">
      <x v="146"/>
    </i>
    <i r="2">
      <x v="148"/>
    </i>
    <i r="2">
      <x v="149"/>
    </i>
    <i r="2">
      <x v="152"/>
    </i>
    <i r="2">
      <x v="159"/>
    </i>
    <i r="2">
      <x v="161"/>
    </i>
    <i r="2">
      <x v="162"/>
    </i>
    <i r="2">
      <x v="165"/>
    </i>
    <i r="2">
      <x v="170"/>
    </i>
    <i r="2">
      <x v="176"/>
    </i>
    <i r="2">
      <x v="180"/>
    </i>
    <i r="2">
      <x v="181"/>
    </i>
    <i r="2">
      <x v="182"/>
    </i>
    <i r="2">
      <x v="184"/>
    </i>
    <i r="2">
      <x v="193"/>
    </i>
    <i r="2">
      <x v="194"/>
    </i>
    <i r="2">
      <x v="196"/>
    </i>
    <i r="2">
      <x v="197"/>
    </i>
    <i r="2">
      <x v="199"/>
    </i>
    <i r="2">
      <x v="206"/>
    </i>
    <i r="2">
      <x v="207"/>
    </i>
    <i r="2">
      <x v="228"/>
    </i>
    <i r="2">
      <x v="233"/>
    </i>
    <i r="2">
      <x v="235"/>
    </i>
    <i r="2">
      <x v="236"/>
    </i>
    <i t="default" r="1">
      <x v="6"/>
    </i>
    <i r="1">
      <x v="7"/>
      <x v="68"/>
    </i>
    <i r="2">
      <x v="108"/>
    </i>
    <i t="default" r="1">
      <x v="7"/>
    </i>
    <i r="1">
      <x v="8"/>
      <x v="35"/>
    </i>
    <i r="2">
      <x v="59"/>
    </i>
    <i r="2">
      <x v="69"/>
    </i>
    <i r="2">
      <x v="155"/>
    </i>
    <i t="default" r="1">
      <x v="8"/>
    </i>
    <i r="1">
      <x v="9"/>
      <x v="14"/>
    </i>
    <i r="2">
      <x v="17"/>
    </i>
    <i r="2">
      <x v="144"/>
    </i>
    <i r="2">
      <x v="145"/>
    </i>
    <i r="2">
      <x v="147"/>
    </i>
    <i r="2">
      <x v="211"/>
    </i>
    <i r="2">
      <x v="217"/>
    </i>
    <i r="2">
      <x v="218"/>
    </i>
    <i r="2">
      <x v="237"/>
    </i>
    <i t="default" r="1">
      <x v="9"/>
    </i>
    <i r="1">
      <x v="10"/>
      <x v="15"/>
    </i>
    <i r="2">
      <x v="189"/>
    </i>
    <i t="default" r="1">
      <x v="10"/>
    </i>
    <i r="1">
      <x v="11"/>
      <x/>
    </i>
    <i r="2">
      <x v="1"/>
    </i>
    <i r="2">
      <x v="4"/>
    </i>
    <i r="2">
      <x v="5"/>
    </i>
    <i r="2">
      <x v="8"/>
    </i>
    <i r="2">
      <x v="9"/>
    </i>
    <i r="2">
      <x v="16"/>
    </i>
    <i r="2">
      <x v="18"/>
    </i>
    <i r="2">
      <x v="20"/>
    </i>
    <i r="2">
      <x v="25"/>
    </i>
    <i r="2">
      <x v="26"/>
    </i>
    <i r="2">
      <x v="28"/>
    </i>
    <i r="2">
      <x v="30"/>
    </i>
    <i r="2">
      <x v="34"/>
    </i>
    <i r="2">
      <x v="38"/>
    </i>
    <i r="2">
      <x v="41"/>
    </i>
    <i r="2">
      <x v="42"/>
    </i>
    <i r="2">
      <x v="51"/>
    </i>
    <i r="2">
      <x v="52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1"/>
    </i>
    <i r="2">
      <x v="74"/>
    </i>
    <i r="2">
      <x v="78"/>
    </i>
    <i r="2">
      <x v="80"/>
    </i>
    <i r="2">
      <x v="81"/>
    </i>
    <i r="2">
      <x v="82"/>
    </i>
    <i r="2">
      <x v="87"/>
    </i>
    <i r="2">
      <x v="88"/>
    </i>
    <i r="2">
      <x v="99"/>
    </i>
    <i r="2">
      <x v="101"/>
    </i>
    <i r="2">
      <x v="102"/>
    </i>
    <i r="2">
      <x v="103"/>
    </i>
    <i r="2">
      <x v="106"/>
    </i>
    <i r="2">
      <x v="109"/>
    </i>
    <i r="2">
      <x v="112"/>
    </i>
    <i r="2">
      <x v="114"/>
    </i>
    <i r="2">
      <x v="115"/>
    </i>
    <i r="2">
      <x v="116"/>
    </i>
    <i r="2">
      <x v="117"/>
    </i>
    <i r="2">
      <x v="119"/>
    </i>
    <i r="2">
      <x v="120"/>
    </i>
    <i r="2">
      <x v="121"/>
    </i>
    <i r="2">
      <x v="123"/>
    </i>
    <i r="2">
      <x v="125"/>
    </i>
    <i r="2">
      <x v="126"/>
    </i>
    <i r="2">
      <x v="127"/>
    </i>
    <i r="2">
      <x v="128"/>
    </i>
    <i r="2">
      <x v="130"/>
    </i>
    <i r="2">
      <x v="131"/>
    </i>
    <i r="2">
      <x v="137"/>
    </i>
    <i r="2">
      <x v="138"/>
    </i>
    <i r="2">
      <x v="139"/>
    </i>
    <i r="2">
      <x v="142"/>
    </i>
    <i r="2">
      <x v="150"/>
    </i>
    <i r="2">
      <x v="153"/>
    </i>
    <i r="2">
      <x v="154"/>
    </i>
    <i r="2">
      <x v="158"/>
    </i>
    <i r="2">
      <x v="160"/>
    </i>
    <i r="2">
      <x v="163"/>
    </i>
    <i r="2">
      <x v="164"/>
    </i>
    <i r="2">
      <x v="166"/>
    </i>
    <i r="2">
      <x v="168"/>
    </i>
    <i r="2">
      <x v="169"/>
    </i>
    <i r="2">
      <x v="171"/>
    </i>
    <i r="2">
      <x v="173"/>
    </i>
    <i r="2">
      <x v="177"/>
    </i>
    <i r="2">
      <x v="179"/>
    </i>
    <i r="2">
      <x v="185"/>
    </i>
    <i r="2">
      <x v="186"/>
    </i>
    <i r="2">
      <x v="187"/>
    </i>
    <i r="2">
      <x v="191"/>
    </i>
    <i r="2">
      <x v="195"/>
    </i>
    <i r="2">
      <x v="198"/>
    </i>
    <i r="2">
      <x v="200"/>
    </i>
    <i r="2">
      <x v="202"/>
    </i>
    <i r="2">
      <x v="203"/>
    </i>
    <i r="2">
      <x v="204"/>
    </i>
    <i r="2">
      <x v="209"/>
    </i>
    <i r="2">
      <x v="210"/>
    </i>
    <i r="2">
      <x v="212"/>
    </i>
    <i r="2">
      <x v="214"/>
    </i>
    <i r="2">
      <x v="215"/>
    </i>
    <i r="2">
      <x v="219"/>
    </i>
    <i r="2">
      <x v="221"/>
    </i>
    <i r="2">
      <x v="223"/>
    </i>
    <i r="2">
      <x v="229"/>
    </i>
    <i r="2">
      <x v="230"/>
    </i>
    <i r="2">
      <x v="233"/>
    </i>
    <i r="2">
      <x v="243"/>
    </i>
    <i r="2">
      <x v="245"/>
    </i>
    <i t="default" r="1">
      <x v="11"/>
    </i>
    <i t="default">
      <x/>
    </i>
    <i>
      <x v="1"/>
      <x v="1"/>
      <x v="2"/>
    </i>
    <i r="2">
      <x v="3"/>
    </i>
    <i t="default" r="1">
      <x v="1"/>
    </i>
    <i r="1">
      <x v="2"/>
      <x v="122"/>
    </i>
    <i r="2">
      <x v="192"/>
    </i>
    <i r="2">
      <x v="208"/>
    </i>
    <i r="2">
      <x v="213"/>
    </i>
    <i t="default" r="1">
      <x v="2"/>
    </i>
    <i r="1">
      <x v="3"/>
      <x v="143"/>
    </i>
    <i r="2">
      <x v="188"/>
    </i>
    <i r="2">
      <x v="216"/>
    </i>
    <i t="default" r="1">
      <x v="3"/>
    </i>
    <i r="1">
      <x v="4"/>
      <x v="31"/>
    </i>
    <i r="2">
      <x v="36"/>
    </i>
    <i r="2">
      <x v="83"/>
    </i>
    <i r="2">
      <x v="232"/>
    </i>
    <i t="default" r="1">
      <x v="4"/>
    </i>
    <i r="1">
      <x v="5"/>
      <x v="151"/>
    </i>
    <i r="2">
      <x v="190"/>
    </i>
    <i r="2">
      <x v="205"/>
    </i>
    <i t="default" r="1">
      <x v="5"/>
    </i>
    <i r="1">
      <x v="6"/>
      <x v="6"/>
    </i>
    <i r="2">
      <x v="7"/>
    </i>
    <i r="2">
      <x v="10"/>
    </i>
    <i r="2">
      <x v="11"/>
    </i>
    <i r="2">
      <x v="13"/>
    </i>
    <i r="2">
      <x v="19"/>
    </i>
    <i r="2">
      <x v="21"/>
    </i>
    <i r="2">
      <x v="22"/>
    </i>
    <i r="2">
      <x v="23"/>
    </i>
    <i r="2">
      <x v="32"/>
    </i>
    <i r="2">
      <x v="39"/>
    </i>
    <i r="2">
      <x v="40"/>
    </i>
    <i r="2">
      <x v="43"/>
    </i>
    <i r="2">
      <x v="45"/>
    </i>
    <i r="2">
      <x v="48"/>
    </i>
    <i r="2">
      <x v="49"/>
    </i>
    <i r="2">
      <x v="53"/>
    </i>
    <i r="2">
      <x v="54"/>
    </i>
    <i r="2">
      <x v="55"/>
    </i>
    <i r="2">
      <x v="56"/>
    </i>
    <i r="2">
      <x v="57"/>
    </i>
    <i r="2">
      <x v="60"/>
    </i>
    <i r="2">
      <x v="72"/>
    </i>
    <i r="2">
      <x v="75"/>
    </i>
    <i r="2">
      <x v="76"/>
    </i>
    <i r="2">
      <x v="77"/>
    </i>
    <i r="2">
      <x v="79"/>
    </i>
    <i r="2">
      <x v="84"/>
    </i>
    <i r="2">
      <x v="85"/>
    </i>
    <i r="2">
      <x v="86"/>
    </i>
    <i r="2">
      <x v="89"/>
    </i>
    <i r="2">
      <x v="90"/>
    </i>
    <i r="2">
      <x v="91"/>
    </i>
    <i r="2">
      <x v="92"/>
    </i>
    <i r="2">
      <x v="93"/>
    </i>
    <i r="2">
      <x v="94"/>
    </i>
    <i r="2">
      <x v="96"/>
    </i>
    <i r="2">
      <x v="97"/>
    </i>
    <i r="2">
      <x v="98"/>
    </i>
    <i r="2">
      <x v="100"/>
    </i>
    <i r="2">
      <x v="104"/>
    </i>
    <i r="2">
      <x v="105"/>
    </i>
    <i r="2">
      <x v="107"/>
    </i>
    <i r="2">
      <x v="110"/>
    </i>
    <i r="2">
      <x v="124"/>
    </i>
    <i r="2">
      <x v="129"/>
    </i>
    <i r="2">
      <x v="132"/>
    </i>
    <i r="2">
      <x v="133"/>
    </i>
    <i r="2">
      <x v="135"/>
    </i>
    <i r="2">
      <x v="136"/>
    </i>
    <i r="2">
      <x v="141"/>
    </i>
    <i r="2">
      <x v="146"/>
    </i>
    <i r="2">
      <x v="148"/>
    </i>
    <i r="2">
      <x v="149"/>
    </i>
    <i r="2">
      <x v="152"/>
    </i>
    <i r="2">
      <x v="159"/>
    </i>
    <i r="2">
      <x v="161"/>
    </i>
    <i r="2">
      <x v="162"/>
    </i>
    <i r="2">
      <x v="165"/>
    </i>
    <i r="2">
      <x v="167"/>
    </i>
    <i r="2">
      <x v="170"/>
    </i>
    <i r="2">
      <x v="172"/>
    </i>
    <i r="2">
      <x v="176"/>
    </i>
    <i r="2">
      <x v="180"/>
    </i>
    <i r="2">
      <x v="181"/>
    </i>
    <i r="2">
      <x v="182"/>
    </i>
    <i r="2">
      <x v="184"/>
    </i>
    <i r="2">
      <x v="193"/>
    </i>
    <i r="2">
      <x v="194"/>
    </i>
    <i r="2">
      <x v="196"/>
    </i>
    <i r="2">
      <x v="197"/>
    </i>
    <i r="2">
      <x v="199"/>
    </i>
    <i r="2">
      <x v="206"/>
    </i>
    <i r="2">
      <x v="207"/>
    </i>
    <i r="2">
      <x v="220"/>
    </i>
    <i r="2">
      <x v="222"/>
    </i>
    <i r="2">
      <x v="224"/>
    </i>
    <i r="2">
      <x v="225"/>
    </i>
    <i r="2">
      <x v="227"/>
    </i>
    <i r="2">
      <x v="228"/>
    </i>
    <i r="2">
      <x v="231"/>
    </i>
    <i r="2">
      <x v="233"/>
    </i>
    <i r="2">
      <x v="235"/>
    </i>
    <i r="2">
      <x v="236"/>
    </i>
    <i r="2">
      <x v="242"/>
    </i>
    <i r="2">
      <x v="250"/>
    </i>
    <i r="2">
      <x v="254"/>
    </i>
    <i r="2">
      <x v="256"/>
    </i>
    <i r="2">
      <x v="260"/>
    </i>
    <i t="default" r="1">
      <x v="6"/>
    </i>
    <i r="1">
      <x v="7"/>
      <x v="68"/>
    </i>
    <i r="2">
      <x v="108"/>
    </i>
    <i r="2">
      <x v="251"/>
    </i>
    <i t="default" r="1">
      <x v="7"/>
    </i>
    <i r="1">
      <x v="8"/>
      <x v="35"/>
    </i>
    <i r="2">
      <x v="46"/>
    </i>
    <i r="2">
      <x v="59"/>
    </i>
    <i r="2">
      <x v="69"/>
    </i>
    <i r="2">
      <x v="70"/>
    </i>
    <i r="2">
      <x v="155"/>
    </i>
    <i r="2">
      <x v="156"/>
    </i>
    <i r="2">
      <x v="259"/>
    </i>
    <i t="default" r="1">
      <x v="8"/>
    </i>
    <i r="1">
      <x v="9"/>
      <x v="14"/>
    </i>
    <i r="2">
      <x v="17"/>
    </i>
    <i r="2">
      <x v="33"/>
    </i>
    <i r="2">
      <x v="144"/>
    </i>
    <i r="2">
      <x v="145"/>
    </i>
    <i r="2">
      <x v="147"/>
    </i>
    <i r="2">
      <x v="157"/>
    </i>
    <i r="2">
      <x v="211"/>
    </i>
    <i r="2">
      <x v="217"/>
    </i>
    <i r="2">
      <x v="218"/>
    </i>
    <i r="2">
      <x v="239"/>
    </i>
    <i r="2">
      <x v="255"/>
    </i>
    <i r="2">
      <x v="261"/>
    </i>
    <i t="default" r="1">
      <x v="9"/>
    </i>
    <i r="1">
      <x v="10"/>
      <x v="15"/>
    </i>
    <i r="2">
      <x v="95"/>
    </i>
    <i r="2">
      <x v="189"/>
    </i>
    <i t="default" r="1">
      <x v="10"/>
    </i>
    <i r="1">
      <x v="11"/>
      <x/>
    </i>
    <i r="2">
      <x v="1"/>
    </i>
    <i r="2">
      <x v="4"/>
    </i>
    <i r="2">
      <x v="5"/>
    </i>
    <i r="2">
      <x v="8"/>
    </i>
    <i r="2">
      <x v="9"/>
    </i>
    <i r="2">
      <x v="12"/>
    </i>
    <i r="2">
      <x v="16"/>
    </i>
    <i r="2">
      <x v="18"/>
    </i>
    <i r="2">
      <x v="20"/>
    </i>
    <i r="2">
      <x v="24"/>
    </i>
    <i r="2">
      <x v="25"/>
    </i>
    <i r="2">
      <x v="26"/>
    </i>
    <i r="2">
      <x v="27"/>
    </i>
    <i r="2">
      <x v="28"/>
    </i>
    <i r="2">
      <x v="29"/>
    </i>
    <i r="2">
      <x v="30"/>
    </i>
    <i r="2">
      <x v="34"/>
    </i>
    <i r="2">
      <x v="37"/>
    </i>
    <i r="2">
      <x v="38"/>
    </i>
    <i r="2">
      <x v="41"/>
    </i>
    <i r="2">
      <x v="42"/>
    </i>
    <i r="2">
      <x v="44"/>
    </i>
    <i r="2">
      <x v="47"/>
    </i>
    <i r="2">
      <x v="50"/>
    </i>
    <i r="2">
      <x v="51"/>
    </i>
    <i r="2">
      <x v="52"/>
    </i>
    <i r="2">
      <x v="58"/>
    </i>
    <i r="2">
      <x v="61"/>
    </i>
    <i r="2">
      <x v="62"/>
    </i>
    <i r="2">
      <x v="63"/>
    </i>
    <i r="2">
      <x v="64"/>
    </i>
    <i r="2">
      <x v="65"/>
    </i>
    <i r="2">
      <x v="66"/>
    </i>
    <i r="2">
      <x v="67"/>
    </i>
    <i r="2">
      <x v="71"/>
    </i>
    <i r="2">
      <x v="73"/>
    </i>
    <i r="2">
      <x v="74"/>
    </i>
    <i r="2">
      <x v="78"/>
    </i>
    <i r="2">
      <x v="80"/>
    </i>
    <i r="2">
      <x v="81"/>
    </i>
    <i r="2">
      <x v="82"/>
    </i>
    <i r="2">
      <x v="87"/>
    </i>
    <i r="2">
      <x v="88"/>
    </i>
    <i r="2">
      <x v="93"/>
    </i>
    <i r="2">
      <x v="99"/>
    </i>
    <i r="2">
      <x v="101"/>
    </i>
    <i r="2">
      <x v="102"/>
    </i>
    <i r="2">
      <x v="103"/>
    </i>
    <i r="2">
      <x v="106"/>
    </i>
    <i r="2">
      <x v="109"/>
    </i>
    <i r="2">
      <x v="111"/>
    </i>
    <i r="2">
      <x v="112"/>
    </i>
    <i r="2">
      <x v="113"/>
    </i>
    <i r="2">
      <x v="114"/>
    </i>
    <i r="2">
      <x v="115"/>
    </i>
    <i r="2">
      <x v="116"/>
    </i>
    <i r="2">
      <x v="117"/>
    </i>
    <i r="2">
      <x v="118"/>
    </i>
    <i r="2">
      <x v="119"/>
    </i>
    <i r="2">
      <x v="120"/>
    </i>
    <i r="2">
      <x v="121"/>
    </i>
    <i r="2">
      <x v="123"/>
    </i>
    <i r="2">
      <x v="125"/>
    </i>
    <i r="2">
      <x v="126"/>
    </i>
    <i r="2">
      <x v="127"/>
    </i>
    <i r="2">
      <x v="128"/>
    </i>
    <i r="2">
      <x v="130"/>
    </i>
    <i r="2">
      <x v="131"/>
    </i>
    <i r="2">
      <x v="134"/>
    </i>
    <i r="2">
      <x v="137"/>
    </i>
    <i r="2">
      <x v="138"/>
    </i>
    <i r="2">
      <x v="139"/>
    </i>
    <i r="2">
      <x v="140"/>
    </i>
    <i r="2">
      <x v="142"/>
    </i>
    <i r="2">
      <x v="150"/>
    </i>
    <i r="2">
      <x v="153"/>
    </i>
    <i r="2">
      <x v="154"/>
    </i>
    <i r="2">
      <x v="158"/>
    </i>
    <i r="2">
      <x v="160"/>
    </i>
    <i r="2">
      <x v="163"/>
    </i>
    <i r="2">
      <x v="164"/>
    </i>
    <i r="2">
      <x v="166"/>
    </i>
    <i r="2">
      <x v="168"/>
    </i>
    <i r="2">
      <x v="169"/>
    </i>
    <i r="2">
      <x v="171"/>
    </i>
    <i r="2">
      <x v="173"/>
    </i>
    <i r="2">
      <x v="174"/>
    </i>
    <i r="2">
      <x v="175"/>
    </i>
    <i r="2">
      <x v="177"/>
    </i>
    <i r="2">
      <x v="178"/>
    </i>
    <i r="2">
      <x v="179"/>
    </i>
    <i r="2">
      <x v="183"/>
    </i>
    <i r="2">
      <x v="185"/>
    </i>
    <i r="2">
      <x v="186"/>
    </i>
    <i r="2">
      <x v="187"/>
    </i>
    <i r="2">
      <x v="191"/>
    </i>
    <i r="2">
      <x v="195"/>
    </i>
    <i r="2">
      <x v="198"/>
    </i>
    <i r="2">
      <x v="200"/>
    </i>
    <i r="2">
      <x v="201"/>
    </i>
    <i r="2">
      <x v="202"/>
    </i>
    <i r="2">
      <x v="203"/>
    </i>
    <i r="2">
      <x v="204"/>
    </i>
    <i r="2">
      <x v="209"/>
    </i>
    <i r="2">
      <x v="210"/>
    </i>
    <i r="2">
      <x v="212"/>
    </i>
    <i r="2">
      <x v="214"/>
    </i>
    <i r="2">
      <x v="215"/>
    </i>
    <i r="2">
      <x v="219"/>
    </i>
    <i r="2">
      <x v="221"/>
    </i>
    <i r="2">
      <x v="223"/>
    </i>
    <i r="2">
      <x v="226"/>
    </i>
    <i r="2">
      <x v="229"/>
    </i>
    <i r="2">
      <x v="230"/>
    </i>
    <i r="2">
      <x v="234"/>
    </i>
    <i r="2">
      <x v="240"/>
    </i>
    <i r="2">
      <x v="241"/>
    </i>
    <i r="2">
      <x v="243"/>
    </i>
    <i r="2">
      <x v="244"/>
    </i>
    <i r="2">
      <x v="245"/>
    </i>
    <i r="2">
      <x v="246"/>
    </i>
    <i r="2">
      <x v="247"/>
    </i>
    <i r="2">
      <x v="248"/>
    </i>
    <i r="2">
      <x v="249"/>
    </i>
    <i r="2">
      <x v="252"/>
    </i>
    <i r="2">
      <x v="253"/>
    </i>
    <i r="2">
      <x v="257"/>
    </i>
    <i r="2">
      <x v="258"/>
    </i>
    <i t="default" r="1">
      <x v="11"/>
    </i>
    <i t="default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UNT(N_ACCT)" fld="1" baseField="0" baseItem="0"/>
    <dataField name="Sum of SUM(A_TXN_ADJ)" fld="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ericanexpress.com/australia/velocity-rewards-platinumcard" TargetMode="External"/><Relationship Id="rId3" Type="http://schemas.openxmlformats.org/officeDocument/2006/relationships/hyperlink" Target="http://www.americanexpress.com/australia/velocity-rewards-escapecard" TargetMode="External"/><Relationship Id="rId7" Type="http://schemas.openxmlformats.org/officeDocument/2006/relationships/hyperlink" Target="https://www.americanexpress.com/au/content/platinum-reserve-credit-car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mericanexpress.com/australia/platinum-rewards-credit-card/" TargetMode="External"/><Relationship Id="rId1" Type="http://schemas.openxmlformats.org/officeDocument/2006/relationships/hyperlink" Target="http://www.americanexpress.com/australia/campaigns/discoverypalms/index.html" TargetMode="External"/><Relationship Id="rId6" Type="http://schemas.openxmlformats.org/officeDocument/2006/relationships/hyperlink" Target="http://www.americanexpress.com/australia/campaigns/qantasultimatertp/index.html" TargetMode="External"/><Relationship Id="rId11" Type="http://schemas.openxmlformats.org/officeDocument/2006/relationships/hyperlink" Target="https://web.aexp-static.com/au/content/text/ProspectJourney/Card%20Details/the-american-express-card/mobile-images/ipj_card-art-large-sprite-green.jpg" TargetMode="External"/><Relationship Id="rId5" Type="http://schemas.openxmlformats.org/officeDocument/2006/relationships/hyperlink" Target="http://www.americanexpress.com/australia/campaigns/qantaspremiumrtp/index.html" TargetMode="External"/><Relationship Id="rId10" Type="http://schemas.openxmlformats.org/officeDocument/2006/relationships/hyperlink" Target="http://www.anz.com.au/personal/credit-cards/black/anz-rewards/" TargetMode="External"/><Relationship Id="rId4" Type="http://schemas.openxmlformats.org/officeDocument/2006/relationships/hyperlink" Target="http://www.americanexpress.com/australia/campaigns/platinumedge/index.shtml" TargetMode="External"/><Relationship Id="rId9" Type="http://schemas.openxmlformats.org/officeDocument/2006/relationships/hyperlink" Target="https://www.americanexpress.com/australia/campaigns/david-jones/gold-30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ericanexpress.com/au/content/all-cards/?linknav=au-homepage-pr-SeeAllCard" TargetMode="External"/><Relationship Id="rId2" Type="http://schemas.openxmlformats.org/officeDocument/2006/relationships/hyperlink" Target="https://www.americanexpress.com/australia/campaigns/david-jones/gold-30k/?PID=30&amp;AFFID=MDS_CCF&amp;sourcecode=35D066I004&amp;CPID=100068770" TargetMode="External"/><Relationship Id="rId1" Type="http://schemas.openxmlformats.org/officeDocument/2006/relationships/hyperlink" Target="file:///\\svrau075dss01.oceania.corp.anz.com\PFSGC\Proprietary%20Products\FY13\Projects\Rewards%20Repositioning\Competitor%20Analysis\Reward%20points%20analysis%20(earn%20vs%20burn)%20vs%20Competitors%20Oct%2013.xls" TargetMode="External"/><Relationship Id="rId6" Type="http://schemas.openxmlformats.org/officeDocument/2006/relationships/hyperlink" Target="http://www.canstar.com.au/credit-cards/" TargetMode="External"/><Relationship Id="rId5" Type="http://schemas.openxmlformats.org/officeDocument/2006/relationships/hyperlink" Target="http://www.thepointsguy.com/" TargetMode="External"/><Relationship Id="rId4" Type="http://schemas.openxmlformats.org/officeDocument/2006/relationships/hyperlink" Target="http://www.infochoice.com.au/banking/credit-card/reward-credit-card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ericanexpress.com/australia/velocity-rewards-platinumcard" TargetMode="External"/><Relationship Id="rId3" Type="http://schemas.openxmlformats.org/officeDocument/2006/relationships/hyperlink" Target="http://www.americanexpress.com/australia/velocity-rewards-escapecard" TargetMode="External"/><Relationship Id="rId7" Type="http://schemas.openxmlformats.org/officeDocument/2006/relationships/hyperlink" Target="https://www.americanexpress.com/au/content/platinum-reserve-credit-card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www.americanexpress.com/australia/platinum-rewards-credit-card/" TargetMode="External"/><Relationship Id="rId1" Type="http://schemas.openxmlformats.org/officeDocument/2006/relationships/hyperlink" Target="http://www.americanexpress.com/australia/campaigns/discoverypalms/index.html" TargetMode="External"/><Relationship Id="rId6" Type="http://schemas.openxmlformats.org/officeDocument/2006/relationships/hyperlink" Target="http://www.americanexpress.com/australia/campaigns/qantasultimatertp/index.html" TargetMode="External"/><Relationship Id="rId11" Type="http://schemas.openxmlformats.org/officeDocument/2006/relationships/hyperlink" Target="https://web.aexp-static.com/au/content/text/ProspectJourney/Card%20Details/the-american-express-card/mobile-images/ipj_card-art-large-sprite-green.jpg" TargetMode="External"/><Relationship Id="rId5" Type="http://schemas.openxmlformats.org/officeDocument/2006/relationships/hyperlink" Target="http://www.americanexpress.com/australia/campaigns/qantaspremiumrtp/index.html" TargetMode="External"/><Relationship Id="rId10" Type="http://schemas.openxmlformats.org/officeDocument/2006/relationships/hyperlink" Target="http://www.anz.com.au/personal/credit-cards/black/anz-rewards/" TargetMode="External"/><Relationship Id="rId4" Type="http://schemas.openxmlformats.org/officeDocument/2006/relationships/hyperlink" Target="http://www.americanexpress.com/australia/campaigns/platinumedge/index.shtml" TargetMode="External"/><Relationship Id="rId9" Type="http://schemas.openxmlformats.org/officeDocument/2006/relationships/hyperlink" Target="https://www.americanexpress.com/australia/campaigns/david-jones/gold-30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ericanexpress.com/australia/velocity-rewards-platinumcard" TargetMode="External"/><Relationship Id="rId3" Type="http://schemas.openxmlformats.org/officeDocument/2006/relationships/hyperlink" Target="http://www.americanexpress.com/australia/velocity-rewards-escapecard" TargetMode="External"/><Relationship Id="rId7" Type="http://schemas.openxmlformats.org/officeDocument/2006/relationships/hyperlink" Target="https://www.americanexpress.com/au/content/platinum-reserve-credit-card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s://www.americanexpress.com/australia/platinum-rewards-credit-card/" TargetMode="External"/><Relationship Id="rId1" Type="http://schemas.openxmlformats.org/officeDocument/2006/relationships/hyperlink" Target="http://www.americanexpress.com/australia/campaigns/discoverypalms/index.html" TargetMode="External"/><Relationship Id="rId6" Type="http://schemas.openxmlformats.org/officeDocument/2006/relationships/hyperlink" Target="http://www.americanexpress.com/australia/campaigns/qantasultimatertp/index.html" TargetMode="External"/><Relationship Id="rId11" Type="http://schemas.openxmlformats.org/officeDocument/2006/relationships/hyperlink" Target="https://web.aexp-static.com/au/content/text/ProspectJourney/Card%20Details/the-american-express-card/mobile-images/ipj_card-art-large-sprite-green.jpg" TargetMode="External"/><Relationship Id="rId5" Type="http://schemas.openxmlformats.org/officeDocument/2006/relationships/hyperlink" Target="http://www.americanexpress.com/australia/campaigns/qantaspremiumrtp/index.html" TargetMode="External"/><Relationship Id="rId10" Type="http://schemas.openxmlformats.org/officeDocument/2006/relationships/hyperlink" Target="http://www.anz.com.au/personal/credit-cards/black/anz-rewards/" TargetMode="External"/><Relationship Id="rId4" Type="http://schemas.openxmlformats.org/officeDocument/2006/relationships/hyperlink" Target="http://www.americanexpress.com/australia/campaigns/platinumedge/index.shtml" TargetMode="External"/><Relationship Id="rId9" Type="http://schemas.openxmlformats.org/officeDocument/2006/relationships/hyperlink" Target="https://www.americanexpress.com/australia/campaigns/david-jones/gold-30k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om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70"/>
  <sheetViews>
    <sheetView tabSelected="1" workbookViewId="0">
      <selection activeCell="E2" sqref="E2"/>
    </sheetView>
  </sheetViews>
  <sheetFormatPr defaultRowHeight="15"/>
  <cols>
    <col min="2" max="2" width="43.5" style="86" customWidth="1"/>
    <col min="3" max="3" width="30.25" style="86" customWidth="1"/>
    <col min="4" max="5" width="24.375" style="87" customWidth="1"/>
    <col min="6" max="6" width="10.125" customWidth="1"/>
  </cols>
  <sheetData>
    <row r="1" spans="1:13" ht="18">
      <c r="A1" s="144" t="s">
        <v>937</v>
      </c>
    </row>
    <row r="2" spans="1:13" ht="18">
      <c r="A2" s="144"/>
    </row>
    <row r="3" spans="1:13" ht="18">
      <c r="A3" s="144" t="s">
        <v>938</v>
      </c>
      <c r="C3" s="86" t="s">
        <v>953</v>
      </c>
      <c r="D3" s="87" t="s">
        <v>954</v>
      </c>
      <c r="E3" s="87" t="s">
        <v>955</v>
      </c>
      <c r="G3" s="87"/>
      <c r="H3" s="87"/>
      <c r="I3" s="90" t="s">
        <v>945</v>
      </c>
    </row>
    <row r="4" spans="1:13">
      <c r="B4" s="86" t="s">
        <v>781</v>
      </c>
      <c r="C4" s="140" t="s">
        <v>76</v>
      </c>
      <c r="D4" s="140" t="s">
        <v>74</v>
      </c>
      <c r="E4" s="140"/>
      <c r="G4" s="87" t="s">
        <v>942</v>
      </c>
      <c r="H4" s="87"/>
      <c r="I4" s="90" t="s">
        <v>947</v>
      </c>
      <c r="M4" t="s">
        <v>74</v>
      </c>
    </row>
    <row r="5" spans="1:13">
      <c r="B5" s="86" t="s">
        <v>780</v>
      </c>
      <c r="C5" s="140" t="s">
        <v>986</v>
      </c>
      <c r="D5" s="140" t="s">
        <v>990</v>
      </c>
      <c r="E5" s="140"/>
      <c r="G5" s="87" t="s">
        <v>941</v>
      </c>
      <c r="H5" s="87"/>
      <c r="I5">
        <f ca="1">OFFSET(Card1!BN12,MATCH(C5,Card1!$B$13:$B$54),0)</f>
        <v>1457.682119205298</v>
      </c>
      <c r="M5" t="s">
        <v>76</v>
      </c>
    </row>
    <row r="6" spans="1:13">
      <c r="B6" s="86" t="s">
        <v>782</v>
      </c>
      <c r="C6" s="140">
        <v>8000</v>
      </c>
      <c r="D6" s="87">
        <v>2000</v>
      </c>
      <c r="G6" s="87" t="s">
        <v>944</v>
      </c>
      <c r="H6" s="87"/>
      <c r="M6" t="s">
        <v>99</v>
      </c>
    </row>
    <row r="7" spans="1:13">
      <c r="B7" s="86" t="s">
        <v>934</v>
      </c>
      <c r="C7" s="140" t="s">
        <v>935</v>
      </c>
      <c r="D7" s="140" t="s">
        <v>935</v>
      </c>
      <c r="E7" s="140" t="s">
        <v>935</v>
      </c>
      <c r="G7" s="87" t="s">
        <v>943</v>
      </c>
      <c r="H7" s="87"/>
      <c r="M7" t="s">
        <v>104</v>
      </c>
    </row>
    <row r="8" spans="1:13" ht="30">
      <c r="B8" s="86" t="s">
        <v>783</v>
      </c>
      <c r="C8" s="141">
        <v>0.5</v>
      </c>
      <c r="D8" s="141">
        <v>0.2</v>
      </c>
      <c r="E8" s="141">
        <v>0.25</v>
      </c>
      <c r="G8" s="87" t="s">
        <v>939</v>
      </c>
      <c r="H8" s="87"/>
      <c r="M8" t="s">
        <v>110</v>
      </c>
    </row>
    <row r="9" spans="1:13">
      <c r="B9" s="86" t="s">
        <v>55</v>
      </c>
      <c r="C9" s="143">
        <f ca="1">OFFSET(Card1!Y12,MATCH(C5,Card1!$B$13:$B$54),0)</f>
        <v>19.989999999999998</v>
      </c>
      <c r="D9" s="143">
        <f ca="1">OFFSET(Card1!Z12,MATCH(D5,Card1!$B$13:$B$54),0)</f>
        <v>21.49</v>
      </c>
      <c r="E9" s="143" t="e">
        <f ca="1">OFFSET(Card1!AA12,MATCH(E5,Card1!$B$13:$B$54),0)</f>
        <v>#N/A</v>
      </c>
      <c r="G9" s="87" t="s">
        <v>940</v>
      </c>
      <c r="H9" s="87"/>
      <c r="M9" t="s">
        <v>133</v>
      </c>
    </row>
    <row r="10" spans="1:13">
      <c r="B10" s="86" t="s">
        <v>784</v>
      </c>
      <c r="C10" s="142">
        <f ca="1">OFFSET(Card1!AC12,MATCH(C5,Card1!$B$13:$B$54),0)</f>
        <v>240</v>
      </c>
      <c r="D10" s="142">
        <f ca="1">OFFSET(Card1!AD12,MATCH(D5,Card1!$B$13:$B$54),0)</f>
        <v>55</v>
      </c>
      <c r="E10" s="142" t="e">
        <f ca="1">OFFSET(Card1!AE12,MATCH(E5,Card1!$B$13:$B$54),0)</f>
        <v>#N/A</v>
      </c>
      <c r="G10" s="87" t="s">
        <v>940</v>
      </c>
      <c r="H10" s="87"/>
    </row>
    <row r="11" spans="1:13">
      <c r="M11" t="s">
        <v>1019</v>
      </c>
    </row>
    <row r="12" spans="1:13">
      <c r="B12" s="86" t="s">
        <v>956</v>
      </c>
      <c r="C12" s="86">
        <f>SUM(C6:E6)-C13</f>
        <v>5600</v>
      </c>
      <c r="D12" s="86">
        <f>SUM(D6:F6)-D13</f>
        <v>1600</v>
      </c>
      <c r="M12" t="s">
        <v>997</v>
      </c>
    </row>
    <row r="13" spans="1:13">
      <c r="B13" s="86" t="s">
        <v>957</v>
      </c>
      <c r="C13" s="86">
        <f>(C6*C8)+(D6*D8)+(E6*E8)</f>
        <v>4400</v>
      </c>
      <c r="D13" s="86">
        <f>(D6*D8)+(E6*E8)+(F6*F8)</f>
        <v>400</v>
      </c>
      <c r="M13" t="s">
        <v>1020</v>
      </c>
    </row>
    <row r="14" spans="1:13">
      <c r="M14" t="s">
        <v>1021</v>
      </c>
    </row>
    <row r="15" spans="1:13" ht="18">
      <c r="A15" s="144" t="s">
        <v>936</v>
      </c>
      <c r="M15" t="s">
        <v>1022</v>
      </c>
    </row>
    <row r="16" spans="1:13">
      <c r="A16" s="90" t="s">
        <v>771</v>
      </c>
      <c r="B16" s="86" t="s">
        <v>765</v>
      </c>
      <c r="C16" s="86" t="s">
        <v>766</v>
      </c>
      <c r="D16" s="87" t="s">
        <v>767</v>
      </c>
      <c r="E16" s="87" t="s">
        <v>832</v>
      </c>
      <c r="M16" t="s">
        <v>1013</v>
      </c>
    </row>
    <row r="17" spans="1:13" ht="30">
      <c r="A17">
        <v>1</v>
      </c>
      <c r="B17" s="85" t="s">
        <v>736</v>
      </c>
      <c r="C17" s="86" t="s">
        <v>737</v>
      </c>
      <c r="D17" s="87" t="s">
        <v>764</v>
      </c>
      <c r="E17" s="87" t="s">
        <v>833</v>
      </c>
      <c r="M17" t="s">
        <v>1001</v>
      </c>
    </row>
    <row r="18" spans="1:13">
      <c r="C18" s="86" t="s">
        <v>738</v>
      </c>
      <c r="M18" t="s">
        <v>1012</v>
      </c>
    </row>
    <row r="19" spans="1:13">
      <c r="C19" s="86" t="s">
        <v>768</v>
      </c>
      <c r="M19" t="s">
        <v>987</v>
      </c>
    </row>
    <row r="20" spans="1:13">
      <c r="C20" s="86" t="s">
        <v>770</v>
      </c>
      <c r="M20" t="s">
        <v>1004</v>
      </c>
    </row>
    <row r="21" spans="1:13">
      <c r="C21" s="86" t="s">
        <v>769</v>
      </c>
      <c r="M21" t="s">
        <v>1006</v>
      </c>
    </row>
    <row r="22" spans="1:13">
      <c r="M22" t="s">
        <v>1011</v>
      </c>
    </row>
    <row r="23" spans="1:13" ht="30">
      <c r="A23">
        <v>2</v>
      </c>
      <c r="B23" s="85" t="s">
        <v>739</v>
      </c>
      <c r="C23" s="86" t="s">
        <v>740</v>
      </c>
      <c r="E23" s="87" t="s">
        <v>833</v>
      </c>
      <c r="M23" t="s">
        <v>1003</v>
      </c>
    </row>
    <row r="24" spans="1:13">
      <c r="C24" s="86" t="s">
        <v>741</v>
      </c>
      <c r="M24" t="s">
        <v>1005</v>
      </c>
    </row>
    <row r="25" spans="1:13">
      <c r="C25" s="86" t="s">
        <v>742</v>
      </c>
      <c r="M25" t="s">
        <v>1010</v>
      </c>
    </row>
    <row r="26" spans="1:13">
      <c r="M26" t="s">
        <v>989</v>
      </c>
    </row>
    <row r="27" spans="1:13">
      <c r="A27">
        <v>3</v>
      </c>
      <c r="B27" s="85" t="s">
        <v>743</v>
      </c>
      <c r="C27" s="86" t="s">
        <v>243</v>
      </c>
      <c r="D27" s="87" t="s">
        <v>779</v>
      </c>
      <c r="E27" s="87" t="s">
        <v>834</v>
      </c>
      <c r="M27" t="s">
        <v>990</v>
      </c>
    </row>
    <row r="28" spans="1:13">
      <c r="C28" s="86" t="s">
        <v>244</v>
      </c>
      <c r="M28" t="s">
        <v>995</v>
      </c>
    </row>
    <row r="29" spans="1:13">
      <c r="M29" t="s">
        <v>981</v>
      </c>
    </row>
    <row r="30" spans="1:13">
      <c r="A30">
        <v>4</v>
      </c>
      <c r="B30" s="85" t="s">
        <v>744</v>
      </c>
      <c r="C30" s="86" t="s">
        <v>730</v>
      </c>
      <c r="E30" s="87" t="s">
        <v>834</v>
      </c>
      <c r="M30" t="s">
        <v>985</v>
      </c>
    </row>
    <row r="31" spans="1:13" ht="30">
      <c r="C31" s="86" t="s">
        <v>772</v>
      </c>
      <c r="M31" t="s">
        <v>983</v>
      </c>
    </row>
    <row r="32" spans="1:13">
      <c r="C32" s="86" t="s">
        <v>745</v>
      </c>
      <c r="M32" t="s">
        <v>1014</v>
      </c>
    </row>
    <row r="33" spans="1:13">
      <c r="M33" t="s">
        <v>1000</v>
      </c>
    </row>
    <row r="34" spans="1:13">
      <c r="A34">
        <v>5</v>
      </c>
      <c r="B34" s="85" t="s">
        <v>746</v>
      </c>
      <c r="C34" s="86" t="s">
        <v>747</v>
      </c>
      <c r="E34" s="87" t="s">
        <v>834</v>
      </c>
      <c r="M34" t="s">
        <v>1008</v>
      </c>
    </row>
    <row r="35" spans="1:13">
      <c r="C35" s="86" t="s">
        <v>748</v>
      </c>
      <c r="M35" t="s">
        <v>984</v>
      </c>
    </row>
    <row r="36" spans="1:13">
      <c r="C36" s="86" t="s">
        <v>749</v>
      </c>
      <c r="M36" t="s">
        <v>996</v>
      </c>
    </row>
    <row r="37" spans="1:13">
      <c r="C37" s="86" t="s">
        <v>750</v>
      </c>
      <c r="M37" t="s">
        <v>998</v>
      </c>
    </row>
    <row r="38" spans="1:13">
      <c r="M38" t="s">
        <v>1007</v>
      </c>
    </row>
    <row r="39" spans="1:13" ht="30">
      <c r="A39">
        <v>6</v>
      </c>
      <c r="B39" s="88" t="s">
        <v>751</v>
      </c>
      <c r="C39" s="86" t="s">
        <v>752</v>
      </c>
      <c r="D39" s="87">
        <v>150000</v>
      </c>
      <c r="E39" s="87" t="s">
        <v>834</v>
      </c>
      <c r="M39" t="s">
        <v>986</v>
      </c>
    </row>
    <row r="40" spans="1:13">
      <c r="B40" s="88"/>
      <c r="M40" t="s">
        <v>1002</v>
      </c>
    </row>
    <row r="41" spans="1:13" ht="30">
      <c r="A41">
        <v>7</v>
      </c>
      <c r="B41" s="88" t="s">
        <v>775</v>
      </c>
      <c r="C41" s="86" t="s">
        <v>752</v>
      </c>
      <c r="D41" s="87" t="s">
        <v>776</v>
      </c>
      <c r="E41" s="87" t="s">
        <v>834</v>
      </c>
      <c r="M41" t="s">
        <v>1017</v>
      </c>
    </row>
    <row r="42" spans="1:13">
      <c r="B42" s="88"/>
      <c r="M42" t="s">
        <v>1018</v>
      </c>
    </row>
    <row r="43" spans="1:13" ht="30">
      <c r="A43">
        <v>7</v>
      </c>
      <c r="B43" s="88" t="s">
        <v>753</v>
      </c>
      <c r="C43" s="97" t="s">
        <v>856</v>
      </c>
      <c r="D43" s="115">
        <f ca="1">Spend_Calcs!C7</f>
        <v>1407.035814071628</v>
      </c>
      <c r="E43" s="87" t="s">
        <v>834</v>
      </c>
      <c r="M43" t="s">
        <v>1009</v>
      </c>
    </row>
    <row r="44" spans="1:13">
      <c r="C44" s="97" t="s">
        <v>842</v>
      </c>
      <c r="D44" s="115">
        <f ca="1">Spend_Calcs!C8</f>
        <v>617.95148590297174</v>
      </c>
      <c r="M44" t="s">
        <v>992</v>
      </c>
    </row>
    <row r="45" spans="1:13">
      <c r="C45" s="97" t="s">
        <v>843</v>
      </c>
      <c r="D45" s="115">
        <f ca="1">Spend_Calcs!C9</f>
        <v>270.82804165608331</v>
      </c>
      <c r="M45" t="s">
        <v>988</v>
      </c>
    </row>
    <row r="46" spans="1:13">
      <c r="C46" s="97" t="s">
        <v>844</v>
      </c>
      <c r="D46" s="115">
        <f ca="1">Spend_Calcs!C10</f>
        <v>613.82397764795542</v>
      </c>
      <c r="M46" t="s">
        <v>1016</v>
      </c>
    </row>
    <row r="47" spans="1:13">
      <c r="C47" s="97" t="s">
        <v>797</v>
      </c>
      <c r="D47" s="115">
        <f ca="1">Spend_Calcs!C11</f>
        <v>346.29794259588516</v>
      </c>
      <c r="M47" t="s">
        <v>1015</v>
      </c>
    </row>
    <row r="48" spans="1:13">
      <c r="C48" s="97" t="s">
        <v>799</v>
      </c>
      <c r="D48" s="115">
        <f ca="1">Spend_Calcs!C12</f>
        <v>345.3771907543815</v>
      </c>
      <c r="M48" t="s">
        <v>999</v>
      </c>
    </row>
    <row r="49" spans="2:13">
      <c r="C49" s="97" t="s">
        <v>796</v>
      </c>
      <c r="D49" s="115">
        <f ca="1">Spend_Calcs!C13</f>
        <v>289.0208280416561</v>
      </c>
      <c r="M49" t="s">
        <v>982</v>
      </c>
    </row>
    <row r="50" spans="2:13">
      <c r="C50" s="97" t="s">
        <v>724</v>
      </c>
      <c r="D50" s="115">
        <f ca="1">Spend_Calcs!C14</f>
        <v>219.04368808737615</v>
      </c>
      <c r="M50" t="s">
        <v>994</v>
      </c>
    </row>
    <row r="51" spans="2:13">
      <c r="C51" s="97" t="s">
        <v>837</v>
      </c>
      <c r="D51" s="115">
        <f ca="1">Spend_Calcs!C15</f>
        <v>213.86842773685547</v>
      </c>
      <c r="M51" t="s">
        <v>993</v>
      </c>
    </row>
    <row r="52" spans="2:13">
      <c r="C52" s="97" t="s">
        <v>798</v>
      </c>
      <c r="D52" s="115">
        <f ca="1">Spend_Calcs!C16</f>
        <v>205.13716027432054</v>
      </c>
      <c r="M52" t="s">
        <v>991</v>
      </c>
    </row>
    <row r="53" spans="2:13">
      <c r="C53" s="97" t="s">
        <v>835</v>
      </c>
      <c r="D53" s="115">
        <f ca="1">Spend_Calcs!C17</f>
        <v>140.36703073406147</v>
      </c>
    </row>
    <row r="54" spans="2:13">
      <c r="C54" s="97" t="s">
        <v>726</v>
      </c>
      <c r="D54" s="115">
        <f ca="1">Spend_Calcs!C18</f>
        <v>112.58572517145035</v>
      </c>
    </row>
    <row r="55" spans="2:13">
      <c r="C55" s="97" t="s">
        <v>854</v>
      </c>
      <c r="D55" s="115">
        <f ca="1">Spend_Calcs!C19</f>
        <v>105.94996189992379</v>
      </c>
    </row>
    <row r="56" spans="2:13">
      <c r="C56" s="97" t="s">
        <v>723</v>
      </c>
      <c r="D56" s="115">
        <f ca="1">Spend_Calcs!C20</f>
        <v>763.04927609855213</v>
      </c>
    </row>
    <row r="57" spans="2:13">
      <c r="C57" s="94" t="s">
        <v>857</v>
      </c>
      <c r="D57" s="115">
        <f ca="1">SUM(D43:D56)</f>
        <v>5650.3365506731006</v>
      </c>
    </row>
    <row r="59" spans="2:13">
      <c r="B59" s="89" t="s">
        <v>778</v>
      </c>
      <c r="E59" s="87" t="s">
        <v>833</v>
      </c>
    </row>
    <row r="60" spans="2:13">
      <c r="B60" s="88" t="s">
        <v>754</v>
      </c>
      <c r="C60" s="86" t="s">
        <v>755</v>
      </c>
    </row>
    <row r="61" spans="2:13">
      <c r="C61" s="86" t="s">
        <v>756</v>
      </c>
    </row>
    <row r="62" spans="2:13">
      <c r="C62" s="86" t="s">
        <v>757</v>
      </c>
    </row>
    <row r="63" spans="2:13">
      <c r="C63" s="86" t="s">
        <v>758</v>
      </c>
    </row>
    <row r="64" spans="2:13">
      <c r="C64" s="86" t="s">
        <v>759</v>
      </c>
    </row>
    <row r="65" spans="2:5">
      <c r="C65" s="86" t="s">
        <v>760</v>
      </c>
    </row>
    <row r="66" spans="2:5">
      <c r="C66" s="86" t="s">
        <v>773</v>
      </c>
    </row>
    <row r="68" spans="2:5">
      <c r="B68" s="88" t="s">
        <v>761</v>
      </c>
      <c r="C68" s="86" t="s">
        <v>762</v>
      </c>
      <c r="E68" s="87" t="s">
        <v>833</v>
      </c>
    </row>
    <row r="69" spans="2:5">
      <c r="C69" s="86" t="s">
        <v>763</v>
      </c>
    </row>
    <row r="70" spans="2:5">
      <c r="C70" s="86" t="s">
        <v>774</v>
      </c>
    </row>
  </sheetData>
  <sortState ref="M11:M52">
    <sortCondition ref="M11:M52"/>
  </sortState>
  <dataValidations count="3">
    <dataValidation type="list" allowBlank="1" showInputMessage="1" showErrorMessage="1" sqref="C7:E7">
      <formula1>"All, Min Balance, &lt;50%, &gt;50%"</formula1>
    </dataValidation>
    <dataValidation type="list" allowBlank="1" showInputMessage="1" showErrorMessage="1" sqref="C4:E4">
      <formula1>$M$4:$M$9</formula1>
    </dataValidation>
    <dataValidation type="list" allowBlank="1" showInputMessage="1" showErrorMessage="1" sqref="C5:E5">
      <formula1>$M$11:$M$52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filterMode="1"/>
  <dimension ref="A1:BS117"/>
  <sheetViews>
    <sheetView zoomScale="80" zoomScaleNormal="8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F28" sqref="F28"/>
    </sheetView>
  </sheetViews>
  <sheetFormatPr defaultRowHeight="12.75"/>
  <cols>
    <col min="1" max="1" width="17" customWidth="1"/>
    <col min="2" max="2" width="24" style="34" customWidth="1"/>
    <col min="3" max="3" width="12.75" bestFit="1" customWidth="1"/>
    <col min="4" max="4" width="9.875" bestFit="1" customWidth="1"/>
    <col min="5" max="5" width="13.625" bestFit="1" customWidth="1"/>
    <col min="6" max="6" width="12.375" bestFit="1" customWidth="1"/>
    <col min="7" max="7" width="11.625" bestFit="1" customWidth="1"/>
    <col min="9" max="24" width="7.625" customWidth="1"/>
    <col min="48" max="48" width="11.25" bestFit="1" customWidth="1"/>
    <col min="51" max="51" width="11.875" bestFit="1" customWidth="1"/>
    <col min="52" max="54" width="13" bestFit="1" customWidth="1"/>
    <col min="56" max="56" width="9.5" bestFit="1" customWidth="1"/>
    <col min="57" max="57" width="12.625" customWidth="1"/>
    <col min="59" max="59" width="14.375" customWidth="1"/>
    <col min="63" max="67" width="9" style="79"/>
  </cols>
  <sheetData>
    <row r="1" spans="1:71">
      <c r="F1" t="s">
        <v>102</v>
      </c>
      <c r="G1" t="s">
        <v>103</v>
      </c>
      <c r="I1" t="s">
        <v>961</v>
      </c>
    </row>
    <row r="2" spans="1:71" ht="25.5">
      <c r="A2" t="s">
        <v>694</v>
      </c>
      <c r="B2" s="123" t="s">
        <v>858</v>
      </c>
      <c r="E2" t="s">
        <v>92</v>
      </c>
      <c r="F2" s="124">
        <f>SUM(F3:F4)</f>
        <v>120000</v>
      </c>
      <c r="G2" s="124">
        <f>SUM(G3:G4)</f>
        <v>10000</v>
      </c>
      <c r="I2" t="s">
        <v>962</v>
      </c>
      <c r="J2">
        <f ca="1">OFFSET($BN$12,MATCH(Main!$C$5,$BS$13:$BS$54,0),0)</f>
        <v>2098.3754372328021</v>
      </c>
    </row>
    <row r="3" spans="1:71">
      <c r="B3" s="34" t="s">
        <v>695</v>
      </c>
      <c r="C3" s="84">
        <f>Main!C8</f>
        <v>0.5</v>
      </c>
      <c r="E3" t="s">
        <v>93</v>
      </c>
      <c r="F3" s="124">
        <f>Main!C13*12</f>
        <v>52800</v>
      </c>
      <c r="G3" s="124">
        <f>Main!C13</f>
        <v>4400</v>
      </c>
    </row>
    <row r="4" spans="1:71">
      <c r="E4" t="s">
        <v>958</v>
      </c>
      <c r="F4" s="124">
        <f>Main!C12*12</f>
        <v>67200</v>
      </c>
      <c r="G4" s="124">
        <f>Main!C12</f>
        <v>5600</v>
      </c>
    </row>
    <row r="5" spans="1:71">
      <c r="I5" t="s">
        <v>95</v>
      </c>
      <c r="K5">
        <f ca="1">SUM(K4,K3,J2)</f>
        <v>2098.3754372328021</v>
      </c>
      <c r="AY5" s="108" t="s">
        <v>859</v>
      </c>
      <c r="AZ5" s="128"/>
      <c r="BA5" s="128"/>
      <c r="BB5" s="128"/>
      <c r="BC5" s="128"/>
      <c r="BD5" s="128"/>
      <c r="BE5" s="128"/>
      <c r="BF5" s="128"/>
      <c r="BG5" s="128"/>
      <c r="BH5" s="129" t="s">
        <v>280</v>
      </c>
      <c r="BI5" s="130"/>
      <c r="BJ5" s="130"/>
      <c r="BL5" s="131" t="s">
        <v>863</v>
      </c>
      <c r="BM5" s="132"/>
      <c r="BN5" s="132"/>
      <c r="BO5" s="132"/>
    </row>
    <row r="6" spans="1:71" hidden="1">
      <c r="AY6" s="128"/>
      <c r="AZ6" s="128"/>
      <c r="BA6" s="128"/>
      <c r="BB6" s="128"/>
      <c r="BC6" s="128"/>
      <c r="BD6" s="128"/>
      <c r="BE6" s="128"/>
      <c r="BF6" s="128"/>
      <c r="BG6" s="128"/>
    </row>
    <row r="7" spans="1:71" hidden="1">
      <c r="AY7" s="128"/>
      <c r="AZ7" s="128"/>
      <c r="BA7" s="128"/>
      <c r="BB7" s="128"/>
      <c r="BC7" s="128"/>
      <c r="BD7" s="128"/>
      <c r="BE7" s="128"/>
      <c r="BF7" s="128"/>
      <c r="BG7" s="128"/>
    </row>
    <row r="8" spans="1:71" hidden="1">
      <c r="AY8" s="128"/>
      <c r="AZ8" s="128"/>
      <c r="BA8" s="128"/>
      <c r="BB8" s="128"/>
      <c r="BC8" s="128"/>
      <c r="BD8" s="128"/>
      <c r="BE8" s="128"/>
      <c r="BF8" s="128"/>
      <c r="BG8" s="128"/>
    </row>
    <row r="9" spans="1:71" hidden="1">
      <c r="AY9" s="128"/>
      <c r="AZ9" s="128"/>
      <c r="BA9" s="128"/>
      <c r="BB9" s="128"/>
      <c r="BC9" s="128"/>
      <c r="BD9" s="128"/>
      <c r="BE9" s="128"/>
      <c r="BF9" s="128"/>
      <c r="BG9" s="128"/>
    </row>
    <row r="10" spans="1:71" hidden="1">
      <c r="AY10" s="128"/>
      <c r="AZ10" s="128"/>
      <c r="BA10" s="128"/>
      <c r="BB10" s="128"/>
      <c r="BC10" s="128"/>
      <c r="BD10" s="128"/>
      <c r="BE10" s="128"/>
      <c r="BF10" s="128"/>
      <c r="BG10" s="128"/>
    </row>
    <row r="11" spans="1:71">
      <c r="C11" s="146" t="s">
        <v>87</v>
      </c>
      <c r="D11" s="146"/>
      <c r="E11" s="146"/>
      <c r="F11" s="146" t="s">
        <v>88</v>
      </c>
      <c r="G11" s="146"/>
      <c r="H11" s="146"/>
      <c r="I11" s="148" t="s">
        <v>879</v>
      </c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AQ11" s="149" t="s">
        <v>207</v>
      </c>
      <c r="AR11" s="149"/>
      <c r="AS11" s="149"/>
      <c r="AT11" s="149"/>
      <c r="AU11" s="149"/>
      <c r="AV11" s="149"/>
      <c r="AY11" s="147" t="s">
        <v>965</v>
      </c>
      <c r="AZ11" s="147"/>
      <c r="BA11" s="137"/>
      <c r="BB11" s="137"/>
      <c r="BC11" s="147" t="s">
        <v>88</v>
      </c>
      <c r="BD11" s="147"/>
      <c r="BE11" s="147"/>
      <c r="BF11" s="147"/>
      <c r="BG11" s="137"/>
    </row>
    <row r="12" spans="1:71" s="34" customFormat="1" ht="102">
      <c r="A12" s="42" t="s">
        <v>75</v>
      </c>
      <c r="B12" s="42" t="s">
        <v>52</v>
      </c>
      <c r="C12" s="134" t="s">
        <v>876</v>
      </c>
      <c r="D12" s="133" t="s">
        <v>877</v>
      </c>
      <c r="E12" s="133" t="s">
        <v>878</v>
      </c>
      <c r="F12" s="134" t="s">
        <v>876</v>
      </c>
      <c r="G12" s="133" t="s">
        <v>877</v>
      </c>
      <c r="H12" s="133" t="s">
        <v>878</v>
      </c>
      <c r="I12" s="134" t="s">
        <v>718</v>
      </c>
      <c r="J12" s="42" t="s">
        <v>719</v>
      </c>
      <c r="K12" s="42" t="s">
        <v>720</v>
      </c>
      <c r="L12" s="42" t="s">
        <v>721</v>
      </c>
      <c r="M12" s="42" t="s">
        <v>722</v>
      </c>
      <c r="N12" s="42" t="s">
        <v>725</v>
      </c>
      <c r="O12" s="42" t="s">
        <v>726</v>
      </c>
      <c r="P12" s="42" t="s">
        <v>727</v>
      </c>
      <c r="Q12" s="42" t="s">
        <v>728</v>
      </c>
      <c r="R12" s="42" t="s">
        <v>729</v>
      </c>
      <c r="S12" s="42" t="s">
        <v>730</v>
      </c>
      <c r="T12" s="42" t="s">
        <v>731</v>
      </c>
      <c r="U12" s="42" t="s">
        <v>732</v>
      </c>
      <c r="V12" s="42" t="s">
        <v>733</v>
      </c>
      <c r="W12" s="42" t="s">
        <v>734</v>
      </c>
      <c r="X12" s="42" t="s">
        <v>723</v>
      </c>
      <c r="Y12" s="43" t="s">
        <v>55</v>
      </c>
      <c r="Z12" s="42" t="s">
        <v>56</v>
      </c>
      <c r="AA12" s="42" t="s">
        <v>57</v>
      </c>
      <c r="AB12" s="42" t="s">
        <v>86</v>
      </c>
      <c r="AC12" s="42" t="s">
        <v>58</v>
      </c>
      <c r="AD12" s="42" t="s">
        <v>59</v>
      </c>
      <c r="AE12" s="42" t="s">
        <v>60</v>
      </c>
      <c r="AF12" s="42" t="s">
        <v>212</v>
      </c>
      <c r="AG12" s="42" t="s">
        <v>213</v>
      </c>
      <c r="AH12" s="42" t="s">
        <v>864</v>
      </c>
      <c r="AI12" s="42" t="s">
        <v>205</v>
      </c>
      <c r="AJ12" s="42" t="s">
        <v>196</v>
      </c>
      <c r="AK12" s="42" t="s">
        <v>206</v>
      </c>
      <c r="AL12" s="42" t="s">
        <v>67</v>
      </c>
      <c r="AM12" s="42" t="s">
        <v>948</v>
      </c>
      <c r="AN12" s="42" t="s">
        <v>949</v>
      </c>
      <c r="AO12" s="42" t="s">
        <v>950</v>
      </c>
      <c r="AP12" s="42" t="s">
        <v>951</v>
      </c>
      <c r="AQ12" s="135" t="s">
        <v>208</v>
      </c>
      <c r="AR12" s="135" t="s">
        <v>211</v>
      </c>
      <c r="AS12" s="135" t="s">
        <v>210</v>
      </c>
      <c r="AT12" s="135" t="s">
        <v>209</v>
      </c>
      <c r="AU12" s="135" t="s">
        <v>217</v>
      </c>
      <c r="AV12" s="136" t="s">
        <v>875</v>
      </c>
      <c r="AW12" s="133" t="s">
        <v>880</v>
      </c>
      <c r="AX12" s="133" t="s">
        <v>881</v>
      </c>
      <c r="AY12" s="138" t="s">
        <v>91</v>
      </c>
      <c r="AZ12" s="139" t="s">
        <v>79</v>
      </c>
      <c r="BA12" s="139" t="s">
        <v>95</v>
      </c>
      <c r="BB12" s="139" t="s">
        <v>96</v>
      </c>
      <c r="BC12" s="138" t="s">
        <v>91</v>
      </c>
      <c r="BD12" s="139" t="s">
        <v>79</v>
      </c>
      <c r="BE12" s="139" t="s">
        <v>97</v>
      </c>
      <c r="BF12" s="139" t="s">
        <v>98</v>
      </c>
      <c r="BG12" s="139" t="s">
        <v>865</v>
      </c>
      <c r="BH12" s="42" t="s">
        <v>68</v>
      </c>
      <c r="BI12" s="42" t="s">
        <v>224</v>
      </c>
      <c r="BJ12" s="42" t="s">
        <v>54</v>
      </c>
      <c r="BK12" s="80" t="s">
        <v>967</v>
      </c>
      <c r="BL12" s="127" t="s">
        <v>861</v>
      </c>
      <c r="BM12" s="127" t="s">
        <v>860</v>
      </c>
      <c r="BN12" s="127" t="s">
        <v>862</v>
      </c>
      <c r="BO12" s="127" t="s">
        <v>946</v>
      </c>
      <c r="BP12" s="34" t="s">
        <v>214</v>
      </c>
      <c r="BQ12" s="123" t="s">
        <v>866</v>
      </c>
      <c r="BR12" s="123"/>
    </row>
    <row r="13" spans="1:71" hidden="1">
      <c r="A13" t="s">
        <v>74</v>
      </c>
      <c r="B13" s="51" t="s">
        <v>44</v>
      </c>
      <c r="C13" s="35">
        <v>2</v>
      </c>
      <c r="D13" s="36">
        <v>3</v>
      </c>
      <c r="E13" s="36"/>
      <c r="F13" s="35"/>
      <c r="G13" s="36"/>
      <c r="H13" s="36"/>
      <c r="I13" s="35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>
        <v>18.79</v>
      </c>
      <c r="Z13">
        <v>20.99</v>
      </c>
      <c r="AA13">
        <v>18.79</v>
      </c>
      <c r="AB13">
        <v>55</v>
      </c>
      <c r="AC13">
        <v>320</v>
      </c>
      <c r="AD13">
        <v>55</v>
      </c>
      <c r="AE13">
        <v>10</v>
      </c>
      <c r="AH13">
        <v>10000</v>
      </c>
      <c r="AI13">
        <v>15000</v>
      </c>
      <c r="AJ13">
        <v>75000</v>
      </c>
      <c r="AL13" t="s">
        <v>73</v>
      </c>
      <c r="AM13">
        <v>1</v>
      </c>
      <c r="AN13">
        <v>1</v>
      </c>
      <c r="AO13">
        <v>1</v>
      </c>
      <c r="AP13">
        <v>1</v>
      </c>
      <c r="AQ13" s="84">
        <v>0</v>
      </c>
      <c r="AR13">
        <v>0</v>
      </c>
      <c r="AS13">
        <v>16</v>
      </c>
      <c r="AT13">
        <v>50000</v>
      </c>
      <c r="AU13">
        <v>0</v>
      </c>
      <c r="AY13" s="125">
        <f>$G$4*C13</f>
        <v>11200</v>
      </c>
      <c r="AZ13" s="125">
        <f>$G$3*D13</f>
        <v>13200</v>
      </c>
      <c r="BA13" s="125">
        <f>SUM(AY13:AZ13)</f>
        <v>24400</v>
      </c>
      <c r="BB13" s="125">
        <f>IF(E13=0,BA13,IF(BA13&gt;E13,E13,BA13))</f>
        <v>24400</v>
      </c>
      <c r="BG13" s="126">
        <f>(SUM(BB13,BF13)*12)+AH13</f>
        <v>302800</v>
      </c>
      <c r="BJ13" s="78">
        <v>19980</v>
      </c>
      <c r="BK13" s="81">
        <f>BG13/BJ13</f>
        <v>15.155155155155155</v>
      </c>
      <c r="BL13" s="81">
        <f>((AT13/BJ13)*100)+(BK13*100)-AU13</f>
        <v>1765.7657657657658</v>
      </c>
      <c r="BM13" s="81">
        <f>(BK13*2*100)-((AC13+AD13)*2)</f>
        <v>2281.031031031031</v>
      </c>
      <c r="BN13" s="81">
        <f>SUM(BL13:BM13)</f>
        <v>4046.796796796797</v>
      </c>
      <c r="BO13" s="81">
        <f ca="1">BN13-$K$5</f>
        <v>1948.4213595639949</v>
      </c>
      <c r="BP13" s="33" t="s">
        <v>893</v>
      </c>
      <c r="BQ13" t="s">
        <v>892</v>
      </c>
      <c r="BS13" t="str">
        <f>A13&amp;" - "&amp;B13</f>
        <v>ANZ - ARW Black</v>
      </c>
    </row>
    <row r="14" spans="1:71" hidden="1">
      <c r="A14" t="s">
        <v>99</v>
      </c>
      <c r="B14" s="51" t="s">
        <v>897</v>
      </c>
      <c r="C14" s="37">
        <v>1.25</v>
      </c>
      <c r="D14" s="36">
        <v>3</v>
      </c>
      <c r="E14" s="38"/>
      <c r="F14" s="37"/>
      <c r="G14" s="38"/>
      <c r="H14" s="38"/>
      <c r="I14" s="3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>
        <v>3</v>
      </c>
      <c r="U14" s="38"/>
      <c r="V14" s="38"/>
      <c r="W14" s="38"/>
      <c r="X14" s="38"/>
      <c r="Y14" s="37">
        <v>19.989999999999998</v>
      </c>
      <c r="Z14">
        <v>21.49</v>
      </c>
      <c r="AB14">
        <v>45</v>
      </c>
      <c r="AC14">
        <v>395</v>
      </c>
      <c r="AE14">
        <v>0</v>
      </c>
      <c r="AI14">
        <v>15000</v>
      </c>
      <c r="AL14" t="s">
        <v>73</v>
      </c>
      <c r="AM14">
        <v>1</v>
      </c>
      <c r="AN14">
        <v>1</v>
      </c>
      <c r="AO14">
        <v>1</v>
      </c>
      <c r="AP14">
        <v>1</v>
      </c>
      <c r="AY14" s="125">
        <f>$G$4*C14</f>
        <v>7000</v>
      </c>
      <c r="AZ14" s="125">
        <f>$G$3*D14</f>
        <v>13200</v>
      </c>
      <c r="BA14" s="125">
        <f>SUM(AY14:AZ14)</f>
        <v>20200</v>
      </c>
      <c r="BB14" s="125">
        <f>IF(E14=0,BA14,IF(BA14&gt;E14,E14,BA14))</f>
        <v>20200</v>
      </c>
      <c r="BG14">
        <f>SUM(BB14,BF14)*12</f>
        <v>242400</v>
      </c>
      <c r="BJ14" s="78">
        <v>18200</v>
      </c>
      <c r="BK14" s="81">
        <f>BG14/BJ14</f>
        <v>13.318681318681319</v>
      </c>
      <c r="BL14" s="81">
        <f>((AT14/BJ14)*100)+(BK14*100)-AU14</f>
        <v>1331.868131868132</v>
      </c>
      <c r="BM14" s="81">
        <f>(BK14*2*100)-((AC14+AD14)*2)</f>
        <v>1873.7362637362639</v>
      </c>
      <c r="BN14" s="81">
        <f>SUM(BL14:BM14)</f>
        <v>3205.6043956043959</v>
      </c>
      <c r="BO14" s="81">
        <f ca="1">BN14-$K$5</f>
        <v>1107.2289583715938</v>
      </c>
      <c r="BP14" t="s">
        <v>905</v>
      </c>
      <c r="BQ14" t="s">
        <v>912</v>
      </c>
      <c r="BS14" t="str">
        <f t="shared" ref="BS14:BS54" si="0">A14&amp;" - "&amp;B14</f>
        <v>Westpac - Altitude Black</v>
      </c>
    </row>
    <row r="15" spans="1:71" hidden="1">
      <c r="A15" t="s">
        <v>74</v>
      </c>
      <c r="B15" s="51" t="s">
        <v>43</v>
      </c>
      <c r="C15" s="35">
        <v>1.5</v>
      </c>
      <c r="D15" s="36">
        <v>2</v>
      </c>
      <c r="E15" s="36"/>
      <c r="F15" s="35"/>
      <c r="G15" s="36"/>
      <c r="H15" s="36"/>
      <c r="I15" s="35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>
        <v>18.79</v>
      </c>
      <c r="Z15">
        <v>20.99</v>
      </c>
      <c r="AA15">
        <v>18.79</v>
      </c>
      <c r="AB15">
        <v>55</v>
      </c>
      <c r="AC15">
        <v>94</v>
      </c>
      <c r="AD15">
        <v>55</v>
      </c>
      <c r="AE15">
        <v>10</v>
      </c>
      <c r="AI15">
        <v>6000</v>
      </c>
      <c r="AJ15">
        <v>50000</v>
      </c>
      <c r="AL15" t="s">
        <v>73</v>
      </c>
      <c r="AM15">
        <v>1</v>
      </c>
      <c r="AN15">
        <v>1</v>
      </c>
      <c r="AO15">
        <v>1</v>
      </c>
      <c r="AP15">
        <v>1</v>
      </c>
      <c r="AQ15" s="84">
        <v>0</v>
      </c>
      <c r="AR15">
        <v>0</v>
      </c>
      <c r="AS15">
        <v>16</v>
      </c>
      <c r="AT15">
        <v>50000</v>
      </c>
      <c r="AU15">
        <v>0</v>
      </c>
      <c r="AY15" s="125">
        <f>$G$4*C15</f>
        <v>8400</v>
      </c>
      <c r="AZ15" s="125">
        <f>$G$3*D15</f>
        <v>8800</v>
      </c>
      <c r="BA15" s="125">
        <f>SUM(AY15:AZ15)</f>
        <v>17200</v>
      </c>
      <c r="BB15" s="125">
        <f>IF(E15=0,BA15,IF(BA15&gt;E15,E15,BA15))</f>
        <v>17200</v>
      </c>
      <c r="BG15" s="126">
        <f>(SUM(BB15,BF15)*12)+AH15</f>
        <v>206400</v>
      </c>
      <c r="BJ15" s="78">
        <v>19980</v>
      </c>
      <c r="BK15" s="81">
        <f>BG15/BJ15</f>
        <v>10.33033033033033</v>
      </c>
      <c r="BL15" s="81">
        <f>((AT15/BJ15)*100)+(BK15*100)-AU15</f>
        <v>1283.2832832832833</v>
      </c>
      <c r="BM15" s="81">
        <f>(BK15*2*100)-((AC15+AD15)*2)</f>
        <v>1768.066066066066</v>
      </c>
      <c r="BN15" s="81">
        <f>SUM(BL15:BM15)</f>
        <v>3051.3493493493493</v>
      </c>
      <c r="BO15" s="81">
        <f ca="1">BN15-$K$5</f>
        <v>952.97391211654713</v>
      </c>
      <c r="BP15" t="s">
        <v>891</v>
      </c>
      <c r="BQ15" t="s">
        <v>885</v>
      </c>
      <c r="BS15" t="str">
        <f t="shared" si="0"/>
        <v>ANZ - ARW Platinum</v>
      </c>
    </row>
    <row r="16" spans="1:71">
      <c r="A16" t="s">
        <v>76</v>
      </c>
      <c r="B16" s="51" t="s">
        <v>77</v>
      </c>
      <c r="C16" s="35">
        <v>1.25</v>
      </c>
      <c r="D16" s="36">
        <v>3</v>
      </c>
      <c r="E16" s="36">
        <v>1000000</v>
      </c>
      <c r="F16" s="35"/>
      <c r="G16" s="36"/>
      <c r="H16" s="36"/>
      <c r="I16" s="35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>
        <v>20.239999999999998</v>
      </c>
      <c r="Z16">
        <v>21.24</v>
      </c>
      <c r="AB16">
        <v>55</v>
      </c>
      <c r="AC16">
        <v>425</v>
      </c>
      <c r="AE16">
        <v>15</v>
      </c>
      <c r="AI16">
        <v>18000</v>
      </c>
      <c r="AL16" t="s">
        <v>73</v>
      </c>
      <c r="AM16">
        <v>1</v>
      </c>
      <c r="AN16">
        <v>1</v>
      </c>
      <c r="AO16">
        <v>1</v>
      </c>
      <c r="AP16">
        <v>1</v>
      </c>
      <c r="AQ16" s="84">
        <v>0</v>
      </c>
      <c r="AR16">
        <v>0</v>
      </c>
      <c r="AS16">
        <v>10</v>
      </c>
      <c r="AX16">
        <v>2</v>
      </c>
      <c r="AY16" s="125">
        <f>$F$4*C16</f>
        <v>84000</v>
      </c>
      <c r="AZ16" s="125">
        <f>$F$3*D16</f>
        <v>158400</v>
      </c>
      <c r="BA16" s="125">
        <f>SUM(AY16:AZ16)</f>
        <v>242400</v>
      </c>
      <c r="BB16" s="125">
        <f>IF(BA16&gt;E16,E16,BA16)</f>
        <v>242400</v>
      </c>
      <c r="BD16">
        <f>IF(BB16&lt;BA16,((BA16-BB16)/(BA16/$F$2))*G16*$C$3,0)</f>
        <v>0</v>
      </c>
      <c r="BE16" s="126">
        <f>BD16</f>
        <v>0</v>
      </c>
      <c r="BF16">
        <f>IF(BE16&gt;H16,H16,BE16)</f>
        <v>0</v>
      </c>
      <c r="BG16" s="126">
        <f>SUM(BB16,BF16)</f>
        <v>242400</v>
      </c>
      <c r="BJ16" s="30">
        <v>18600</v>
      </c>
      <c r="BK16" s="81">
        <f>BG16/BJ16</f>
        <v>13.03225806451613</v>
      </c>
      <c r="BL16" s="81">
        <f>((AT16/BJ16)*100)+(BK16*100)-AU16</f>
        <v>1303.2258064516129</v>
      </c>
      <c r="BM16" s="81">
        <f>(BK16*2*100)-((AC16+AD16)*2)</f>
        <v>1756.4516129032259</v>
      </c>
      <c r="BN16" s="81">
        <f>SUM(BL16:BM16)</f>
        <v>3059.677419354839</v>
      </c>
      <c r="BO16" s="81">
        <f ca="1">BN16-$K$5</f>
        <v>961.30198212203686</v>
      </c>
      <c r="BP16" t="s">
        <v>896</v>
      </c>
      <c r="BQ16" t="s">
        <v>867</v>
      </c>
      <c r="BS16" t="str">
        <f t="shared" si="0"/>
        <v>CBA - Diamond Awards</v>
      </c>
    </row>
    <row r="17" spans="1:71" hidden="1">
      <c r="A17" t="s">
        <v>74</v>
      </c>
      <c r="B17" s="51" t="s">
        <v>42</v>
      </c>
      <c r="C17" s="35">
        <v>1</v>
      </c>
      <c r="D17" s="36">
        <v>1.5</v>
      </c>
      <c r="E17" s="36"/>
      <c r="F17" s="35"/>
      <c r="G17" s="36"/>
      <c r="H17" s="36"/>
      <c r="I17" s="35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7">
        <v>18.79</v>
      </c>
      <c r="Z17">
        <v>20.99</v>
      </c>
      <c r="AA17">
        <v>18.79</v>
      </c>
      <c r="AB17">
        <v>44</v>
      </c>
      <c r="AC17">
        <v>34</v>
      </c>
      <c r="AD17">
        <v>55</v>
      </c>
      <c r="AE17">
        <v>10</v>
      </c>
      <c r="AI17">
        <v>1000</v>
      </c>
      <c r="AJ17">
        <v>15000</v>
      </c>
      <c r="AL17" t="s">
        <v>73</v>
      </c>
      <c r="AP17">
        <v>1</v>
      </c>
      <c r="AQ17" s="84">
        <v>0</v>
      </c>
      <c r="AR17">
        <v>0</v>
      </c>
      <c r="AS17">
        <v>16</v>
      </c>
      <c r="AT17">
        <v>50000</v>
      </c>
      <c r="AU17">
        <v>0</v>
      </c>
      <c r="AY17" s="125">
        <f>$G$4*C17</f>
        <v>5600</v>
      </c>
      <c r="AZ17" s="125">
        <f>$G$3*D17</f>
        <v>6600</v>
      </c>
      <c r="BA17" s="125">
        <f>SUM(AY17:AZ17)</f>
        <v>12200</v>
      </c>
      <c r="BB17" s="125">
        <f>IF(E17=0,BA17,IF(BA17&gt;E17,E17,BA17))</f>
        <v>12200</v>
      </c>
      <c r="BG17" s="126">
        <f>(SUM(BB17,BF17)*12)+AH17</f>
        <v>146400</v>
      </c>
      <c r="BJ17" s="30">
        <v>19980</v>
      </c>
      <c r="BK17" s="81">
        <f>BG17/BJ17</f>
        <v>7.3273273273273274</v>
      </c>
      <c r="BL17" s="81">
        <f>((AT17/BJ17)*100)+(BK17*100)-AU17</f>
        <v>982.982982982983</v>
      </c>
      <c r="BM17" s="81">
        <f>(BK17*2*100)-((AC17+AD17)*2)</f>
        <v>1287.4654654654655</v>
      </c>
      <c r="BN17" s="81">
        <f>SUM(BL17:BM17)</f>
        <v>2270.4484484484483</v>
      </c>
      <c r="BO17" s="81">
        <f ca="1">BN17-$K$5</f>
        <v>172.07301121564615</v>
      </c>
      <c r="BP17" t="s">
        <v>890</v>
      </c>
      <c r="BQ17" t="s">
        <v>884</v>
      </c>
      <c r="BS17" t="str">
        <f t="shared" si="0"/>
        <v>ANZ - ARW Classic</v>
      </c>
    </row>
    <row r="18" spans="1:71">
      <c r="A18" t="s">
        <v>76</v>
      </c>
      <c r="B18" s="51" t="s">
        <v>80</v>
      </c>
      <c r="C18" s="35">
        <v>1</v>
      </c>
      <c r="D18" s="36">
        <v>2.5</v>
      </c>
      <c r="E18" s="36">
        <v>150000</v>
      </c>
      <c r="F18" s="35"/>
      <c r="G18" s="36">
        <v>1</v>
      </c>
      <c r="H18" s="36">
        <v>100000</v>
      </c>
      <c r="I18" s="35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7">
        <v>20.239999999999998</v>
      </c>
      <c r="Z18">
        <v>21.24</v>
      </c>
      <c r="AB18">
        <v>55</v>
      </c>
      <c r="AC18">
        <v>280</v>
      </c>
      <c r="AE18">
        <v>15</v>
      </c>
      <c r="AI18">
        <v>6000</v>
      </c>
      <c r="AL18" t="s">
        <v>73</v>
      </c>
      <c r="AM18">
        <v>1</v>
      </c>
      <c r="AN18">
        <v>1</v>
      </c>
      <c r="AO18">
        <v>1</v>
      </c>
      <c r="AP18">
        <v>1</v>
      </c>
      <c r="AX18">
        <v>2</v>
      </c>
      <c r="AY18" s="125">
        <f>$F$4*C18</f>
        <v>67200</v>
      </c>
      <c r="AZ18" s="125">
        <f>$F$3*D18</f>
        <v>132000</v>
      </c>
      <c r="BA18" s="125">
        <f>SUM(AY18:AZ18)</f>
        <v>199200</v>
      </c>
      <c r="BB18" s="125">
        <f>IF(BA18&gt;E18,E18,BA18)</f>
        <v>150000</v>
      </c>
      <c r="BD18">
        <f>IF(BB18&lt;BA18,((BA18-BB18)/(BA18/$F$2))*G18*$C$3,0)</f>
        <v>14819.277108433736</v>
      </c>
      <c r="BE18" s="126">
        <f>BD18</f>
        <v>14819.277108433736</v>
      </c>
      <c r="BF18">
        <f>IF(BE18&gt;H18,H18,BE18)</f>
        <v>14819.277108433736</v>
      </c>
      <c r="BG18">
        <f>SUM(BB18,BF18)</f>
        <v>164819.27710843374</v>
      </c>
      <c r="BJ18" s="30">
        <v>18600</v>
      </c>
      <c r="BK18" s="81">
        <f>BG18/BJ18</f>
        <v>8.8612514574426751</v>
      </c>
      <c r="BL18" s="81">
        <f>((AT18/BJ18)*100)+(BK18*100)-AU18</f>
        <v>886.12514574426746</v>
      </c>
      <c r="BM18" s="81">
        <f>(BK18*2*100)-((AC18+AD18)*2)</f>
        <v>1212.2502914885349</v>
      </c>
      <c r="BN18" s="81">
        <f>SUM(BL18:BM18)</f>
        <v>2098.3754372328021</v>
      </c>
      <c r="BO18" s="81">
        <f ca="1">BN18-$K$5</f>
        <v>0</v>
      </c>
      <c r="BP18" t="s">
        <v>904</v>
      </c>
      <c r="BQ18" t="s">
        <v>903</v>
      </c>
      <c r="BS18" t="str">
        <f t="shared" si="0"/>
        <v>CBA - Platinum Awards</v>
      </c>
    </row>
    <row r="19" spans="1:71" hidden="1">
      <c r="A19" s="44" t="s">
        <v>133</v>
      </c>
      <c r="B19" s="52" t="s">
        <v>197</v>
      </c>
      <c r="C19" s="45"/>
      <c r="D19" s="46"/>
      <c r="E19" s="46"/>
      <c r="F19" s="45"/>
      <c r="G19" s="46"/>
      <c r="H19" s="46"/>
      <c r="I19" s="45">
        <v>2</v>
      </c>
      <c r="J19" s="46">
        <v>2</v>
      </c>
      <c r="K19" s="46">
        <v>1</v>
      </c>
      <c r="L19" s="46">
        <v>1</v>
      </c>
      <c r="M19" s="46">
        <v>0.5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0.5</v>
      </c>
      <c r="V19" s="46">
        <v>0.5</v>
      </c>
      <c r="W19" s="46">
        <v>0.5</v>
      </c>
      <c r="X19" s="46">
        <v>1</v>
      </c>
      <c r="Y19" s="45">
        <v>20.74</v>
      </c>
      <c r="Z19" s="44">
        <v>0</v>
      </c>
      <c r="AA19" s="44">
        <v>0</v>
      </c>
      <c r="AB19" s="44">
        <v>55</v>
      </c>
      <c r="AC19" s="44">
        <v>80</v>
      </c>
      <c r="AD19" s="44"/>
      <c r="AE19" s="44">
        <v>0</v>
      </c>
      <c r="AF19" s="44"/>
      <c r="AG19" s="44"/>
      <c r="AH19" s="44"/>
      <c r="AI19" s="44"/>
      <c r="AJ19" s="44">
        <v>40000</v>
      </c>
      <c r="AK19" s="48">
        <v>2.5000000000000001E-2</v>
      </c>
      <c r="AL19" s="44" t="s">
        <v>218</v>
      </c>
      <c r="AM19" s="44">
        <v>1</v>
      </c>
      <c r="AN19" s="44">
        <v>1</v>
      </c>
      <c r="AO19" s="44">
        <v>1</v>
      </c>
      <c r="AP19" s="44"/>
      <c r="AQ19" s="44">
        <v>0.99</v>
      </c>
      <c r="AR19" s="44">
        <v>1</v>
      </c>
      <c r="AS19" s="44">
        <v>6</v>
      </c>
      <c r="AT19" s="44">
        <v>0</v>
      </c>
      <c r="AU19" s="44">
        <v>0</v>
      </c>
      <c r="AV19" s="44"/>
      <c r="AW19" s="44">
        <v>1</v>
      </c>
      <c r="AX19" s="44">
        <v>1</v>
      </c>
      <c r="AY19" s="44">
        <f ca="1">(I19*Main!$D$43)+(Card1!J45*Main!$D$45)+(Card1!L45*Main!$D$46)+(Card1!M45*Main!$D$53)+(Card1!N45*Main!$D$50)+(Card1!O45*Main!$D$54)+(Card1!P45*Main!$D$55)+(Card1!W45*Main!$D$51)+((Main!$D$44+Main!$D$47+Main!$D$48+Main!$D$49+Main!$D$52+Main!$D$56)*Card1!X45)</f>
        <v>7536.8776987553974</v>
      </c>
      <c r="AZ19" s="44"/>
      <c r="BA19" s="125">
        <f ca="1">SUM(AY19:AZ19)</f>
        <v>7536.8776987553974</v>
      </c>
      <c r="BB19" s="125">
        <f ca="1">IF(E19=0,BA19,IF(BA19&gt;E19,E19,BA19))</f>
        <v>7536.8776987553974</v>
      </c>
      <c r="BC19" s="44"/>
      <c r="BD19">
        <f ca="1">IF(BB19&lt;BA19,((BA19-BB19)/(BA19/$F$2))*G19*$C$3,0)</f>
        <v>0</v>
      </c>
      <c r="BE19" s="126">
        <f ca="1">BD19</f>
        <v>0</v>
      </c>
      <c r="BF19">
        <f ca="1">IF(BE19&gt;H19,H19,BE19)</f>
        <v>0</v>
      </c>
      <c r="BG19">
        <f ca="1">SUM(BB19,BF19)*12</f>
        <v>90442.532385064769</v>
      </c>
      <c r="BH19" s="44"/>
      <c r="BI19" s="44">
        <v>6900</v>
      </c>
      <c r="BJ19" s="44">
        <v>13500</v>
      </c>
      <c r="BK19" s="81">
        <f ca="1">BG19/BJ19</f>
        <v>6.6994468433381309</v>
      </c>
      <c r="BL19" s="81">
        <f ca="1">((AT19/BJ19)*100)+(BK19*100)-AU19</f>
        <v>669.94468433381314</v>
      </c>
      <c r="BM19" s="81">
        <f ca="1">(BK19*2*100)-((AC19+AD19)*2)</f>
        <v>1179.8893686676263</v>
      </c>
      <c r="BN19" s="81">
        <f ca="1">SUM(BL19:BM19)</f>
        <v>1849.8340530014393</v>
      </c>
      <c r="BO19" s="81">
        <f ca="1">BN19-$K$5</f>
        <v>-248.54138423136283</v>
      </c>
      <c r="BP19" s="33" t="s">
        <v>219</v>
      </c>
      <c r="BQ19" t="s">
        <v>925</v>
      </c>
      <c r="BS19" t="str">
        <f t="shared" si="0"/>
        <v>American Express - Platinum Rewards</v>
      </c>
    </row>
    <row r="20" spans="1:71">
      <c r="A20" t="s">
        <v>104</v>
      </c>
      <c r="B20" s="51" t="s">
        <v>105</v>
      </c>
      <c r="C20" s="37">
        <v>0.5</v>
      </c>
      <c r="D20" s="36">
        <v>1.5</v>
      </c>
      <c r="E20" s="38">
        <v>100000</v>
      </c>
      <c r="F20" s="37"/>
      <c r="G20" s="38"/>
      <c r="H20" s="38"/>
      <c r="I20" s="3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7">
        <v>19.989999999999998</v>
      </c>
      <c r="Z20">
        <v>21.74</v>
      </c>
      <c r="AB20">
        <v>44</v>
      </c>
      <c r="AC20">
        <v>250</v>
      </c>
      <c r="AI20">
        <v>5000</v>
      </c>
      <c r="AM20" s="90">
        <v>1</v>
      </c>
      <c r="AN20" s="90">
        <v>1</v>
      </c>
      <c r="AO20" s="90">
        <v>1</v>
      </c>
      <c r="AP20" s="90">
        <v>1</v>
      </c>
      <c r="AT20">
        <v>40000</v>
      </c>
      <c r="AV20" s="58">
        <v>41931</v>
      </c>
      <c r="AY20" s="125">
        <f>$G$4*C20</f>
        <v>2800</v>
      </c>
      <c r="AZ20" s="125">
        <f>$G$3*D20</f>
        <v>6600</v>
      </c>
      <c r="BA20" s="125">
        <f>SUM(AY20:AZ20)</f>
        <v>9400</v>
      </c>
      <c r="BB20" s="125">
        <f>IF(E20=0,BA20,IF(BA20&gt;E20,E20,BA20))</f>
        <v>9400</v>
      </c>
      <c r="BG20">
        <f>SUM(BB20,BF20)*12</f>
        <v>112800</v>
      </c>
      <c r="BI20">
        <v>8000</v>
      </c>
      <c r="BJ20" s="44">
        <v>15100</v>
      </c>
      <c r="BK20" s="81">
        <f>BG20/BJ20</f>
        <v>7.4701986754966887</v>
      </c>
      <c r="BL20" s="81">
        <f>((AT20/BJ20)*100)+(BK20*100)-AU20</f>
        <v>1011.9205298013246</v>
      </c>
      <c r="BM20" s="81">
        <f>(BK20*2*100)-((AC20+AD20)*2)</f>
        <v>994.0397350993378</v>
      </c>
      <c r="BN20" s="81">
        <f>SUM(BL20:BM20)</f>
        <v>2005.9602649006624</v>
      </c>
      <c r="BO20" s="81">
        <f ca="1">BN20-$K$5</f>
        <v>-92.415172332139718</v>
      </c>
      <c r="BP20" t="s">
        <v>918</v>
      </c>
      <c r="BQ20" t="s">
        <v>868</v>
      </c>
      <c r="BS20" t="str">
        <f t="shared" si="0"/>
        <v>NAB - Qantas Rewards Premium</v>
      </c>
    </row>
    <row r="21" spans="1:71" hidden="1">
      <c r="A21" t="s">
        <v>74</v>
      </c>
      <c r="B21" s="51" t="s">
        <v>18</v>
      </c>
      <c r="C21" s="35">
        <v>0.75</v>
      </c>
      <c r="D21" s="36">
        <v>1.5</v>
      </c>
      <c r="E21" s="36"/>
      <c r="F21" s="35"/>
      <c r="G21" s="36"/>
      <c r="H21" s="36"/>
      <c r="I21" s="35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7">
        <v>19.989999999999998</v>
      </c>
      <c r="Z21">
        <v>21.49</v>
      </c>
      <c r="AA21">
        <v>19.989999999999998</v>
      </c>
      <c r="AB21">
        <v>55</v>
      </c>
      <c r="AC21">
        <v>370</v>
      </c>
      <c r="AD21">
        <v>55</v>
      </c>
      <c r="AE21">
        <v>10</v>
      </c>
      <c r="AI21">
        <v>15000</v>
      </c>
      <c r="AJ21">
        <v>75000</v>
      </c>
      <c r="AL21" t="s">
        <v>72</v>
      </c>
      <c r="AM21">
        <v>1</v>
      </c>
      <c r="AN21">
        <v>1</v>
      </c>
      <c r="AO21">
        <v>1</v>
      </c>
      <c r="AP21">
        <v>1</v>
      </c>
      <c r="AQ21" s="84">
        <v>0</v>
      </c>
      <c r="AR21">
        <v>0</v>
      </c>
      <c r="AS21">
        <v>16</v>
      </c>
      <c r="AT21">
        <v>50000</v>
      </c>
      <c r="AU21">
        <v>0</v>
      </c>
      <c r="AY21" s="125">
        <f>$G$4*C21</f>
        <v>4200</v>
      </c>
      <c r="AZ21" s="125">
        <f>$G$3*D21</f>
        <v>6600</v>
      </c>
      <c r="BA21" s="125">
        <f>SUM(AY21:AZ21)</f>
        <v>10800</v>
      </c>
      <c r="BB21" s="125">
        <f>IF(E21=0,BA21,IF(BA21&gt;E21,E21,BA21))</f>
        <v>10800</v>
      </c>
      <c r="BG21" s="126">
        <f>(SUM(BB21,BF21)*12)+AH21</f>
        <v>129600</v>
      </c>
      <c r="BI21">
        <v>8000</v>
      </c>
      <c r="BJ21" s="44">
        <v>15100</v>
      </c>
      <c r="BK21" s="81">
        <f>BG21/BJ21</f>
        <v>8.5827814569536418</v>
      </c>
      <c r="BL21" s="81">
        <f>((AT21/BJ21)*100)+(BK21*100)-AU21</f>
        <v>1189.4039735099336</v>
      </c>
      <c r="BM21" s="81">
        <f>(BK21*2*100)-((AC21+AD21)*2)</f>
        <v>866.55629139072835</v>
      </c>
      <c r="BN21" s="81">
        <f>SUM(BL21:BM21)</f>
        <v>2055.960264900662</v>
      </c>
      <c r="BO21" s="81">
        <f ca="1">BN21-$K$5</f>
        <v>-42.415172332140173</v>
      </c>
      <c r="BP21" t="s">
        <v>895</v>
      </c>
      <c r="BQ21" t="s">
        <v>894</v>
      </c>
      <c r="BS21" t="str">
        <f t="shared" si="0"/>
        <v>ANZ - AFF Black</v>
      </c>
    </row>
    <row r="22" spans="1:71" hidden="1">
      <c r="A22" t="s">
        <v>74</v>
      </c>
      <c r="B22" s="51" t="s">
        <v>16</v>
      </c>
      <c r="C22" s="35">
        <v>0.4</v>
      </c>
      <c r="D22" s="36">
        <v>1</v>
      </c>
      <c r="E22" s="36"/>
      <c r="F22" s="35"/>
      <c r="G22" s="36"/>
      <c r="H22" s="36"/>
      <c r="I22" s="35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7">
        <v>19.989999999999998</v>
      </c>
      <c r="Z22">
        <v>21.49</v>
      </c>
      <c r="AA22">
        <v>19.989999999999998</v>
      </c>
      <c r="AB22">
        <v>44</v>
      </c>
      <c r="AC22">
        <v>40</v>
      </c>
      <c r="AD22">
        <v>55</v>
      </c>
      <c r="AE22">
        <v>10</v>
      </c>
      <c r="AI22">
        <v>1000</v>
      </c>
      <c r="AJ22">
        <v>15000</v>
      </c>
      <c r="AL22" t="s">
        <v>72</v>
      </c>
      <c r="AP22">
        <v>1</v>
      </c>
      <c r="AQ22" s="84">
        <v>0</v>
      </c>
      <c r="AR22">
        <v>0</v>
      </c>
      <c r="AS22">
        <v>16</v>
      </c>
      <c r="AT22">
        <v>50000</v>
      </c>
      <c r="AU22">
        <v>0</v>
      </c>
      <c r="AY22" s="125">
        <f>$G$4*C22</f>
        <v>2240</v>
      </c>
      <c r="AZ22" s="125">
        <f>$G$3*D22</f>
        <v>4400</v>
      </c>
      <c r="BA22" s="125">
        <f>SUM(AY22:AZ22)</f>
        <v>6640</v>
      </c>
      <c r="BB22" s="125">
        <f>IF(E22=0,BA22,IF(BA22&gt;E22,E22,BA22))</f>
        <v>6640</v>
      </c>
      <c r="BG22" s="126">
        <f>(SUM(BB22,BF22)*12)+AH22</f>
        <v>79680</v>
      </c>
      <c r="BI22">
        <v>8000</v>
      </c>
      <c r="BJ22" s="44">
        <v>15100</v>
      </c>
      <c r="BK22" s="81">
        <f>BG22/BJ22</f>
        <v>5.2768211920529797</v>
      </c>
      <c r="BL22" s="81">
        <f>((AT22/BJ22)*100)+(BK22*100)-AU22</f>
        <v>858.80794701986758</v>
      </c>
      <c r="BM22" s="81">
        <f>(BK22*2*100)-((AC22+AD22)*2)</f>
        <v>865.36423841059604</v>
      </c>
      <c r="BN22" s="81">
        <f>SUM(BL22:BM22)</f>
        <v>1724.1721854304637</v>
      </c>
      <c r="BO22" s="81">
        <f ca="1">BN22-$K$5</f>
        <v>-374.2032518023384</v>
      </c>
      <c r="BP22" t="s">
        <v>889</v>
      </c>
      <c r="BQ22" t="s">
        <v>882</v>
      </c>
      <c r="BS22" t="str">
        <f t="shared" si="0"/>
        <v>ANZ - AFF Classic</v>
      </c>
    </row>
    <row r="23" spans="1:71" ht="12" hidden="1" customHeight="1">
      <c r="A23" s="90" t="s">
        <v>99</v>
      </c>
      <c r="B23" s="51" t="s">
        <v>909</v>
      </c>
      <c r="C23" s="37">
        <v>0.5</v>
      </c>
      <c r="D23" s="36">
        <v>1.5</v>
      </c>
      <c r="E23" s="38"/>
      <c r="F23" s="37"/>
      <c r="G23" s="38"/>
      <c r="H23" s="38"/>
      <c r="I23" s="37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>
        <v>1.5</v>
      </c>
      <c r="U23" s="38"/>
      <c r="V23" s="38"/>
      <c r="W23" s="38"/>
      <c r="X23" s="38"/>
      <c r="Y23" s="37">
        <v>19.739999999999998</v>
      </c>
      <c r="Z23">
        <v>20.49</v>
      </c>
      <c r="AB23">
        <v>45</v>
      </c>
      <c r="AC23">
        <v>250</v>
      </c>
      <c r="AL23" s="90" t="s">
        <v>910</v>
      </c>
      <c r="AM23" s="90"/>
      <c r="AN23" s="90"/>
      <c r="AO23" s="90"/>
      <c r="AP23" s="90">
        <v>1</v>
      </c>
      <c r="AQ23" s="76">
        <v>9.9000000000000008E-3</v>
      </c>
      <c r="AS23">
        <v>6</v>
      </c>
      <c r="AT23">
        <v>10000</v>
      </c>
      <c r="AY23" s="125">
        <f>$G$4*C23</f>
        <v>2800</v>
      </c>
      <c r="AZ23" s="125">
        <f>$G$3*D23</f>
        <v>6600</v>
      </c>
      <c r="BA23" s="125">
        <f>SUM(AY23:AZ23)</f>
        <v>9400</v>
      </c>
      <c r="BB23" s="125">
        <f>IF(E23=0,BA23,IF(BA23&gt;E23,E23,BA23))</f>
        <v>9400</v>
      </c>
      <c r="BG23" s="126">
        <f>SUM(BB23,BF23)*12</f>
        <v>112800</v>
      </c>
      <c r="BI23">
        <v>8000</v>
      </c>
      <c r="BJ23" s="44">
        <v>15100</v>
      </c>
      <c r="BK23" s="81">
        <f>BG23/BJ23</f>
        <v>7.4701986754966887</v>
      </c>
      <c r="BL23" s="81">
        <f>((AT23/BJ23)*100)+(BK23*100)-AU23</f>
        <v>813.24503311258286</v>
      </c>
      <c r="BM23" s="81">
        <f>(BK23*2*100)-((AC23+AD23)*2)</f>
        <v>994.0397350993378</v>
      </c>
      <c r="BN23" s="81">
        <f>SUM(BL23:BM23)</f>
        <v>1807.2847682119207</v>
      </c>
      <c r="BO23" s="81">
        <f ca="1">BN23-$K$5</f>
        <v>-291.09066902088148</v>
      </c>
      <c r="BP23" t="s">
        <v>911</v>
      </c>
      <c r="BQ23" t="s">
        <v>915</v>
      </c>
      <c r="BS23" t="str">
        <f t="shared" si="0"/>
        <v>Westpac - Singapore Airlines Westpac Platinum</v>
      </c>
    </row>
    <row r="24" spans="1:71">
      <c r="A24" t="s">
        <v>104</v>
      </c>
      <c r="B24" s="51" t="s">
        <v>106</v>
      </c>
      <c r="C24" s="37">
        <v>0.5</v>
      </c>
      <c r="D24" s="36">
        <v>1</v>
      </c>
      <c r="E24" s="38">
        <v>100000</v>
      </c>
      <c r="F24" s="37"/>
      <c r="G24" s="38"/>
      <c r="H24" s="38"/>
      <c r="I24" s="37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7">
        <v>19.989999999999998</v>
      </c>
      <c r="Z24">
        <v>21.74</v>
      </c>
      <c r="AB24">
        <v>44</v>
      </c>
      <c r="AC24">
        <v>65</v>
      </c>
      <c r="AI24">
        <v>500</v>
      </c>
      <c r="AP24" s="90">
        <v>1</v>
      </c>
      <c r="AT24">
        <v>20000</v>
      </c>
      <c r="AV24" s="58">
        <v>41931</v>
      </c>
      <c r="AY24" s="125">
        <f>$G$4*C24</f>
        <v>2800</v>
      </c>
      <c r="AZ24" s="125">
        <f>$G$3*D24</f>
        <v>4400</v>
      </c>
      <c r="BA24" s="125">
        <f>SUM(AY24:AZ24)</f>
        <v>7200</v>
      </c>
      <c r="BB24" s="125">
        <f>IF(E24=0,BA24,IF(BA24&gt;E24,E24,BA24))</f>
        <v>7200</v>
      </c>
      <c r="BG24">
        <f>SUM(BB24,BF24)*12</f>
        <v>86400</v>
      </c>
      <c r="BI24">
        <v>8000</v>
      </c>
      <c r="BJ24" s="44">
        <v>15100</v>
      </c>
      <c r="BK24" s="81">
        <f>BG24/BJ24</f>
        <v>5.7218543046357615</v>
      </c>
      <c r="BL24" s="81">
        <f>((AT24/BJ24)*100)+(BK24*100)-AU24</f>
        <v>704.63576158940396</v>
      </c>
      <c r="BM24" s="81">
        <f>(BK24*2*100)-((AC24+AD24)*2)</f>
        <v>1014.3708609271523</v>
      </c>
      <c r="BN24" s="81">
        <f>SUM(BL24:BM24)</f>
        <v>1719.0066225165563</v>
      </c>
      <c r="BO24" s="81">
        <f ca="1">BN24-$K$5</f>
        <v>-379.36881471624588</v>
      </c>
      <c r="BP24" t="s">
        <v>917</v>
      </c>
      <c r="BQ24" t="s">
        <v>869</v>
      </c>
      <c r="BS24" t="str">
        <f t="shared" si="0"/>
        <v>NAB - Qantas Rewards</v>
      </c>
    </row>
    <row r="25" spans="1:71" hidden="1">
      <c r="A25" t="s">
        <v>99</v>
      </c>
      <c r="B25" s="51" t="s">
        <v>898</v>
      </c>
      <c r="C25" s="37">
        <v>0.625</v>
      </c>
      <c r="D25" s="36">
        <v>1.5</v>
      </c>
      <c r="E25" s="38"/>
      <c r="F25" s="37"/>
      <c r="G25" s="38"/>
      <c r="H25" s="38"/>
      <c r="I25" s="37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>
        <v>1.5</v>
      </c>
      <c r="U25" s="38"/>
      <c r="V25" s="38"/>
      <c r="W25" s="38"/>
      <c r="X25" s="38"/>
      <c r="Y25" s="37">
        <v>19.989999999999998</v>
      </c>
      <c r="Z25">
        <v>21.49</v>
      </c>
      <c r="AB25">
        <v>45</v>
      </c>
      <c r="AC25">
        <v>395</v>
      </c>
      <c r="AE25">
        <v>0</v>
      </c>
      <c r="AI25">
        <v>15000</v>
      </c>
      <c r="AL25" t="s">
        <v>72</v>
      </c>
      <c r="AM25">
        <v>1</v>
      </c>
      <c r="AN25">
        <v>1</v>
      </c>
      <c r="AO25">
        <v>1</v>
      </c>
      <c r="AP25">
        <v>1</v>
      </c>
      <c r="AY25" s="125">
        <f>$G$4*C25</f>
        <v>3500</v>
      </c>
      <c r="AZ25" s="125">
        <f>$G$3*D25</f>
        <v>6600</v>
      </c>
      <c r="BA25" s="125">
        <f>SUM(AY25:AZ25)</f>
        <v>10100</v>
      </c>
      <c r="BB25" s="125">
        <f>IF(E25=0,BA25,IF(BA25&gt;E25,E25,BA25))</f>
        <v>10100</v>
      </c>
      <c r="BG25">
        <f>SUM(BB25,BF25)*12</f>
        <v>121200</v>
      </c>
      <c r="BI25">
        <v>8000</v>
      </c>
      <c r="BJ25" s="44">
        <v>15100</v>
      </c>
      <c r="BK25" s="81">
        <f>BG25/BJ25</f>
        <v>8.0264900662251648</v>
      </c>
      <c r="BL25" s="81">
        <f>((AT25/BJ25)*100)+(BK25*100)-AU25</f>
        <v>802.64900662251648</v>
      </c>
      <c r="BM25" s="81">
        <f>(BK25*2*100)-((AC25+AD25)*2)</f>
        <v>815.29801324503296</v>
      </c>
      <c r="BN25" s="81">
        <f>SUM(BL25:BM25)</f>
        <v>1617.9470198675494</v>
      </c>
      <c r="BO25" s="81">
        <f ca="1">BN25-$K$5</f>
        <v>-480.4284173652527</v>
      </c>
      <c r="BP25" t="s">
        <v>908</v>
      </c>
      <c r="BQ25" t="s">
        <v>913</v>
      </c>
      <c r="BS25" t="str">
        <f t="shared" si="0"/>
        <v>Westpac - Earth Black</v>
      </c>
    </row>
    <row r="26" spans="1:71">
      <c r="A26" t="s">
        <v>99</v>
      </c>
      <c r="B26" s="51" t="s">
        <v>100</v>
      </c>
      <c r="C26" s="37">
        <v>1</v>
      </c>
      <c r="D26" s="36">
        <v>2</v>
      </c>
      <c r="E26" s="38">
        <v>7500</v>
      </c>
      <c r="F26" s="37"/>
      <c r="G26" s="38"/>
      <c r="H26" s="38"/>
      <c r="I26" s="3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7">
        <v>19.989999999999998</v>
      </c>
      <c r="Z26">
        <v>21.49</v>
      </c>
      <c r="AB26">
        <v>45</v>
      </c>
      <c r="AC26">
        <v>150</v>
      </c>
      <c r="AI26">
        <v>6000</v>
      </c>
      <c r="AL26" t="s">
        <v>73</v>
      </c>
      <c r="AM26">
        <v>1</v>
      </c>
      <c r="AN26">
        <v>1</v>
      </c>
      <c r="AO26">
        <v>1</v>
      </c>
      <c r="AP26">
        <v>1</v>
      </c>
      <c r="AY26" s="125">
        <f>$G$4*C26</f>
        <v>5600</v>
      </c>
      <c r="AZ26" s="125">
        <f>$G$3*D26</f>
        <v>8800</v>
      </c>
      <c r="BA26" s="125">
        <f>SUM(AY26:AZ26)</f>
        <v>14400</v>
      </c>
      <c r="BB26" s="125">
        <f>IF(E26=0,BA26,IF(BA26&gt;E26,E26,BA26))</f>
        <v>7500</v>
      </c>
      <c r="BG26">
        <f>SUM(BB26,BF26)*12</f>
        <v>90000</v>
      </c>
      <c r="BJ26" s="78">
        <v>18200</v>
      </c>
      <c r="BK26" s="81">
        <f>BG26/BJ26</f>
        <v>4.9450549450549453</v>
      </c>
      <c r="BL26" s="81">
        <f>((AT26/BJ26)*100)+(BK26*100)-AU26</f>
        <v>494.50549450549454</v>
      </c>
      <c r="BM26" s="81">
        <f>(BK26*2*100)-((AC26+AD26)*2)</f>
        <v>689.01098901098908</v>
      </c>
      <c r="BN26" s="81">
        <f>SUM(BL26:BM26)</f>
        <v>1183.5164835164837</v>
      </c>
      <c r="BO26" s="81">
        <f ca="1">BN26-$K$5</f>
        <v>-914.85895371631841</v>
      </c>
      <c r="BP26" t="s">
        <v>907</v>
      </c>
      <c r="BQ26" t="s">
        <v>916</v>
      </c>
      <c r="BS26" t="str">
        <f t="shared" si="0"/>
        <v>Westpac - Altitude Platinum</v>
      </c>
    </row>
    <row r="27" spans="1:71" hidden="1">
      <c r="A27" t="s">
        <v>74</v>
      </c>
      <c r="B27" s="51" t="s">
        <v>17</v>
      </c>
      <c r="C27" s="35">
        <v>0.5</v>
      </c>
      <c r="D27" s="36">
        <v>1</v>
      </c>
      <c r="E27" s="36"/>
      <c r="F27" s="35"/>
      <c r="G27" s="36"/>
      <c r="H27" s="36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7">
        <v>19.989999999999998</v>
      </c>
      <c r="Z27">
        <v>21.49</v>
      </c>
      <c r="AA27">
        <v>19.989999999999998</v>
      </c>
      <c r="AB27">
        <v>55</v>
      </c>
      <c r="AC27">
        <v>240</v>
      </c>
      <c r="AD27">
        <v>55</v>
      </c>
      <c r="AE27">
        <v>10</v>
      </c>
      <c r="AI27">
        <v>6000</v>
      </c>
      <c r="AJ27">
        <v>50000</v>
      </c>
      <c r="AL27" t="s">
        <v>72</v>
      </c>
      <c r="AM27">
        <v>1</v>
      </c>
      <c r="AN27">
        <v>1</v>
      </c>
      <c r="AO27">
        <v>1</v>
      </c>
      <c r="AP27">
        <v>1</v>
      </c>
      <c r="AQ27" s="84">
        <v>0</v>
      </c>
      <c r="AR27">
        <v>0</v>
      </c>
      <c r="AS27">
        <v>16</v>
      </c>
      <c r="AT27">
        <v>50000</v>
      </c>
      <c r="AU27">
        <v>0</v>
      </c>
      <c r="AY27" s="125">
        <f>$G$4*C27</f>
        <v>2800</v>
      </c>
      <c r="AZ27" s="125">
        <f>$G$3*D27</f>
        <v>4400</v>
      </c>
      <c r="BA27" s="125">
        <f>SUM(AY27:AZ27)</f>
        <v>7200</v>
      </c>
      <c r="BB27" s="125">
        <f>IF(E27=0,BA27,IF(BA27&gt;E27,E27,BA27))</f>
        <v>7200</v>
      </c>
      <c r="BG27" s="126">
        <f>(SUM(BB27,BF27)*12)+AH27</f>
        <v>86400</v>
      </c>
      <c r="BI27">
        <v>8000</v>
      </c>
      <c r="BJ27" s="44">
        <v>15100</v>
      </c>
      <c r="BK27" s="81">
        <f>BG27/BJ27</f>
        <v>5.7218543046357615</v>
      </c>
      <c r="BL27" s="81">
        <f>((AT27/BJ27)*100)+(BK27*100)-AU27</f>
        <v>903.31125827814571</v>
      </c>
      <c r="BM27" s="81">
        <f>(BK27*2*100)-((AC27+AD27)*2)</f>
        <v>554.37086092715231</v>
      </c>
      <c r="BN27" s="81">
        <f>SUM(BL27:BM27)</f>
        <v>1457.682119205298</v>
      </c>
      <c r="BO27" s="81">
        <f ca="1">BN27-$K$5</f>
        <v>-640.69331802750412</v>
      </c>
      <c r="BP27" t="s">
        <v>887</v>
      </c>
      <c r="BQ27" t="s">
        <v>886</v>
      </c>
      <c r="BS27" t="str">
        <f t="shared" si="0"/>
        <v>ANZ - AFF Platinum</v>
      </c>
    </row>
    <row r="28" spans="1:71">
      <c r="A28" t="s">
        <v>76</v>
      </c>
      <c r="B28" s="51" t="s">
        <v>78</v>
      </c>
      <c r="C28" s="35">
        <v>0.625</v>
      </c>
      <c r="D28" s="36">
        <v>1.5</v>
      </c>
      <c r="E28" s="36">
        <v>500000</v>
      </c>
      <c r="F28" s="35"/>
      <c r="G28" s="36"/>
      <c r="H28" s="36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7">
        <v>20.239999999999998</v>
      </c>
      <c r="Z28">
        <v>21.24</v>
      </c>
      <c r="AB28">
        <v>55</v>
      </c>
      <c r="AC28">
        <v>425</v>
      </c>
      <c r="AD28">
        <v>10</v>
      </c>
      <c r="AE28">
        <v>15</v>
      </c>
      <c r="AI28">
        <v>18000</v>
      </c>
      <c r="AL28" t="s">
        <v>72</v>
      </c>
      <c r="AM28">
        <v>1</v>
      </c>
      <c r="AN28">
        <v>1</v>
      </c>
      <c r="AO28">
        <v>1</v>
      </c>
      <c r="AP28">
        <v>1</v>
      </c>
      <c r="AQ28" s="84">
        <v>0</v>
      </c>
      <c r="AR28">
        <v>0</v>
      </c>
      <c r="AS28">
        <v>10</v>
      </c>
      <c r="AW28">
        <v>2</v>
      </c>
      <c r="AY28" s="125">
        <f>$F$4*C28</f>
        <v>42000</v>
      </c>
      <c r="AZ28" s="125">
        <f>$F$3*D28</f>
        <v>79200</v>
      </c>
      <c r="BA28" s="125">
        <f>SUM(AY28:AZ28)</f>
        <v>121200</v>
      </c>
      <c r="BB28" s="125">
        <f>IF(BA28&gt;E28,E28,BA28)</f>
        <v>121200</v>
      </c>
      <c r="BD28">
        <f>IF(BB28&lt;BA28,((BA28-BB28)/(BA28/$F$2))*G28*$C$3,0)</f>
        <v>0</v>
      </c>
      <c r="BE28" s="126">
        <f>BD28</f>
        <v>0</v>
      </c>
      <c r="BF28">
        <f>IF(BE28&gt;H28,H28,BE28)</f>
        <v>0</v>
      </c>
      <c r="BG28">
        <f>SUM(BB28,BF28)</f>
        <v>121200</v>
      </c>
      <c r="BI28">
        <v>8000</v>
      </c>
      <c r="BJ28" s="44">
        <v>15100</v>
      </c>
      <c r="BK28" s="81">
        <f>BG28/BJ28</f>
        <v>8.0264900662251648</v>
      </c>
      <c r="BL28" s="81">
        <f>((AT28/BJ28)*100)+(BK28*100)-AU28</f>
        <v>802.64900662251648</v>
      </c>
      <c r="BM28" s="81">
        <f>(BK28*2*100)-((AC28+AD28)*2)</f>
        <v>735.29801324503296</v>
      </c>
      <c r="BN28" s="81">
        <f>SUM(BL28:BM28)</f>
        <v>1537.9470198675494</v>
      </c>
      <c r="BO28" s="81">
        <f ca="1">BN28-$K$5</f>
        <v>-560.4284173652527</v>
      </c>
      <c r="BP28" t="s">
        <v>896</v>
      </c>
      <c r="BQ28" t="s">
        <v>867</v>
      </c>
      <c r="BS28" t="str">
        <f t="shared" si="0"/>
        <v>CBA - Diamond Awards QFF</v>
      </c>
    </row>
    <row r="29" spans="1:71" ht="25.5" hidden="1">
      <c r="A29" s="44" t="s">
        <v>133</v>
      </c>
      <c r="B29" s="52" t="s">
        <v>226</v>
      </c>
      <c r="C29" s="45"/>
      <c r="D29" s="50"/>
      <c r="E29" s="46"/>
      <c r="F29" s="45"/>
      <c r="G29" s="46"/>
      <c r="H29" s="46"/>
      <c r="I29" s="45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5">
        <v>0</v>
      </c>
      <c r="Z29" s="44">
        <v>0</v>
      </c>
      <c r="AA29" s="44">
        <v>0</v>
      </c>
      <c r="AB29" s="44"/>
      <c r="AC29" s="44">
        <v>80</v>
      </c>
      <c r="AD29" s="44">
        <v>80</v>
      </c>
      <c r="AE29" s="44" t="s">
        <v>204</v>
      </c>
      <c r="AF29" s="44"/>
      <c r="AG29" s="44"/>
      <c r="AH29" s="44"/>
      <c r="AI29" s="44"/>
      <c r="AJ29" s="44">
        <v>35000</v>
      </c>
      <c r="AK29" s="47">
        <v>1</v>
      </c>
      <c r="AL29" s="44" t="s">
        <v>218</v>
      </c>
      <c r="AM29" s="44">
        <v>1</v>
      </c>
      <c r="AN29" s="44">
        <v>1</v>
      </c>
      <c r="AO29" s="44">
        <v>1</v>
      </c>
      <c r="AP29" s="44"/>
      <c r="AQ29" s="44"/>
      <c r="AR29" s="44"/>
      <c r="AS29" s="44"/>
      <c r="AT29" s="44"/>
      <c r="AU29" s="44"/>
      <c r="AV29" s="44"/>
      <c r="AW29" s="44">
        <v>1</v>
      </c>
      <c r="AX29" s="44">
        <v>1</v>
      </c>
      <c r="AY29" s="44">
        <f ca="1">(I29*Main!$D$43)+(Card1!J43*Main!$D$45)+(Card1!L43*Main!$D$46)+(Card1!M43*Main!$D$53)+(Card1!N43*Main!$D$50)+(Card1!O43*Main!$D$54)+(Card1!P43*Main!$D$55)+(Card1!W43*Main!$D$51)+((Main!$D$44+Main!$D$47+Main!$D$48+Main!$D$49+Main!$D$52+Main!$D$56)*Card1!X43)</f>
        <v>4722.8060706121414</v>
      </c>
      <c r="AZ29" s="44"/>
      <c r="BA29" s="125">
        <f ca="1">SUM(AY29:AZ29)</f>
        <v>4722.8060706121414</v>
      </c>
      <c r="BB29" s="125">
        <f ca="1">IF(E29=0,BA29,IF(BA29&gt;E29,E29,BA29))</f>
        <v>4722.8060706121414</v>
      </c>
      <c r="BC29" s="44"/>
      <c r="BD29">
        <f ca="1">IF(BB29&lt;BA29,((BA29-BB29)/(BA29/$F$2))*G29*$C$3,0)</f>
        <v>0</v>
      </c>
      <c r="BE29" s="126">
        <f ca="1">BD29</f>
        <v>0</v>
      </c>
      <c r="BF29">
        <f t="shared" ref="BF29:BF30" ca="1" si="1">IF(BE29&gt;H29,H29,BE29)</f>
        <v>0</v>
      </c>
      <c r="BG29">
        <f ca="1">SUM(BB29,BF29)*12</f>
        <v>56673.672847345697</v>
      </c>
      <c r="BH29" s="44"/>
      <c r="BI29" s="44">
        <v>6900</v>
      </c>
      <c r="BJ29" s="44">
        <v>13500</v>
      </c>
      <c r="BK29" s="81">
        <f ca="1">BG29/BJ29</f>
        <v>4.198049840544126</v>
      </c>
      <c r="BL29" s="81">
        <f ca="1">((AT29/BJ29)*100)+(BK29*100)-AU29</f>
        <v>419.80498405441261</v>
      </c>
      <c r="BM29" s="81">
        <f ca="1">(BK29*2*100)-((AC29+AD29)*2)</f>
        <v>519.60996810882523</v>
      </c>
      <c r="BN29" s="81">
        <f ca="1">SUM(BL29:BM29)</f>
        <v>939.41495216323779</v>
      </c>
      <c r="BO29" s="81">
        <f ca="1">BN29-$K$5</f>
        <v>-1158.9604850695644</v>
      </c>
      <c r="BP29" t="s">
        <v>227</v>
      </c>
      <c r="BS29" t="str">
        <f t="shared" si="0"/>
        <v>American Express - American Express (with Rewards)</v>
      </c>
    </row>
    <row r="30" spans="1:71">
      <c r="A30" t="s">
        <v>76</v>
      </c>
      <c r="B30" s="51" t="s">
        <v>82</v>
      </c>
      <c r="C30" s="35">
        <v>1</v>
      </c>
      <c r="D30" s="36">
        <v>2</v>
      </c>
      <c r="E30" s="36">
        <v>75000</v>
      </c>
      <c r="F30" s="35"/>
      <c r="G30" s="36">
        <v>1</v>
      </c>
      <c r="H30" s="36">
        <v>50000</v>
      </c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7">
        <v>20.239999999999998</v>
      </c>
      <c r="Z30">
        <v>21.24</v>
      </c>
      <c r="AB30">
        <v>55</v>
      </c>
      <c r="AC30">
        <v>144</v>
      </c>
      <c r="AE30">
        <v>15</v>
      </c>
      <c r="AI30">
        <v>4000</v>
      </c>
      <c r="AL30" t="s">
        <v>73</v>
      </c>
      <c r="AP30">
        <v>1</v>
      </c>
      <c r="AX30">
        <v>2.5</v>
      </c>
      <c r="AY30" s="125">
        <f>$F$4*C30</f>
        <v>67200</v>
      </c>
      <c r="AZ30" s="125">
        <f>$F$3*D30</f>
        <v>105600</v>
      </c>
      <c r="BA30" s="125">
        <f>SUM(AY30:AZ30)</f>
        <v>172800</v>
      </c>
      <c r="BB30" s="125">
        <f>IF(BA30&gt;E30,E30,BA30)</f>
        <v>75000</v>
      </c>
      <c r="BD30">
        <f>IF(BB30&lt;BA30,((BA30-BB30)/(BA30/$F$2))*G30*$C$3,0)</f>
        <v>33958.333333333336</v>
      </c>
      <c r="BE30" s="126">
        <f>BD30</f>
        <v>33958.333333333336</v>
      </c>
      <c r="BF30">
        <f t="shared" si="1"/>
        <v>33958.333333333336</v>
      </c>
      <c r="BG30">
        <f>SUM(BB30,BF30)</f>
        <v>108958.33333333334</v>
      </c>
      <c r="BJ30" s="78">
        <v>18600</v>
      </c>
      <c r="BK30" s="81">
        <f>BG30/BJ30</f>
        <v>5.8579749103942653</v>
      </c>
      <c r="BL30" s="81">
        <f>((AT30/BJ30)*100)+(BK30*100)-AU30</f>
        <v>585.79749103942652</v>
      </c>
      <c r="BM30" s="81">
        <f>(BK30*2*100)-((AC30+AD30)*2)</f>
        <v>883.59498207885304</v>
      </c>
      <c r="BN30" s="81">
        <f>SUM(BL30:BM30)</f>
        <v>1469.3924731182797</v>
      </c>
      <c r="BO30" s="81">
        <f ca="1">BN30-$K$5</f>
        <v>-628.98296411452247</v>
      </c>
      <c r="BP30" t="s">
        <v>901</v>
      </c>
      <c r="BQ30" t="s">
        <v>902</v>
      </c>
      <c r="BS30" t="str">
        <f t="shared" si="0"/>
        <v>CBA - Gold Awards</v>
      </c>
    </row>
    <row r="31" spans="1:71">
      <c r="A31" t="s">
        <v>99</v>
      </c>
      <c r="B31" s="51" t="s">
        <v>101</v>
      </c>
      <c r="C31" s="37">
        <v>1</v>
      </c>
      <c r="D31" s="38">
        <v>2</v>
      </c>
      <c r="E31" s="38">
        <v>5000</v>
      </c>
      <c r="F31" s="37"/>
      <c r="G31" s="38"/>
      <c r="H31" s="38"/>
      <c r="I31" s="3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7">
        <v>19.989999999999998</v>
      </c>
      <c r="Z31">
        <v>21.49</v>
      </c>
      <c r="AB31">
        <v>45</v>
      </c>
      <c r="AC31">
        <v>100</v>
      </c>
      <c r="AI31">
        <v>1000</v>
      </c>
      <c r="AL31" t="s">
        <v>73</v>
      </c>
      <c r="AP31">
        <v>1</v>
      </c>
      <c r="AY31" s="125">
        <f>$G$4*C31</f>
        <v>5600</v>
      </c>
      <c r="AZ31" s="125">
        <f>$G$3*D31</f>
        <v>8800</v>
      </c>
      <c r="BA31" s="125">
        <f>SUM(AY31:AZ31)</f>
        <v>14400</v>
      </c>
      <c r="BB31" s="125">
        <f>IF(E31=0,BA31,IF(BA31&gt;E31,E31,BA31))</f>
        <v>5000</v>
      </c>
      <c r="BG31">
        <f>SUM(BB31,BF31)*12</f>
        <v>60000</v>
      </c>
      <c r="BJ31" s="78">
        <v>18200</v>
      </c>
      <c r="BK31" s="81">
        <f>BG31/BJ31</f>
        <v>3.2967032967032965</v>
      </c>
      <c r="BL31" s="81">
        <f>((AT31/BJ31)*100)+(BK31*100)-AU31</f>
        <v>329.67032967032964</v>
      </c>
      <c r="BM31" s="81">
        <f>(BK31*2*100)-((AC31+AD31)*2)</f>
        <v>459.34065934065927</v>
      </c>
      <c r="BN31" s="81">
        <f>SUM(BL31:BM31)</f>
        <v>789.01098901098885</v>
      </c>
      <c r="BO31" s="81">
        <f ca="1">BN31-$K$5</f>
        <v>-1309.3644482218133</v>
      </c>
      <c r="BP31" t="s">
        <v>906</v>
      </c>
      <c r="BQ31" t="s">
        <v>914</v>
      </c>
      <c r="BS31" t="str">
        <f t="shared" si="0"/>
        <v>Westpac - Altitude</v>
      </c>
    </row>
    <row r="32" spans="1:71">
      <c r="A32" t="s">
        <v>76</v>
      </c>
      <c r="B32" s="51" t="s">
        <v>84</v>
      </c>
      <c r="C32" s="35">
        <v>1</v>
      </c>
      <c r="D32" s="36">
        <v>1.5</v>
      </c>
      <c r="E32" s="36">
        <v>50000</v>
      </c>
      <c r="F32" s="35"/>
      <c r="G32" s="36"/>
      <c r="H32" s="36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7">
        <v>20.239999999999998</v>
      </c>
      <c r="Z32">
        <v>21.24</v>
      </c>
      <c r="AB32">
        <v>55</v>
      </c>
      <c r="AC32">
        <v>89</v>
      </c>
      <c r="AE32">
        <v>15</v>
      </c>
      <c r="AI32">
        <v>500</v>
      </c>
      <c r="AL32" t="s">
        <v>73</v>
      </c>
      <c r="AP32">
        <v>1</v>
      </c>
      <c r="AX32">
        <v>2.5</v>
      </c>
      <c r="AY32" s="125">
        <f>$F$4*C32</f>
        <v>67200</v>
      </c>
      <c r="AZ32" s="125">
        <f>$F$3*D32</f>
        <v>79200</v>
      </c>
      <c r="BA32" s="125">
        <f>SUM(AY32:AZ32)</f>
        <v>146400</v>
      </c>
      <c r="BB32" s="125">
        <f>IF(BA32&gt;E32,E32,BA32)</f>
        <v>50000</v>
      </c>
      <c r="BD32">
        <f>IF(BB32&lt;BA32,((BA32-BB32)/(BA32/$F$2))*G32*$C$3,0)</f>
        <v>0</v>
      </c>
      <c r="BE32" s="126">
        <f>BD32</f>
        <v>0</v>
      </c>
      <c r="BF32">
        <f t="shared" ref="BF32:BF40" si="2">IF(BE32&gt;H32,H32,BE32)</f>
        <v>0</v>
      </c>
      <c r="BG32">
        <f>SUM(BB32,BF32)</f>
        <v>50000</v>
      </c>
      <c r="BJ32" s="78">
        <v>18600</v>
      </c>
      <c r="BK32" s="81">
        <f>BG32/BJ32</f>
        <v>2.6881720430107525</v>
      </c>
      <c r="BL32" s="81">
        <f>((AT32/BJ32)*100)+(BK32*100)-AU32</f>
        <v>268.81720430107526</v>
      </c>
      <c r="BM32" s="81">
        <f>(BK32*2*100)-((AC32+AD32)*2)</f>
        <v>359.63440860215053</v>
      </c>
      <c r="BN32" s="81">
        <f>SUM(BL32:BM32)</f>
        <v>628.45161290322585</v>
      </c>
      <c r="BO32" s="81">
        <f ca="1">BN32-$K$5</f>
        <v>-1469.9238243295763</v>
      </c>
      <c r="BP32" t="s">
        <v>900</v>
      </c>
      <c r="BQ32" t="s">
        <v>899</v>
      </c>
      <c r="BS32" t="str">
        <f t="shared" si="0"/>
        <v>CBA - Awards</v>
      </c>
    </row>
    <row r="33" spans="1:71" hidden="1">
      <c r="A33" s="44" t="s">
        <v>133</v>
      </c>
      <c r="B33" s="52" t="s">
        <v>165</v>
      </c>
      <c r="C33" s="45"/>
      <c r="D33" s="49"/>
      <c r="E33" s="46"/>
      <c r="F33" s="45"/>
      <c r="G33" s="46"/>
      <c r="H33" s="46"/>
      <c r="I33" s="45">
        <v>3</v>
      </c>
      <c r="J33" s="46">
        <v>2</v>
      </c>
      <c r="K33" s="46">
        <v>1</v>
      </c>
      <c r="L33" s="46">
        <v>1</v>
      </c>
      <c r="M33" s="46">
        <v>0.5</v>
      </c>
      <c r="N33" s="46">
        <v>1</v>
      </c>
      <c r="O33" s="46">
        <v>1</v>
      </c>
      <c r="P33" s="46">
        <v>1</v>
      </c>
      <c r="Q33" s="46">
        <v>1</v>
      </c>
      <c r="R33" s="46">
        <v>1</v>
      </c>
      <c r="S33" s="46">
        <v>1</v>
      </c>
      <c r="T33" s="46">
        <v>1</v>
      </c>
      <c r="U33" s="46">
        <v>0.5</v>
      </c>
      <c r="V33" s="46">
        <v>0.5</v>
      </c>
      <c r="W33" s="46">
        <v>0.5</v>
      </c>
      <c r="X33" s="46">
        <v>1</v>
      </c>
      <c r="Y33" s="45">
        <v>20.74</v>
      </c>
      <c r="Z33" s="44">
        <v>0</v>
      </c>
      <c r="AA33" s="44">
        <v>0</v>
      </c>
      <c r="AB33" s="44">
        <v>55</v>
      </c>
      <c r="AC33" s="44">
        <v>195</v>
      </c>
      <c r="AD33" s="44"/>
      <c r="AE33" s="44">
        <v>0</v>
      </c>
      <c r="AF33" s="44">
        <v>30</v>
      </c>
      <c r="AG33" s="44">
        <v>15</v>
      </c>
      <c r="AH33" s="44"/>
      <c r="AI33" s="44">
        <v>3000</v>
      </c>
      <c r="AJ33" s="44">
        <v>50000</v>
      </c>
      <c r="AK33" s="44">
        <v>2.5</v>
      </c>
      <c r="AL33" s="44" t="s">
        <v>218</v>
      </c>
      <c r="AM33" s="44">
        <v>1</v>
      </c>
      <c r="AN33" s="44">
        <v>1</v>
      </c>
      <c r="AO33" s="44">
        <v>1</v>
      </c>
      <c r="AP33" s="44"/>
      <c r="AQ33" s="44">
        <v>0.99</v>
      </c>
      <c r="AR33" s="44">
        <v>1</v>
      </c>
      <c r="AS33" s="44">
        <v>6</v>
      </c>
      <c r="AT33" s="44">
        <v>10000</v>
      </c>
      <c r="AU33" s="44">
        <v>195</v>
      </c>
      <c r="AV33" s="44"/>
      <c r="AW33" s="44">
        <v>1</v>
      </c>
      <c r="AX33" s="44">
        <v>1</v>
      </c>
      <c r="AY33" s="44">
        <f ca="1">(I33*Main!$D$43)+(Card1!J41*Main!$D$45)+(Card1!L41*Main!$D$46)+(Card1!M41*Main!$D$53)+(Card1!N41*Main!$D$50)+(Card1!O41*Main!$D$54)+(Card1!P41*Main!$D$55)+(Card1!W41*Main!$D$51)+((Main!$D$44+Main!$D$47+Main!$D$48+Main!$D$49+Main!$D$52+Main!$D$56)*Card1!X41)</f>
        <v>4221.107442214884</v>
      </c>
      <c r="AZ33" s="44"/>
      <c r="BA33" s="125">
        <f ca="1">SUM(AY33:AZ33)</f>
        <v>4221.107442214884</v>
      </c>
      <c r="BB33" s="125">
        <f ca="1">IF(E33=0,BA33,IF(BA33&gt;E33,E33,BA33))</f>
        <v>4221.107442214884</v>
      </c>
      <c r="BC33" s="44"/>
      <c r="BD33">
        <f ca="1">IF(BB33&lt;BA33,((BA33-BB33)/(BA33/$F$2))*G33*$C$3,0)</f>
        <v>0</v>
      </c>
      <c r="BE33" s="126">
        <f ca="1">BD33</f>
        <v>0</v>
      </c>
      <c r="BF33">
        <f t="shared" ca="1" si="2"/>
        <v>0</v>
      </c>
      <c r="BG33">
        <f ca="1">SUM(BB33,BF33)*12</f>
        <v>50653.289306578605</v>
      </c>
      <c r="BH33" s="44"/>
      <c r="BI33" s="44">
        <v>6900</v>
      </c>
      <c r="BJ33" s="46">
        <v>13500</v>
      </c>
      <c r="BK33" s="81">
        <f ca="1">BG33/BJ33</f>
        <v>3.7520955041910078</v>
      </c>
      <c r="BL33" s="81">
        <f ca="1">((AT33/BJ33)*100)+(BK33*100)-AU33</f>
        <v>254.28362449317484</v>
      </c>
      <c r="BM33" s="81">
        <f ca="1">(BK33*2*100)-((AC33+AD33)*2)</f>
        <v>360.41910083820153</v>
      </c>
      <c r="BN33" s="81">
        <f ca="1">SUM(BL33:BM33)</f>
        <v>614.70272533137631</v>
      </c>
      <c r="BO33" s="81">
        <f ca="1">BN33-$K$5</f>
        <v>-1483.6727119014258</v>
      </c>
      <c r="BP33" s="33" t="s">
        <v>220</v>
      </c>
      <c r="BQ33" t="s">
        <v>923</v>
      </c>
      <c r="BS33" t="str">
        <f t="shared" si="0"/>
        <v>American Express - Platinum Edge Credit Card</v>
      </c>
    </row>
    <row r="34" spans="1:71">
      <c r="A34" t="s">
        <v>76</v>
      </c>
      <c r="B34" s="51" t="s">
        <v>81</v>
      </c>
      <c r="C34" s="35">
        <v>0.5</v>
      </c>
      <c r="D34" s="36">
        <v>1.25</v>
      </c>
      <c r="E34" s="36">
        <f>120000/AW34</f>
        <v>60000</v>
      </c>
      <c r="F34" s="35"/>
      <c r="G34" s="36">
        <v>0.5</v>
      </c>
      <c r="H34" s="36">
        <f>80000/AW34</f>
        <v>40000</v>
      </c>
      <c r="I34" s="35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7">
        <v>20.239999999999998</v>
      </c>
      <c r="Z34">
        <v>21.24</v>
      </c>
      <c r="AB34">
        <v>55</v>
      </c>
      <c r="AC34">
        <v>280</v>
      </c>
      <c r="AD34">
        <v>10</v>
      </c>
      <c r="AE34">
        <v>15</v>
      </c>
      <c r="AI34">
        <v>6000</v>
      </c>
      <c r="AL34" t="s">
        <v>72</v>
      </c>
      <c r="AM34">
        <v>1</v>
      </c>
      <c r="AN34">
        <v>1</v>
      </c>
      <c r="AO34">
        <v>1</v>
      </c>
      <c r="AP34">
        <v>1</v>
      </c>
      <c r="AW34">
        <v>2</v>
      </c>
      <c r="AY34" s="125">
        <f>$F$4*C34</f>
        <v>33600</v>
      </c>
      <c r="AZ34" s="125">
        <f>$F$3*D34</f>
        <v>66000</v>
      </c>
      <c r="BA34" s="125">
        <f>SUM(AY34:AZ34)</f>
        <v>99600</v>
      </c>
      <c r="BB34" s="125">
        <f>IF(BA34&gt;E34,E34,BA34)</f>
        <v>60000</v>
      </c>
      <c r="BD34">
        <f>IF(BB34&lt;BA34,((BA34-BB34)/(BA34/$F$2))*G34*$C$3,0)</f>
        <v>11927.710843373494</v>
      </c>
      <c r="BE34" s="126">
        <f>BD34</f>
        <v>11927.710843373494</v>
      </c>
      <c r="BF34">
        <f t="shared" si="2"/>
        <v>11927.710843373494</v>
      </c>
      <c r="BG34">
        <f>SUM(BB34,BF34)</f>
        <v>71927.710843373497</v>
      </c>
      <c r="BI34">
        <v>8000</v>
      </c>
      <c r="BJ34" s="44">
        <v>15100</v>
      </c>
      <c r="BK34" s="81">
        <f>BG34/BJ34</f>
        <v>4.7634245591638074</v>
      </c>
      <c r="BL34" s="81">
        <f>((AT34/BJ34)*100)+(BK34*100)-AU34</f>
        <v>476.34245591638074</v>
      </c>
      <c r="BM34" s="81">
        <f>(BK34*2*100)-((AC34+AD34)*2)</f>
        <v>372.68491183276149</v>
      </c>
      <c r="BN34" s="81">
        <f>SUM(BL34:BM34)</f>
        <v>849.02736774914229</v>
      </c>
      <c r="BO34" s="81">
        <f ca="1">BN34-$K$5</f>
        <v>-1249.3480694836599</v>
      </c>
      <c r="BP34" t="s">
        <v>904</v>
      </c>
      <c r="BQ34" t="s">
        <v>903</v>
      </c>
      <c r="BS34" t="str">
        <f t="shared" si="0"/>
        <v>CBA - Platinum Awards QFF</v>
      </c>
    </row>
    <row r="35" spans="1:71" hidden="1">
      <c r="A35" s="44" t="s">
        <v>133</v>
      </c>
      <c r="B35" s="52" t="s">
        <v>201</v>
      </c>
      <c r="C35" s="45"/>
      <c r="D35" s="46"/>
      <c r="E35" s="46"/>
      <c r="F35" s="45"/>
      <c r="G35" s="46"/>
      <c r="H35" s="46"/>
      <c r="I35" s="45">
        <v>1</v>
      </c>
      <c r="J35" s="46">
        <v>1</v>
      </c>
      <c r="K35" s="46">
        <v>1</v>
      </c>
      <c r="L35" s="46">
        <v>1</v>
      </c>
      <c r="M35" s="46">
        <v>1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1</v>
      </c>
      <c r="T35" s="46">
        <v>1</v>
      </c>
      <c r="U35" s="46">
        <v>1</v>
      </c>
      <c r="V35" s="46">
        <v>1</v>
      </c>
      <c r="W35" s="46">
        <v>1</v>
      </c>
      <c r="X35" s="46">
        <v>1</v>
      </c>
      <c r="Y35" s="45">
        <v>20.74</v>
      </c>
      <c r="Z35" s="44">
        <v>0</v>
      </c>
      <c r="AA35" s="44">
        <v>0</v>
      </c>
      <c r="AB35" s="44">
        <v>44</v>
      </c>
      <c r="AC35" s="44">
        <v>0</v>
      </c>
      <c r="AD35" s="44"/>
      <c r="AE35" s="44">
        <v>0</v>
      </c>
      <c r="AF35" s="44">
        <v>30</v>
      </c>
      <c r="AG35" s="44"/>
      <c r="AH35" s="44"/>
      <c r="AI35" s="44">
        <v>2000</v>
      </c>
      <c r="AJ35" s="44">
        <v>40000</v>
      </c>
      <c r="AK35" s="48">
        <v>2.5000000000000001E-2</v>
      </c>
      <c r="AL35" s="44" t="s">
        <v>38</v>
      </c>
      <c r="AM35" s="44">
        <v>1</v>
      </c>
      <c r="AN35" s="44">
        <v>1</v>
      </c>
      <c r="AO35" s="44">
        <v>1</v>
      </c>
      <c r="AP35" s="44"/>
      <c r="AQ35" s="44">
        <v>0.99</v>
      </c>
      <c r="AR35" s="44">
        <v>1</v>
      </c>
      <c r="AS35" s="44">
        <v>6</v>
      </c>
      <c r="AT35" s="44">
        <v>7500</v>
      </c>
      <c r="AU35" s="44">
        <v>0</v>
      </c>
      <c r="AV35" s="44"/>
      <c r="AW35" s="44"/>
      <c r="AX35" s="44">
        <v>1</v>
      </c>
      <c r="AY35" s="44">
        <f ca="1">(I35*Main!$D$43)+(Card1!J49*Main!$D$45)+(Card1!L49*Main!$D$46)+(Card1!M49*Main!$D$53)+(Card1!N49*Main!$D$50)+(Card1!O49*Main!$D$54)+(Card1!P49*Main!$D$55)+(Card1!W49*Main!$D$51)+((Main!$D$44+Main!$D$47+Main!$D$48+Main!$D$49+Main!$D$52+Main!$D$56)*Card1!X49)</f>
        <v>1407.035814071628</v>
      </c>
      <c r="AZ35" s="44"/>
      <c r="BA35" s="125">
        <f ca="1">SUM(AY35:AZ35)</f>
        <v>1407.035814071628</v>
      </c>
      <c r="BB35" s="125">
        <f ca="1">IF(E35=0,BA35,IF(BA35&gt;E35,E35,BA35))</f>
        <v>1407.035814071628</v>
      </c>
      <c r="BC35" s="44"/>
      <c r="BD35">
        <f ca="1">IF(BB35&lt;BA35,((BA35-BB35)/(BA35/$F$2))*G35*$C$3,0)</f>
        <v>0</v>
      </c>
      <c r="BE35" s="126">
        <f ca="1">BD35</f>
        <v>0</v>
      </c>
      <c r="BF35">
        <f t="shared" ca="1" si="2"/>
        <v>0</v>
      </c>
      <c r="BG35">
        <f ca="1">SUM(BB35,BF35)*12</f>
        <v>16884.429768859536</v>
      </c>
      <c r="BH35" s="44"/>
      <c r="BI35" s="44">
        <v>6900</v>
      </c>
      <c r="BJ35" s="44">
        <v>13500</v>
      </c>
      <c r="BK35" s="81">
        <f ca="1">BG35/BJ35</f>
        <v>1.2506985013970027</v>
      </c>
      <c r="BL35" s="81">
        <f ca="1">((AT35/BJ35)*100)+(BK35*100)-AU35</f>
        <v>180.62540569525584</v>
      </c>
      <c r="BM35" s="81">
        <f ca="1">(BK35*2*100)-((AC35+AD35)*2)</f>
        <v>250.13970027940053</v>
      </c>
      <c r="BN35" s="81">
        <f ca="1">SUM(BL35:BM35)</f>
        <v>430.76510597465636</v>
      </c>
      <c r="BO35" s="81">
        <f ca="1">BN35-$K$5</f>
        <v>-1667.6103312581458</v>
      </c>
      <c r="BP35" s="33" t="s">
        <v>216</v>
      </c>
      <c r="BQ35" t="s">
        <v>929</v>
      </c>
      <c r="BS35" t="str">
        <f t="shared" si="0"/>
        <v>American Express - Velocity Escape Card</v>
      </c>
    </row>
    <row r="36" spans="1:71" ht="25.5" hidden="1">
      <c r="A36" s="44" t="s">
        <v>133</v>
      </c>
      <c r="B36" s="52" t="s">
        <v>198</v>
      </c>
      <c r="C36" s="45"/>
      <c r="D36" s="46"/>
      <c r="E36" s="46"/>
      <c r="F36" s="45"/>
      <c r="G36" s="46"/>
      <c r="H36" s="46"/>
      <c r="I36" s="45">
        <v>1</v>
      </c>
      <c r="J36" s="46">
        <v>1</v>
      </c>
      <c r="K36" s="46">
        <v>1</v>
      </c>
      <c r="L36" s="46">
        <v>1</v>
      </c>
      <c r="M36" s="46">
        <v>0.5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1</v>
      </c>
      <c r="U36" s="46">
        <v>0.5</v>
      </c>
      <c r="V36" s="46">
        <v>0.5</v>
      </c>
      <c r="W36" s="46">
        <v>0.5</v>
      </c>
      <c r="X36" s="46">
        <v>1</v>
      </c>
      <c r="Y36" s="45">
        <v>20.74</v>
      </c>
      <c r="Z36" s="44">
        <v>0</v>
      </c>
      <c r="AA36" s="44">
        <v>0</v>
      </c>
      <c r="AB36" s="44">
        <v>44</v>
      </c>
      <c r="AC36" s="44">
        <v>0</v>
      </c>
      <c r="AD36" s="44"/>
      <c r="AE36" s="44">
        <v>0</v>
      </c>
      <c r="AF36" s="44">
        <v>30</v>
      </c>
      <c r="AG36" s="44">
        <v>30</v>
      </c>
      <c r="AH36" s="44"/>
      <c r="AI36" s="44">
        <v>1000</v>
      </c>
      <c r="AJ36" s="44">
        <v>35000</v>
      </c>
      <c r="AK36" s="47">
        <v>0.03</v>
      </c>
      <c r="AL36" s="44" t="s">
        <v>72</v>
      </c>
      <c r="AM36" s="44">
        <v>1</v>
      </c>
      <c r="AN36" s="44">
        <v>1</v>
      </c>
      <c r="AO36" s="44">
        <v>1</v>
      </c>
      <c r="AP36" s="44"/>
      <c r="AQ36" s="44">
        <v>0.99</v>
      </c>
      <c r="AR36" s="44">
        <v>1</v>
      </c>
      <c r="AS36" s="44">
        <v>6</v>
      </c>
      <c r="AT36" s="44">
        <v>7500</v>
      </c>
      <c r="AU36" s="44">
        <v>0</v>
      </c>
      <c r="AV36" s="44"/>
      <c r="AW36" s="44">
        <v>1</v>
      </c>
      <c r="AX36" s="44">
        <v>1</v>
      </c>
      <c r="AY36" s="44">
        <f ca="1">(I36*Main!$D$43)+(Card1!J46*Main!$D$45)+(Card1!L46*Main!$D$46)+(Card1!M46*Main!$D$53)+(Card1!N46*Main!$D$50)+(Card1!O46*Main!$D$54)+(Card1!P46*Main!$D$55)+(Card1!W46*Main!$D$51)+((Main!$D$44+Main!$D$47+Main!$D$48+Main!$D$49+Main!$D$52+Main!$D$56)*Card1!X46)</f>
        <v>1407.035814071628</v>
      </c>
      <c r="AZ36" s="44"/>
      <c r="BA36" s="125">
        <f ca="1">SUM(AY36:AZ36)</f>
        <v>1407.035814071628</v>
      </c>
      <c r="BB36" s="125">
        <f ca="1">IF(E36=0,BA36,IF(BA36&gt;E36,E36,BA36))</f>
        <v>1407.035814071628</v>
      </c>
      <c r="BC36" s="44"/>
      <c r="BD36">
        <f ca="1">IF(BB36&lt;BA36,((BA36-BB36)/(BA36/$F$2))*G36*$C$3,0)</f>
        <v>0</v>
      </c>
      <c r="BE36" s="126">
        <f ca="1">BD36</f>
        <v>0</v>
      </c>
      <c r="BF36">
        <f t="shared" ca="1" si="2"/>
        <v>0</v>
      </c>
      <c r="BG36">
        <f ca="1">SUM(BB36,BF36)*12</f>
        <v>16884.429768859536</v>
      </c>
      <c r="BH36" s="44"/>
      <c r="BI36" s="44">
        <v>8000</v>
      </c>
      <c r="BJ36" s="46">
        <v>15100</v>
      </c>
      <c r="BK36" s="81">
        <f ca="1">BG36/BJ36</f>
        <v>1.1181741568781149</v>
      </c>
      <c r="BL36" s="81">
        <f ca="1">((AT36/BJ36)*100)+(BK36*100)-AU36</f>
        <v>161.48628985999693</v>
      </c>
      <c r="BM36" s="81">
        <f ca="1">(BK36*2*100)-((AC36+AD36)*2)</f>
        <v>223.63483137562298</v>
      </c>
      <c r="BN36" s="81">
        <f ca="1">SUM(BL36:BM36)</f>
        <v>385.12112123561991</v>
      </c>
      <c r="BO36" s="81">
        <f ca="1">BN36-$K$5</f>
        <v>-1713.2543159971822</v>
      </c>
      <c r="BP36" s="33" t="s">
        <v>215</v>
      </c>
      <c r="BQ36" t="s">
        <v>926</v>
      </c>
      <c r="BS36" t="str">
        <f t="shared" si="0"/>
        <v>American Express - Qantas American Express Discovery Card</v>
      </c>
    </row>
    <row r="37" spans="1:71" hidden="1">
      <c r="A37" s="44" t="s">
        <v>133</v>
      </c>
      <c r="B37" s="52" t="s">
        <v>203</v>
      </c>
      <c r="C37" s="45"/>
      <c r="D37" s="46"/>
      <c r="E37" s="46"/>
      <c r="F37" s="45"/>
      <c r="G37" s="46"/>
      <c r="H37" s="46"/>
      <c r="I37" s="45">
        <v>2</v>
      </c>
      <c r="J37" s="46">
        <v>2</v>
      </c>
      <c r="K37" s="46">
        <v>1</v>
      </c>
      <c r="L37" s="46">
        <v>1</v>
      </c>
      <c r="M37" s="46">
        <v>0.5</v>
      </c>
      <c r="N37" s="46">
        <v>1</v>
      </c>
      <c r="O37" s="46">
        <v>1</v>
      </c>
      <c r="P37" s="46">
        <v>1</v>
      </c>
      <c r="Q37" s="46">
        <v>1</v>
      </c>
      <c r="R37" s="46">
        <v>1</v>
      </c>
      <c r="S37" s="46">
        <v>1</v>
      </c>
      <c r="T37" s="46">
        <v>1</v>
      </c>
      <c r="U37" s="46">
        <v>0.5</v>
      </c>
      <c r="V37" s="46">
        <v>0.5</v>
      </c>
      <c r="W37" s="46">
        <v>0.5</v>
      </c>
      <c r="X37" s="46">
        <v>1</v>
      </c>
      <c r="Y37" s="45">
        <v>20.74</v>
      </c>
      <c r="Z37" s="44">
        <v>0</v>
      </c>
      <c r="AA37" s="44">
        <v>0</v>
      </c>
      <c r="AB37" s="44">
        <v>44</v>
      </c>
      <c r="AC37" s="44">
        <v>199</v>
      </c>
      <c r="AD37" s="44"/>
      <c r="AE37" s="44">
        <v>0</v>
      </c>
      <c r="AF37" s="44">
        <v>6</v>
      </c>
      <c r="AG37" s="44">
        <v>15</v>
      </c>
      <c r="AH37" s="44"/>
      <c r="AI37" s="44">
        <v>3000</v>
      </c>
      <c r="AJ37" s="44">
        <v>40000</v>
      </c>
      <c r="AK37" s="48">
        <v>2.5000000000000001E-2</v>
      </c>
      <c r="AL37" s="44" t="s">
        <v>38</v>
      </c>
      <c r="AM37" s="44">
        <v>1</v>
      </c>
      <c r="AN37" s="44">
        <v>1</v>
      </c>
      <c r="AO37" s="44">
        <v>1</v>
      </c>
      <c r="AP37" s="44"/>
      <c r="AQ37" s="44">
        <v>0.99</v>
      </c>
      <c r="AR37" s="44">
        <v>1</v>
      </c>
      <c r="AS37" s="44">
        <v>6</v>
      </c>
      <c r="AT37" s="44">
        <v>15000</v>
      </c>
      <c r="AU37" s="44">
        <v>99</v>
      </c>
      <c r="AV37" s="44"/>
      <c r="AW37" s="44"/>
      <c r="AX37" s="44">
        <v>1</v>
      </c>
      <c r="AY37" s="44">
        <f ca="1">(I37*Main!$D$43)+(Card1!J51*Main!$D$45)+(Card1!L51*Main!$D$46)+(Card1!M51*Main!$D$53)+(Card1!N51*Main!$D$50)+(Card1!O51*Main!$D$54)+(Card1!P51*Main!$D$55)+(Card1!W51*Main!$D$51)+((Main!$D$44+Main!$D$47+Main!$D$48+Main!$D$49+Main!$D$52+Main!$D$56)*Card1!X51)</f>
        <v>2814.071628143256</v>
      </c>
      <c r="AZ37" s="44"/>
      <c r="BA37" s="125">
        <f ca="1">SUM(AY37:AZ37)</f>
        <v>2814.071628143256</v>
      </c>
      <c r="BB37" s="125">
        <f ca="1">IF(E37=0,BA37,IF(BA37&gt;E37,E37,BA37))</f>
        <v>2814.071628143256</v>
      </c>
      <c r="BC37" s="44"/>
      <c r="BD37">
        <f ca="1">IF(BB37&lt;BA37,((BA37-BB37)/(BA37/$F$2))*G37*$C$3,0)</f>
        <v>0</v>
      </c>
      <c r="BE37" s="126">
        <f ca="1">BD37</f>
        <v>0</v>
      </c>
      <c r="BF37">
        <f t="shared" ca="1" si="2"/>
        <v>0</v>
      </c>
      <c r="BG37">
        <f ca="1">SUM(BB37,BF37)*12</f>
        <v>33768.859537719072</v>
      </c>
      <c r="BH37" s="44"/>
      <c r="BI37" s="44">
        <v>6900</v>
      </c>
      <c r="BJ37" s="46">
        <v>13500</v>
      </c>
      <c r="BK37" s="81">
        <f ca="1">BG37/BJ37</f>
        <v>2.5013970027940053</v>
      </c>
      <c r="BL37" s="81">
        <f ca="1">((AT37/BJ37)*100)+(BK37*100)-AU37</f>
        <v>262.25081139051167</v>
      </c>
      <c r="BM37" s="81">
        <f ca="1">(BK37*2*100)-((AC37+AD37)*2)</f>
        <v>102.27940055880106</v>
      </c>
      <c r="BN37" s="81">
        <f ca="1">SUM(BL37:BM37)</f>
        <v>364.53021194931273</v>
      </c>
      <c r="BO37" s="81">
        <f ca="1">BN37-$K$5</f>
        <v>-1733.8452252834895</v>
      </c>
      <c r="BP37" t="s">
        <v>228</v>
      </c>
      <c r="BQ37" t="s">
        <v>931</v>
      </c>
      <c r="BS37" t="str">
        <f t="shared" si="0"/>
        <v>American Express - Velocity Gold</v>
      </c>
    </row>
    <row r="38" spans="1:71" ht="25.5" hidden="1">
      <c r="A38" s="44" t="s">
        <v>133</v>
      </c>
      <c r="B38" s="52" t="s">
        <v>200</v>
      </c>
      <c r="C38" s="45"/>
      <c r="D38" s="46"/>
      <c r="E38" s="46"/>
      <c r="F38" s="45"/>
      <c r="G38" s="46"/>
      <c r="H38" s="46"/>
      <c r="I38" s="45">
        <v>2</v>
      </c>
      <c r="J38" s="46">
        <v>2</v>
      </c>
      <c r="K38" s="46">
        <v>1</v>
      </c>
      <c r="L38" s="46">
        <v>1</v>
      </c>
      <c r="M38" s="46">
        <v>0.5</v>
      </c>
      <c r="N38" s="46">
        <v>1</v>
      </c>
      <c r="O38" s="46">
        <v>1</v>
      </c>
      <c r="P38" s="46">
        <v>1</v>
      </c>
      <c r="Q38" s="46">
        <v>1</v>
      </c>
      <c r="R38" s="46">
        <v>1</v>
      </c>
      <c r="S38" s="46">
        <v>1</v>
      </c>
      <c r="T38" s="46">
        <v>1</v>
      </c>
      <c r="U38" s="46">
        <v>0.5</v>
      </c>
      <c r="V38" s="46">
        <v>0.5</v>
      </c>
      <c r="W38" s="46">
        <v>0.5</v>
      </c>
      <c r="X38" s="46">
        <v>1</v>
      </c>
      <c r="Y38" s="45">
        <v>20.74</v>
      </c>
      <c r="Z38" s="44">
        <v>0</v>
      </c>
      <c r="AA38" s="44">
        <v>0</v>
      </c>
      <c r="AB38" s="44">
        <v>44</v>
      </c>
      <c r="AC38" s="44">
        <v>249</v>
      </c>
      <c r="AD38" s="44"/>
      <c r="AE38" s="44">
        <v>0</v>
      </c>
      <c r="AF38" s="44">
        <v>30</v>
      </c>
      <c r="AG38" s="44">
        <v>30</v>
      </c>
      <c r="AH38" s="44"/>
      <c r="AI38" s="44">
        <v>1000</v>
      </c>
      <c r="AJ38" s="44">
        <v>40000</v>
      </c>
      <c r="AK38" s="44">
        <v>3</v>
      </c>
      <c r="AL38" s="44" t="s">
        <v>72</v>
      </c>
      <c r="AM38" s="44">
        <v>1</v>
      </c>
      <c r="AN38" s="44">
        <v>1</v>
      </c>
      <c r="AO38" s="44">
        <v>1</v>
      </c>
      <c r="AP38" s="44"/>
      <c r="AQ38" s="44">
        <v>0.99</v>
      </c>
      <c r="AR38" s="44">
        <v>1</v>
      </c>
      <c r="AS38" s="44">
        <v>6</v>
      </c>
      <c r="AT38" s="44">
        <v>30000</v>
      </c>
      <c r="AU38" s="44">
        <v>149</v>
      </c>
      <c r="AV38" s="44"/>
      <c r="AW38" s="44">
        <v>1</v>
      </c>
      <c r="AX38" s="44">
        <v>1</v>
      </c>
      <c r="AY38" s="44">
        <f ca="1">(I38*Main!$D$43)+(Card1!J48*Main!$D$45)+(Card1!L48*Main!$D$46)+(Card1!M48*Main!$D$53)+(Card1!N48*Main!$D$50)+(Card1!O48*Main!$D$54)+(Card1!P48*Main!$D$55)+(Card1!W48*Main!$D$51)+((Main!$D$44+Main!$D$47+Main!$D$48+Main!$D$49+Main!$D$52+Main!$D$56)*Card1!X48)</f>
        <v>2814.071628143256</v>
      </c>
      <c r="AZ38" s="44"/>
      <c r="BA38" s="125">
        <f ca="1">SUM(AY38:AZ38)</f>
        <v>2814.071628143256</v>
      </c>
      <c r="BB38" s="125">
        <f ca="1">IF(E38=0,BA38,IF(BA38&gt;E38,E38,BA38))</f>
        <v>2814.071628143256</v>
      </c>
      <c r="BC38" s="44"/>
      <c r="BD38">
        <f ca="1">IF(BB38&lt;BA38,((BA38-BB38)/(BA38/$F$2))*G38*$C$3,0)</f>
        <v>0</v>
      </c>
      <c r="BE38" s="126">
        <f ca="1">BD38</f>
        <v>0</v>
      </c>
      <c r="BF38">
        <f t="shared" ca="1" si="2"/>
        <v>0</v>
      </c>
      <c r="BG38">
        <f ca="1">SUM(BB38,BF38)*12</f>
        <v>33768.859537719072</v>
      </c>
      <c r="BH38" s="44"/>
      <c r="BI38" s="44">
        <v>8000</v>
      </c>
      <c r="BJ38" s="46">
        <v>15100</v>
      </c>
      <c r="BK38" s="81">
        <f ca="1">BG38/BJ38</f>
        <v>2.2363483137562299</v>
      </c>
      <c r="BL38" s="81">
        <f ca="1">((AT38/BJ38)*100)+(BK38*100)-AU38</f>
        <v>273.31032806436468</v>
      </c>
      <c r="BM38" s="81">
        <f ca="1">(BK38*2*100)-((AC38+AD38)*2)</f>
        <v>-50.73033724875404</v>
      </c>
      <c r="BN38" s="81">
        <f ca="1">SUM(BL38:BM38)</f>
        <v>222.57999081561064</v>
      </c>
      <c r="BO38" s="81">
        <f ca="1">BN38-$K$5</f>
        <v>-1875.7954464171914</v>
      </c>
      <c r="BP38" s="33" t="s">
        <v>221</v>
      </c>
      <c r="BQ38" t="s">
        <v>928</v>
      </c>
      <c r="BS38" t="str">
        <f t="shared" si="0"/>
        <v>American Express - Qantas American Express Premium Card</v>
      </c>
    </row>
    <row r="39" spans="1:71">
      <c r="A39" t="s">
        <v>76</v>
      </c>
      <c r="B39" s="51" t="s">
        <v>83</v>
      </c>
      <c r="C39" s="35">
        <v>0.4</v>
      </c>
      <c r="D39" s="36">
        <f>D38/2.5</f>
        <v>0</v>
      </c>
      <c r="E39" s="36">
        <f>60000/2.5</f>
        <v>24000</v>
      </c>
      <c r="F39" s="35"/>
      <c r="G39" s="36">
        <f>1/2.5</f>
        <v>0.4</v>
      </c>
      <c r="H39" s="36">
        <f>40000/2.5</f>
        <v>16000</v>
      </c>
      <c r="I39" s="35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7">
        <v>20.239999999999998</v>
      </c>
      <c r="Z39">
        <v>21.24</v>
      </c>
      <c r="AB39">
        <v>55</v>
      </c>
      <c r="AC39">
        <v>144</v>
      </c>
      <c r="AD39">
        <v>10</v>
      </c>
      <c r="AE39">
        <v>15</v>
      </c>
      <c r="AI39">
        <v>4000</v>
      </c>
      <c r="AL39" t="s">
        <v>72</v>
      </c>
      <c r="AP39">
        <v>1</v>
      </c>
      <c r="AW39">
        <v>2.5</v>
      </c>
      <c r="AY39" s="125">
        <f>$F$4*C39</f>
        <v>26880</v>
      </c>
      <c r="AZ39" s="125">
        <f>$F$3*D39</f>
        <v>0</v>
      </c>
      <c r="BA39" s="125">
        <f>SUM(AY39:AZ39)</f>
        <v>26880</v>
      </c>
      <c r="BB39" s="125">
        <f>IF(BA39&gt;E39,E39,BA39)</f>
        <v>24000</v>
      </c>
      <c r="BD39">
        <f>IF(BB39&lt;BA39,((BA39-BB39)/(BA39/$F$2))*G39*$C$3,0)</f>
        <v>2571.4285714285716</v>
      </c>
      <c r="BE39" s="126">
        <f>BD39</f>
        <v>2571.4285714285716</v>
      </c>
      <c r="BF39">
        <f t="shared" si="2"/>
        <v>2571.4285714285716</v>
      </c>
      <c r="BG39">
        <f>SUM(BB39,BF39)</f>
        <v>26571.428571428572</v>
      </c>
      <c r="BI39">
        <v>8000</v>
      </c>
      <c r="BJ39" s="44">
        <v>15100</v>
      </c>
      <c r="BK39" s="81">
        <f>BG39/BJ39</f>
        <v>1.7596972563859983</v>
      </c>
      <c r="BL39" s="81">
        <f>((AT39/BJ39)*100)+(BK39*100)-AU39</f>
        <v>175.96972563859984</v>
      </c>
      <c r="BM39" s="81">
        <f>(BK39*2*100)-((AC39+AD39)*2)</f>
        <v>43.93945127719968</v>
      </c>
      <c r="BN39" s="81">
        <f>SUM(BL39:BM39)</f>
        <v>219.90917691579952</v>
      </c>
      <c r="BO39" s="81">
        <f ca="1">BN39-$K$5</f>
        <v>-1878.4662603170027</v>
      </c>
      <c r="BP39" t="s">
        <v>901</v>
      </c>
      <c r="BQ39" t="s">
        <v>902</v>
      </c>
      <c r="BS39" t="str">
        <f t="shared" si="0"/>
        <v>CBA - Gold Awards QFF</v>
      </c>
    </row>
    <row r="40" spans="1:71">
      <c r="A40" t="s">
        <v>76</v>
      </c>
      <c r="B40" s="51" t="s">
        <v>85</v>
      </c>
      <c r="C40" s="37">
        <f>C39/2.5</f>
        <v>0.16</v>
      </c>
      <c r="D40" s="38">
        <f>D39/2.5</f>
        <v>0</v>
      </c>
      <c r="E40" s="38">
        <f>30000/2.5</f>
        <v>12000</v>
      </c>
      <c r="F40" s="37"/>
      <c r="G40" s="38">
        <f>1/2.5</f>
        <v>0.4</v>
      </c>
      <c r="H40" s="38">
        <f>20000/2.5</f>
        <v>8000</v>
      </c>
      <c r="I40" s="3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7">
        <v>20.239999999999998</v>
      </c>
      <c r="Z40">
        <v>21.24</v>
      </c>
      <c r="AB40">
        <v>55</v>
      </c>
      <c r="AC40">
        <v>89</v>
      </c>
      <c r="AD40">
        <v>10</v>
      </c>
      <c r="AE40">
        <v>15</v>
      </c>
      <c r="AI40">
        <v>500</v>
      </c>
      <c r="AL40" t="s">
        <v>72</v>
      </c>
      <c r="AP40">
        <v>1</v>
      </c>
      <c r="AW40">
        <v>2.5</v>
      </c>
      <c r="AY40" s="125">
        <f>$F$4*C40</f>
        <v>10752</v>
      </c>
      <c r="AZ40" s="125">
        <f>$F$3*D40</f>
        <v>0</v>
      </c>
      <c r="BA40" s="125">
        <f>SUM(AY40:AZ40)</f>
        <v>10752</v>
      </c>
      <c r="BB40" s="125">
        <f>IF(BA40&gt;E40,E40,BA40)</f>
        <v>10752</v>
      </c>
      <c r="BD40">
        <f>IF(BB40&lt;BA40,((BA40-BB40)/(BA40/$F$2))*G40*$C$3,0)</f>
        <v>0</v>
      </c>
      <c r="BE40" s="126">
        <f>BD40</f>
        <v>0</v>
      </c>
      <c r="BF40">
        <f t="shared" si="2"/>
        <v>0</v>
      </c>
      <c r="BG40">
        <f>SUM(BB40,BF40)</f>
        <v>10752</v>
      </c>
      <c r="BI40">
        <v>8000</v>
      </c>
      <c r="BJ40" s="44">
        <v>15100</v>
      </c>
      <c r="BK40" s="81">
        <f>BG40/BJ40</f>
        <v>0.71205298013245033</v>
      </c>
      <c r="BL40" s="81">
        <f>((AT40/BJ40)*100)+(BK40*100)-AU40</f>
        <v>71.205298013245027</v>
      </c>
      <c r="BM40" s="81">
        <f>(BK40*2*100)-((AC40+AD40)*2)</f>
        <v>-55.589403973509945</v>
      </c>
      <c r="BN40" s="81">
        <f>SUM(BL40:BM40)</f>
        <v>15.615894039735082</v>
      </c>
      <c r="BO40" s="81">
        <f ca="1">BN40-$K$5</f>
        <v>-2082.7595431930672</v>
      </c>
      <c r="BP40" t="s">
        <v>900</v>
      </c>
      <c r="BQ40" t="s">
        <v>899</v>
      </c>
      <c r="BS40" t="str">
        <f t="shared" si="0"/>
        <v>CBA - Awards QFF</v>
      </c>
    </row>
    <row r="41" spans="1:71" hidden="1">
      <c r="A41" t="s">
        <v>104</v>
      </c>
      <c r="B41" s="51" t="s">
        <v>109</v>
      </c>
      <c r="C41" s="37">
        <v>1</v>
      </c>
      <c r="D41" s="38"/>
      <c r="E41" s="38"/>
      <c r="F41" s="37"/>
      <c r="G41" s="38"/>
      <c r="H41" s="38"/>
      <c r="I41" s="37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7">
        <v>19.989999999999998</v>
      </c>
      <c r="Z41">
        <v>21.74</v>
      </c>
      <c r="AB41">
        <v>44</v>
      </c>
      <c r="AC41">
        <v>65</v>
      </c>
      <c r="AI41">
        <v>6000</v>
      </c>
      <c r="AT41">
        <v>10000</v>
      </c>
      <c r="AV41" s="58">
        <v>41931</v>
      </c>
      <c r="AY41" s="125">
        <f>$C$2*C41</f>
        <v>0</v>
      </c>
      <c r="AZ41" s="125">
        <f>$G$3*D41</f>
        <v>0</v>
      </c>
      <c r="BA41" s="125">
        <f>SUM(AY41:AZ41)</f>
        <v>0</v>
      </c>
      <c r="BB41" s="125">
        <f>IF(E41=0,BA41,IF(BA41&gt;E41,E41,BA41))</f>
        <v>0</v>
      </c>
      <c r="BG41">
        <f>SUM(BB41,BF41)*12</f>
        <v>0</v>
      </c>
      <c r="BJ41" s="44">
        <v>20000</v>
      </c>
      <c r="BK41" s="81">
        <f>BG41/BJ41</f>
        <v>0</v>
      </c>
      <c r="BL41" s="81">
        <f>((AT41/BJ41)*100)+(BK41*100)-AU41</f>
        <v>50</v>
      </c>
      <c r="BM41" s="81">
        <f>(BK41*2*100)-((AC41+AD41)*2)</f>
        <v>-130</v>
      </c>
      <c r="BN41" s="81">
        <f>SUM(BL41:BM41)</f>
        <v>-80</v>
      </c>
      <c r="BO41" s="81">
        <f ca="1">BN41-$K$5</f>
        <v>-2178.3754372328021</v>
      </c>
      <c r="BP41" t="s">
        <v>921</v>
      </c>
      <c r="BQ41" t="s">
        <v>872</v>
      </c>
      <c r="BS41" t="str">
        <f t="shared" si="0"/>
        <v>NAB - flyBuys Rewards</v>
      </c>
    </row>
    <row r="42" spans="1:71" hidden="1">
      <c r="A42" s="44" t="s">
        <v>133</v>
      </c>
      <c r="B42" s="52" t="s">
        <v>202</v>
      </c>
      <c r="C42" s="45"/>
      <c r="D42" s="50"/>
      <c r="E42" s="46"/>
      <c r="F42" s="45"/>
      <c r="G42" s="46"/>
      <c r="H42" s="46"/>
      <c r="I42" s="45">
        <v>1</v>
      </c>
      <c r="J42" s="46">
        <v>1</v>
      </c>
      <c r="K42" s="46">
        <v>1</v>
      </c>
      <c r="L42" s="46">
        <v>1</v>
      </c>
      <c r="M42" s="46">
        <v>0.5</v>
      </c>
      <c r="N42" s="46">
        <v>3</v>
      </c>
      <c r="O42" s="46">
        <v>2</v>
      </c>
      <c r="P42" s="46">
        <v>2</v>
      </c>
      <c r="Q42" s="46">
        <v>2</v>
      </c>
      <c r="R42" s="46">
        <v>2</v>
      </c>
      <c r="S42" s="46">
        <v>2</v>
      </c>
      <c r="T42" s="46">
        <v>2</v>
      </c>
      <c r="U42" s="46">
        <v>0.5</v>
      </c>
      <c r="V42" s="46">
        <v>0.5</v>
      </c>
      <c r="W42" s="46">
        <v>0.5</v>
      </c>
      <c r="X42" s="46">
        <v>1</v>
      </c>
      <c r="Y42" s="45">
        <v>20.74</v>
      </c>
      <c r="Z42" s="44">
        <v>0</v>
      </c>
      <c r="AA42" s="44">
        <v>0</v>
      </c>
      <c r="AB42" s="44">
        <v>44</v>
      </c>
      <c r="AC42" s="44">
        <v>349</v>
      </c>
      <c r="AD42" s="44"/>
      <c r="AE42" s="44">
        <v>0</v>
      </c>
      <c r="AF42" s="44">
        <v>30</v>
      </c>
      <c r="AG42" s="44">
        <v>15</v>
      </c>
      <c r="AH42" s="44"/>
      <c r="AI42" s="44">
        <v>3000</v>
      </c>
      <c r="AJ42" s="44">
        <v>65000</v>
      </c>
      <c r="AK42" s="44">
        <v>2.5</v>
      </c>
      <c r="AL42" s="44" t="s">
        <v>38</v>
      </c>
      <c r="AM42" s="44">
        <v>1</v>
      </c>
      <c r="AN42" s="44">
        <v>1</v>
      </c>
      <c r="AO42" s="44">
        <v>1</v>
      </c>
      <c r="AP42" s="44"/>
      <c r="AQ42" s="44">
        <v>0.99</v>
      </c>
      <c r="AR42" s="44">
        <v>1</v>
      </c>
      <c r="AS42" s="44">
        <v>6</v>
      </c>
      <c r="AT42" s="44">
        <v>50000</v>
      </c>
      <c r="AU42" s="44">
        <v>349</v>
      </c>
      <c r="AV42" s="44"/>
      <c r="AW42" s="44"/>
      <c r="AX42" s="44">
        <v>1</v>
      </c>
      <c r="AY42" s="44">
        <f ca="1">(I42*Main!$D$43)+(Card1!J50*Main!$D$45)+(Card1!L50*Main!$D$46)+(Card1!M50*Main!$D$53)+(Card1!N50*Main!$D$50)+(Card1!O50*Main!$D$54)+(Card1!P50*Main!$D$55)+(Card1!W50*Main!$D$51)+((Main!$D$44+Main!$D$47+Main!$D$48+Main!$D$49+Main!$D$52+Main!$D$56)*Card1!X50)</f>
        <v>1407.035814071628</v>
      </c>
      <c r="AZ42" s="44"/>
      <c r="BA42" s="125">
        <f ca="1">SUM(AY42:AZ42)</f>
        <v>1407.035814071628</v>
      </c>
      <c r="BB42" s="125">
        <f ca="1">IF(E42=0,BA42,IF(BA42&gt;E42,E42,BA42))</f>
        <v>1407.035814071628</v>
      </c>
      <c r="BC42" s="44"/>
      <c r="BD42">
        <f ca="1">IF(BB42&lt;BA42,((BA42-BB42)/(BA42/$F$2))*G42*$C$3,0)</f>
        <v>0</v>
      </c>
      <c r="BE42" s="126">
        <f ca="1">BD42</f>
        <v>0</v>
      </c>
      <c r="BF42">
        <f t="shared" ref="BF42:BF45" ca="1" si="3">IF(BE42&gt;H42,H42,BE42)</f>
        <v>0</v>
      </c>
      <c r="BG42">
        <f ca="1">SUM(BB42,BF42)*12</f>
        <v>16884.429768859536</v>
      </c>
      <c r="BH42" s="44"/>
      <c r="BI42" s="44">
        <v>6900</v>
      </c>
      <c r="BJ42" s="44">
        <v>13500</v>
      </c>
      <c r="BK42" s="81">
        <f ca="1">BG42/BJ42</f>
        <v>1.2506985013970027</v>
      </c>
      <c r="BL42" s="81">
        <f ca="1">((AT42/BJ42)*100)+(BK42*100)-AU42</f>
        <v>146.44022051007062</v>
      </c>
      <c r="BM42" s="81">
        <f ca="1">(BK42*2*100)-((AC42+AD42)*2)</f>
        <v>-447.86029972059947</v>
      </c>
      <c r="BN42" s="81">
        <f ca="1">SUM(BL42:BM42)</f>
        <v>-301.42007921052885</v>
      </c>
      <c r="BO42" s="81">
        <f ca="1">BN42-$K$5</f>
        <v>-2399.7955164433311</v>
      </c>
      <c r="BP42" s="33" t="s">
        <v>229</v>
      </c>
      <c r="BQ42" t="s">
        <v>930</v>
      </c>
      <c r="BS42" t="str">
        <f t="shared" si="0"/>
        <v>American Express - Velocity Platinum</v>
      </c>
    </row>
    <row r="43" spans="1:71" ht="25.5" hidden="1">
      <c r="A43" s="44" t="s">
        <v>133</v>
      </c>
      <c r="B43" s="52" t="s">
        <v>199</v>
      </c>
      <c r="C43" s="45"/>
      <c r="D43" s="46"/>
      <c r="E43" s="46"/>
      <c r="F43" s="45"/>
      <c r="G43" s="46"/>
      <c r="H43" s="46"/>
      <c r="I43" s="45">
        <v>1</v>
      </c>
      <c r="J43" s="46">
        <v>1</v>
      </c>
      <c r="K43" s="46">
        <v>1</v>
      </c>
      <c r="L43" s="46">
        <v>1</v>
      </c>
      <c r="M43" s="46">
        <v>0.5</v>
      </c>
      <c r="N43" s="46">
        <v>3</v>
      </c>
      <c r="O43" s="46">
        <v>2</v>
      </c>
      <c r="P43" s="46">
        <v>2</v>
      </c>
      <c r="Q43" s="46">
        <v>2</v>
      </c>
      <c r="R43" s="46">
        <v>2</v>
      </c>
      <c r="S43" s="46">
        <v>2</v>
      </c>
      <c r="T43" s="46">
        <v>2</v>
      </c>
      <c r="U43" s="46">
        <v>0.5</v>
      </c>
      <c r="V43" s="46">
        <v>0.5</v>
      </c>
      <c r="W43" s="46">
        <v>0.5</v>
      </c>
      <c r="X43" s="46">
        <v>1</v>
      </c>
      <c r="Y43" s="45">
        <v>20.74</v>
      </c>
      <c r="Z43" s="44">
        <v>0</v>
      </c>
      <c r="AA43" s="44">
        <v>0</v>
      </c>
      <c r="AB43" s="44">
        <v>44</v>
      </c>
      <c r="AC43" s="44">
        <v>450</v>
      </c>
      <c r="AD43" s="44"/>
      <c r="AE43" s="44"/>
      <c r="AF43" s="44">
        <v>30</v>
      </c>
      <c r="AG43" s="44">
        <v>30</v>
      </c>
      <c r="AH43" s="44"/>
      <c r="AI43" s="44">
        <v>3000</v>
      </c>
      <c r="AJ43" s="44">
        <v>65000</v>
      </c>
      <c r="AK43" s="44">
        <v>2.5</v>
      </c>
      <c r="AL43" s="44" t="s">
        <v>72</v>
      </c>
      <c r="AM43" s="44">
        <v>1</v>
      </c>
      <c r="AN43" s="44">
        <v>1</v>
      </c>
      <c r="AO43" s="44">
        <v>1</v>
      </c>
      <c r="AP43" s="44"/>
      <c r="AQ43" s="44">
        <v>0.99</v>
      </c>
      <c r="AR43" s="44">
        <v>1</v>
      </c>
      <c r="AS43" s="44">
        <v>6</v>
      </c>
      <c r="AT43" s="44">
        <v>50000</v>
      </c>
      <c r="AU43" s="44">
        <v>250</v>
      </c>
      <c r="AV43" s="44"/>
      <c r="AW43" s="44">
        <v>1</v>
      </c>
      <c r="AX43" s="44">
        <v>1</v>
      </c>
      <c r="AY43" s="44">
        <f ca="1">(I43*Main!$D$43)+(Card1!J47*Main!$D$45)+(Card1!L47*Main!$D$46)+(Card1!M47*Main!$D$53)+(Card1!N47*Main!$D$50)+(Card1!O47*Main!$D$54)+(Card1!P47*Main!$D$55)+(Card1!W47*Main!$D$51)+((Main!$D$44+Main!$D$47+Main!$D$48+Main!$D$49+Main!$D$52+Main!$D$56)*Card1!X47)</f>
        <v>1407.035814071628</v>
      </c>
      <c r="AZ43" s="44"/>
      <c r="BA43" s="125">
        <f ca="1">SUM(AY43:AZ43)</f>
        <v>1407.035814071628</v>
      </c>
      <c r="BB43" s="125">
        <f ca="1">IF(E43=0,BA43,IF(BA43&gt;E43,E43,BA43))</f>
        <v>1407.035814071628</v>
      </c>
      <c r="BC43" s="44"/>
      <c r="BD43">
        <f ca="1">IF(BB43&lt;BA43,((BA43-BB43)/(BA43/$F$2))*G43*$C$3,0)</f>
        <v>0</v>
      </c>
      <c r="BE43" s="126">
        <f ca="1">BD43</f>
        <v>0</v>
      </c>
      <c r="BF43">
        <f t="shared" ca="1" si="3"/>
        <v>0</v>
      </c>
      <c r="BG43">
        <f ca="1">SUM(BB43,BF43)*12</f>
        <v>16884.429768859536</v>
      </c>
      <c r="BH43" s="44"/>
      <c r="BI43" s="44">
        <v>8000</v>
      </c>
      <c r="BJ43" s="44">
        <v>15100</v>
      </c>
      <c r="BK43" s="81">
        <f ca="1">BG43/BJ43</f>
        <v>1.1181741568781149</v>
      </c>
      <c r="BL43" s="81">
        <f ca="1">((AT43/BJ43)*100)+(BK43*100)-AU43</f>
        <v>192.94324350238105</v>
      </c>
      <c r="BM43" s="81">
        <f ca="1">(BK43*2*100)-((AC43+AD43)*2)</f>
        <v>-676.36516862437702</v>
      </c>
      <c r="BN43" s="81">
        <f ca="1">SUM(BL43:BM43)</f>
        <v>-483.42192512199597</v>
      </c>
      <c r="BO43" s="81">
        <f ca="1">BN43-$K$5</f>
        <v>-2581.7973623547982</v>
      </c>
      <c r="BP43" s="33" t="s">
        <v>222</v>
      </c>
      <c r="BQ43" t="s">
        <v>927</v>
      </c>
      <c r="BS43" t="str">
        <f t="shared" si="0"/>
        <v>American Express - Qantas American Express Ultimate Card</v>
      </c>
    </row>
    <row r="44" spans="1:71" ht="25.5">
      <c r="A44" s="44" t="s">
        <v>133</v>
      </c>
      <c r="B44" s="52" t="s">
        <v>164</v>
      </c>
      <c r="C44" s="45"/>
      <c r="D44" s="50"/>
      <c r="E44" s="46">
        <v>150000</v>
      </c>
      <c r="F44" s="45"/>
      <c r="G44" s="50">
        <v>0.5</v>
      </c>
      <c r="H44" s="46"/>
      <c r="I44" s="45">
        <v>1</v>
      </c>
      <c r="J44" s="46">
        <v>1</v>
      </c>
      <c r="K44" s="46">
        <v>1</v>
      </c>
      <c r="L44" s="46">
        <v>1</v>
      </c>
      <c r="M44" s="46">
        <v>0.5</v>
      </c>
      <c r="N44" s="46">
        <v>3</v>
      </c>
      <c r="O44" s="46">
        <v>2</v>
      </c>
      <c r="P44" s="46">
        <v>2</v>
      </c>
      <c r="Q44" s="46">
        <v>2</v>
      </c>
      <c r="R44" s="46">
        <v>2</v>
      </c>
      <c r="S44" s="46">
        <v>2</v>
      </c>
      <c r="T44" s="46">
        <v>2</v>
      </c>
      <c r="U44" s="46">
        <v>0.5</v>
      </c>
      <c r="V44" s="46">
        <v>0.5</v>
      </c>
      <c r="W44" s="46">
        <v>0.5</v>
      </c>
      <c r="X44" s="46">
        <v>1</v>
      </c>
      <c r="Y44" s="45">
        <v>20.74</v>
      </c>
      <c r="Z44" s="44">
        <v>0</v>
      </c>
      <c r="AA44" s="44">
        <v>0</v>
      </c>
      <c r="AB44" s="44">
        <v>55</v>
      </c>
      <c r="AC44" s="44">
        <v>395</v>
      </c>
      <c r="AD44" s="44"/>
      <c r="AE44" s="44">
        <v>0</v>
      </c>
      <c r="AF44" s="44">
        <v>30</v>
      </c>
      <c r="AG44" s="44">
        <v>15</v>
      </c>
      <c r="AH44" s="44"/>
      <c r="AI44" s="44">
        <v>3000</v>
      </c>
      <c r="AJ44" s="44">
        <v>65000</v>
      </c>
      <c r="AK44" s="44">
        <v>2.5</v>
      </c>
      <c r="AL44" s="44" t="s">
        <v>218</v>
      </c>
      <c r="AM44" s="44">
        <v>1</v>
      </c>
      <c r="AN44" s="44">
        <v>1</v>
      </c>
      <c r="AO44" s="44">
        <v>1</v>
      </c>
      <c r="AP44" s="44"/>
      <c r="AQ44" s="44">
        <v>99</v>
      </c>
      <c r="AR44" s="44">
        <v>1</v>
      </c>
      <c r="AS44" s="44">
        <v>6</v>
      </c>
      <c r="AT44" s="44">
        <v>30000</v>
      </c>
      <c r="AU44" s="44">
        <v>395</v>
      </c>
      <c r="AV44" s="44"/>
      <c r="AW44" s="44">
        <v>1</v>
      </c>
      <c r="AX44" s="44">
        <v>1</v>
      </c>
      <c r="AY44" s="44">
        <f ca="1">(I44*Main!$D$43)+(Card1!J40*Main!$D$45)+(Card1!L40*Main!$D$46)+(Card1!M40*Main!$D$53)+(Card1!N40*Main!$D$50)+(Card1!O40*Main!$D$54)+(Card1!P40*Main!$D$55)+(Card1!W40*Main!$D$51)+((Main!$D$44+Main!$D$47+Main!$D$48+Main!$D$49+Main!$D$52+Main!$D$56)*Card1!X40)</f>
        <v>1407.035814071628</v>
      </c>
      <c r="AZ44" s="44"/>
      <c r="BA44" s="125">
        <f ca="1">SUM(AY44:AZ44)</f>
        <v>1407.035814071628</v>
      </c>
      <c r="BB44" s="125">
        <f ca="1">IF(E44=0,BA44,IF(BA44&gt;E44,E44,BA44))</f>
        <v>1407.035814071628</v>
      </c>
      <c r="BC44" s="44"/>
      <c r="BD44">
        <f ca="1">IF(BB44&lt;BA44,((BA44-BB44)/(BA44/$F$2))*G44*$C$3,0)</f>
        <v>0</v>
      </c>
      <c r="BE44" s="126">
        <f ca="1">BD44</f>
        <v>0</v>
      </c>
      <c r="BF44">
        <f t="shared" ca="1" si="3"/>
        <v>0</v>
      </c>
      <c r="BG44">
        <f ca="1">SUM(BB44,BF44)*12</f>
        <v>16884.429768859536</v>
      </c>
      <c r="BH44" s="44"/>
      <c r="BI44" s="44">
        <v>6900</v>
      </c>
      <c r="BJ44" s="44">
        <v>13500</v>
      </c>
      <c r="BK44" s="81">
        <f ca="1">BG44/BJ44</f>
        <v>1.2506985013970027</v>
      </c>
      <c r="BL44" s="81">
        <f ca="1">((AT44/BJ44)*100)+(BK44*100)-AU44</f>
        <v>-47.707927638077535</v>
      </c>
      <c r="BM44" s="81">
        <f ca="1">(BK44*2*100)-((AC44+AD44)*2)</f>
        <v>-539.86029972059941</v>
      </c>
      <c r="BN44" s="81">
        <f ca="1">SUM(BL44:BM44)</f>
        <v>-587.56822735867695</v>
      </c>
      <c r="BO44" s="81">
        <f ca="1">BN44-$K$5</f>
        <v>-2685.9436645914793</v>
      </c>
      <c r="BP44" s="33" t="s">
        <v>225</v>
      </c>
      <c r="BQ44" t="s">
        <v>922</v>
      </c>
      <c r="BS44" t="str">
        <f t="shared" si="0"/>
        <v>American Express - Platinum Reserve Credit Card</v>
      </c>
    </row>
    <row r="45" spans="1:71">
      <c r="A45" s="44" t="s">
        <v>133</v>
      </c>
      <c r="B45" s="52" t="s">
        <v>178</v>
      </c>
      <c r="C45" s="45"/>
      <c r="D45" s="50"/>
      <c r="E45" s="46">
        <v>300000</v>
      </c>
      <c r="F45" s="45"/>
      <c r="G45" s="50">
        <v>1</v>
      </c>
      <c r="H45" s="46"/>
      <c r="I45" s="45">
        <v>1</v>
      </c>
      <c r="J45" s="46">
        <v>1</v>
      </c>
      <c r="K45" s="46">
        <v>1</v>
      </c>
      <c r="L45" s="46">
        <v>1</v>
      </c>
      <c r="M45" s="46">
        <v>0.5</v>
      </c>
      <c r="N45" s="46">
        <v>3</v>
      </c>
      <c r="O45" s="46">
        <v>2</v>
      </c>
      <c r="P45" s="46">
        <v>2</v>
      </c>
      <c r="Q45" s="46">
        <v>2</v>
      </c>
      <c r="R45" s="46">
        <v>2</v>
      </c>
      <c r="S45" s="46">
        <v>2</v>
      </c>
      <c r="T45" s="46">
        <v>2</v>
      </c>
      <c r="U45" s="46">
        <v>0.5</v>
      </c>
      <c r="V45" s="46">
        <v>0.5</v>
      </c>
      <c r="W45" s="46">
        <v>0.5</v>
      </c>
      <c r="X45" s="46">
        <v>1</v>
      </c>
      <c r="Y45" s="45">
        <v>0</v>
      </c>
      <c r="Z45" s="44">
        <v>0</v>
      </c>
      <c r="AA45" s="44">
        <v>0</v>
      </c>
      <c r="AB45" s="44"/>
      <c r="AC45" s="44">
        <v>1200</v>
      </c>
      <c r="AD45" s="44"/>
      <c r="AE45" s="44"/>
      <c r="AF45" s="44">
        <v>6</v>
      </c>
      <c r="AG45" s="44">
        <v>15</v>
      </c>
      <c r="AH45" s="44"/>
      <c r="AI45" s="44">
        <v>0</v>
      </c>
      <c r="AJ45" s="44">
        <v>100000</v>
      </c>
      <c r="AK45" s="47">
        <v>1</v>
      </c>
      <c r="AL45" s="44" t="s">
        <v>218</v>
      </c>
      <c r="AM45" s="44">
        <v>1</v>
      </c>
      <c r="AN45" s="44">
        <v>1</v>
      </c>
      <c r="AO45" s="44">
        <v>1</v>
      </c>
      <c r="AP45" s="44"/>
      <c r="AQ45" s="44"/>
      <c r="AR45" s="44"/>
      <c r="AS45" s="44"/>
      <c r="AT45" s="44">
        <v>80000</v>
      </c>
      <c r="AU45" s="44">
        <v>1200</v>
      </c>
      <c r="AV45" s="44"/>
      <c r="AW45" s="44">
        <v>1</v>
      </c>
      <c r="AX45" s="44">
        <v>1</v>
      </c>
      <c r="AY45" s="44">
        <f ca="1">(I45*Main!$D$43)+(Card1!J44*Main!$D$45)+(Card1!L44*Main!$D$46)+(Card1!M44*Main!$D$53)+(Card1!N44*Main!$D$50)+(Card1!O44*Main!$D$54)+(Card1!P44*Main!$D$55)+(Card1!W44*Main!$D$51)+((Main!$D$44+Main!$D$47+Main!$D$48+Main!$D$49+Main!$D$52+Main!$D$56)*Card1!X44)</f>
        <v>6129.8418846837694</v>
      </c>
      <c r="AZ45" s="44"/>
      <c r="BA45" s="125">
        <f ca="1">SUM(AY45:AZ45)</f>
        <v>6129.8418846837694</v>
      </c>
      <c r="BB45" s="125">
        <f ca="1">IF(E45=0,BA45,IF(BA45&gt;E45,E45,BA45))</f>
        <v>6129.8418846837694</v>
      </c>
      <c r="BC45" s="44"/>
      <c r="BD45">
        <f ca="1">IF(BB45&lt;BA45,((BA45-BB45)/(BA45/$F$2))*G45*$C$3,0)</f>
        <v>0</v>
      </c>
      <c r="BE45" s="126">
        <f ca="1">BD45</f>
        <v>0</v>
      </c>
      <c r="BF45">
        <f t="shared" ca="1" si="3"/>
        <v>0</v>
      </c>
      <c r="BG45">
        <f ca="1">SUM(BB45,BF45)*12</f>
        <v>73558.102616205229</v>
      </c>
      <c r="BH45" s="44"/>
      <c r="BI45" s="44">
        <v>6900</v>
      </c>
      <c r="BJ45" s="44">
        <v>13500</v>
      </c>
      <c r="BK45" s="81">
        <f ca="1">BG45/BJ45</f>
        <v>5.448748341941128</v>
      </c>
      <c r="BL45" s="81">
        <f ca="1">((AT45/BJ45)*100)+(BK45*100)-AU45</f>
        <v>-62.532573213294654</v>
      </c>
      <c r="BM45" s="81">
        <f ca="1">(BK45*2*100)-((AC45+AD45)*2)</f>
        <v>-1310.2503316117743</v>
      </c>
      <c r="BN45" s="81">
        <f ca="1">SUM(BL45:BM45)</f>
        <v>-1372.782904825069</v>
      </c>
      <c r="BO45" s="81">
        <f ca="1">BN45-$K$5</f>
        <v>-3471.1583420578709</v>
      </c>
      <c r="BP45" t="s">
        <v>223</v>
      </c>
      <c r="BQ45" t="s">
        <v>925</v>
      </c>
      <c r="BS45" t="str">
        <f t="shared" si="0"/>
        <v>American Express - Platinum</v>
      </c>
    </row>
    <row r="46" spans="1:71" hidden="1">
      <c r="A46" t="s">
        <v>74</v>
      </c>
      <c r="B46" s="51" t="s">
        <v>166</v>
      </c>
      <c r="C46" s="35"/>
      <c r="D46" s="36"/>
      <c r="E46" s="36"/>
      <c r="F46" s="35"/>
      <c r="G46" s="36"/>
      <c r="H46" s="36"/>
      <c r="I46" s="35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7"/>
      <c r="AQ46" s="84">
        <v>0</v>
      </c>
      <c r="AR46">
        <v>0</v>
      </c>
      <c r="AS46">
        <v>16</v>
      </c>
      <c r="AY46" s="125">
        <f>$G$4*C46</f>
        <v>0</v>
      </c>
      <c r="AZ46" s="125">
        <f>$G$3*D46</f>
        <v>0</v>
      </c>
      <c r="BA46" s="125">
        <f>SUM(AY46:AZ46)</f>
        <v>0</v>
      </c>
      <c r="BB46" s="125">
        <f>IF(E46=0,BA46,IF(BA46&gt;E46,E46,BA46))</f>
        <v>0</v>
      </c>
      <c r="BG46">
        <f>SUM(BB46,BF46)*12</f>
        <v>0</v>
      </c>
      <c r="BK46" s="81"/>
      <c r="BL46" s="81"/>
      <c r="BM46" s="81"/>
      <c r="BN46" s="81"/>
      <c r="BO46" s="81">
        <f ca="1">BN46-$K$5</f>
        <v>-2098.3754372328021</v>
      </c>
      <c r="BP46" t="s">
        <v>888</v>
      </c>
      <c r="BQ46" t="s">
        <v>883</v>
      </c>
      <c r="BS46" t="str">
        <f t="shared" si="0"/>
        <v>ANZ - Balance Visa</v>
      </c>
    </row>
    <row r="47" spans="1:71">
      <c r="A47" t="s">
        <v>104</v>
      </c>
      <c r="B47" s="51" t="s">
        <v>107</v>
      </c>
      <c r="C47" s="37">
        <v>0.5</v>
      </c>
      <c r="D47" s="36">
        <v>1.5</v>
      </c>
      <c r="E47" s="38">
        <v>100000</v>
      </c>
      <c r="F47" s="37"/>
      <c r="G47" s="38"/>
      <c r="H47" s="38"/>
      <c r="I47" s="37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7">
        <v>19.989999999999998</v>
      </c>
      <c r="Z47">
        <v>21.74</v>
      </c>
      <c r="AB47">
        <v>44</v>
      </c>
      <c r="AC47">
        <v>250</v>
      </c>
      <c r="AI47">
        <v>6000</v>
      </c>
      <c r="AM47">
        <v>1</v>
      </c>
      <c r="AN47">
        <v>1</v>
      </c>
      <c r="AO47">
        <v>1</v>
      </c>
      <c r="AP47" s="90">
        <v>1</v>
      </c>
      <c r="AT47">
        <v>40000</v>
      </c>
      <c r="AV47" s="58">
        <v>41931</v>
      </c>
      <c r="AY47" s="125">
        <f>$G$4*C47</f>
        <v>2800</v>
      </c>
      <c r="AZ47" s="125">
        <f>$G$3*D47</f>
        <v>6600</v>
      </c>
      <c r="BA47" s="125">
        <f>SUM(AY47:AZ47)</f>
        <v>9400</v>
      </c>
      <c r="BB47" s="125">
        <f>IF(E47=0,BA47,IF(BA47&gt;E47,E47,BA47))</f>
        <v>9400</v>
      </c>
      <c r="BG47">
        <f>SUM(BB47,BF47)*12</f>
        <v>112800</v>
      </c>
      <c r="BI47" s="44">
        <v>6900</v>
      </c>
      <c r="BK47" s="81"/>
      <c r="BL47" s="81"/>
      <c r="BM47" s="81"/>
      <c r="BN47" s="81"/>
      <c r="BO47" s="81">
        <f ca="1">BN47-$K$5</f>
        <v>-2098.3754372328021</v>
      </c>
      <c r="BP47" t="s">
        <v>919</v>
      </c>
      <c r="BQ47" t="s">
        <v>871</v>
      </c>
      <c r="BS47" t="str">
        <f t="shared" si="0"/>
        <v>NAB - Velocity Rewards Premium</v>
      </c>
    </row>
    <row r="48" spans="1:71">
      <c r="A48" t="s">
        <v>104</v>
      </c>
      <c r="B48" s="51" t="s">
        <v>108</v>
      </c>
      <c r="C48" s="37">
        <v>0.5</v>
      </c>
      <c r="D48" s="36">
        <v>1</v>
      </c>
      <c r="E48" s="38">
        <v>100000</v>
      </c>
      <c r="F48" s="37"/>
      <c r="G48" s="38"/>
      <c r="H48" s="38"/>
      <c r="I48" s="3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7">
        <v>19.989999999999998</v>
      </c>
      <c r="Z48">
        <v>21.74</v>
      </c>
      <c r="AB48">
        <v>44</v>
      </c>
      <c r="AC48">
        <v>65</v>
      </c>
      <c r="AI48">
        <v>500</v>
      </c>
      <c r="AP48" s="90">
        <v>1</v>
      </c>
      <c r="AT48">
        <v>20000</v>
      </c>
      <c r="AV48" s="58">
        <v>41931</v>
      </c>
      <c r="AY48" s="125">
        <f>$G$4*C48</f>
        <v>2800</v>
      </c>
      <c r="AZ48" s="125">
        <f>$G$3*D48</f>
        <v>4400</v>
      </c>
      <c r="BA48" s="125">
        <f>SUM(AY48:AZ48)</f>
        <v>7200</v>
      </c>
      <c r="BB48" s="125">
        <f>IF(E48=0,BA48,IF(BA48&gt;E48,E48,BA48))</f>
        <v>7200</v>
      </c>
      <c r="BG48" s="126">
        <f>SUM(BB48,BF48)*12</f>
        <v>86400</v>
      </c>
      <c r="BI48" s="44">
        <v>6900</v>
      </c>
      <c r="BK48" s="81"/>
      <c r="BL48" s="81"/>
      <c r="BM48" s="81"/>
      <c r="BN48" s="81"/>
      <c r="BO48" s="81">
        <f ca="1">BN48-$K$5</f>
        <v>-2098.3754372328021</v>
      </c>
      <c r="BP48" t="s">
        <v>920</v>
      </c>
      <c r="BQ48" t="s">
        <v>870</v>
      </c>
      <c r="BS48" t="str">
        <f t="shared" si="0"/>
        <v>NAB - Velocity Rewards</v>
      </c>
    </row>
    <row r="49" spans="1:71" hidden="1">
      <c r="A49" t="s">
        <v>110</v>
      </c>
      <c r="B49" s="51" t="s">
        <v>111</v>
      </c>
      <c r="C49" s="37">
        <v>0.5</v>
      </c>
      <c r="D49" s="38"/>
      <c r="E49" s="38"/>
      <c r="F49" s="37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>
        <v>17.989999999999998</v>
      </c>
      <c r="Z49">
        <v>17.989999999999998</v>
      </c>
      <c r="AB49">
        <v>62</v>
      </c>
      <c r="AC49">
        <v>0</v>
      </c>
      <c r="AY49" s="125">
        <f>$C$2*C49</f>
        <v>0</v>
      </c>
      <c r="AZ49" s="125"/>
      <c r="BA49" s="125">
        <f>SUM(AY49:AZ49)</f>
        <v>0</v>
      </c>
      <c r="BB49" s="125">
        <f>IF(E49=0,BA49,IF(BA49&gt;E49,E49,BA49))</f>
        <v>0</v>
      </c>
      <c r="BG49">
        <f>SUM(BB49,BF49)*12</f>
        <v>0</v>
      </c>
      <c r="BK49" s="81"/>
      <c r="BL49" s="81"/>
      <c r="BM49" s="81"/>
      <c r="BN49" s="81"/>
      <c r="BO49" s="81">
        <f ca="1">BN49-$K$5</f>
        <v>-2098.3754372328021</v>
      </c>
      <c r="BQ49" t="s">
        <v>873</v>
      </c>
      <c r="BS49" t="str">
        <f t="shared" si="0"/>
        <v>Coles - No Annual Fee Mastercard</v>
      </c>
    </row>
    <row r="50" spans="1:71" hidden="1">
      <c r="A50" t="s">
        <v>110</v>
      </c>
      <c r="B50" s="51" t="s">
        <v>112</v>
      </c>
      <c r="C50" s="37">
        <v>2</v>
      </c>
      <c r="D50" s="38"/>
      <c r="E50" s="38"/>
      <c r="F50" s="37"/>
      <c r="G50" s="38"/>
      <c r="H50" s="38"/>
      <c r="I50" s="3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7">
        <v>19.989999999999998</v>
      </c>
      <c r="Z50">
        <v>19.989999999999998</v>
      </c>
      <c r="AB50">
        <v>62</v>
      </c>
      <c r="AC50">
        <v>49</v>
      </c>
      <c r="AY50" s="125">
        <f>$C$2*C50</f>
        <v>0</v>
      </c>
      <c r="AZ50" s="125"/>
      <c r="BA50" s="125">
        <f>SUM(AY50:AZ50)</f>
        <v>0</v>
      </c>
      <c r="BB50" s="125">
        <f>IF(E50=0,BA50,IF(BA50&gt;E50,E50,BA50))</f>
        <v>0</v>
      </c>
      <c r="BG50">
        <f>SUM(BB50,BF50)*12</f>
        <v>0</v>
      </c>
      <c r="BK50" s="81"/>
      <c r="BL50" s="81"/>
      <c r="BM50" s="81"/>
      <c r="BN50" s="81"/>
      <c r="BO50" s="81">
        <f ca="1">BN50-$K$5</f>
        <v>-2098.3754372328021</v>
      </c>
      <c r="BQ50" t="s">
        <v>874</v>
      </c>
      <c r="BS50" t="str">
        <f t="shared" si="0"/>
        <v>Coles - Rewards Mastercard</v>
      </c>
    </row>
    <row r="51" spans="1:71" hidden="1">
      <c r="A51" s="44" t="s">
        <v>133</v>
      </c>
      <c r="B51" s="52" t="s">
        <v>133</v>
      </c>
      <c r="C51" s="45"/>
      <c r="D51" s="50"/>
      <c r="E51" s="46"/>
      <c r="F51" s="45"/>
      <c r="G51" s="46"/>
      <c r="H51" s="46"/>
      <c r="I51" s="45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5">
        <v>0</v>
      </c>
      <c r="Z51" s="44">
        <v>0</v>
      </c>
      <c r="AA51" s="44">
        <v>0</v>
      </c>
      <c r="AB51" s="44"/>
      <c r="AC51" s="44">
        <v>80</v>
      </c>
      <c r="AD51" s="44"/>
      <c r="AE51" s="44" t="s">
        <v>204</v>
      </c>
      <c r="AF51" s="44"/>
      <c r="AG51" s="44"/>
      <c r="AH51" s="44"/>
      <c r="AI51" s="44"/>
      <c r="AJ51" s="44">
        <v>35000</v>
      </c>
      <c r="AK51" s="47">
        <v>1</v>
      </c>
      <c r="AL51" s="44"/>
      <c r="AM51" s="44">
        <v>1</v>
      </c>
      <c r="AN51" s="44">
        <v>1</v>
      </c>
      <c r="AO51" s="44">
        <v>1</v>
      </c>
      <c r="AP51" s="44"/>
      <c r="AQ51" s="44"/>
      <c r="AR51" s="44"/>
      <c r="AS51" s="44"/>
      <c r="AT51" s="44"/>
      <c r="AU51" s="44"/>
      <c r="AV51" s="44"/>
      <c r="AW51" s="44"/>
      <c r="AX51" s="44"/>
      <c r="AY51" s="44">
        <f ca="1">(I51*Main!$D$43)+(Card1!J42*Main!$D$45)+(Card1!L42*Main!$D$46)+(Card1!M42*Main!$D$53)+(Card1!N42*Main!$D$50)+(Card1!O42*Main!$D$54)+(Card1!P42*Main!$D$55)+(Card1!W42*Main!$D$51)+((Main!$D$44+Main!$D$47+Main!$D$48+Main!$D$49+Main!$D$52+Main!$D$56)*Card1!X42)</f>
        <v>4722.8060706121414</v>
      </c>
      <c r="AZ51" s="44"/>
      <c r="BA51" s="125">
        <f ca="1">SUM(AY51:AZ51)</f>
        <v>4722.8060706121414</v>
      </c>
      <c r="BB51" s="125">
        <f ca="1">IF(E51=0,BA51,IF(BA51&gt;E51,E51,BA51))</f>
        <v>4722.8060706121414</v>
      </c>
      <c r="BC51" s="44"/>
      <c r="BD51">
        <f ca="1">IF(BB51&lt;BA51,((BA51-BB51)/(BA51/$F$2))*G51*$C$3,0)</f>
        <v>0</v>
      </c>
      <c r="BE51" s="126">
        <f ca="1">BD51</f>
        <v>0</v>
      </c>
      <c r="BF51">
        <f t="shared" ref="BF51:BF54" ca="1" si="4">IF(BE51&gt;H51,H51,BE51)</f>
        <v>0</v>
      </c>
      <c r="BG51">
        <f ca="1">SUM(BB51,BF51)*12</f>
        <v>56673.672847345697</v>
      </c>
      <c r="BH51" s="44"/>
      <c r="BI51" s="44"/>
      <c r="BJ51" s="44"/>
      <c r="BK51" s="81"/>
      <c r="BL51" s="81"/>
      <c r="BM51" s="81"/>
      <c r="BN51" s="81"/>
      <c r="BO51" s="81">
        <f ca="1">BN51-$K$5</f>
        <v>-2098.3754372328021</v>
      </c>
      <c r="BP51" t="s">
        <v>227</v>
      </c>
      <c r="BQ51" s="33" t="s">
        <v>924</v>
      </c>
      <c r="BS51" t="str">
        <f t="shared" si="0"/>
        <v>American Express - American Express</v>
      </c>
    </row>
    <row r="52" spans="1:71" ht="25.5" hidden="1">
      <c r="A52" s="44" t="s">
        <v>133</v>
      </c>
      <c r="B52" s="52" t="s">
        <v>134</v>
      </c>
      <c r="C52" s="45"/>
      <c r="D52" s="46"/>
      <c r="E52" s="46"/>
      <c r="F52" s="45"/>
      <c r="G52" s="46"/>
      <c r="H52" s="46"/>
      <c r="I52" s="45">
        <v>3</v>
      </c>
      <c r="J52" s="46">
        <v>3</v>
      </c>
      <c r="K52" s="46">
        <v>2</v>
      </c>
      <c r="L52" s="46">
        <v>1</v>
      </c>
      <c r="M52" s="46">
        <v>1</v>
      </c>
      <c r="N52" s="46">
        <v>1</v>
      </c>
      <c r="O52" s="46">
        <v>1</v>
      </c>
      <c r="P52" s="46">
        <v>1</v>
      </c>
      <c r="Q52" s="46">
        <v>1</v>
      </c>
      <c r="R52" s="46">
        <v>1</v>
      </c>
      <c r="S52" s="46">
        <v>1</v>
      </c>
      <c r="T52" s="46">
        <v>1</v>
      </c>
      <c r="U52" s="46">
        <v>1</v>
      </c>
      <c r="V52" s="46">
        <v>1</v>
      </c>
      <c r="W52" s="46">
        <v>1</v>
      </c>
      <c r="X52" s="46">
        <v>1</v>
      </c>
      <c r="Y52" s="45">
        <v>20.74</v>
      </c>
      <c r="Z52" s="44">
        <v>0</v>
      </c>
      <c r="AA52" s="44">
        <v>0</v>
      </c>
      <c r="AB52" s="44">
        <v>44</v>
      </c>
      <c r="AC52" s="44">
        <v>99</v>
      </c>
      <c r="AD52" s="44"/>
      <c r="AE52" s="44">
        <v>29</v>
      </c>
      <c r="AF52" s="44">
        <v>30</v>
      </c>
      <c r="AG52" s="44">
        <v>15</v>
      </c>
      <c r="AH52" s="44"/>
      <c r="AI52" s="44">
        <v>2000</v>
      </c>
      <c r="AJ52" s="44">
        <v>40000</v>
      </c>
      <c r="AK52" s="48"/>
      <c r="AL52" s="44" t="s">
        <v>664</v>
      </c>
      <c r="AM52" s="44">
        <v>1</v>
      </c>
      <c r="AN52" s="44">
        <v>1</v>
      </c>
      <c r="AO52" s="44">
        <v>1</v>
      </c>
      <c r="AP52" s="44"/>
      <c r="AQ52" s="44"/>
      <c r="AR52" s="44"/>
      <c r="AS52" s="44"/>
      <c r="AT52" s="44">
        <v>30000</v>
      </c>
      <c r="AU52" s="44">
        <v>99</v>
      </c>
      <c r="AV52" s="44"/>
      <c r="AW52" s="44">
        <v>0.75</v>
      </c>
      <c r="AX52" s="44"/>
      <c r="AY52" s="44">
        <f ca="1">(I52*Main!$D$43)+(Card1!J52*Main!$D$45)+(Card1!L52*Main!$D$46)+(Card1!M52*Main!$D$53)+(Card1!N52*Main!$D$50)+(Card1!O52*Main!$D$54)+(Card1!P52*Main!$D$55)+(Card1!W52*Main!$D$51)+((Main!$D$44+Main!$D$47+Main!$D$48+Main!$D$49+Main!$D$52+Main!$D$56)*Card1!X52)</f>
        <v>9006.0642621285224</v>
      </c>
      <c r="AZ52" s="44"/>
      <c r="BA52" s="125">
        <f ca="1">SUM(AY52:AZ52)</f>
        <v>9006.0642621285224</v>
      </c>
      <c r="BB52" s="125">
        <f ca="1">IF(E52=0,BA52,IF(BA52&gt;E52,E52,BA52))</f>
        <v>9006.0642621285224</v>
      </c>
      <c r="BC52" s="44"/>
      <c r="BD52">
        <f ca="1">IF(BB52&lt;BA52,((BA52-BB52)/(BA52/$F$2))*G52*$C$3,0)</f>
        <v>0</v>
      </c>
      <c r="BE52" s="126">
        <f ca="1">BD52</f>
        <v>0</v>
      </c>
      <c r="BF52">
        <f t="shared" ca="1" si="4"/>
        <v>0</v>
      </c>
      <c r="BG52">
        <f ca="1">SUM(BB52,BF52)*12</f>
        <v>108072.77114554227</v>
      </c>
      <c r="BH52" s="44"/>
      <c r="BI52" s="44"/>
      <c r="BJ52" s="44"/>
      <c r="BK52" s="81"/>
      <c r="BL52" s="81"/>
      <c r="BM52" s="81"/>
      <c r="BN52" s="81"/>
      <c r="BO52" s="81">
        <f ca="1">BN52-$K$5</f>
        <v>-2098.3754372328021</v>
      </c>
      <c r="BP52" s="33" t="s">
        <v>666</v>
      </c>
      <c r="BQ52" t="s">
        <v>932</v>
      </c>
      <c r="BS52" t="str">
        <f t="shared" si="0"/>
        <v>American Express - David Jones Membership Rewards</v>
      </c>
    </row>
    <row r="53" spans="1:71" hidden="1">
      <c r="A53" s="44" t="s">
        <v>133</v>
      </c>
      <c r="B53" s="52" t="s">
        <v>163</v>
      </c>
      <c r="C53" s="45"/>
      <c r="D53" s="46"/>
      <c r="E53" s="46"/>
      <c r="F53" s="45"/>
      <c r="G53" s="46"/>
      <c r="H53" s="46"/>
      <c r="I53" s="45">
        <v>3</v>
      </c>
      <c r="J53" s="46">
        <v>3</v>
      </c>
      <c r="K53" s="46">
        <v>4</v>
      </c>
      <c r="L53" s="46">
        <v>1</v>
      </c>
      <c r="M53" s="46">
        <v>1</v>
      </c>
      <c r="N53" s="46">
        <v>1</v>
      </c>
      <c r="O53" s="46">
        <v>1</v>
      </c>
      <c r="P53" s="46">
        <v>1</v>
      </c>
      <c r="Q53" s="46">
        <v>1</v>
      </c>
      <c r="R53" s="46">
        <v>1</v>
      </c>
      <c r="S53" s="46">
        <v>1</v>
      </c>
      <c r="T53" s="46">
        <v>1</v>
      </c>
      <c r="U53" s="46">
        <v>1</v>
      </c>
      <c r="V53" s="46">
        <v>1</v>
      </c>
      <c r="W53" s="46">
        <v>1</v>
      </c>
      <c r="X53" s="46">
        <v>1</v>
      </c>
      <c r="Y53" s="45">
        <v>20.74</v>
      </c>
      <c r="Z53" s="44">
        <v>0</v>
      </c>
      <c r="AA53" s="44">
        <v>0</v>
      </c>
      <c r="AB53" s="44">
        <v>44</v>
      </c>
      <c r="AC53" s="44">
        <v>295</v>
      </c>
      <c r="AD53" s="44"/>
      <c r="AE53" s="44">
        <v>0</v>
      </c>
      <c r="AF53" s="44">
        <v>30</v>
      </c>
      <c r="AG53" s="44"/>
      <c r="AH53" s="44"/>
      <c r="AI53" s="44">
        <v>2000</v>
      </c>
      <c r="AJ53" s="44">
        <v>65000</v>
      </c>
      <c r="AK53" s="48"/>
      <c r="AL53" s="44" t="s">
        <v>664</v>
      </c>
      <c r="AM53" s="44">
        <v>1</v>
      </c>
      <c r="AN53" s="44">
        <v>1</v>
      </c>
      <c r="AO53" s="44">
        <v>1</v>
      </c>
      <c r="AP53" s="44"/>
      <c r="AQ53" s="44"/>
      <c r="AR53" s="44"/>
      <c r="AS53" s="44"/>
      <c r="AT53" s="44">
        <v>40000</v>
      </c>
      <c r="AU53" s="44">
        <v>295</v>
      </c>
      <c r="AV53" s="44"/>
      <c r="AW53" s="44">
        <v>0.75</v>
      </c>
      <c r="AX53" s="44"/>
      <c r="AY53" s="44">
        <f ca="1">(I53*Main!$D$43)+(Card1!J53*Main!$D$45)+(Card1!L53*Main!$D$46)+(Card1!M53*Main!$D$53)+(Card1!N53*Main!$D$50)+(Card1!O53*Main!$D$54)+(Card1!P53*Main!$D$55)+(Card1!W53*Main!$D$51)+((Main!$D$44+Main!$D$47+Main!$D$48+Main!$D$49+Main!$D$52+Main!$D$56)*Card1!X53)</f>
        <v>9006.0642621285224</v>
      </c>
      <c r="AZ53" s="44"/>
      <c r="BA53" s="125">
        <f ca="1">SUM(AY53:AZ53)</f>
        <v>9006.0642621285224</v>
      </c>
      <c r="BB53" s="125">
        <f ca="1">IF(E53=0,BA53,IF(BA53&gt;E53,E53,BA53))</f>
        <v>9006.0642621285224</v>
      </c>
      <c r="BC53" s="44"/>
      <c r="BD53">
        <f ca="1">IF(BB53&lt;BA53,((BA53-BB53)/(BA53/$F$2))*G53*$C$3,0)</f>
        <v>0</v>
      </c>
      <c r="BE53" s="126">
        <f ca="1">BD53</f>
        <v>0</v>
      </c>
      <c r="BF53">
        <f t="shared" ca="1" si="4"/>
        <v>0</v>
      </c>
      <c r="BG53">
        <f ca="1">SUM(BB53,BF53)*12</f>
        <v>108072.77114554227</v>
      </c>
      <c r="BH53" s="44"/>
      <c r="BI53" s="44"/>
      <c r="BJ53" s="44"/>
      <c r="BK53" s="81"/>
      <c r="BL53" s="81"/>
      <c r="BM53" s="81"/>
      <c r="BN53" s="81"/>
      <c r="BO53" s="81">
        <f ca="1">BN53-$K$5</f>
        <v>-2098.3754372328021</v>
      </c>
      <c r="BP53" t="s">
        <v>667</v>
      </c>
      <c r="BQ53" t="s">
        <v>933</v>
      </c>
      <c r="BS53" t="str">
        <f t="shared" si="0"/>
        <v>American Express - David Jones Platinum Card</v>
      </c>
    </row>
    <row r="54" spans="1:71" hidden="1">
      <c r="A54" s="44" t="s">
        <v>133</v>
      </c>
      <c r="B54" s="52" t="s">
        <v>735</v>
      </c>
      <c r="C54" s="45"/>
      <c r="D54" s="46"/>
      <c r="E54" s="46"/>
      <c r="F54" s="45"/>
      <c r="G54" s="46"/>
      <c r="H54" s="46"/>
      <c r="I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5">
        <v>11.99</v>
      </c>
      <c r="Z54" s="44"/>
      <c r="AA54" s="44"/>
      <c r="AB54" s="44">
        <v>55</v>
      </c>
      <c r="AC54" s="44">
        <v>65</v>
      </c>
      <c r="AD54" s="44"/>
      <c r="AE54" s="44">
        <v>0</v>
      </c>
      <c r="AF54" s="44"/>
      <c r="AG54" s="44"/>
      <c r="AH54" s="44"/>
      <c r="AI54" s="44"/>
      <c r="AJ54" s="44"/>
      <c r="AK54" s="48"/>
      <c r="AL54" s="44"/>
      <c r="AM54" s="44"/>
      <c r="AN54" s="44"/>
      <c r="AO54" s="44"/>
      <c r="AP54" s="44"/>
      <c r="AQ54" s="44">
        <v>0.99</v>
      </c>
      <c r="AR54" s="44">
        <v>1</v>
      </c>
      <c r="AS54" s="44">
        <v>6</v>
      </c>
      <c r="AT54" s="44"/>
      <c r="AU54" s="44">
        <v>65</v>
      </c>
      <c r="AV54" s="44"/>
      <c r="AW54" s="44"/>
      <c r="AX54" s="44"/>
      <c r="AY54" s="44">
        <f ca="1">(I54*Main!$D$43)+(Card1!J54*Main!$D$45)+(Card1!L54*Main!$D$46)+(Card1!M54*Main!$D$53)+(Card1!N54*Main!$D$50)+(Card1!O54*Main!$D$54)+(Card1!P54*Main!$D$55)+(Card1!W54*Main!$D$51)+((Main!$D$44+Main!$D$47+Main!$D$48+Main!$D$49+Main!$D$52+Main!$D$56)*Card1!X54)</f>
        <v>0</v>
      </c>
      <c r="AZ54" s="44"/>
      <c r="BA54" s="125">
        <f ca="1">SUM(AY54:AZ54)</f>
        <v>0</v>
      </c>
      <c r="BB54" s="125">
        <f ca="1">IF(E54=0,BA54,IF(BA54&gt;E54,E54,BA54))</f>
        <v>0</v>
      </c>
      <c r="BC54" s="44"/>
      <c r="BD54">
        <f ca="1">IF(BB54&lt;BA54,((BA54-BB54)/(BA54/$F$2))*G54*$C$3,0)</f>
        <v>0</v>
      </c>
      <c r="BE54">
        <f ca="1">SUM(BC54:BD54)-BB54</f>
        <v>0</v>
      </c>
      <c r="BF54">
        <f t="shared" ca="1" si="4"/>
        <v>0</v>
      </c>
      <c r="BG54">
        <f ca="1">SUM(BB54,BF54)*12</f>
        <v>0</v>
      </c>
      <c r="BH54" s="44"/>
      <c r="BI54" s="44"/>
      <c r="BJ54" s="44"/>
      <c r="BK54" s="81"/>
      <c r="BL54" s="81"/>
      <c r="BM54" s="81"/>
      <c r="BN54" s="81"/>
      <c r="BO54" s="81"/>
      <c r="BS54" t="str">
        <f t="shared" si="0"/>
        <v>American Express - Low Rate</v>
      </c>
    </row>
    <row r="55" spans="1:71">
      <c r="A55" s="44"/>
      <c r="B55" s="52"/>
      <c r="C55" s="45"/>
      <c r="D55" s="46"/>
      <c r="E55" s="46"/>
      <c r="F55" s="45"/>
      <c r="G55" s="46"/>
      <c r="H55" s="46"/>
      <c r="I55" s="45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5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8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81"/>
      <c r="BL55" s="81"/>
      <c r="BM55" s="81"/>
      <c r="BN55" s="81"/>
      <c r="BO55" s="81"/>
    </row>
    <row r="56" spans="1:71">
      <c r="A56" s="44"/>
      <c r="B56" s="52"/>
      <c r="C56" s="45"/>
      <c r="D56" s="46"/>
      <c r="E56" s="46"/>
      <c r="F56" s="45"/>
      <c r="G56" s="46"/>
      <c r="H56" s="46"/>
      <c r="I56" s="45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5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8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81"/>
      <c r="BL56" s="81"/>
      <c r="BM56" s="81"/>
      <c r="BN56" s="81"/>
      <c r="BO56" s="81"/>
    </row>
    <row r="57" spans="1:71">
      <c r="A57" s="44"/>
      <c r="B57" s="52"/>
      <c r="C57" s="45"/>
      <c r="D57" s="46"/>
      <c r="E57" s="46"/>
      <c r="F57" s="45"/>
      <c r="G57" s="46"/>
      <c r="H57" s="46"/>
      <c r="I57" s="45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5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8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81"/>
      <c r="BL57" s="81"/>
      <c r="BM57" s="81"/>
      <c r="BN57" s="81"/>
      <c r="BO57" s="81"/>
    </row>
    <row r="58" spans="1:71">
      <c r="A58" s="44"/>
      <c r="B58" s="52"/>
      <c r="C58" s="45"/>
      <c r="D58" s="46"/>
      <c r="E58" s="46"/>
      <c r="F58" s="45"/>
      <c r="G58" s="46"/>
      <c r="H58" s="46"/>
      <c r="I58" s="45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5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8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81"/>
      <c r="BL58" s="81"/>
      <c r="BM58" s="81"/>
      <c r="BN58" s="81"/>
      <c r="BO58" s="81"/>
    </row>
    <row r="59" spans="1:71">
      <c r="B59" s="51"/>
      <c r="C59" s="37"/>
      <c r="D59" s="38"/>
      <c r="E59" s="38"/>
      <c r="F59" s="37"/>
      <c r="G59" s="38"/>
      <c r="H59" s="38"/>
      <c r="I59" s="37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7"/>
    </row>
    <row r="60" spans="1:71" hidden="1">
      <c r="A60" t="s">
        <v>151</v>
      </c>
      <c r="B60" s="53" t="s">
        <v>152</v>
      </c>
      <c r="F60" s="37"/>
      <c r="I60" s="37"/>
      <c r="Y60" s="37"/>
    </row>
    <row r="61" spans="1:71" hidden="1">
      <c r="A61" t="s">
        <v>151</v>
      </c>
      <c r="B61" s="53" t="s">
        <v>153</v>
      </c>
      <c r="F61" s="37"/>
      <c r="I61" s="37"/>
      <c r="Y61" s="37"/>
    </row>
    <row r="62" spans="1:71" hidden="1">
      <c r="A62" t="s">
        <v>151</v>
      </c>
      <c r="B62" s="53" t="s">
        <v>154</v>
      </c>
      <c r="F62" s="37"/>
      <c r="I62" s="37"/>
      <c r="Y62" s="37"/>
    </row>
    <row r="63" spans="1:71" hidden="1">
      <c r="A63" t="s">
        <v>151</v>
      </c>
      <c r="B63" s="53" t="s">
        <v>155</v>
      </c>
      <c r="F63" s="37"/>
      <c r="I63" s="37"/>
      <c r="Y63" s="37"/>
    </row>
    <row r="64" spans="1:71" hidden="1">
      <c r="B64" s="53"/>
      <c r="F64" s="37"/>
      <c r="I64" s="37"/>
      <c r="Y64" s="37"/>
    </row>
    <row r="65" spans="1:68" ht="25.5" hidden="1">
      <c r="A65" t="s">
        <v>668</v>
      </c>
      <c r="B65" s="53" t="s">
        <v>669</v>
      </c>
      <c r="F65" s="37"/>
      <c r="I65" s="37"/>
      <c r="Y65" s="37"/>
    </row>
    <row r="66" spans="1:68" ht="25.5" hidden="1">
      <c r="A66" t="s">
        <v>668</v>
      </c>
      <c r="B66" s="53" t="s">
        <v>670</v>
      </c>
      <c r="F66" s="37"/>
      <c r="I66" s="37"/>
      <c r="Y66" s="37"/>
    </row>
    <row r="67" spans="1:68" hidden="1">
      <c r="A67" t="s">
        <v>671</v>
      </c>
      <c r="B67" s="53" t="s">
        <v>672</v>
      </c>
      <c r="C67" s="37"/>
      <c r="D67" s="38"/>
      <c r="E67" s="38"/>
      <c r="F67" s="37"/>
      <c r="G67" s="38"/>
      <c r="H67" s="38"/>
      <c r="I67" s="37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7"/>
    </row>
    <row r="68" spans="1:68" hidden="1">
      <c r="A68" t="s">
        <v>671</v>
      </c>
      <c r="B68" s="53" t="s">
        <v>673</v>
      </c>
      <c r="C68" s="37"/>
      <c r="D68" s="38"/>
      <c r="E68" s="38"/>
      <c r="F68" s="37"/>
      <c r="G68" s="38"/>
      <c r="H68" s="38"/>
      <c r="I68" s="37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7"/>
    </row>
    <row r="69" spans="1:68" hidden="1">
      <c r="A69" s="44" t="s">
        <v>170</v>
      </c>
      <c r="B69" s="77" t="s">
        <v>171</v>
      </c>
      <c r="C69" s="45">
        <v>1.5</v>
      </c>
      <c r="D69" s="46"/>
      <c r="E69" s="46"/>
      <c r="F69" s="45"/>
      <c r="G69" s="46"/>
      <c r="H69" s="46"/>
      <c r="I69" s="45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5">
        <v>19.489999999999998</v>
      </c>
      <c r="Z69" s="44">
        <v>19.489999999999998</v>
      </c>
      <c r="AA69" s="44">
        <v>21.99</v>
      </c>
      <c r="AB69" s="44">
        <v>55</v>
      </c>
      <c r="AC69" s="44">
        <v>70</v>
      </c>
      <c r="AD69" s="44"/>
      <c r="AE69" s="44"/>
      <c r="AF69" s="44">
        <v>25</v>
      </c>
      <c r="AG69" s="44">
        <v>30</v>
      </c>
      <c r="AH69" s="44"/>
      <c r="AI69" s="44">
        <v>1000</v>
      </c>
      <c r="AJ69" s="44"/>
      <c r="AK69" s="44"/>
      <c r="AL69" s="44" t="s">
        <v>73</v>
      </c>
      <c r="AM69" s="44"/>
      <c r="AN69" s="44"/>
      <c r="AO69" s="44"/>
      <c r="AP69" s="44"/>
      <c r="AQ69" s="48">
        <v>2.9899999999999999E-2</v>
      </c>
      <c r="AR69" s="44"/>
      <c r="AS69" s="44">
        <v>9</v>
      </c>
      <c r="AT69" s="44">
        <v>7000</v>
      </c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>
        <v>25000</v>
      </c>
      <c r="BK69" s="81"/>
      <c r="BL69" s="81"/>
      <c r="BM69" s="81"/>
      <c r="BN69" s="81"/>
      <c r="BO69" s="81"/>
    </row>
    <row r="70" spans="1:68" hidden="1">
      <c r="A70" s="44" t="s">
        <v>170</v>
      </c>
      <c r="B70" s="77" t="s">
        <v>172</v>
      </c>
      <c r="C70" s="46">
        <v>1.5</v>
      </c>
      <c r="D70" s="46"/>
      <c r="E70" s="46"/>
      <c r="F70" s="45"/>
      <c r="G70" s="46"/>
      <c r="H70" s="46"/>
      <c r="I70" s="45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5">
        <v>19.489999999999998</v>
      </c>
      <c r="Z70" s="44">
        <v>19.489999999999998</v>
      </c>
      <c r="AA70" s="44">
        <v>21.99</v>
      </c>
      <c r="AB70" s="44">
        <v>55</v>
      </c>
      <c r="AC70" s="44">
        <v>120</v>
      </c>
      <c r="AD70" s="44"/>
      <c r="AE70" s="44"/>
      <c r="AF70" s="44">
        <v>25</v>
      </c>
      <c r="AG70" s="44">
        <v>30</v>
      </c>
      <c r="AH70" s="44"/>
      <c r="AI70" s="44">
        <v>5000</v>
      </c>
      <c r="AJ70" s="44"/>
      <c r="AK70" s="44"/>
      <c r="AL70" s="44" t="s">
        <v>73</v>
      </c>
      <c r="AM70" s="44"/>
      <c r="AN70" s="44"/>
      <c r="AO70" s="44"/>
      <c r="AP70" s="44"/>
      <c r="AQ70" s="48">
        <v>2.9899999999999999E-2</v>
      </c>
      <c r="AR70" s="44"/>
      <c r="AS70" s="44">
        <v>9</v>
      </c>
      <c r="AT70" s="44">
        <v>13000</v>
      </c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>
        <v>25000</v>
      </c>
      <c r="BK70" s="81"/>
      <c r="BL70" s="81"/>
      <c r="BM70" s="81"/>
      <c r="BN70" s="81"/>
      <c r="BO70" s="81"/>
    </row>
    <row r="71" spans="1:68" hidden="1">
      <c r="A71" s="44" t="s">
        <v>170</v>
      </c>
      <c r="B71" s="77" t="s">
        <v>174</v>
      </c>
      <c r="C71" s="44">
        <v>2</v>
      </c>
      <c r="D71" s="44"/>
      <c r="E71" s="44"/>
      <c r="F71" s="45"/>
      <c r="G71" s="44"/>
      <c r="H71" s="44"/>
      <c r="I71" s="45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5">
        <v>19.489999999999998</v>
      </c>
      <c r="Z71" s="44">
        <v>19.489999999999998</v>
      </c>
      <c r="AA71" s="44">
        <v>21.99</v>
      </c>
      <c r="AB71" s="44">
        <v>55</v>
      </c>
      <c r="AC71" s="44">
        <v>130</v>
      </c>
      <c r="AD71" s="44"/>
      <c r="AE71" s="44"/>
      <c r="AF71" s="44">
        <v>25</v>
      </c>
      <c r="AG71" s="44">
        <v>30</v>
      </c>
      <c r="AH71" s="44"/>
      <c r="AI71" s="44">
        <v>6000</v>
      </c>
      <c r="AJ71" s="44"/>
      <c r="AK71" s="44"/>
      <c r="AL71" s="44" t="s">
        <v>73</v>
      </c>
      <c r="AM71" s="44"/>
      <c r="AN71" s="44"/>
      <c r="AO71" s="44"/>
      <c r="AP71" s="44"/>
      <c r="AQ71" s="48">
        <v>2.9899999999999999E-2</v>
      </c>
      <c r="AR71" s="44"/>
      <c r="AS71" s="44">
        <v>9</v>
      </c>
      <c r="AT71" s="44">
        <v>25000</v>
      </c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>
        <v>25000</v>
      </c>
      <c r="BK71" s="81"/>
      <c r="BL71" s="81"/>
      <c r="BM71" s="81"/>
      <c r="BN71" s="81"/>
      <c r="BO71" s="81"/>
    </row>
    <row r="72" spans="1:68" hidden="1">
      <c r="A72" s="44" t="s">
        <v>170</v>
      </c>
      <c r="B72" s="77" t="s">
        <v>674</v>
      </c>
      <c r="C72" s="44"/>
      <c r="D72" s="44"/>
      <c r="E72" s="44"/>
      <c r="F72" s="45"/>
      <c r="G72" s="44"/>
      <c r="H72" s="44"/>
      <c r="I72" s="45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5">
        <v>11.99</v>
      </c>
      <c r="Z72" s="44">
        <v>11.99</v>
      </c>
      <c r="AA72" s="44">
        <v>21.99</v>
      </c>
      <c r="AB72" s="44">
        <v>55</v>
      </c>
      <c r="AC72" s="44">
        <v>59</v>
      </c>
      <c r="AD72" s="44"/>
      <c r="AE72" s="44"/>
      <c r="AF72" s="44">
        <v>25</v>
      </c>
      <c r="AG72" s="44">
        <v>30</v>
      </c>
      <c r="AH72" s="44"/>
      <c r="AI72" s="44">
        <v>1000</v>
      </c>
      <c r="AJ72" s="44"/>
      <c r="AK72" s="44"/>
      <c r="AL72" s="44" t="s">
        <v>685</v>
      </c>
      <c r="AM72" s="44"/>
      <c r="AN72" s="44"/>
      <c r="AO72" s="44"/>
      <c r="AP72" s="44"/>
      <c r="AQ72" s="44">
        <v>0</v>
      </c>
      <c r="AR72" s="44"/>
      <c r="AS72" s="44">
        <v>13</v>
      </c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81"/>
      <c r="BL72" s="81"/>
      <c r="BM72" s="81"/>
      <c r="BN72" s="81"/>
      <c r="BO72" s="81"/>
    </row>
    <row r="73" spans="1:68" hidden="1">
      <c r="A73" s="44" t="s">
        <v>170</v>
      </c>
      <c r="B73" s="77" t="s">
        <v>678</v>
      </c>
      <c r="C73" s="44"/>
      <c r="D73" s="44"/>
      <c r="E73" s="44"/>
      <c r="F73" s="45"/>
      <c r="G73" s="44"/>
      <c r="H73" s="44"/>
      <c r="I73" s="45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5">
        <v>11.99</v>
      </c>
      <c r="Z73" s="44">
        <v>11.99</v>
      </c>
      <c r="AA73" s="44">
        <v>21.99</v>
      </c>
      <c r="AB73" s="44">
        <v>55</v>
      </c>
      <c r="AC73" s="44">
        <v>89</v>
      </c>
      <c r="AD73" s="44"/>
      <c r="AE73" s="44"/>
      <c r="AF73" s="44">
        <v>25</v>
      </c>
      <c r="AG73" s="44">
        <v>30</v>
      </c>
      <c r="AH73" s="44"/>
      <c r="AI73" s="44">
        <v>5000</v>
      </c>
      <c r="AJ73" s="44"/>
      <c r="AK73" s="44"/>
      <c r="AL73" s="44" t="s">
        <v>685</v>
      </c>
      <c r="AM73" s="44"/>
      <c r="AN73" s="44"/>
      <c r="AO73" s="44"/>
      <c r="AP73" s="44"/>
      <c r="AQ73" s="44">
        <v>0</v>
      </c>
      <c r="AR73" s="44"/>
      <c r="AS73" s="44">
        <v>13</v>
      </c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81"/>
      <c r="BL73" s="81"/>
      <c r="BM73" s="81"/>
      <c r="BN73" s="81"/>
      <c r="BO73" s="81"/>
    </row>
    <row r="74" spans="1:68" ht="25.5" hidden="1">
      <c r="A74" s="44" t="s">
        <v>170</v>
      </c>
      <c r="B74" s="77" t="s">
        <v>676</v>
      </c>
      <c r="C74" s="44"/>
      <c r="D74" s="44"/>
      <c r="E74" s="44"/>
      <c r="F74" s="45"/>
      <c r="G74" s="44"/>
      <c r="H74" s="44"/>
      <c r="I74" s="45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5">
        <v>11.99</v>
      </c>
      <c r="Z74" s="44">
        <v>11.99</v>
      </c>
      <c r="AA74" s="44">
        <v>21.99</v>
      </c>
      <c r="AB74" s="44">
        <v>55</v>
      </c>
      <c r="AC74" s="44">
        <v>99</v>
      </c>
      <c r="AD74" s="44"/>
      <c r="AE74" s="44"/>
      <c r="AF74" s="44">
        <v>25</v>
      </c>
      <c r="AG74" s="44">
        <v>30</v>
      </c>
      <c r="AH74" s="44"/>
      <c r="AI74" s="44">
        <v>6000</v>
      </c>
      <c r="AJ74" s="44"/>
      <c r="AK74" s="44"/>
      <c r="AL74" s="44" t="s">
        <v>685</v>
      </c>
      <c r="AM74" s="44"/>
      <c r="AN74" s="44"/>
      <c r="AO74" s="44"/>
      <c r="AP74" s="44"/>
      <c r="AQ74" s="44">
        <v>0</v>
      </c>
      <c r="AR74" s="44"/>
      <c r="AS74" s="44">
        <v>13</v>
      </c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81"/>
      <c r="BL74" s="81"/>
      <c r="BM74" s="81"/>
      <c r="BN74" s="81"/>
      <c r="BO74" s="81"/>
    </row>
    <row r="75" spans="1:68" hidden="1">
      <c r="A75" s="44" t="s">
        <v>170</v>
      </c>
      <c r="B75" s="77" t="s">
        <v>679</v>
      </c>
      <c r="C75" s="44"/>
      <c r="D75" s="44"/>
      <c r="E75" s="44"/>
      <c r="F75" s="45"/>
      <c r="G75" s="44"/>
      <c r="H75" s="44"/>
      <c r="I75" s="45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5">
        <v>17.989999999999998</v>
      </c>
      <c r="Z75" s="44">
        <v>17.989999999999998</v>
      </c>
      <c r="AA75" s="44">
        <v>21.99</v>
      </c>
      <c r="AB75" s="44">
        <v>55</v>
      </c>
      <c r="AC75" s="44">
        <v>0</v>
      </c>
      <c r="AD75" s="44"/>
      <c r="AE75" s="44"/>
      <c r="AF75" s="44">
        <v>25</v>
      </c>
      <c r="AG75" s="44">
        <v>30</v>
      </c>
      <c r="AH75" s="44"/>
      <c r="AI75" s="44">
        <v>1000</v>
      </c>
      <c r="AJ75" s="44"/>
      <c r="AK75" s="44"/>
      <c r="AL75" s="44" t="s">
        <v>686</v>
      </c>
      <c r="AM75" s="44"/>
      <c r="AN75" s="44"/>
      <c r="AO75" s="44"/>
      <c r="AP75" s="44"/>
      <c r="AQ75" s="48">
        <v>2.9899999999999999E-2</v>
      </c>
      <c r="AR75" s="44"/>
      <c r="AS75" s="44">
        <v>9</v>
      </c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81"/>
      <c r="BL75" s="81"/>
      <c r="BM75" s="81"/>
      <c r="BN75" s="81"/>
      <c r="BO75" s="81"/>
    </row>
    <row r="76" spans="1:68" hidden="1">
      <c r="A76" s="44" t="s">
        <v>170</v>
      </c>
      <c r="B76" s="77" t="s">
        <v>677</v>
      </c>
      <c r="C76" s="44"/>
      <c r="D76" s="44"/>
      <c r="E76" s="44"/>
      <c r="F76" s="45"/>
      <c r="G76" s="44"/>
      <c r="H76" s="44"/>
      <c r="I76" s="45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5">
        <v>17.989999999999998</v>
      </c>
      <c r="Z76" s="44">
        <v>17.989999999999998</v>
      </c>
      <c r="AA76" s="44">
        <v>21.99</v>
      </c>
      <c r="AB76" s="44">
        <v>55</v>
      </c>
      <c r="AC76" s="44">
        <v>0</v>
      </c>
      <c r="AD76" s="44"/>
      <c r="AE76" s="44"/>
      <c r="AF76" s="44">
        <v>25</v>
      </c>
      <c r="AG76" s="44">
        <v>30</v>
      </c>
      <c r="AH76" s="44"/>
      <c r="AI76" s="44">
        <v>5000</v>
      </c>
      <c r="AJ76" s="44"/>
      <c r="AK76" s="44"/>
      <c r="AL76" s="44" t="s">
        <v>686</v>
      </c>
      <c r="AM76" s="44"/>
      <c r="AN76" s="44"/>
      <c r="AO76" s="44"/>
      <c r="AP76" s="44"/>
      <c r="AQ76" s="48">
        <v>2.9899999999999999E-2</v>
      </c>
      <c r="AR76" s="44"/>
      <c r="AS76" s="44">
        <v>9</v>
      </c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81"/>
      <c r="BL76" s="81"/>
      <c r="BM76" s="81"/>
      <c r="BN76" s="81"/>
      <c r="BO76" s="81"/>
    </row>
    <row r="77" spans="1:68" hidden="1">
      <c r="A77" s="44" t="s">
        <v>170</v>
      </c>
      <c r="B77" s="77" t="s">
        <v>675</v>
      </c>
      <c r="C77" s="44"/>
      <c r="D77" s="44"/>
      <c r="E77" s="44"/>
      <c r="F77" s="45"/>
      <c r="G77" s="44"/>
      <c r="H77" s="44"/>
      <c r="I77" s="45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5">
        <v>17.989999999999998</v>
      </c>
      <c r="Z77" s="44">
        <v>17.989999999999998</v>
      </c>
      <c r="AA77" s="44">
        <v>21.99</v>
      </c>
      <c r="AB77" s="44">
        <v>55</v>
      </c>
      <c r="AC77" s="44">
        <v>0</v>
      </c>
      <c r="AD77" s="44"/>
      <c r="AE77" s="44"/>
      <c r="AF77" s="44">
        <v>25</v>
      </c>
      <c r="AG77" s="44">
        <v>30</v>
      </c>
      <c r="AH77" s="44"/>
      <c r="AI77" s="44">
        <v>6000</v>
      </c>
      <c r="AJ77" s="44"/>
      <c r="AK77" s="44"/>
      <c r="AL77" s="44" t="s">
        <v>686</v>
      </c>
      <c r="AM77" s="44"/>
      <c r="AN77" s="44"/>
      <c r="AO77" s="44"/>
      <c r="AP77" s="44"/>
      <c r="AQ77" s="48">
        <v>2.9899999999999999E-2</v>
      </c>
      <c r="AR77" s="44"/>
      <c r="AS77" s="44">
        <v>9</v>
      </c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81"/>
      <c r="BL77" s="81"/>
      <c r="BM77" s="81"/>
      <c r="BN77" s="81"/>
      <c r="BO77" s="81"/>
    </row>
    <row r="78" spans="1:68" hidden="1">
      <c r="A78" s="44" t="s">
        <v>170</v>
      </c>
      <c r="B78" s="77" t="s">
        <v>680</v>
      </c>
      <c r="C78" s="44">
        <v>0.5</v>
      </c>
      <c r="D78" s="44"/>
      <c r="E78" s="44"/>
      <c r="F78" s="45"/>
      <c r="G78" s="44"/>
      <c r="H78" s="44"/>
      <c r="I78" s="45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5">
        <v>19.989999999999998</v>
      </c>
      <c r="Z78" s="44">
        <v>19.989999999999998</v>
      </c>
      <c r="AA78" s="44">
        <v>21.99</v>
      </c>
      <c r="AB78" s="44">
        <v>55</v>
      </c>
      <c r="AC78" s="44">
        <v>100</v>
      </c>
      <c r="AD78" s="44"/>
      <c r="AE78" s="44"/>
      <c r="AF78" s="44">
        <v>25</v>
      </c>
      <c r="AG78" s="44">
        <v>30</v>
      </c>
      <c r="AH78" s="44"/>
      <c r="AI78" s="44">
        <v>1000</v>
      </c>
      <c r="AJ78" s="44"/>
      <c r="AK78" s="44"/>
      <c r="AL78" s="44" t="s">
        <v>72</v>
      </c>
      <c r="AM78" s="44"/>
      <c r="AN78" s="44"/>
      <c r="AO78" s="44"/>
      <c r="AP78" s="44"/>
      <c r="AQ78" s="48">
        <v>2.9899999999999999E-2</v>
      </c>
      <c r="AR78" s="44"/>
      <c r="AS78" s="44">
        <v>9</v>
      </c>
      <c r="AT78" s="44">
        <v>2000</v>
      </c>
      <c r="AU78" s="44">
        <v>100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81"/>
      <c r="BL78" s="81"/>
      <c r="BM78" s="81"/>
      <c r="BN78" s="81"/>
      <c r="BO78" s="81"/>
      <c r="BP78" t="s">
        <v>684</v>
      </c>
    </row>
    <row r="79" spans="1:68" hidden="1">
      <c r="A79" s="44" t="s">
        <v>170</v>
      </c>
      <c r="B79" s="77" t="s">
        <v>681</v>
      </c>
      <c r="C79" s="44">
        <v>0.5</v>
      </c>
      <c r="D79" s="44"/>
      <c r="E79" s="44"/>
      <c r="F79" s="45"/>
      <c r="G79" s="44"/>
      <c r="H79" s="44"/>
      <c r="I79" s="45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5">
        <v>19.989999999999998</v>
      </c>
      <c r="Z79" s="44">
        <v>19.989999999999998</v>
      </c>
      <c r="AA79" s="44">
        <v>21.99</v>
      </c>
      <c r="AB79" s="44">
        <v>55</v>
      </c>
      <c r="AC79" s="44">
        <v>150</v>
      </c>
      <c r="AD79" s="44"/>
      <c r="AE79" s="44"/>
      <c r="AF79" s="44">
        <v>25</v>
      </c>
      <c r="AG79" s="44">
        <v>30</v>
      </c>
      <c r="AH79" s="44"/>
      <c r="AI79" s="44">
        <v>5000</v>
      </c>
      <c r="AJ79" s="44"/>
      <c r="AK79" s="44"/>
      <c r="AL79" s="44" t="s">
        <v>72</v>
      </c>
      <c r="AM79" s="44"/>
      <c r="AN79" s="44"/>
      <c r="AO79" s="44"/>
      <c r="AP79" s="44"/>
      <c r="AQ79" s="48">
        <v>2.9899999999999999E-2</v>
      </c>
      <c r="AR79" s="44"/>
      <c r="AS79" s="44">
        <v>9</v>
      </c>
      <c r="AT79" s="44">
        <v>4000</v>
      </c>
      <c r="AU79" s="44">
        <v>150</v>
      </c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81"/>
      <c r="BL79" s="81"/>
      <c r="BM79" s="81"/>
      <c r="BN79" s="81"/>
      <c r="BO79" s="81"/>
      <c r="BP79" t="s">
        <v>684</v>
      </c>
    </row>
    <row r="80" spans="1:68" ht="25.5" hidden="1">
      <c r="A80" s="44" t="s">
        <v>170</v>
      </c>
      <c r="B80" s="77" t="s">
        <v>682</v>
      </c>
      <c r="C80" s="44">
        <v>1</v>
      </c>
      <c r="D80" s="44"/>
      <c r="E80" s="44"/>
      <c r="F80" s="45"/>
      <c r="G80" s="44"/>
      <c r="H80" s="44"/>
      <c r="I80" s="45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>
        <v>19.989999999999998</v>
      </c>
      <c r="Z80" s="44">
        <v>19.989999999999998</v>
      </c>
      <c r="AA80" s="44">
        <v>21.99</v>
      </c>
      <c r="AB80" s="44">
        <v>55</v>
      </c>
      <c r="AC80" s="44">
        <v>160</v>
      </c>
      <c r="AD80" s="44"/>
      <c r="AE80" s="44"/>
      <c r="AF80" s="44">
        <v>25</v>
      </c>
      <c r="AG80" s="44">
        <v>30</v>
      </c>
      <c r="AH80" s="44"/>
      <c r="AI80" s="44">
        <v>6000</v>
      </c>
      <c r="AJ80" s="44"/>
      <c r="AK80" s="44"/>
      <c r="AL80" s="44" t="s">
        <v>72</v>
      </c>
      <c r="AM80" s="44"/>
      <c r="AN80" s="44"/>
      <c r="AO80" s="44"/>
      <c r="AP80" s="44"/>
      <c r="AQ80" s="48">
        <v>2.9899999999999999E-2</v>
      </c>
      <c r="AR80" s="44"/>
      <c r="AS80" s="44">
        <v>9</v>
      </c>
      <c r="AT80" s="44">
        <v>8000</v>
      </c>
      <c r="AU80" s="44">
        <v>160</v>
      </c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81"/>
      <c r="BL80" s="81"/>
      <c r="BM80" s="81"/>
      <c r="BN80" s="81"/>
      <c r="BO80" s="81"/>
      <c r="BP80" t="s">
        <v>684</v>
      </c>
    </row>
    <row r="81" spans="1:24" hidden="1">
      <c r="B81" s="53"/>
      <c r="F81" s="37"/>
    </row>
    <row r="82" spans="1:24" hidden="1">
      <c r="B82" s="53"/>
      <c r="F82" s="37"/>
    </row>
    <row r="83" spans="1:24" hidden="1">
      <c r="A83" t="s">
        <v>167</v>
      </c>
      <c r="B83" s="53" t="s">
        <v>687</v>
      </c>
      <c r="C83" s="37"/>
      <c r="D83" s="38"/>
      <c r="E83" s="38"/>
      <c r="F83" s="37"/>
      <c r="G83" s="38"/>
      <c r="H83" s="39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24" hidden="1">
      <c r="A84" t="s">
        <v>167</v>
      </c>
      <c r="B84" s="53" t="s">
        <v>688</v>
      </c>
      <c r="C84" s="37"/>
      <c r="D84" s="38"/>
      <c r="E84" s="38"/>
      <c r="F84" s="37"/>
      <c r="G84" s="38"/>
      <c r="H84" s="39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24" hidden="1">
      <c r="A85" t="s">
        <v>167</v>
      </c>
      <c r="B85" s="53" t="s">
        <v>689</v>
      </c>
      <c r="C85" s="37"/>
      <c r="D85" s="38"/>
      <c r="E85" s="38"/>
      <c r="F85" s="37"/>
      <c r="G85" s="38"/>
      <c r="H85" s="39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24" hidden="1">
      <c r="A86" t="s">
        <v>167</v>
      </c>
      <c r="B86" s="53" t="s">
        <v>168</v>
      </c>
      <c r="C86" s="37"/>
      <c r="D86" s="38"/>
      <c r="E86" s="38"/>
      <c r="F86" s="37"/>
      <c r="G86" s="38"/>
      <c r="H86" s="39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24" hidden="1">
      <c r="B87" s="53"/>
      <c r="C87" s="37"/>
      <c r="D87" s="38"/>
      <c r="E87" s="38"/>
      <c r="F87" s="37"/>
      <c r="G87" s="38"/>
      <c r="H87" s="39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1:24" hidden="1">
      <c r="A88" t="s">
        <v>169</v>
      </c>
      <c r="B88" s="53" t="s">
        <v>168</v>
      </c>
      <c r="C88" s="37"/>
      <c r="D88" s="38"/>
      <c r="E88" s="38"/>
      <c r="F88" s="37"/>
      <c r="G88" s="38"/>
      <c r="H88" s="39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24" hidden="1">
      <c r="A89" t="s">
        <v>141</v>
      </c>
      <c r="B89" s="51" t="s">
        <v>189</v>
      </c>
    </row>
    <row r="90" spans="1:24" hidden="1">
      <c r="A90" t="s">
        <v>141</v>
      </c>
      <c r="B90" s="51" t="s">
        <v>142</v>
      </c>
    </row>
    <row r="91" spans="1:24" hidden="1">
      <c r="A91" t="s">
        <v>173</v>
      </c>
      <c r="B91" s="53" t="s">
        <v>175</v>
      </c>
    </row>
    <row r="92" spans="1:24" hidden="1">
      <c r="A92" t="s">
        <v>173</v>
      </c>
      <c r="B92" s="53" t="s">
        <v>176</v>
      </c>
    </row>
    <row r="93" spans="1:24" hidden="1">
      <c r="A93" t="s">
        <v>177</v>
      </c>
      <c r="B93" s="53" t="s">
        <v>178</v>
      </c>
    </row>
    <row r="94" spans="1:24" hidden="1">
      <c r="A94" t="s">
        <v>135</v>
      </c>
      <c r="B94" s="51" t="s">
        <v>139</v>
      </c>
    </row>
    <row r="95" spans="1:24" hidden="1">
      <c r="A95" t="s">
        <v>179</v>
      </c>
      <c r="B95" s="53" t="s">
        <v>180</v>
      </c>
    </row>
    <row r="96" spans="1:24" ht="25.5" hidden="1">
      <c r="A96" t="s">
        <v>143</v>
      </c>
      <c r="B96" s="53" t="s">
        <v>144</v>
      </c>
    </row>
    <row r="97" spans="1:2" hidden="1">
      <c r="A97" t="s">
        <v>145</v>
      </c>
      <c r="B97" s="53" t="s">
        <v>146</v>
      </c>
    </row>
    <row r="98" spans="1:2" hidden="1">
      <c r="A98" t="s">
        <v>156</v>
      </c>
      <c r="B98" s="53" t="s">
        <v>157</v>
      </c>
    </row>
    <row r="99" spans="1:2" hidden="1">
      <c r="A99" t="s">
        <v>156</v>
      </c>
      <c r="B99" s="53" t="s">
        <v>180</v>
      </c>
    </row>
    <row r="100" spans="1:2" hidden="1">
      <c r="A100" t="s">
        <v>147</v>
      </c>
      <c r="B100" s="53" t="s">
        <v>148</v>
      </c>
    </row>
    <row r="101" spans="1:2" hidden="1">
      <c r="A101" t="s">
        <v>190</v>
      </c>
      <c r="B101" s="53" t="s">
        <v>180</v>
      </c>
    </row>
    <row r="102" spans="1:2" hidden="1">
      <c r="A102" t="s">
        <v>190</v>
      </c>
      <c r="B102" s="53" t="s">
        <v>193</v>
      </c>
    </row>
    <row r="103" spans="1:2" hidden="1">
      <c r="A103" t="s">
        <v>136</v>
      </c>
      <c r="B103" s="51" t="s">
        <v>137</v>
      </c>
    </row>
    <row r="104" spans="1:2" hidden="1">
      <c r="A104" t="s">
        <v>181</v>
      </c>
      <c r="B104" s="53" t="s">
        <v>180</v>
      </c>
    </row>
    <row r="105" spans="1:2" hidden="1">
      <c r="A105" t="s">
        <v>191</v>
      </c>
      <c r="B105" s="34" t="s">
        <v>192</v>
      </c>
    </row>
    <row r="106" spans="1:2" hidden="1">
      <c r="A106" t="s">
        <v>158</v>
      </c>
      <c r="B106" s="53" t="s">
        <v>159</v>
      </c>
    </row>
    <row r="107" spans="1:2" hidden="1">
      <c r="A107" t="s">
        <v>158</v>
      </c>
      <c r="B107" s="53" t="s">
        <v>160</v>
      </c>
    </row>
    <row r="108" spans="1:2" hidden="1">
      <c r="A108" t="s">
        <v>138</v>
      </c>
      <c r="B108" s="51" t="s">
        <v>140</v>
      </c>
    </row>
    <row r="109" spans="1:2" hidden="1">
      <c r="A109" t="s">
        <v>182</v>
      </c>
      <c r="B109" s="53" t="s">
        <v>183</v>
      </c>
    </row>
    <row r="110" spans="1:2" hidden="1">
      <c r="A110" t="s">
        <v>161</v>
      </c>
      <c r="B110" s="53" t="s">
        <v>162</v>
      </c>
    </row>
    <row r="111" spans="1:2" hidden="1">
      <c r="A111" t="s">
        <v>161</v>
      </c>
      <c r="B111" s="53" t="s">
        <v>184</v>
      </c>
    </row>
    <row r="112" spans="1:2" hidden="1">
      <c r="A112" t="s">
        <v>185</v>
      </c>
      <c r="B112" s="53" t="s">
        <v>168</v>
      </c>
    </row>
    <row r="113" spans="1:2" hidden="1">
      <c r="A113" t="s">
        <v>186</v>
      </c>
      <c r="B113" s="53" t="s">
        <v>187</v>
      </c>
    </row>
    <row r="114" spans="1:2" hidden="1">
      <c r="A114" t="s">
        <v>186</v>
      </c>
      <c r="B114" s="53" t="s">
        <v>188</v>
      </c>
    </row>
    <row r="115" spans="1:2" hidden="1">
      <c r="A115" t="s">
        <v>38</v>
      </c>
    </row>
    <row r="116" spans="1:2" hidden="1">
      <c r="A116" t="s">
        <v>194</v>
      </c>
      <c r="B116" s="34" t="s">
        <v>195</v>
      </c>
    </row>
    <row r="117" spans="1:2" hidden="1">
      <c r="A117" t="s">
        <v>149</v>
      </c>
      <c r="B117" s="53" t="s">
        <v>150</v>
      </c>
    </row>
  </sheetData>
  <autoFilter ref="A12:BS54">
    <filterColumn colId="4">
      <customFilters>
        <customFilter operator="notEqual" val=" "/>
      </customFilters>
    </filterColumn>
  </autoFilter>
  <sortState ref="A13:BR54">
    <sortCondition descending="1" ref="BN13:BN54"/>
  </sortState>
  <mergeCells count="6">
    <mergeCell ref="C11:E11"/>
    <mergeCell ref="F11:H11"/>
    <mergeCell ref="AY11:AZ11"/>
    <mergeCell ref="BC11:BF11"/>
    <mergeCell ref="I11:X11"/>
    <mergeCell ref="AQ11:AV11"/>
  </mergeCells>
  <phoneticPr fontId="20" type="noConversion"/>
  <hyperlinks>
    <hyperlink ref="BP36" r:id="rId1"/>
    <hyperlink ref="BP19" r:id="rId2"/>
    <hyperlink ref="BP35" r:id="rId3"/>
    <hyperlink ref="BP33" r:id="rId4"/>
    <hyperlink ref="BP38" r:id="rId5"/>
    <hyperlink ref="BP43" r:id="rId6"/>
    <hyperlink ref="BP44" r:id="rId7"/>
    <hyperlink ref="BP42" r:id="rId8"/>
    <hyperlink ref="BP52" r:id="rId9"/>
    <hyperlink ref="BP13" r:id="rId10"/>
    <hyperlink ref="BQ51" r:id="rId11"/>
  </hyperlinks>
  <pageMargins left="0.75" right="0.75" top="1" bottom="1" header="0.5" footer="0.5"/>
  <pageSetup paperSize="9" orientation="portrait" r:id="rId1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B40"/>
  <sheetViews>
    <sheetView workbookViewId="0">
      <selection activeCell="A27" sqref="A27"/>
    </sheetView>
  </sheetViews>
  <sheetFormatPr defaultRowHeight="12.75"/>
  <cols>
    <col min="1" max="1" width="48.5" customWidth="1"/>
  </cols>
  <sheetData>
    <row r="2" spans="1:2">
      <c r="A2" t="s">
        <v>113</v>
      </c>
      <c r="B2" t="s">
        <v>115</v>
      </c>
    </row>
    <row r="3" spans="1:2">
      <c r="A3" t="s">
        <v>114</v>
      </c>
    </row>
    <row r="4" spans="1:2">
      <c r="A4" t="s">
        <v>123</v>
      </c>
    </row>
    <row r="11" spans="1:2">
      <c r="A11" t="s">
        <v>116</v>
      </c>
    </row>
    <row r="12" spans="1:2">
      <c r="A12" s="41" t="s">
        <v>117</v>
      </c>
    </row>
    <row r="13" spans="1:2">
      <c r="A13" s="41" t="s">
        <v>118</v>
      </c>
    </row>
    <row r="14" spans="1:2">
      <c r="A14" s="41" t="s">
        <v>119</v>
      </c>
    </row>
    <row r="15" spans="1:2">
      <c r="A15" s="41" t="s">
        <v>120</v>
      </c>
    </row>
    <row r="16" spans="1:2">
      <c r="A16" s="41" t="s">
        <v>121</v>
      </c>
    </row>
    <row r="18" spans="1:1">
      <c r="A18" s="41" t="s">
        <v>122</v>
      </c>
    </row>
    <row r="24" spans="1:1">
      <c r="A24" t="s">
        <v>124</v>
      </c>
    </row>
    <row r="26" spans="1:1">
      <c r="A26" t="s">
        <v>132</v>
      </c>
    </row>
    <row r="28" spans="1:1">
      <c r="A28" t="s">
        <v>125</v>
      </c>
    </row>
    <row r="30" spans="1:1">
      <c r="A30" t="s">
        <v>126</v>
      </c>
    </row>
    <row r="32" spans="1:1">
      <c r="A32" t="s">
        <v>127</v>
      </c>
    </row>
    <row r="34" spans="1:1">
      <c r="A34" t="s">
        <v>128</v>
      </c>
    </row>
    <row r="36" spans="1:1">
      <c r="A36" t="s">
        <v>129</v>
      </c>
    </row>
    <row r="38" spans="1:1">
      <c r="A38" t="s">
        <v>130</v>
      </c>
    </row>
    <row r="40" spans="1:1">
      <c r="A40" t="s">
        <v>131</v>
      </c>
    </row>
  </sheetData>
  <phoneticPr fontId="2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I5460"/>
  <sheetViews>
    <sheetView topLeftCell="M1" workbookViewId="0">
      <selection activeCell="A27" sqref="A27"/>
    </sheetView>
  </sheetViews>
  <sheetFormatPr defaultRowHeight="12.75"/>
  <cols>
    <col min="15" max="16" width="10.5" customWidth="1"/>
    <col min="17" max="17" width="31.875" customWidth="1"/>
    <col min="18" max="18" width="21.5" customWidth="1"/>
    <col min="19" max="19" width="22.25" bestFit="1" customWidth="1"/>
  </cols>
  <sheetData>
    <row r="1" spans="1:35">
      <c r="A1" t="s">
        <v>555</v>
      </c>
      <c r="B1" t="s">
        <v>257</v>
      </c>
      <c r="C1" t="s">
        <v>258</v>
      </c>
      <c r="D1" t="s">
        <v>259</v>
      </c>
      <c r="E1" t="s">
        <v>94</v>
      </c>
      <c r="F1" t="s">
        <v>260</v>
      </c>
      <c r="G1" t="s">
        <v>556</v>
      </c>
      <c r="H1" t="s">
        <v>261</v>
      </c>
      <c r="I1" t="s">
        <v>262</v>
      </c>
      <c r="J1" t="s">
        <v>263</v>
      </c>
      <c r="K1" t="s">
        <v>264</v>
      </c>
    </row>
    <row r="2" spans="1:35">
      <c r="A2" s="57">
        <v>41671</v>
      </c>
      <c r="B2">
        <v>351</v>
      </c>
      <c r="C2">
        <v>158844.51999999999</v>
      </c>
      <c r="D2">
        <v>158844.51999999999</v>
      </c>
      <c r="E2">
        <v>158844.51999999999</v>
      </c>
      <c r="F2">
        <v>1520</v>
      </c>
      <c r="G2" t="s">
        <v>317</v>
      </c>
      <c r="H2" t="s">
        <v>265</v>
      </c>
      <c r="I2" t="s">
        <v>268</v>
      </c>
      <c r="J2">
        <v>0.5</v>
      </c>
      <c r="K2">
        <v>0</v>
      </c>
    </row>
    <row r="3" spans="1:35">
      <c r="A3" s="57">
        <v>41671</v>
      </c>
      <c r="B3">
        <v>45</v>
      </c>
      <c r="C3">
        <v>8476.91</v>
      </c>
      <c r="D3">
        <v>8599.75</v>
      </c>
      <c r="E3">
        <v>8599.75</v>
      </c>
      <c r="F3">
        <v>1520</v>
      </c>
      <c r="G3" t="s">
        <v>317</v>
      </c>
      <c r="H3" t="s">
        <v>267</v>
      </c>
      <c r="I3" t="s">
        <v>268</v>
      </c>
      <c r="J3">
        <v>0.5</v>
      </c>
      <c r="K3">
        <v>0</v>
      </c>
    </row>
    <row r="4" spans="1:35">
      <c r="A4" s="57">
        <v>41671</v>
      </c>
      <c r="B4">
        <v>70</v>
      </c>
      <c r="C4">
        <v>120690.11</v>
      </c>
      <c r="D4">
        <v>120690.11</v>
      </c>
      <c r="E4">
        <v>120690.11</v>
      </c>
      <c r="F4">
        <v>1711</v>
      </c>
      <c r="G4" t="s">
        <v>318</v>
      </c>
      <c r="H4" t="s">
        <v>265</v>
      </c>
      <c r="I4" t="s">
        <v>266</v>
      </c>
      <c r="J4">
        <v>0.5</v>
      </c>
      <c r="K4">
        <v>0</v>
      </c>
    </row>
    <row r="5" spans="1:35" ht="51">
      <c r="A5" s="57">
        <v>41671</v>
      </c>
      <c r="B5">
        <v>13</v>
      </c>
      <c r="C5">
        <v>20774.060000000001</v>
      </c>
      <c r="D5">
        <v>20774.060000000001</v>
      </c>
      <c r="E5">
        <v>20774.060000000001</v>
      </c>
      <c r="F5">
        <v>1731</v>
      </c>
      <c r="G5" t="s">
        <v>319</v>
      </c>
      <c r="H5" t="s">
        <v>265</v>
      </c>
      <c r="I5" t="s">
        <v>266</v>
      </c>
      <c r="J5">
        <v>0.5</v>
      </c>
      <c r="K5">
        <v>0</v>
      </c>
      <c r="O5" s="59"/>
      <c r="P5" s="60"/>
      <c r="Q5" s="60"/>
      <c r="R5" s="63" t="s">
        <v>280</v>
      </c>
      <c r="S5" s="61"/>
      <c r="AA5" t="s">
        <v>310</v>
      </c>
      <c r="AB5" s="52" t="s">
        <v>165</v>
      </c>
      <c r="AH5" t="s">
        <v>310</v>
      </c>
      <c r="AI5" s="52" t="s">
        <v>165</v>
      </c>
    </row>
    <row r="6" spans="1:35">
      <c r="A6" s="57">
        <v>41671</v>
      </c>
      <c r="B6">
        <v>1</v>
      </c>
      <c r="C6">
        <v>120.23</v>
      </c>
      <c r="D6">
        <v>123.83</v>
      </c>
      <c r="E6">
        <v>123.83</v>
      </c>
      <c r="F6">
        <v>1731</v>
      </c>
      <c r="G6" t="s">
        <v>319</v>
      </c>
      <c r="H6" t="s">
        <v>267</v>
      </c>
      <c r="I6" t="s">
        <v>266</v>
      </c>
      <c r="J6">
        <v>0.5</v>
      </c>
      <c r="K6">
        <v>0</v>
      </c>
      <c r="O6" s="63" t="s">
        <v>261</v>
      </c>
      <c r="P6" s="63" t="s">
        <v>262</v>
      </c>
      <c r="Q6" s="63" t="s">
        <v>556</v>
      </c>
      <c r="R6" s="59" t="s">
        <v>279</v>
      </c>
      <c r="S6" s="67" t="s">
        <v>281</v>
      </c>
      <c r="W6" s="54" t="s">
        <v>295</v>
      </c>
      <c r="X6" s="54" t="s">
        <v>263</v>
      </c>
      <c r="Y6" s="54" t="s">
        <v>264</v>
      </c>
      <c r="Z6" s="54" t="s">
        <v>296</v>
      </c>
      <c r="AA6" s="54" t="s">
        <v>315</v>
      </c>
      <c r="AH6" s="54" t="s">
        <v>316</v>
      </c>
    </row>
    <row r="7" spans="1:35">
      <c r="A7" s="57">
        <v>41671</v>
      </c>
      <c r="B7">
        <v>1</v>
      </c>
      <c r="C7">
        <v>35</v>
      </c>
      <c r="D7">
        <v>35</v>
      </c>
      <c r="E7">
        <v>35</v>
      </c>
      <c r="F7">
        <v>1799</v>
      </c>
      <c r="G7" t="s">
        <v>320</v>
      </c>
      <c r="H7" t="s">
        <v>265</v>
      </c>
      <c r="I7" t="s">
        <v>266</v>
      </c>
      <c r="J7">
        <v>0.5</v>
      </c>
      <c r="K7">
        <v>0</v>
      </c>
      <c r="O7" s="59" t="s">
        <v>265</v>
      </c>
      <c r="P7" s="59" t="s">
        <v>270</v>
      </c>
      <c r="Q7" s="59" t="s">
        <v>334</v>
      </c>
      <c r="R7" s="68">
        <v>532491</v>
      </c>
      <c r="S7" s="69">
        <v>239160093.48999998</v>
      </c>
      <c r="T7" s="75">
        <f>S7/GETPIVOTDATA("Sum of SUM(A_TXN_ADJ)",$O$5)</f>
        <v>6.5989455310788397E-2</v>
      </c>
      <c r="U7" s="75"/>
      <c r="V7" t="s">
        <v>313</v>
      </c>
      <c r="W7" t="s">
        <v>270</v>
      </c>
      <c r="X7">
        <v>0.5</v>
      </c>
      <c r="Y7">
        <v>0</v>
      </c>
      <c r="Z7" t="s">
        <v>297</v>
      </c>
      <c r="AA7">
        <v>2</v>
      </c>
      <c r="AB7" s="58"/>
      <c r="AH7">
        <f t="shared" ref="AH7:AH18" si="0">T7*AA7</f>
        <v>0.13197891062157679</v>
      </c>
    </row>
    <row r="8" spans="1:35">
      <c r="A8" s="57">
        <v>41671</v>
      </c>
      <c r="B8">
        <v>3</v>
      </c>
      <c r="C8">
        <v>198.25</v>
      </c>
      <c r="D8">
        <v>204.21</v>
      </c>
      <c r="E8">
        <v>204.21</v>
      </c>
      <c r="F8">
        <v>1799</v>
      </c>
      <c r="G8" t="s">
        <v>320</v>
      </c>
      <c r="H8" t="s">
        <v>267</v>
      </c>
      <c r="I8" t="s">
        <v>266</v>
      </c>
      <c r="J8">
        <v>0.5</v>
      </c>
      <c r="K8">
        <v>0</v>
      </c>
      <c r="O8" s="62"/>
      <c r="P8" s="62"/>
      <c r="Q8" s="64" t="s">
        <v>335</v>
      </c>
      <c r="R8" s="70">
        <v>1241</v>
      </c>
      <c r="S8" s="71">
        <v>208627.4</v>
      </c>
      <c r="T8" s="75">
        <f t="shared" ref="T8:T71" si="1">S8/GETPIVOTDATA("Sum of SUM(A_TXN_ADJ)",$O$5)</f>
        <v>5.7564823160941035E-5</v>
      </c>
      <c r="U8" s="75"/>
      <c r="W8" t="s">
        <v>276</v>
      </c>
      <c r="X8">
        <v>0.52</v>
      </c>
      <c r="Y8">
        <v>0</v>
      </c>
      <c r="Z8" t="s">
        <v>298</v>
      </c>
      <c r="AA8">
        <v>2</v>
      </c>
      <c r="AB8" s="74"/>
      <c r="AH8">
        <f t="shared" si="0"/>
        <v>1.1512964632188207E-4</v>
      </c>
    </row>
    <row r="9" spans="1:35">
      <c r="A9" s="57">
        <v>41671</v>
      </c>
      <c r="B9">
        <v>5135</v>
      </c>
      <c r="C9">
        <v>836370.29</v>
      </c>
      <c r="D9">
        <v>836370.29</v>
      </c>
      <c r="E9">
        <v>836370.29</v>
      </c>
      <c r="F9">
        <v>2741</v>
      </c>
      <c r="G9" t="s">
        <v>321</v>
      </c>
      <c r="H9" t="s">
        <v>265</v>
      </c>
      <c r="I9" t="s">
        <v>266</v>
      </c>
      <c r="J9">
        <v>0.5</v>
      </c>
      <c r="K9">
        <v>0</v>
      </c>
      <c r="O9" s="62"/>
      <c r="P9" s="59" t="s">
        <v>284</v>
      </c>
      <c r="Q9" s="60"/>
      <c r="R9" s="68">
        <v>533732</v>
      </c>
      <c r="S9" s="69">
        <v>239368720.88999999</v>
      </c>
      <c r="T9" s="75">
        <f t="shared" si="1"/>
        <v>6.6047020133949336E-2</v>
      </c>
      <c r="U9" s="75"/>
      <c r="W9" t="s">
        <v>277</v>
      </c>
      <c r="X9">
        <v>0.55000000000000004</v>
      </c>
      <c r="Y9">
        <v>0</v>
      </c>
      <c r="Z9" t="s">
        <v>299</v>
      </c>
      <c r="AA9">
        <v>1</v>
      </c>
      <c r="AB9" s="74"/>
      <c r="AH9">
        <f t="shared" si="0"/>
        <v>6.6047020133949336E-2</v>
      </c>
    </row>
    <row r="10" spans="1:35">
      <c r="A10" s="57">
        <v>41671</v>
      </c>
      <c r="B10">
        <v>38</v>
      </c>
      <c r="C10">
        <v>6264.23</v>
      </c>
      <c r="D10">
        <v>6366.39</v>
      </c>
      <c r="E10">
        <v>6366.39</v>
      </c>
      <c r="F10">
        <v>2741</v>
      </c>
      <c r="G10" t="s">
        <v>321</v>
      </c>
      <c r="H10" t="s">
        <v>267</v>
      </c>
      <c r="I10" t="s">
        <v>266</v>
      </c>
      <c r="J10">
        <v>0.5</v>
      </c>
      <c r="K10">
        <v>0</v>
      </c>
      <c r="O10" s="62"/>
      <c r="P10" s="59" t="s">
        <v>276</v>
      </c>
      <c r="Q10" s="59" t="s">
        <v>462</v>
      </c>
      <c r="R10" s="68">
        <v>239410</v>
      </c>
      <c r="S10" s="69">
        <v>65269799.810000002</v>
      </c>
      <c r="T10" s="75">
        <f t="shared" si="1"/>
        <v>1.8009352960410153E-2</v>
      </c>
      <c r="U10" s="75"/>
      <c r="W10" t="s">
        <v>274</v>
      </c>
      <c r="X10">
        <v>0.52</v>
      </c>
      <c r="Y10">
        <v>0</v>
      </c>
      <c r="Z10" t="s">
        <v>300</v>
      </c>
      <c r="AA10">
        <v>1</v>
      </c>
      <c r="AB10" s="74"/>
      <c r="AH10">
        <f t="shared" si="0"/>
        <v>1.8009352960410153E-2</v>
      </c>
    </row>
    <row r="11" spans="1:35">
      <c r="A11" s="57">
        <v>41671</v>
      </c>
      <c r="B11">
        <v>94</v>
      </c>
      <c r="C11">
        <v>15024.03</v>
      </c>
      <c r="D11">
        <v>15481.33</v>
      </c>
      <c r="E11">
        <v>15481.33</v>
      </c>
      <c r="F11">
        <v>4011</v>
      </c>
      <c r="G11" t="s">
        <v>322</v>
      </c>
      <c r="H11" t="s">
        <v>267</v>
      </c>
      <c r="I11" t="s">
        <v>266</v>
      </c>
      <c r="J11">
        <v>0.5</v>
      </c>
      <c r="K11">
        <v>0</v>
      </c>
      <c r="O11" s="62"/>
      <c r="P11" s="62"/>
      <c r="Q11" s="64" t="s">
        <v>465</v>
      </c>
      <c r="R11" s="70">
        <v>1566</v>
      </c>
      <c r="S11" s="71">
        <v>294078.94</v>
      </c>
      <c r="T11" s="75">
        <f t="shared" si="1"/>
        <v>8.1142755824292439E-5</v>
      </c>
      <c r="U11" s="75"/>
      <c r="W11" t="s">
        <v>269</v>
      </c>
      <c r="X11">
        <v>0.52</v>
      </c>
      <c r="Y11">
        <v>0</v>
      </c>
      <c r="Z11" t="s">
        <v>301</v>
      </c>
      <c r="AA11">
        <v>2</v>
      </c>
      <c r="AB11" s="74"/>
      <c r="AH11">
        <f t="shared" si="0"/>
        <v>1.6228551164858488E-4</v>
      </c>
    </row>
    <row r="12" spans="1:35">
      <c r="A12" s="57">
        <v>41671</v>
      </c>
      <c r="B12">
        <v>493</v>
      </c>
      <c r="C12">
        <v>151963.14000000001</v>
      </c>
      <c r="D12">
        <v>151963.14000000001</v>
      </c>
      <c r="E12">
        <v>151963.14000000001</v>
      </c>
      <c r="F12">
        <v>4111</v>
      </c>
      <c r="G12" t="s">
        <v>323</v>
      </c>
      <c r="H12" t="s">
        <v>265</v>
      </c>
      <c r="I12" t="s">
        <v>266</v>
      </c>
      <c r="J12">
        <v>0.5</v>
      </c>
      <c r="K12">
        <v>0</v>
      </c>
      <c r="O12" s="62"/>
      <c r="P12" s="59" t="s">
        <v>285</v>
      </c>
      <c r="Q12" s="60"/>
      <c r="R12" s="68">
        <v>240976</v>
      </c>
      <c r="S12" s="69">
        <v>65563878.75</v>
      </c>
      <c r="T12" s="75">
        <f t="shared" si="1"/>
        <v>1.8090495716234445E-2</v>
      </c>
      <c r="U12" s="75"/>
      <c r="W12" t="s">
        <v>268</v>
      </c>
      <c r="X12">
        <v>0.5</v>
      </c>
      <c r="Y12">
        <v>0</v>
      </c>
      <c r="Z12" t="s">
        <v>302</v>
      </c>
      <c r="AA12">
        <v>1</v>
      </c>
      <c r="AB12" s="74"/>
      <c r="AH12">
        <f t="shared" si="0"/>
        <v>1.8090495716234445E-2</v>
      </c>
    </row>
    <row r="13" spans="1:35">
      <c r="A13" s="57">
        <v>41671</v>
      </c>
      <c r="B13">
        <v>237</v>
      </c>
      <c r="C13">
        <v>24555.24</v>
      </c>
      <c r="D13">
        <v>25347.64</v>
      </c>
      <c r="E13">
        <v>25347.64</v>
      </c>
      <c r="F13">
        <v>4111</v>
      </c>
      <c r="G13" t="s">
        <v>323</v>
      </c>
      <c r="H13" t="s">
        <v>267</v>
      </c>
      <c r="I13" t="s">
        <v>266</v>
      </c>
      <c r="J13">
        <v>0.5</v>
      </c>
      <c r="K13">
        <v>0</v>
      </c>
      <c r="O13" s="62"/>
      <c r="P13" s="59" t="s">
        <v>277</v>
      </c>
      <c r="Q13" s="59" t="s">
        <v>499</v>
      </c>
      <c r="R13" s="68">
        <v>183</v>
      </c>
      <c r="S13" s="69">
        <v>39492.71</v>
      </c>
      <c r="T13" s="75">
        <f t="shared" si="1"/>
        <v>1.0896894977823275E-5</v>
      </c>
      <c r="U13" s="75"/>
      <c r="W13" t="s">
        <v>272</v>
      </c>
      <c r="X13">
        <v>0.47</v>
      </c>
      <c r="Y13">
        <v>0</v>
      </c>
      <c r="Z13" t="s">
        <v>303</v>
      </c>
      <c r="AA13">
        <v>1</v>
      </c>
      <c r="AB13" s="74"/>
      <c r="AH13">
        <f t="shared" si="0"/>
        <v>1.0896894977823275E-5</v>
      </c>
    </row>
    <row r="14" spans="1:35">
      <c r="A14" s="57">
        <v>41671</v>
      </c>
      <c r="B14">
        <v>246</v>
      </c>
      <c r="C14">
        <v>14852.89</v>
      </c>
      <c r="D14">
        <v>14852.89</v>
      </c>
      <c r="E14">
        <v>14852.89</v>
      </c>
      <c r="F14">
        <v>4112</v>
      </c>
      <c r="G14" t="s">
        <v>324</v>
      </c>
      <c r="H14" t="s">
        <v>265</v>
      </c>
      <c r="I14" t="s">
        <v>266</v>
      </c>
      <c r="J14">
        <v>0.5</v>
      </c>
      <c r="K14">
        <v>0</v>
      </c>
      <c r="O14" s="62"/>
      <c r="P14" s="62"/>
      <c r="Q14" s="64" t="s">
        <v>497</v>
      </c>
      <c r="R14" s="70">
        <v>58990</v>
      </c>
      <c r="S14" s="71">
        <v>14389966.220000001</v>
      </c>
      <c r="T14" s="75">
        <f t="shared" si="1"/>
        <v>3.9705036862186611E-3</v>
      </c>
      <c r="U14" s="75"/>
      <c r="W14" t="s">
        <v>275</v>
      </c>
      <c r="X14">
        <v>0.52</v>
      </c>
      <c r="Y14">
        <v>0</v>
      </c>
      <c r="Z14" t="s">
        <v>304</v>
      </c>
      <c r="AA14">
        <v>1</v>
      </c>
      <c r="AB14" s="74"/>
      <c r="AH14">
        <f t="shared" si="0"/>
        <v>3.9705036862186611E-3</v>
      </c>
    </row>
    <row r="15" spans="1:35">
      <c r="A15" s="57">
        <v>41671</v>
      </c>
      <c r="B15">
        <v>285</v>
      </c>
      <c r="C15">
        <v>47536.160000000003</v>
      </c>
      <c r="D15">
        <v>49051.58</v>
      </c>
      <c r="E15">
        <v>49051.58</v>
      </c>
      <c r="F15">
        <v>4112</v>
      </c>
      <c r="G15" t="s">
        <v>324</v>
      </c>
      <c r="H15" t="s">
        <v>267</v>
      </c>
      <c r="I15" t="s">
        <v>266</v>
      </c>
      <c r="J15">
        <v>0.5</v>
      </c>
      <c r="K15">
        <v>0</v>
      </c>
      <c r="O15" s="62"/>
      <c r="P15" s="62"/>
      <c r="Q15" s="64" t="s">
        <v>498</v>
      </c>
      <c r="R15" s="70">
        <v>1509</v>
      </c>
      <c r="S15" s="71">
        <v>214877.19</v>
      </c>
      <c r="T15" s="75">
        <f t="shared" si="1"/>
        <v>5.9289275731135638E-5</v>
      </c>
      <c r="U15" s="75"/>
      <c r="W15" t="s">
        <v>271</v>
      </c>
      <c r="X15">
        <v>0.52</v>
      </c>
      <c r="Y15">
        <v>0</v>
      </c>
      <c r="Z15" t="s">
        <v>305</v>
      </c>
      <c r="AA15">
        <v>1</v>
      </c>
      <c r="AB15" s="74"/>
      <c r="AH15">
        <f t="shared" si="0"/>
        <v>5.9289275731135638E-5</v>
      </c>
    </row>
    <row r="16" spans="1:35">
      <c r="A16" s="57">
        <v>41671</v>
      </c>
      <c r="B16">
        <v>88</v>
      </c>
      <c r="C16">
        <v>14710.07</v>
      </c>
      <c r="D16">
        <v>14710.07</v>
      </c>
      <c r="E16">
        <v>14710.07</v>
      </c>
      <c r="F16">
        <v>4119</v>
      </c>
      <c r="G16" t="s">
        <v>325</v>
      </c>
      <c r="H16" t="s">
        <v>265</v>
      </c>
      <c r="I16" t="s">
        <v>266</v>
      </c>
      <c r="J16">
        <v>0.5</v>
      </c>
      <c r="K16">
        <v>0</v>
      </c>
      <c r="O16" s="62"/>
      <c r="P16" s="59" t="s">
        <v>286</v>
      </c>
      <c r="Q16" s="60"/>
      <c r="R16" s="68">
        <v>60682</v>
      </c>
      <c r="S16" s="69">
        <v>14644336.120000001</v>
      </c>
      <c r="T16" s="75">
        <f t="shared" si="1"/>
        <v>4.0406898569276201E-3</v>
      </c>
      <c r="U16" s="75"/>
      <c r="W16" t="s">
        <v>273</v>
      </c>
      <c r="X16">
        <v>0.48</v>
      </c>
      <c r="Y16">
        <v>0</v>
      </c>
      <c r="Z16" t="s">
        <v>306</v>
      </c>
      <c r="AA16">
        <v>1</v>
      </c>
      <c r="AB16" s="74"/>
      <c r="AH16">
        <f t="shared" si="0"/>
        <v>4.0406898569276201E-3</v>
      </c>
    </row>
    <row r="17" spans="1:34">
      <c r="A17" s="57">
        <v>41671</v>
      </c>
      <c r="B17">
        <v>1</v>
      </c>
      <c r="C17">
        <v>203.24</v>
      </c>
      <c r="D17">
        <v>209.34</v>
      </c>
      <c r="E17">
        <v>209.34</v>
      </c>
      <c r="F17">
        <v>4119</v>
      </c>
      <c r="G17" t="s">
        <v>325</v>
      </c>
      <c r="H17" t="s">
        <v>267</v>
      </c>
      <c r="I17" t="s">
        <v>266</v>
      </c>
      <c r="J17">
        <v>0.5</v>
      </c>
      <c r="K17">
        <v>0</v>
      </c>
      <c r="O17" s="62"/>
      <c r="P17" s="59" t="s">
        <v>274</v>
      </c>
      <c r="Q17" s="59" t="s">
        <v>416</v>
      </c>
      <c r="R17" s="68">
        <v>953587</v>
      </c>
      <c r="S17" s="69">
        <v>82092111.420000002</v>
      </c>
      <c r="T17" s="75">
        <f t="shared" si="1"/>
        <v>2.2650993478328198E-2</v>
      </c>
      <c r="U17" s="75"/>
      <c r="W17" t="s">
        <v>266</v>
      </c>
      <c r="X17">
        <v>0.5</v>
      </c>
      <c r="Y17">
        <v>0</v>
      </c>
      <c r="Z17" t="s">
        <v>307</v>
      </c>
      <c r="AA17">
        <v>0.5</v>
      </c>
      <c r="AB17" s="74"/>
      <c r="AH17">
        <f t="shared" si="0"/>
        <v>1.1325496739164099E-2</v>
      </c>
    </row>
    <row r="18" spans="1:34">
      <c r="A18" s="57">
        <v>41671</v>
      </c>
      <c r="B18">
        <v>7</v>
      </c>
      <c r="C18">
        <v>168.94</v>
      </c>
      <c r="D18">
        <v>0</v>
      </c>
      <c r="E18">
        <v>168.94</v>
      </c>
      <c r="F18">
        <v>4121</v>
      </c>
      <c r="G18" t="s">
        <v>326</v>
      </c>
      <c r="H18" t="s">
        <v>265</v>
      </c>
      <c r="I18">
        <v>0</v>
      </c>
      <c r="J18">
        <v>0</v>
      </c>
      <c r="K18">
        <v>0</v>
      </c>
      <c r="O18" s="62"/>
      <c r="P18" s="62"/>
      <c r="Q18" s="64" t="s">
        <v>415</v>
      </c>
      <c r="R18" s="70">
        <v>82992</v>
      </c>
      <c r="S18" s="71">
        <v>8924013.9399999995</v>
      </c>
      <c r="T18" s="75">
        <f t="shared" si="1"/>
        <v>2.4623289382980024E-3</v>
      </c>
      <c r="U18" s="75"/>
      <c r="W18" t="s">
        <v>308</v>
      </c>
      <c r="X18">
        <v>0</v>
      </c>
      <c r="Y18">
        <v>0</v>
      </c>
      <c r="Z18" t="s">
        <v>309</v>
      </c>
      <c r="AA18">
        <v>0.5</v>
      </c>
      <c r="AB18" s="74"/>
      <c r="AH18">
        <f t="shared" si="0"/>
        <v>1.2311644691490012E-3</v>
      </c>
    </row>
    <row r="19" spans="1:34">
      <c r="A19" s="57">
        <v>41671</v>
      </c>
      <c r="B19">
        <v>13390</v>
      </c>
      <c r="C19">
        <v>605595.38</v>
      </c>
      <c r="D19">
        <v>605595.38</v>
      </c>
      <c r="E19">
        <v>605595.38</v>
      </c>
      <c r="F19">
        <v>4121</v>
      </c>
      <c r="G19" t="s">
        <v>326</v>
      </c>
      <c r="H19" t="s">
        <v>265</v>
      </c>
      <c r="I19" t="s">
        <v>266</v>
      </c>
      <c r="J19">
        <v>0.5</v>
      </c>
      <c r="K19">
        <v>0</v>
      </c>
      <c r="O19" s="62"/>
      <c r="P19" s="62"/>
      <c r="Q19" s="64" t="s">
        <v>418</v>
      </c>
      <c r="R19" s="70">
        <v>403901</v>
      </c>
      <c r="S19" s="71">
        <v>6886374.4100000011</v>
      </c>
      <c r="T19" s="75">
        <f t="shared" si="1"/>
        <v>1.9001000114638811E-3</v>
      </c>
      <c r="U19" s="75"/>
      <c r="V19" t="s">
        <v>314</v>
      </c>
      <c r="AA19">
        <v>2</v>
      </c>
      <c r="AH19">
        <f>AA19*T30</f>
        <v>3.4354686594892016E-3</v>
      </c>
    </row>
    <row r="20" spans="1:34">
      <c r="A20" s="57">
        <v>41671</v>
      </c>
      <c r="B20">
        <v>1122</v>
      </c>
      <c r="C20">
        <v>44911.1</v>
      </c>
      <c r="D20">
        <v>46296.74</v>
      </c>
      <c r="E20">
        <v>46296.74</v>
      </c>
      <c r="F20">
        <v>4121</v>
      </c>
      <c r="G20" t="s">
        <v>326</v>
      </c>
      <c r="H20" t="s">
        <v>267</v>
      </c>
      <c r="I20" t="s">
        <v>266</v>
      </c>
      <c r="J20">
        <v>0.5</v>
      </c>
      <c r="K20">
        <v>0</v>
      </c>
      <c r="O20" s="62"/>
      <c r="P20" s="62"/>
      <c r="Q20" s="64" t="s">
        <v>417</v>
      </c>
      <c r="R20" s="70">
        <v>230719</v>
      </c>
      <c r="S20" s="71">
        <v>22759352.669999998</v>
      </c>
      <c r="T20" s="75">
        <f t="shared" si="1"/>
        <v>6.2797988744816889E-3</v>
      </c>
      <c r="U20" s="75"/>
    </row>
    <row r="21" spans="1:34">
      <c r="A21" s="57">
        <v>41671</v>
      </c>
      <c r="B21">
        <v>12</v>
      </c>
      <c r="C21">
        <v>742</v>
      </c>
      <c r="D21">
        <v>742</v>
      </c>
      <c r="E21">
        <v>742</v>
      </c>
      <c r="F21">
        <v>4131</v>
      </c>
      <c r="G21" t="s">
        <v>327</v>
      </c>
      <c r="H21" t="s">
        <v>265</v>
      </c>
      <c r="I21" t="s">
        <v>266</v>
      </c>
      <c r="J21">
        <v>0.5</v>
      </c>
      <c r="K21">
        <v>0</v>
      </c>
      <c r="O21" s="62"/>
      <c r="P21" s="59" t="s">
        <v>287</v>
      </c>
      <c r="Q21" s="60"/>
      <c r="R21" s="68">
        <v>1671199</v>
      </c>
      <c r="S21" s="69">
        <v>120661852.44</v>
      </c>
      <c r="T21" s="75">
        <f t="shared" si="1"/>
        <v>3.3293221302571771E-2</v>
      </c>
      <c r="U21" s="75"/>
    </row>
    <row r="22" spans="1:34">
      <c r="A22" s="57">
        <v>41671</v>
      </c>
      <c r="B22">
        <v>74</v>
      </c>
      <c r="C22">
        <v>6583.09</v>
      </c>
      <c r="D22">
        <v>6780.59</v>
      </c>
      <c r="E22">
        <v>6780.59</v>
      </c>
      <c r="F22">
        <v>4131</v>
      </c>
      <c r="G22" t="s">
        <v>327</v>
      </c>
      <c r="H22" t="s">
        <v>267</v>
      </c>
      <c r="I22" t="s">
        <v>266</v>
      </c>
      <c r="J22">
        <v>0.5</v>
      </c>
      <c r="K22">
        <v>0</v>
      </c>
      <c r="O22" s="62"/>
      <c r="P22" s="59" t="s">
        <v>269</v>
      </c>
      <c r="Q22" s="59" t="s">
        <v>331</v>
      </c>
      <c r="R22" s="68">
        <v>2333</v>
      </c>
      <c r="S22" s="69">
        <v>3917061.86</v>
      </c>
      <c r="T22" s="75">
        <f t="shared" si="1"/>
        <v>1.0808022976913233E-3</v>
      </c>
      <c r="U22" s="75"/>
      <c r="W22" t="s">
        <v>312</v>
      </c>
      <c r="AH22">
        <f>SUM(AH7:AH19)</f>
        <v>0.25847670417179869</v>
      </c>
    </row>
    <row r="23" spans="1:34">
      <c r="A23" s="57">
        <v>41671</v>
      </c>
      <c r="B23">
        <v>128</v>
      </c>
      <c r="C23">
        <v>50167.57</v>
      </c>
      <c r="D23">
        <v>50167.57</v>
      </c>
      <c r="E23">
        <v>50167.57</v>
      </c>
      <c r="F23">
        <v>4214</v>
      </c>
      <c r="G23" t="s">
        <v>328</v>
      </c>
      <c r="H23" t="s">
        <v>265</v>
      </c>
      <c r="I23" t="s">
        <v>266</v>
      </c>
      <c r="J23">
        <v>0.5</v>
      </c>
      <c r="K23">
        <v>0</v>
      </c>
      <c r="O23" s="62"/>
      <c r="P23" s="62"/>
      <c r="Q23" s="64" t="s">
        <v>336</v>
      </c>
      <c r="R23" s="70">
        <v>154824</v>
      </c>
      <c r="S23" s="71">
        <v>122153014.93999998</v>
      </c>
      <c r="T23" s="75">
        <f t="shared" si="1"/>
        <v>3.3704665368004816E-2</v>
      </c>
      <c r="U23" s="75"/>
      <c r="W23" t="s">
        <v>311</v>
      </c>
    </row>
    <row r="24" spans="1:34">
      <c r="A24" s="57">
        <v>41671</v>
      </c>
      <c r="B24">
        <v>11</v>
      </c>
      <c r="C24">
        <v>4763.47</v>
      </c>
      <c r="D24">
        <v>4906.33</v>
      </c>
      <c r="E24">
        <v>4906.33</v>
      </c>
      <c r="F24">
        <v>4214</v>
      </c>
      <c r="G24" t="s">
        <v>328</v>
      </c>
      <c r="H24" t="s">
        <v>267</v>
      </c>
      <c r="I24" t="s">
        <v>266</v>
      </c>
      <c r="J24">
        <v>0.5</v>
      </c>
      <c r="K24">
        <v>0</v>
      </c>
      <c r="O24" s="62"/>
      <c r="P24" s="59" t="s">
        <v>288</v>
      </c>
      <c r="Q24" s="60"/>
      <c r="R24" s="68">
        <v>157157</v>
      </c>
      <c r="S24" s="69">
        <v>126070076.79999998</v>
      </c>
      <c r="T24" s="75">
        <f t="shared" si="1"/>
        <v>3.4785467665696138E-2</v>
      </c>
      <c r="U24" s="75"/>
    </row>
    <row r="25" spans="1:34">
      <c r="A25" s="57">
        <v>41671</v>
      </c>
      <c r="B25">
        <v>405</v>
      </c>
      <c r="C25">
        <v>327336.7</v>
      </c>
      <c r="D25">
        <v>327336.7</v>
      </c>
      <c r="E25">
        <v>327336.7</v>
      </c>
      <c r="F25">
        <v>4215</v>
      </c>
      <c r="G25" t="s">
        <v>329</v>
      </c>
      <c r="H25" t="s">
        <v>265</v>
      </c>
      <c r="I25" t="s">
        <v>266</v>
      </c>
      <c r="J25">
        <v>0.5</v>
      </c>
      <c r="K25">
        <v>0</v>
      </c>
      <c r="O25" s="62"/>
      <c r="P25" s="59" t="s">
        <v>268</v>
      </c>
      <c r="Q25" s="59" t="s">
        <v>422</v>
      </c>
      <c r="R25" s="68">
        <v>2016</v>
      </c>
      <c r="S25" s="69">
        <v>797932.36</v>
      </c>
      <c r="T25" s="75">
        <f t="shared" si="1"/>
        <v>2.2016683905274351E-4</v>
      </c>
      <c r="U25" s="75"/>
    </row>
    <row r="26" spans="1:34">
      <c r="A26" s="57">
        <v>41671</v>
      </c>
      <c r="B26">
        <v>61</v>
      </c>
      <c r="C26">
        <v>9443.24</v>
      </c>
      <c r="D26">
        <v>9760.76</v>
      </c>
      <c r="E26">
        <v>9760.76</v>
      </c>
      <c r="F26">
        <v>4215</v>
      </c>
      <c r="G26" t="s">
        <v>329</v>
      </c>
      <c r="H26" t="s">
        <v>267</v>
      </c>
      <c r="I26" t="s">
        <v>266</v>
      </c>
      <c r="J26">
        <v>0.5</v>
      </c>
      <c r="K26">
        <v>0</v>
      </c>
      <c r="O26" s="62"/>
      <c r="P26" s="62"/>
      <c r="Q26" s="64" t="s">
        <v>446</v>
      </c>
      <c r="R26" s="70">
        <v>1458</v>
      </c>
      <c r="S26" s="71">
        <v>1011023.53</v>
      </c>
      <c r="T26" s="75">
        <f t="shared" si="1"/>
        <v>2.7896331314103694E-4</v>
      </c>
      <c r="U26" s="75"/>
    </row>
    <row r="27" spans="1:34">
      <c r="A27" s="57">
        <v>41671</v>
      </c>
      <c r="B27">
        <v>3</v>
      </c>
      <c r="C27">
        <v>1172.68</v>
      </c>
      <c r="D27">
        <v>1207.8599999999999</v>
      </c>
      <c r="E27">
        <v>1207.8599999999999</v>
      </c>
      <c r="F27">
        <v>4225</v>
      </c>
      <c r="G27" t="s">
        <v>330</v>
      </c>
      <c r="H27" t="s">
        <v>267</v>
      </c>
      <c r="I27" t="s">
        <v>266</v>
      </c>
      <c r="J27">
        <v>0.5</v>
      </c>
      <c r="K27">
        <v>0</v>
      </c>
      <c r="O27" s="62"/>
      <c r="P27" s="62"/>
      <c r="Q27" s="64" t="s">
        <v>445</v>
      </c>
      <c r="R27" s="70">
        <v>18328</v>
      </c>
      <c r="S27" s="71">
        <v>2717065.8</v>
      </c>
      <c r="T27" s="75">
        <f t="shared" si="1"/>
        <v>7.4969736618316085E-4</v>
      </c>
      <c r="U27" s="75"/>
    </row>
    <row r="28" spans="1:34">
      <c r="A28" s="57">
        <v>41671</v>
      </c>
      <c r="B28">
        <v>223</v>
      </c>
      <c r="C28">
        <v>392337.47</v>
      </c>
      <c r="D28">
        <v>392337.47</v>
      </c>
      <c r="E28">
        <v>392337.47</v>
      </c>
      <c r="F28">
        <v>4411</v>
      </c>
      <c r="G28" t="s">
        <v>331</v>
      </c>
      <c r="H28" t="s">
        <v>265</v>
      </c>
      <c r="I28" t="s">
        <v>269</v>
      </c>
      <c r="J28">
        <v>0.52</v>
      </c>
      <c r="K28">
        <v>0</v>
      </c>
      <c r="O28" s="62"/>
      <c r="P28" s="62"/>
      <c r="Q28" s="64" t="s">
        <v>426</v>
      </c>
      <c r="R28" s="70">
        <v>4822</v>
      </c>
      <c r="S28" s="71">
        <v>1324657.2</v>
      </c>
      <c r="T28" s="75">
        <f t="shared" si="1"/>
        <v>3.6550164296188947E-4</v>
      </c>
      <c r="U28" s="75"/>
    </row>
    <row r="29" spans="1:34">
      <c r="A29" s="57">
        <v>41671</v>
      </c>
      <c r="B29">
        <v>1400</v>
      </c>
      <c r="C29">
        <v>1879161.43</v>
      </c>
      <c r="D29">
        <v>1913610.09</v>
      </c>
      <c r="E29">
        <v>1913610.09</v>
      </c>
      <c r="F29">
        <v>4411</v>
      </c>
      <c r="G29" t="s">
        <v>331</v>
      </c>
      <c r="H29" t="s">
        <v>267</v>
      </c>
      <c r="I29" t="s">
        <v>269</v>
      </c>
      <c r="J29">
        <v>0.52</v>
      </c>
      <c r="K29">
        <v>0</v>
      </c>
      <c r="O29" s="62"/>
      <c r="P29" s="62"/>
      <c r="Q29" s="64" t="s">
        <v>389</v>
      </c>
      <c r="R29" s="70">
        <v>5443</v>
      </c>
      <c r="S29" s="71">
        <v>1233907.1399999999</v>
      </c>
      <c r="T29" s="75">
        <f t="shared" si="1"/>
        <v>3.4046173374696951E-4</v>
      </c>
      <c r="U29" s="75"/>
    </row>
    <row r="30" spans="1:34">
      <c r="A30" s="57">
        <v>41671</v>
      </c>
      <c r="B30">
        <v>35</v>
      </c>
      <c r="C30">
        <v>24591.55</v>
      </c>
      <c r="D30">
        <v>24591.55</v>
      </c>
      <c r="E30">
        <v>24591.55</v>
      </c>
      <c r="F30">
        <v>4457</v>
      </c>
      <c r="G30" t="s">
        <v>332</v>
      </c>
      <c r="H30" t="s">
        <v>265</v>
      </c>
      <c r="I30" t="s">
        <v>266</v>
      </c>
      <c r="J30">
        <v>0.5</v>
      </c>
      <c r="K30">
        <v>0</v>
      </c>
      <c r="O30" s="62"/>
      <c r="P30" s="62"/>
      <c r="Q30" s="64" t="s">
        <v>428</v>
      </c>
      <c r="R30" s="70">
        <v>92852</v>
      </c>
      <c r="S30" s="71">
        <v>6225441.6399999997</v>
      </c>
      <c r="T30" s="75">
        <f t="shared" si="1"/>
        <v>1.7177343297446008E-3</v>
      </c>
      <c r="U30" s="75"/>
    </row>
    <row r="31" spans="1:34">
      <c r="A31" s="57">
        <v>41671</v>
      </c>
      <c r="B31">
        <v>11</v>
      </c>
      <c r="C31">
        <v>1704.86</v>
      </c>
      <c r="D31">
        <v>1756</v>
      </c>
      <c r="E31">
        <v>1756</v>
      </c>
      <c r="F31">
        <v>4457</v>
      </c>
      <c r="G31" t="s">
        <v>332</v>
      </c>
      <c r="H31" t="s">
        <v>267</v>
      </c>
      <c r="I31" t="s">
        <v>266</v>
      </c>
      <c r="J31">
        <v>0.5</v>
      </c>
      <c r="K31">
        <v>0</v>
      </c>
      <c r="O31" s="62"/>
      <c r="P31" s="62"/>
      <c r="Q31" s="64" t="s">
        <v>427</v>
      </c>
      <c r="R31" s="70">
        <v>180608</v>
      </c>
      <c r="S31" s="71">
        <v>20515178.009999998</v>
      </c>
      <c r="T31" s="75">
        <f t="shared" si="1"/>
        <v>5.6605824271446425E-3</v>
      </c>
    </row>
    <row r="32" spans="1:34">
      <c r="A32" s="57">
        <v>41671</v>
      </c>
      <c r="B32">
        <v>13</v>
      </c>
      <c r="C32">
        <v>11133.22</v>
      </c>
      <c r="D32">
        <v>11133.22</v>
      </c>
      <c r="E32">
        <v>11133.22</v>
      </c>
      <c r="F32">
        <v>4468</v>
      </c>
      <c r="G32" t="s">
        <v>333</v>
      </c>
      <c r="H32" t="s">
        <v>265</v>
      </c>
      <c r="I32" t="s">
        <v>266</v>
      </c>
      <c r="J32">
        <v>0.5</v>
      </c>
      <c r="K32">
        <v>0</v>
      </c>
      <c r="O32" s="62"/>
      <c r="P32" s="62"/>
      <c r="Q32" s="64" t="s">
        <v>396</v>
      </c>
      <c r="R32" s="70">
        <v>44916</v>
      </c>
      <c r="S32" s="71">
        <v>3510581.17</v>
      </c>
      <c r="T32" s="75">
        <f t="shared" si="1"/>
        <v>9.6864546192484535E-4</v>
      </c>
    </row>
    <row r="33" spans="1:20">
      <c r="A33" s="57">
        <v>41671</v>
      </c>
      <c r="B33">
        <v>6</v>
      </c>
      <c r="C33">
        <v>959.72</v>
      </c>
      <c r="D33">
        <v>988.52</v>
      </c>
      <c r="E33">
        <v>988.52</v>
      </c>
      <c r="F33">
        <v>4468</v>
      </c>
      <c r="G33" t="s">
        <v>333</v>
      </c>
      <c r="H33" t="s">
        <v>267</v>
      </c>
      <c r="I33" t="s">
        <v>266</v>
      </c>
      <c r="J33">
        <v>0.5</v>
      </c>
      <c r="K33">
        <v>0</v>
      </c>
      <c r="O33" s="62"/>
      <c r="P33" s="62"/>
      <c r="Q33" s="64" t="s">
        <v>436</v>
      </c>
      <c r="R33" s="70">
        <v>12920</v>
      </c>
      <c r="S33" s="71">
        <v>1879508.61</v>
      </c>
      <c r="T33" s="75">
        <f t="shared" si="1"/>
        <v>5.1859717737994199E-4</v>
      </c>
    </row>
    <row r="34" spans="1:20">
      <c r="A34" s="57">
        <v>41671</v>
      </c>
      <c r="B34">
        <v>2</v>
      </c>
      <c r="C34">
        <v>294.24</v>
      </c>
      <c r="D34">
        <v>0</v>
      </c>
      <c r="E34">
        <v>294.24</v>
      </c>
      <c r="F34">
        <v>4511</v>
      </c>
      <c r="G34" t="s">
        <v>334</v>
      </c>
      <c r="H34" t="s">
        <v>265</v>
      </c>
      <c r="I34">
        <v>0</v>
      </c>
      <c r="J34">
        <v>0</v>
      </c>
      <c r="K34">
        <v>0</v>
      </c>
      <c r="O34" s="62"/>
      <c r="P34" s="62"/>
      <c r="Q34" s="64" t="s">
        <v>477</v>
      </c>
      <c r="R34" s="70">
        <v>1521</v>
      </c>
      <c r="S34" s="71">
        <v>261371.44</v>
      </c>
      <c r="T34" s="75">
        <f t="shared" si="1"/>
        <v>7.2118047403747109E-5</v>
      </c>
    </row>
    <row r="35" spans="1:20">
      <c r="A35" s="57">
        <v>41671</v>
      </c>
      <c r="B35">
        <v>44101</v>
      </c>
      <c r="C35">
        <v>19994058.27</v>
      </c>
      <c r="D35">
        <v>19994058.27</v>
      </c>
      <c r="E35">
        <v>19994058.27</v>
      </c>
      <c r="F35">
        <v>4511</v>
      </c>
      <c r="G35" t="s">
        <v>334</v>
      </c>
      <c r="H35" t="s">
        <v>265</v>
      </c>
      <c r="I35" t="s">
        <v>270</v>
      </c>
      <c r="J35">
        <v>0.5</v>
      </c>
      <c r="K35">
        <v>0</v>
      </c>
      <c r="O35" s="62"/>
      <c r="P35" s="62"/>
      <c r="Q35" s="64" t="s">
        <v>346</v>
      </c>
      <c r="R35" s="70">
        <v>1</v>
      </c>
      <c r="S35" s="71">
        <v>723.06</v>
      </c>
      <c r="T35" s="75">
        <f t="shared" si="1"/>
        <v>1.9950793153128506E-7</v>
      </c>
    </row>
    <row r="36" spans="1:20">
      <c r="A36" s="57">
        <v>41671</v>
      </c>
      <c r="B36">
        <v>6728</v>
      </c>
      <c r="C36">
        <v>3218603.3</v>
      </c>
      <c r="D36">
        <v>3293916.96</v>
      </c>
      <c r="E36">
        <v>3293916.96</v>
      </c>
      <c r="F36">
        <v>4511</v>
      </c>
      <c r="G36" t="s">
        <v>334</v>
      </c>
      <c r="H36" t="s">
        <v>267</v>
      </c>
      <c r="I36" t="s">
        <v>270</v>
      </c>
      <c r="J36">
        <v>0.5</v>
      </c>
      <c r="K36">
        <v>0</v>
      </c>
      <c r="O36" s="62"/>
      <c r="P36" s="62"/>
      <c r="Q36" s="64" t="s">
        <v>489</v>
      </c>
      <c r="R36" s="70">
        <v>55386</v>
      </c>
      <c r="S36" s="71">
        <v>4262102.97</v>
      </c>
      <c r="T36" s="75">
        <f t="shared" si="1"/>
        <v>1.1760066211905606E-3</v>
      </c>
    </row>
    <row r="37" spans="1:20">
      <c r="A37" s="57">
        <v>41671</v>
      </c>
      <c r="B37">
        <v>86</v>
      </c>
      <c r="C37">
        <v>11776.06</v>
      </c>
      <c r="D37">
        <v>11776.06</v>
      </c>
      <c r="E37">
        <v>11776.06</v>
      </c>
      <c r="F37">
        <v>4582</v>
      </c>
      <c r="G37" t="s">
        <v>335</v>
      </c>
      <c r="H37" t="s">
        <v>265</v>
      </c>
      <c r="I37" t="s">
        <v>270</v>
      </c>
      <c r="J37">
        <v>0.5</v>
      </c>
      <c r="K37">
        <v>0</v>
      </c>
      <c r="O37" s="62"/>
      <c r="P37" s="62"/>
      <c r="Q37" s="64" t="s">
        <v>413</v>
      </c>
      <c r="R37" s="70">
        <v>189</v>
      </c>
      <c r="S37" s="71">
        <v>68312.75</v>
      </c>
      <c r="T37" s="75">
        <f t="shared" si="1"/>
        <v>1.8848968895684722E-5</v>
      </c>
    </row>
    <row r="38" spans="1:20">
      <c r="A38" s="57">
        <v>41671</v>
      </c>
      <c r="B38">
        <v>9</v>
      </c>
      <c r="C38">
        <v>1285.9000000000001</v>
      </c>
      <c r="D38">
        <v>1324.5</v>
      </c>
      <c r="E38">
        <v>1324.5</v>
      </c>
      <c r="F38">
        <v>4582</v>
      </c>
      <c r="G38" t="s">
        <v>335</v>
      </c>
      <c r="H38" t="s">
        <v>267</v>
      </c>
      <c r="I38" t="s">
        <v>270</v>
      </c>
      <c r="J38">
        <v>0.5</v>
      </c>
      <c r="K38">
        <v>0</v>
      </c>
      <c r="O38" s="62"/>
      <c r="P38" s="62"/>
      <c r="Q38" s="64" t="s">
        <v>349</v>
      </c>
      <c r="R38" s="70">
        <v>589241</v>
      </c>
      <c r="S38" s="71">
        <v>24355146.189999998</v>
      </c>
      <c r="T38" s="75">
        <f t="shared" si="1"/>
        <v>6.7201129069634031E-3</v>
      </c>
    </row>
    <row r="39" spans="1:20">
      <c r="A39" s="57">
        <v>41671</v>
      </c>
      <c r="B39">
        <v>1</v>
      </c>
      <c r="C39">
        <v>-304</v>
      </c>
      <c r="D39">
        <v>0</v>
      </c>
      <c r="E39">
        <v>-304</v>
      </c>
      <c r="F39">
        <v>4722</v>
      </c>
      <c r="G39" t="s">
        <v>336</v>
      </c>
      <c r="H39" t="s">
        <v>265</v>
      </c>
      <c r="I39">
        <v>0</v>
      </c>
      <c r="J39">
        <v>0</v>
      </c>
      <c r="K39">
        <v>0</v>
      </c>
      <c r="O39" s="62"/>
      <c r="P39" s="62"/>
      <c r="Q39" s="64" t="s">
        <v>347</v>
      </c>
      <c r="R39" s="70">
        <v>73</v>
      </c>
      <c r="S39" s="71">
        <v>61895.839999999997</v>
      </c>
      <c r="T39" s="75">
        <f t="shared" si="1"/>
        <v>1.7078404293960911E-5</v>
      </c>
    </row>
    <row r="40" spans="1:20">
      <c r="A40" s="57">
        <v>41671</v>
      </c>
      <c r="B40">
        <v>13985</v>
      </c>
      <c r="C40">
        <v>12215612.48</v>
      </c>
      <c r="D40">
        <v>12215612.48</v>
      </c>
      <c r="E40">
        <v>12215612.48</v>
      </c>
      <c r="F40">
        <v>4722</v>
      </c>
      <c r="G40" t="s">
        <v>336</v>
      </c>
      <c r="H40" t="s">
        <v>265</v>
      </c>
      <c r="I40" t="s">
        <v>269</v>
      </c>
      <c r="J40">
        <v>0.52</v>
      </c>
      <c r="K40">
        <v>0</v>
      </c>
      <c r="O40" s="62"/>
      <c r="P40" s="62"/>
      <c r="Q40" s="64" t="s">
        <v>449</v>
      </c>
      <c r="R40" s="70">
        <v>50093</v>
      </c>
      <c r="S40" s="71">
        <v>4575550.07</v>
      </c>
      <c r="T40" s="75">
        <f t="shared" si="1"/>
        <v>1.2624934723031653E-3</v>
      </c>
    </row>
    <row r="41" spans="1:20">
      <c r="A41" s="57">
        <v>41671</v>
      </c>
      <c r="B41">
        <v>2096</v>
      </c>
      <c r="C41">
        <v>1084903.3</v>
      </c>
      <c r="D41">
        <v>1113623.04</v>
      </c>
      <c r="E41">
        <v>1113623.04</v>
      </c>
      <c r="F41">
        <v>4722</v>
      </c>
      <c r="G41" t="s">
        <v>336</v>
      </c>
      <c r="H41" t="s">
        <v>267</v>
      </c>
      <c r="I41" t="s">
        <v>269</v>
      </c>
      <c r="J41">
        <v>0.52</v>
      </c>
      <c r="K41">
        <v>0</v>
      </c>
      <c r="O41" s="62"/>
      <c r="P41" s="62"/>
      <c r="Q41" s="64" t="s">
        <v>407</v>
      </c>
      <c r="R41" s="70">
        <v>5301</v>
      </c>
      <c r="S41" s="71">
        <v>904554.04</v>
      </c>
      <c r="T41" s="75">
        <f t="shared" si="1"/>
        <v>2.4958607235729717E-4</v>
      </c>
    </row>
    <row r="42" spans="1:20">
      <c r="A42" s="57">
        <v>41671</v>
      </c>
      <c r="B42">
        <v>1</v>
      </c>
      <c r="C42">
        <v>20</v>
      </c>
      <c r="D42">
        <v>0</v>
      </c>
      <c r="E42">
        <v>20</v>
      </c>
      <c r="F42">
        <v>4784</v>
      </c>
      <c r="G42" t="s">
        <v>337</v>
      </c>
      <c r="H42" t="s">
        <v>265</v>
      </c>
      <c r="I42">
        <v>0</v>
      </c>
      <c r="J42">
        <v>0</v>
      </c>
      <c r="K42">
        <v>0</v>
      </c>
      <c r="O42" s="62"/>
      <c r="P42" s="62"/>
      <c r="Q42" s="64" t="s">
        <v>357</v>
      </c>
      <c r="R42" s="70">
        <v>10725</v>
      </c>
      <c r="S42" s="71">
        <v>5219060.58</v>
      </c>
      <c r="T42" s="75">
        <f t="shared" si="1"/>
        <v>1.4400519747355255E-3</v>
      </c>
    </row>
    <row r="43" spans="1:20">
      <c r="A43" s="57">
        <v>41671</v>
      </c>
      <c r="B43">
        <v>10242</v>
      </c>
      <c r="C43">
        <v>511903.11</v>
      </c>
      <c r="D43">
        <v>511903.11</v>
      </c>
      <c r="E43">
        <v>511903.11</v>
      </c>
      <c r="F43">
        <v>4784</v>
      </c>
      <c r="G43" t="s">
        <v>337</v>
      </c>
      <c r="H43" t="s">
        <v>265</v>
      </c>
      <c r="I43" t="s">
        <v>266</v>
      </c>
      <c r="J43">
        <v>0.5</v>
      </c>
      <c r="K43">
        <v>0</v>
      </c>
      <c r="O43" s="62"/>
      <c r="P43" s="62"/>
      <c r="Q43" s="64" t="s">
        <v>372</v>
      </c>
      <c r="R43" s="70">
        <v>38525</v>
      </c>
      <c r="S43" s="71">
        <v>4866270.29</v>
      </c>
      <c r="T43" s="75">
        <f t="shared" si="1"/>
        <v>1.34270948445502E-3</v>
      </c>
    </row>
    <row r="44" spans="1:20">
      <c r="A44" s="57">
        <v>41671</v>
      </c>
      <c r="B44">
        <v>49</v>
      </c>
      <c r="C44">
        <v>1037.6400000000001</v>
      </c>
      <c r="D44">
        <v>1068.8</v>
      </c>
      <c r="E44">
        <v>1068.8</v>
      </c>
      <c r="F44">
        <v>4784</v>
      </c>
      <c r="G44" t="s">
        <v>337</v>
      </c>
      <c r="H44" t="s">
        <v>267</v>
      </c>
      <c r="I44" t="s">
        <v>266</v>
      </c>
      <c r="J44">
        <v>0.5</v>
      </c>
      <c r="K44">
        <v>0</v>
      </c>
      <c r="O44" s="62"/>
      <c r="P44" s="62"/>
      <c r="Q44" s="64" t="s">
        <v>512</v>
      </c>
      <c r="R44" s="70">
        <v>1782</v>
      </c>
      <c r="S44" s="71">
        <v>86356.6</v>
      </c>
      <c r="T44" s="75">
        <f t="shared" si="1"/>
        <v>2.3827658341043031E-5</v>
      </c>
    </row>
    <row r="45" spans="1:20">
      <c r="A45" s="57">
        <v>41671</v>
      </c>
      <c r="B45">
        <v>1072</v>
      </c>
      <c r="C45">
        <v>192581.83</v>
      </c>
      <c r="D45">
        <v>192581.83</v>
      </c>
      <c r="E45">
        <v>192581.83</v>
      </c>
      <c r="F45">
        <v>4789</v>
      </c>
      <c r="G45" t="s">
        <v>338</v>
      </c>
      <c r="H45" t="s">
        <v>265</v>
      </c>
      <c r="I45" t="s">
        <v>266</v>
      </c>
      <c r="J45">
        <v>0.5</v>
      </c>
      <c r="K45">
        <v>0</v>
      </c>
      <c r="O45" s="62"/>
      <c r="P45" s="62"/>
      <c r="Q45" s="64" t="s">
        <v>352</v>
      </c>
      <c r="R45" s="70">
        <v>6275</v>
      </c>
      <c r="S45" s="71">
        <v>9253345.2300000004</v>
      </c>
      <c r="T45" s="75">
        <f t="shared" si="1"/>
        <v>2.5531985818357862E-3</v>
      </c>
    </row>
    <row r="46" spans="1:20">
      <c r="A46" s="57">
        <v>41671</v>
      </c>
      <c r="B46">
        <v>248</v>
      </c>
      <c r="C46">
        <v>14966.11</v>
      </c>
      <c r="D46">
        <v>15429.27</v>
      </c>
      <c r="E46">
        <v>15429.27</v>
      </c>
      <c r="F46">
        <v>4789</v>
      </c>
      <c r="G46" t="s">
        <v>338</v>
      </c>
      <c r="H46" t="s">
        <v>267</v>
      </c>
      <c r="I46" t="s">
        <v>266</v>
      </c>
      <c r="J46">
        <v>0.5</v>
      </c>
      <c r="K46">
        <v>0</v>
      </c>
      <c r="O46" s="62"/>
      <c r="P46" s="62"/>
      <c r="Q46" s="64" t="s">
        <v>435</v>
      </c>
      <c r="R46" s="70">
        <v>1465</v>
      </c>
      <c r="S46" s="71">
        <v>302185.99</v>
      </c>
      <c r="T46" s="75">
        <f t="shared" si="1"/>
        <v>8.3379666697969187E-5</v>
      </c>
    </row>
    <row r="47" spans="1:20">
      <c r="A47" s="57">
        <v>41671</v>
      </c>
      <c r="B47">
        <v>5345</v>
      </c>
      <c r="C47">
        <v>454273.25</v>
      </c>
      <c r="D47">
        <v>454273.25</v>
      </c>
      <c r="E47">
        <v>454273.25</v>
      </c>
      <c r="F47">
        <v>4812</v>
      </c>
      <c r="G47" t="s">
        <v>339</v>
      </c>
      <c r="H47" t="s">
        <v>265</v>
      </c>
      <c r="I47" t="s">
        <v>266</v>
      </c>
      <c r="J47">
        <v>0.5</v>
      </c>
      <c r="K47">
        <v>0</v>
      </c>
      <c r="O47" s="62"/>
      <c r="P47" s="62"/>
      <c r="Q47" s="64" t="s">
        <v>397</v>
      </c>
      <c r="R47" s="70">
        <v>65549</v>
      </c>
      <c r="S47" s="71">
        <v>4765169.68</v>
      </c>
      <c r="T47" s="75">
        <f t="shared" si="1"/>
        <v>1.3148136340724083E-3</v>
      </c>
    </row>
    <row r="48" spans="1:20">
      <c r="A48" s="57">
        <v>41671</v>
      </c>
      <c r="B48">
        <v>153</v>
      </c>
      <c r="C48">
        <v>11776.21</v>
      </c>
      <c r="D48">
        <v>12142.07</v>
      </c>
      <c r="E48">
        <v>12142.07</v>
      </c>
      <c r="F48">
        <v>4812</v>
      </c>
      <c r="G48" t="s">
        <v>339</v>
      </c>
      <c r="H48" t="s">
        <v>267</v>
      </c>
      <c r="I48" t="s">
        <v>266</v>
      </c>
      <c r="J48">
        <v>0.5</v>
      </c>
      <c r="K48">
        <v>0</v>
      </c>
      <c r="O48" s="62"/>
      <c r="P48" s="62"/>
      <c r="Q48" s="64" t="s">
        <v>392</v>
      </c>
      <c r="R48" s="70">
        <v>4285</v>
      </c>
      <c r="S48" s="71">
        <v>1988577.73</v>
      </c>
      <c r="T48" s="75">
        <f t="shared" si="1"/>
        <v>5.4869171244637828E-4</v>
      </c>
    </row>
    <row r="49" spans="1:20">
      <c r="A49" s="57">
        <v>41671</v>
      </c>
      <c r="B49">
        <v>4</v>
      </c>
      <c r="C49">
        <v>461.53</v>
      </c>
      <c r="D49">
        <v>0</v>
      </c>
      <c r="E49">
        <v>461.53</v>
      </c>
      <c r="F49">
        <v>4814</v>
      </c>
      <c r="G49" t="s">
        <v>340</v>
      </c>
      <c r="H49" t="s">
        <v>265</v>
      </c>
      <c r="I49">
        <v>0</v>
      </c>
      <c r="J49">
        <v>0</v>
      </c>
      <c r="K49">
        <v>0</v>
      </c>
      <c r="O49" s="62"/>
      <c r="P49" s="62"/>
      <c r="Q49" s="64" t="s">
        <v>408</v>
      </c>
      <c r="R49" s="70">
        <v>230</v>
      </c>
      <c r="S49" s="71">
        <v>60322.25</v>
      </c>
      <c r="T49" s="75">
        <f t="shared" si="1"/>
        <v>1.6644216694068351E-5</v>
      </c>
    </row>
    <row r="50" spans="1:20">
      <c r="A50" s="57">
        <v>41671</v>
      </c>
      <c r="B50">
        <v>62810</v>
      </c>
      <c r="C50">
        <v>7190211.6900000004</v>
      </c>
      <c r="D50">
        <v>7190211.6900000004</v>
      </c>
      <c r="E50">
        <v>7190211.6900000004</v>
      </c>
      <c r="F50">
        <v>4814</v>
      </c>
      <c r="G50" t="s">
        <v>340</v>
      </c>
      <c r="H50" t="s">
        <v>265</v>
      </c>
      <c r="I50" t="s">
        <v>266</v>
      </c>
      <c r="J50">
        <v>0.5</v>
      </c>
      <c r="K50">
        <v>0</v>
      </c>
      <c r="O50" s="62"/>
      <c r="P50" s="62"/>
      <c r="Q50" s="64" t="s">
        <v>379</v>
      </c>
      <c r="R50" s="70">
        <v>16239</v>
      </c>
      <c r="S50" s="71">
        <v>676728.44</v>
      </c>
      <c r="T50" s="75">
        <f t="shared" si="1"/>
        <v>1.8672404955715066E-4</v>
      </c>
    </row>
    <row r="51" spans="1:20">
      <c r="A51" s="57">
        <v>41671</v>
      </c>
      <c r="B51">
        <v>902</v>
      </c>
      <c r="C51">
        <v>33318.949999999997</v>
      </c>
      <c r="D51">
        <v>34040.89</v>
      </c>
      <c r="E51">
        <v>34040.89</v>
      </c>
      <c r="F51">
        <v>4814</v>
      </c>
      <c r="G51" t="s">
        <v>340</v>
      </c>
      <c r="H51" t="s">
        <v>267</v>
      </c>
      <c r="I51" t="s">
        <v>266</v>
      </c>
      <c r="J51">
        <v>0.5</v>
      </c>
      <c r="K51">
        <v>0</v>
      </c>
      <c r="O51" s="62"/>
      <c r="P51" s="62"/>
      <c r="Q51" s="64" t="s">
        <v>406</v>
      </c>
      <c r="R51" s="70">
        <v>3014</v>
      </c>
      <c r="S51" s="71">
        <v>3449214.13</v>
      </c>
      <c r="T51" s="75">
        <f t="shared" si="1"/>
        <v>9.5171296501643163E-4</v>
      </c>
    </row>
    <row r="52" spans="1:20">
      <c r="A52" s="57">
        <v>41671</v>
      </c>
      <c r="B52">
        <v>243</v>
      </c>
      <c r="C52">
        <v>33978.11</v>
      </c>
      <c r="D52">
        <v>33978.11</v>
      </c>
      <c r="E52">
        <v>33978.11</v>
      </c>
      <c r="F52">
        <v>4816</v>
      </c>
      <c r="G52" t="s">
        <v>341</v>
      </c>
      <c r="H52" t="s">
        <v>265</v>
      </c>
      <c r="I52" t="s">
        <v>266</v>
      </c>
      <c r="J52">
        <v>0.5</v>
      </c>
      <c r="K52">
        <v>0</v>
      </c>
      <c r="O52" s="62"/>
      <c r="P52" s="62"/>
      <c r="Q52" s="64" t="s">
        <v>451</v>
      </c>
      <c r="R52" s="70">
        <v>26120</v>
      </c>
      <c r="S52" s="71">
        <v>2004175.37</v>
      </c>
      <c r="T52" s="75">
        <f t="shared" si="1"/>
        <v>5.5299543951352304E-4</v>
      </c>
    </row>
    <row r="53" spans="1:20">
      <c r="A53" s="57">
        <v>41671</v>
      </c>
      <c r="B53">
        <v>199</v>
      </c>
      <c r="C53">
        <v>16040.43</v>
      </c>
      <c r="D53">
        <v>16579.310000000001</v>
      </c>
      <c r="E53">
        <v>16579.310000000001</v>
      </c>
      <c r="F53">
        <v>4816</v>
      </c>
      <c r="G53" t="s">
        <v>341</v>
      </c>
      <c r="H53" t="s">
        <v>267</v>
      </c>
      <c r="I53" t="s">
        <v>266</v>
      </c>
      <c r="J53">
        <v>0.5</v>
      </c>
      <c r="K53">
        <v>0</v>
      </c>
      <c r="O53" s="62"/>
      <c r="P53" s="62"/>
      <c r="Q53" s="64" t="s">
        <v>366</v>
      </c>
      <c r="R53" s="70">
        <v>20009</v>
      </c>
      <c r="S53" s="71">
        <v>2312994.2599999998</v>
      </c>
      <c r="T53" s="75">
        <f t="shared" si="1"/>
        <v>6.3820526713735421E-4</v>
      </c>
    </row>
    <row r="54" spans="1:20">
      <c r="A54" s="57">
        <v>41671</v>
      </c>
      <c r="B54">
        <v>22</v>
      </c>
      <c r="C54">
        <v>1751.06</v>
      </c>
      <c r="D54">
        <v>1812.92</v>
      </c>
      <c r="E54">
        <v>1812.92</v>
      </c>
      <c r="F54">
        <v>4829</v>
      </c>
      <c r="G54" t="s">
        <v>342</v>
      </c>
      <c r="H54" t="s">
        <v>267</v>
      </c>
      <c r="I54" t="s">
        <v>266</v>
      </c>
      <c r="J54">
        <v>0.5</v>
      </c>
      <c r="K54">
        <v>0</v>
      </c>
      <c r="O54" s="62"/>
      <c r="P54" s="62"/>
      <c r="Q54" s="64" t="s">
        <v>399</v>
      </c>
      <c r="R54" s="70">
        <v>91999</v>
      </c>
      <c r="S54" s="71">
        <v>12211091.589999998</v>
      </c>
      <c r="T54" s="75">
        <f t="shared" si="1"/>
        <v>3.3693049330069023E-3</v>
      </c>
    </row>
    <row r="55" spans="1:20">
      <c r="A55" s="57">
        <v>41671</v>
      </c>
      <c r="B55">
        <v>1</v>
      </c>
      <c r="C55">
        <v>-75</v>
      </c>
      <c r="D55">
        <v>0</v>
      </c>
      <c r="E55">
        <v>-75</v>
      </c>
      <c r="F55">
        <v>4899</v>
      </c>
      <c r="G55" t="s">
        <v>343</v>
      </c>
      <c r="H55" t="s">
        <v>265</v>
      </c>
      <c r="I55">
        <v>0</v>
      </c>
      <c r="J55">
        <v>0</v>
      </c>
      <c r="K55">
        <v>0</v>
      </c>
      <c r="O55" s="62"/>
      <c r="P55" s="62"/>
      <c r="Q55" s="64" t="s">
        <v>405</v>
      </c>
      <c r="R55" s="70">
        <v>24976</v>
      </c>
      <c r="S55" s="71">
        <v>15215830.689999999</v>
      </c>
      <c r="T55" s="75">
        <f t="shared" si="1"/>
        <v>4.1983776000499903E-3</v>
      </c>
    </row>
    <row r="56" spans="1:20">
      <c r="A56" s="57">
        <v>41671</v>
      </c>
      <c r="B56">
        <v>9005</v>
      </c>
      <c r="C56">
        <v>1058026.75</v>
      </c>
      <c r="D56">
        <v>1058026.75</v>
      </c>
      <c r="E56">
        <v>1058026.75</v>
      </c>
      <c r="F56">
        <v>4899</v>
      </c>
      <c r="G56" t="s">
        <v>343</v>
      </c>
      <c r="H56" t="s">
        <v>265</v>
      </c>
      <c r="I56" t="s">
        <v>266</v>
      </c>
      <c r="J56">
        <v>0.5</v>
      </c>
      <c r="K56">
        <v>0</v>
      </c>
      <c r="O56" s="62"/>
      <c r="P56" s="62"/>
      <c r="Q56" s="64" t="s">
        <v>400</v>
      </c>
      <c r="R56" s="70">
        <v>165</v>
      </c>
      <c r="S56" s="71">
        <v>35869.730000000003</v>
      </c>
      <c r="T56" s="75">
        <f t="shared" si="1"/>
        <v>9.8972362416475571E-6</v>
      </c>
    </row>
    <row r="57" spans="1:20">
      <c r="A57" s="57">
        <v>41671</v>
      </c>
      <c r="B57">
        <v>24</v>
      </c>
      <c r="C57">
        <v>2172.9699999999998</v>
      </c>
      <c r="D57">
        <v>2247.71</v>
      </c>
      <c r="E57">
        <v>2247.71</v>
      </c>
      <c r="F57">
        <v>4899</v>
      </c>
      <c r="G57" t="s">
        <v>343</v>
      </c>
      <c r="H57" t="s">
        <v>267</v>
      </c>
      <c r="I57" t="s">
        <v>266</v>
      </c>
      <c r="J57">
        <v>0.5</v>
      </c>
      <c r="K57">
        <v>0</v>
      </c>
      <c r="O57" s="62"/>
      <c r="P57" s="62"/>
      <c r="Q57" s="64" t="s">
        <v>317</v>
      </c>
      <c r="R57" s="70">
        <v>3997</v>
      </c>
      <c r="S57" s="71">
        <v>1663587.94</v>
      </c>
      <c r="T57" s="75">
        <f t="shared" si="1"/>
        <v>4.5901998289186454E-4</v>
      </c>
    </row>
    <row r="58" spans="1:20">
      <c r="A58" s="57">
        <v>41671</v>
      </c>
      <c r="B58">
        <v>15785</v>
      </c>
      <c r="C58">
        <v>4392750.12</v>
      </c>
      <c r="D58">
        <v>4392750.12</v>
      </c>
      <c r="E58">
        <v>4392750.12</v>
      </c>
      <c r="F58">
        <v>4900</v>
      </c>
      <c r="G58" t="s">
        <v>344</v>
      </c>
      <c r="H58" t="s">
        <v>265</v>
      </c>
      <c r="I58" t="s">
        <v>266</v>
      </c>
      <c r="J58">
        <v>0.5</v>
      </c>
      <c r="K58">
        <v>0</v>
      </c>
      <c r="O58" s="62"/>
      <c r="P58" s="62"/>
      <c r="Q58" s="64" t="s">
        <v>433</v>
      </c>
      <c r="R58" s="70">
        <v>62398</v>
      </c>
      <c r="S58" s="71">
        <v>5077885.13</v>
      </c>
      <c r="T58" s="75">
        <f t="shared" si="1"/>
        <v>1.4010986070862317E-3</v>
      </c>
    </row>
    <row r="59" spans="1:20">
      <c r="A59" s="57">
        <v>41671</v>
      </c>
      <c r="B59">
        <v>42</v>
      </c>
      <c r="C59">
        <v>5295.78</v>
      </c>
      <c r="D59">
        <v>5463.4</v>
      </c>
      <c r="E59">
        <v>5463.4</v>
      </c>
      <c r="F59">
        <v>4900</v>
      </c>
      <c r="G59" t="s">
        <v>344</v>
      </c>
      <c r="H59" t="s">
        <v>267</v>
      </c>
      <c r="I59" t="s">
        <v>266</v>
      </c>
      <c r="J59">
        <v>0.5</v>
      </c>
      <c r="K59">
        <v>0</v>
      </c>
      <c r="O59" s="62"/>
      <c r="P59" s="62"/>
      <c r="Q59" s="64" t="s">
        <v>353</v>
      </c>
      <c r="R59" s="70">
        <v>11061</v>
      </c>
      <c r="S59" s="71">
        <v>2315807.66</v>
      </c>
      <c r="T59" s="75">
        <f t="shared" si="1"/>
        <v>6.3898154519805483E-4</v>
      </c>
    </row>
    <row r="60" spans="1:20">
      <c r="A60" s="57">
        <v>41671</v>
      </c>
      <c r="B60">
        <v>1470</v>
      </c>
      <c r="C60">
        <v>230455.72</v>
      </c>
      <c r="D60">
        <v>230455.72</v>
      </c>
      <c r="E60">
        <v>230455.72</v>
      </c>
      <c r="F60">
        <v>5013</v>
      </c>
      <c r="G60" t="s">
        <v>345</v>
      </c>
      <c r="H60" t="s">
        <v>265</v>
      </c>
      <c r="I60" t="s">
        <v>271</v>
      </c>
      <c r="J60">
        <v>0.52</v>
      </c>
      <c r="K60">
        <v>0</v>
      </c>
      <c r="O60" s="62"/>
      <c r="P60" s="62"/>
      <c r="Q60" s="64" t="s">
        <v>370</v>
      </c>
      <c r="R60" s="70">
        <v>906242</v>
      </c>
      <c r="S60" s="71">
        <v>76823610.670000002</v>
      </c>
      <c r="T60" s="75">
        <f t="shared" si="1"/>
        <v>2.1197299888718036E-2</v>
      </c>
    </row>
    <row r="61" spans="1:20">
      <c r="A61" s="57">
        <v>41671</v>
      </c>
      <c r="B61">
        <v>11</v>
      </c>
      <c r="C61">
        <v>7689.55</v>
      </c>
      <c r="D61">
        <v>7920.25</v>
      </c>
      <c r="E61">
        <v>7920.25</v>
      </c>
      <c r="F61">
        <v>5013</v>
      </c>
      <c r="G61" t="s">
        <v>345</v>
      </c>
      <c r="H61" t="s">
        <v>267</v>
      </c>
      <c r="I61" t="s">
        <v>271</v>
      </c>
      <c r="J61">
        <v>0.52</v>
      </c>
      <c r="K61">
        <v>0</v>
      </c>
      <c r="O61" s="62"/>
      <c r="P61" s="62"/>
      <c r="Q61" s="64" t="s">
        <v>431</v>
      </c>
      <c r="R61" s="70">
        <v>70095</v>
      </c>
      <c r="S61" s="71">
        <v>5307652.3899999997</v>
      </c>
      <c r="T61" s="75">
        <f t="shared" si="1"/>
        <v>1.4644963759798378E-3</v>
      </c>
    </row>
    <row r="62" spans="1:20">
      <c r="A62" s="57">
        <v>41671</v>
      </c>
      <c r="B62">
        <v>1</v>
      </c>
      <c r="C62">
        <v>175.27</v>
      </c>
      <c r="D62">
        <v>180.53</v>
      </c>
      <c r="E62">
        <v>180.53</v>
      </c>
      <c r="F62">
        <v>5021</v>
      </c>
      <c r="G62" t="s">
        <v>346</v>
      </c>
      <c r="H62" t="s">
        <v>267</v>
      </c>
      <c r="I62" t="s">
        <v>268</v>
      </c>
      <c r="J62">
        <v>0.5</v>
      </c>
      <c r="K62">
        <v>0</v>
      </c>
      <c r="O62" s="62"/>
      <c r="P62" s="62"/>
      <c r="Q62" s="64" t="s">
        <v>410</v>
      </c>
      <c r="R62" s="70">
        <v>24397</v>
      </c>
      <c r="S62" s="71">
        <v>18839269.630000003</v>
      </c>
      <c r="T62" s="75">
        <f t="shared" si="1"/>
        <v>5.1981629677225385E-3</v>
      </c>
    </row>
    <row r="63" spans="1:20">
      <c r="A63" s="57">
        <v>41671</v>
      </c>
      <c r="B63">
        <v>7</v>
      </c>
      <c r="C63">
        <v>7708.68</v>
      </c>
      <c r="D63">
        <v>7708.68</v>
      </c>
      <c r="E63">
        <v>7708.68</v>
      </c>
      <c r="F63">
        <v>5039</v>
      </c>
      <c r="G63" t="s">
        <v>347</v>
      </c>
      <c r="H63" t="s">
        <v>265</v>
      </c>
      <c r="I63" t="s">
        <v>268</v>
      </c>
      <c r="J63">
        <v>0.5</v>
      </c>
      <c r="K63">
        <v>0</v>
      </c>
      <c r="O63" s="62"/>
      <c r="P63" s="62"/>
      <c r="Q63" s="64" t="s">
        <v>434</v>
      </c>
      <c r="R63" s="70">
        <v>15281</v>
      </c>
      <c r="S63" s="71">
        <v>2665537.3199999998</v>
      </c>
      <c r="T63" s="75">
        <f t="shared" si="1"/>
        <v>7.3547954130036937E-4</v>
      </c>
    </row>
    <row r="64" spans="1:20">
      <c r="A64" s="57">
        <v>41671</v>
      </c>
      <c r="B64">
        <v>6</v>
      </c>
      <c r="C64">
        <v>2639.96</v>
      </c>
      <c r="D64">
        <v>2719.18</v>
      </c>
      <c r="E64">
        <v>2719.18</v>
      </c>
      <c r="F64">
        <v>5039</v>
      </c>
      <c r="G64" t="s">
        <v>347</v>
      </c>
      <c r="H64" t="s">
        <v>267</v>
      </c>
      <c r="I64" t="s">
        <v>268</v>
      </c>
      <c r="J64">
        <v>0.5</v>
      </c>
      <c r="K64">
        <v>0</v>
      </c>
      <c r="O64" s="62"/>
      <c r="P64" s="62"/>
      <c r="Q64" s="64" t="s">
        <v>378</v>
      </c>
      <c r="R64" s="70">
        <v>4</v>
      </c>
      <c r="S64" s="71">
        <v>358.79</v>
      </c>
      <c r="T64" s="75">
        <f t="shared" si="1"/>
        <v>9.8997940356415481E-8</v>
      </c>
    </row>
    <row r="65" spans="1:20">
      <c r="A65" s="57">
        <v>41671</v>
      </c>
      <c r="B65">
        <v>1</v>
      </c>
      <c r="C65">
        <v>297.33</v>
      </c>
      <c r="D65">
        <v>297.33</v>
      </c>
      <c r="E65">
        <v>297.33</v>
      </c>
      <c r="F65">
        <v>5044</v>
      </c>
      <c r="G65" t="s">
        <v>348</v>
      </c>
      <c r="H65" t="s">
        <v>265</v>
      </c>
      <c r="I65" t="s">
        <v>268</v>
      </c>
      <c r="J65">
        <v>0.5</v>
      </c>
      <c r="K65">
        <v>0</v>
      </c>
      <c r="O65" s="62"/>
      <c r="P65" s="62"/>
      <c r="Q65" s="64" t="s">
        <v>393</v>
      </c>
      <c r="R65" s="70">
        <v>51951</v>
      </c>
      <c r="S65" s="71">
        <v>8357624.7400000012</v>
      </c>
      <c r="T65" s="75">
        <f t="shared" si="1"/>
        <v>2.3060498774542838E-3</v>
      </c>
    </row>
    <row r="66" spans="1:20">
      <c r="A66" s="57">
        <v>41671</v>
      </c>
      <c r="B66">
        <v>5</v>
      </c>
      <c r="C66">
        <v>6302.19</v>
      </c>
      <c r="D66">
        <v>6491.27</v>
      </c>
      <c r="E66">
        <v>6491.27</v>
      </c>
      <c r="F66">
        <v>5044</v>
      </c>
      <c r="G66" t="s">
        <v>348</v>
      </c>
      <c r="H66" t="s">
        <v>267</v>
      </c>
      <c r="I66" t="s">
        <v>268</v>
      </c>
      <c r="J66">
        <v>0.5</v>
      </c>
      <c r="K66">
        <v>0</v>
      </c>
      <c r="O66" s="62"/>
      <c r="P66" s="62"/>
      <c r="Q66" s="64" t="s">
        <v>401</v>
      </c>
      <c r="R66" s="70">
        <v>240030</v>
      </c>
      <c r="S66" s="71">
        <v>27630372.459999997</v>
      </c>
      <c r="T66" s="75">
        <f t="shared" si="1"/>
        <v>7.6238188489663157E-3</v>
      </c>
    </row>
    <row r="67" spans="1:20">
      <c r="A67" s="57">
        <v>41671</v>
      </c>
      <c r="B67">
        <v>42921</v>
      </c>
      <c r="C67">
        <v>1789527.5</v>
      </c>
      <c r="D67">
        <v>1789527.5</v>
      </c>
      <c r="E67">
        <v>1789527.5</v>
      </c>
      <c r="F67">
        <v>5045</v>
      </c>
      <c r="G67" t="s">
        <v>349</v>
      </c>
      <c r="H67" t="s">
        <v>265</v>
      </c>
      <c r="I67" t="s">
        <v>268</v>
      </c>
      <c r="J67">
        <v>0.5</v>
      </c>
      <c r="K67">
        <v>0</v>
      </c>
      <c r="O67" s="62"/>
      <c r="P67" s="62"/>
      <c r="Q67" s="64" t="s">
        <v>404</v>
      </c>
      <c r="R67" s="70">
        <v>116728</v>
      </c>
      <c r="S67" s="71">
        <v>14133462.219999999</v>
      </c>
      <c r="T67" s="75">
        <f t="shared" si="1"/>
        <v>3.8997286710477199E-3</v>
      </c>
    </row>
    <row r="68" spans="1:20">
      <c r="A68" s="57">
        <v>41671</v>
      </c>
      <c r="B68">
        <v>945</v>
      </c>
      <c r="C68">
        <v>162690.16</v>
      </c>
      <c r="D68">
        <v>166944.57999999999</v>
      </c>
      <c r="E68">
        <v>166944.57999999999</v>
      </c>
      <c r="F68">
        <v>5045</v>
      </c>
      <c r="G68" t="s">
        <v>349</v>
      </c>
      <c r="H68" t="s">
        <v>267</v>
      </c>
      <c r="I68" t="s">
        <v>268</v>
      </c>
      <c r="J68">
        <v>0.5</v>
      </c>
      <c r="K68">
        <v>0</v>
      </c>
      <c r="O68" s="62"/>
      <c r="P68" s="62"/>
      <c r="Q68" s="64" t="s">
        <v>409</v>
      </c>
      <c r="R68" s="70">
        <v>128124</v>
      </c>
      <c r="S68" s="71">
        <v>19589219.280000001</v>
      </c>
      <c r="T68" s="75">
        <f t="shared" si="1"/>
        <v>5.4050903367155838E-3</v>
      </c>
    </row>
    <row r="69" spans="1:20">
      <c r="A69" s="57">
        <v>41671</v>
      </c>
      <c r="B69">
        <v>3</v>
      </c>
      <c r="C69">
        <v>195.98</v>
      </c>
      <c r="D69">
        <v>209.6</v>
      </c>
      <c r="E69">
        <v>209.6</v>
      </c>
      <c r="F69">
        <v>5046</v>
      </c>
      <c r="G69" t="s">
        <v>350</v>
      </c>
      <c r="H69" t="s">
        <v>267</v>
      </c>
      <c r="I69" t="s">
        <v>266</v>
      </c>
      <c r="J69">
        <v>0.5</v>
      </c>
      <c r="K69">
        <v>0</v>
      </c>
      <c r="O69" s="62"/>
      <c r="P69" s="62"/>
      <c r="Q69" s="64" t="s">
        <v>391</v>
      </c>
      <c r="R69" s="70">
        <v>2840</v>
      </c>
      <c r="S69" s="71">
        <v>1331465.6200000001</v>
      </c>
      <c r="T69" s="75">
        <f t="shared" si="1"/>
        <v>3.6738023366141129E-4</v>
      </c>
    </row>
    <row r="70" spans="1:20">
      <c r="A70" s="57">
        <v>41671</v>
      </c>
      <c r="B70">
        <v>688</v>
      </c>
      <c r="C70">
        <v>1236850.17</v>
      </c>
      <c r="D70">
        <v>1236850.17</v>
      </c>
      <c r="E70">
        <v>1236850.17</v>
      </c>
      <c r="F70">
        <v>5047</v>
      </c>
      <c r="G70" t="s">
        <v>351</v>
      </c>
      <c r="H70" t="s">
        <v>265</v>
      </c>
      <c r="I70" t="s">
        <v>266</v>
      </c>
      <c r="J70">
        <v>0.5</v>
      </c>
      <c r="K70">
        <v>0</v>
      </c>
      <c r="O70" s="62"/>
      <c r="P70" s="62"/>
      <c r="Q70" s="64" t="s">
        <v>412</v>
      </c>
      <c r="R70" s="70">
        <v>3549</v>
      </c>
      <c r="S70" s="71">
        <v>935697.99</v>
      </c>
      <c r="T70" s="75">
        <f t="shared" si="1"/>
        <v>2.5817936343163926E-4</v>
      </c>
    </row>
    <row r="71" spans="1:20">
      <c r="A71" s="57">
        <v>41671</v>
      </c>
      <c r="B71">
        <v>65</v>
      </c>
      <c r="C71">
        <v>57131.1</v>
      </c>
      <c r="D71">
        <v>58860.42</v>
      </c>
      <c r="E71">
        <v>58860.42</v>
      </c>
      <c r="F71">
        <v>5047</v>
      </c>
      <c r="G71" t="s">
        <v>351</v>
      </c>
      <c r="H71" t="s">
        <v>267</v>
      </c>
      <c r="I71" t="s">
        <v>266</v>
      </c>
      <c r="J71">
        <v>0.5</v>
      </c>
      <c r="K71">
        <v>0</v>
      </c>
      <c r="O71" s="62"/>
      <c r="P71" s="62"/>
      <c r="Q71" s="64" t="s">
        <v>453</v>
      </c>
      <c r="R71" s="70">
        <v>49510</v>
      </c>
      <c r="S71" s="71">
        <v>2771018.52</v>
      </c>
      <c r="T71" s="75">
        <f t="shared" si="1"/>
        <v>7.6458409144480812E-4</v>
      </c>
    </row>
    <row r="72" spans="1:20">
      <c r="A72" s="57">
        <v>41671</v>
      </c>
      <c r="B72">
        <v>447</v>
      </c>
      <c r="C72">
        <v>773879.7</v>
      </c>
      <c r="D72">
        <v>773879.7</v>
      </c>
      <c r="E72">
        <v>773879.7</v>
      </c>
      <c r="F72">
        <v>5065</v>
      </c>
      <c r="G72" t="s">
        <v>352</v>
      </c>
      <c r="H72" t="s">
        <v>265</v>
      </c>
      <c r="I72" t="s">
        <v>268</v>
      </c>
      <c r="J72">
        <v>0.5</v>
      </c>
      <c r="K72">
        <v>0</v>
      </c>
      <c r="O72" s="62"/>
      <c r="P72" s="62"/>
      <c r="Q72" s="64" t="s">
        <v>367</v>
      </c>
      <c r="R72" s="70">
        <v>23897</v>
      </c>
      <c r="S72" s="71">
        <v>24878915.52</v>
      </c>
      <c r="T72" s="75">
        <f t="shared" ref="T72:T135" si="2">S72/GETPIVOTDATA("Sum of SUM(A_TXN_ADJ)",$O$5)</f>
        <v>6.8646322215815915E-3</v>
      </c>
    </row>
    <row r="73" spans="1:20">
      <c r="A73" s="57">
        <v>41671</v>
      </c>
      <c r="B73">
        <v>29</v>
      </c>
      <c r="C73">
        <v>7612.01</v>
      </c>
      <c r="D73">
        <v>7828.63</v>
      </c>
      <c r="E73">
        <v>7828.63</v>
      </c>
      <c r="F73">
        <v>5065</v>
      </c>
      <c r="G73" t="s">
        <v>352</v>
      </c>
      <c r="H73" t="s">
        <v>267</v>
      </c>
      <c r="I73" t="s">
        <v>268</v>
      </c>
      <c r="J73">
        <v>0.5</v>
      </c>
      <c r="K73">
        <v>0</v>
      </c>
      <c r="O73" s="62"/>
      <c r="P73" s="62"/>
      <c r="Q73" s="64" t="s">
        <v>348</v>
      </c>
      <c r="R73" s="70">
        <v>2</v>
      </c>
      <c r="S73" s="71">
        <v>1491.14</v>
      </c>
      <c r="T73" s="75">
        <f t="shared" si="2"/>
        <v>4.1143785719519884E-7</v>
      </c>
    </row>
    <row r="74" spans="1:20">
      <c r="A74" s="57">
        <v>41671</v>
      </c>
      <c r="B74">
        <v>877</v>
      </c>
      <c r="C74">
        <v>237474.2</v>
      </c>
      <c r="D74">
        <v>237474.2</v>
      </c>
      <c r="E74">
        <v>237474.2</v>
      </c>
      <c r="F74">
        <v>5072</v>
      </c>
      <c r="G74" t="s">
        <v>353</v>
      </c>
      <c r="H74" t="s">
        <v>265</v>
      </c>
      <c r="I74" t="s">
        <v>268</v>
      </c>
      <c r="J74">
        <v>0.5</v>
      </c>
      <c r="K74">
        <v>0</v>
      </c>
      <c r="O74" s="62"/>
      <c r="P74" s="62"/>
      <c r="Q74" s="64" t="s">
        <v>423</v>
      </c>
      <c r="R74" s="70">
        <v>242</v>
      </c>
      <c r="S74" s="71">
        <v>50712.5</v>
      </c>
      <c r="T74" s="75">
        <f t="shared" si="2"/>
        <v>1.3992678308550181E-5</v>
      </c>
    </row>
    <row r="75" spans="1:20">
      <c r="A75" s="57">
        <v>41671</v>
      </c>
      <c r="B75">
        <v>12</v>
      </c>
      <c r="C75">
        <v>1928.53</v>
      </c>
      <c r="D75">
        <v>1986.37</v>
      </c>
      <c r="E75">
        <v>1986.37</v>
      </c>
      <c r="F75">
        <v>5072</v>
      </c>
      <c r="G75" t="s">
        <v>353</v>
      </c>
      <c r="H75" t="s">
        <v>267</v>
      </c>
      <c r="I75" t="s">
        <v>268</v>
      </c>
      <c r="J75">
        <v>0.5</v>
      </c>
      <c r="K75">
        <v>0</v>
      </c>
      <c r="O75" s="62"/>
      <c r="P75" s="62"/>
      <c r="Q75" s="64" t="s">
        <v>454</v>
      </c>
      <c r="R75" s="70">
        <v>22090</v>
      </c>
      <c r="S75" s="71">
        <v>2015310.7</v>
      </c>
      <c r="T75" s="75">
        <f t="shared" si="2"/>
        <v>5.5606791849897137E-4</v>
      </c>
    </row>
    <row r="76" spans="1:20">
      <c r="A76" s="57">
        <v>41671</v>
      </c>
      <c r="B76">
        <v>1</v>
      </c>
      <c r="C76">
        <v>159.5</v>
      </c>
      <c r="D76">
        <v>159.5</v>
      </c>
      <c r="E76">
        <v>159.5</v>
      </c>
      <c r="F76">
        <v>5074</v>
      </c>
      <c r="G76" t="s">
        <v>354</v>
      </c>
      <c r="H76" t="s">
        <v>265</v>
      </c>
      <c r="I76" t="s">
        <v>268</v>
      </c>
      <c r="J76">
        <v>0.5</v>
      </c>
      <c r="K76">
        <v>0</v>
      </c>
      <c r="O76" s="62"/>
      <c r="P76" s="62"/>
      <c r="Q76" s="64" t="s">
        <v>364</v>
      </c>
      <c r="R76" s="70">
        <v>9753</v>
      </c>
      <c r="S76" s="71">
        <v>734939.52</v>
      </c>
      <c r="T76" s="75">
        <f t="shared" si="2"/>
        <v>2.0278574867340957E-4</v>
      </c>
    </row>
    <row r="77" spans="1:20">
      <c r="A77" s="57">
        <v>41671</v>
      </c>
      <c r="B77">
        <v>2</v>
      </c>
      <c r="C77">
        <v>1565.02</v>
      </c>
      <c r="D77">
        <v>1611.98</v>
      </c>
      <c r="E77">
        <v>1611.98</v>
      </c>
      <c r="F77">
        <v>5074</v>
      </c>
      <c r="G77" t="s">
        <v>354</v>
      </c>
      <c r="H77" t="s">
        <v>267</v>
      </c>
      <c r="I77" t="s">
        <v>268</v>
      </c>
      <c r="J77">
        <v>0.5</v>
      </c>
      <c r="K77">
        <v>0</v>
      </c>
      <c r="O77" s="62"/>
      <c r="P77" s="62"/>
      <c r="Q77" s="64" t="s">
        <v>432</v>
      </c>
      <c r="R77" s="70">
        <v>11623</v>
      </c>
      <c r="S77" s="71">
        <v>3022980.1</v>
      </c>
      <c r="T77" s="75">
        <f t="shared" si="2"/>
        <v>8.3410575444809191E-4</v>
      </c>
    </row>
    <row r="78" spans="1:20">
      <c r="A78" s="57">
        <v>41671</v>
      </c>
      <c r="B78">
        <v>87</v>
      </c>
      <c r="C78">
        <v>11545.32</v>
      </c>
      <c r="D78">
        <v>11545.32</v>
      </c>
      <c r="E78">
        <v>11545.32</v>
      </c>
      <c r="F78">
        <v>5085</v>
      </c>
      <c r="G78" t="s">
        <v>355</v>
      </c>
      <c r="H78" t="s">
        <v>265</v>
      </c>
      <c r="I78" t="s">
        <v>266</v>
      </c>
      <c r="J78">
        <v>0.5</v>
      </c>
      <c r="K78">
        <v>0</v>
      </c>
      <c r="O78" s="62"/>
      <c r="P78" s="62"/>
      <c r="Q78" s="64" t="s">
        <v>354</v>
      </c>
      <c r="R78" s="70">
        <v>5</v>
      </c>
      <c r="S78" s="71">
        <v>1651.97</v>
      </c>
      <c r="T78" s="75">
        <f t="shared" si="2"/>
        <v>4.5581434134336987E-7</v>
      </c>
    </row>
    <row r="79" spans="1:20">
      <c r="A79" s="57">
        <v>41671</v>
      </c>
      <c r="B79">
        <v>11</v>
      </c>
      <c r="C79">
        <v>28391.25</v>
      </c>
      <c r="D79">
        <v>29243.01</v>
      </c>
      <c r="E79">
        <v>29243.01</v>
      </c>
      <c r="F79">
        <v>5085</v>
      </c>
      <c r="G79" t="s">
        <v>355</v>
      </c>
      <c r="H79" t="s">
        <v>267</v>
      </c>
      <c r="I79" t="s">
        <v>266</v>
      </c>
      <c r="J79">
        <v>0.5</v>
      </c>
      <c r="K79">
        <v>0</v>
      </c>
      <c r="O79" s="62"/>
      <c r="P79" s="62"/>
      <c r="Q79" s="64" t="s">
        <v>411</v>
      </c>
      <c r="R79" s="70">
        <v>170158</v>
      </c>
      <c r="S79" s="71">
        <v>59160692.530000001</v>
      </c>
      <c r="T79" s="75">
        <f t="shared" si="2"/>
        <v>1.6323717802974372E-2</v>
      </c>
    </row>
    <row r="80" spans="1:20">
      <c r="A80" s="57">
        <v>41671</v>
      </c>
      <c r="B80">
        <v>8</v>
      </c>
      <c r="C80">
        <v>2207.89</v>
      </c>
      <c r="D80">
        <v>2274.11</v>
      </c>
      <c r="E80">
        <v>2274.11</v>
      </c>
      <c r="F80">
        <v>5094</v>
      </c>
      <c r="G80" t="s">
        <v>356</v>
      </c>
      <c r="H80" t="s">
        <v>267</v>
      </c>
      <c r="I80" t="s">
        <v>268</v>
      </c>
      <c r="J80">
        <v>0.5</v>
      </c>
      <c r="K80">
        <v>0</v>
      </c>
      <c r="O80" s="62"/>
      <c r="P80" s="62"/>
      <c r="Q80" s="64" t="s">
        <v>390</v>
      </c>
      <c r="R80" s="70">
        <v>257</v>
      </c>
      <c r="S80" s="71">
        <v>182372.94</v>
      </c>
      <c r="T80" s="75">
        <f t="shared" si="2"/>
        <v>5.0320648392497387E-5</v>
      </c>
    </row>
    <row r="81" spans="1:20">
      <c r="A81" s="57">
        <v>41671</v>
      </c>
      <c r="B81">
        <v>1039</v>
      </c>
      <c r="C81">
        <v>515718.13</v>
      </c>
      <c r="D81">
        <v>515718.13</v>
      </c>
      <c r="E81">
        <v>515718.13</v>
      </c>
      <c r="F81">
        <v>5099</v>
      </c>
      <c r="G81" t="s">
        <v>357</v>
      </c>
      <c r="H81" t="s">
        <v>265</v>
      </c>
      <c r="I81" t="s">
        <v>268</v>
      </c>
      <c r="J81">
        <v>0.5</v>
      </c>
      <c r="K81">
        <v>0</v>
      </c>
      <c r="O81" s="62"/>
      <c r="P81" s="62"/>
      <c r="Q81" s="64" t="s">
        <v>414</v>
      </c>
      <c r="R81" s="70">
        <v>25762</v>
      </c>
      <c r="S81" s="71">
        <v>1056415.3</v>
      </c>
      <c r="T81" s="75">
        <f t="shared" si="2"/>
        <v>2.9148788667745693E-4</v>
      </c>
    </row>
    <row r="82" spans="1:20">
      <c r="A82" s="57">
        <v>41671</v>
      </c>
      <c r="B82">
        <v>86</v>
      </c>
      <c r="C82">
        <v>32944.67</v>
      </c>
      <c r="D82">
        <v>34085.550000000003</v>
      </c>
      <c r="E82">
        <v>34085.550000000003</v>
      </c>
      <c r="F82">
        <v>5099</v>
      </c>
      <c r="G82" t="s">
        <v>357</v>
      </c>
      <c r="H82" t="s">
        <v>267</v>
      </c>
      <c r="I82" t="s">
        <v>268</v>
      </c>
      <c r="J82">
        <v>0.5</v>
      </c>
      <c r="K82">
        <v>0</v>
      </c>
      <c r="O82" s="62"/>
      <c r="P82" s="62"/>
      <c r="Q82" s="64" t="s">
        <v>448</v>
      </c>
      <c r="R82" s="70">
        <v>194</v>
      </c>
      <c r="S82" s="71">
        <v>14468.88</v>
      </c>
      <c r="T82" s="75">
        <f t="shared" si="2"/>
        <v>3.9922777091449945E-6</v>
      </c>
    </row>
    <row r="83" spans="1:20">
      <c r="A83" s="57">
        <v>41671</v>
      </c>
      <c r="B83">
        <v>181</v>
      </c>
      <c r="C83">
        <v>186861.52</v>
      </c>
      <c r="D83">
        <v>186861.52</v>
      </c>
      <c r="E83">
        <v>186861.52</v>
      </c>
      <c r="F83">
        <v>5111</v>
      </c>
      <c r="G83" t="s">
        <v>358</v>
      </c>
      <c r="H83" t="s">
        <v>265</v>
      </c>
      <c r="I83" t="s">
        <v>268</v>
      </c>
      <c r="J83">
        <v>0.5</v>
      </c>
      <c r="K83">
        <v>0</v>
      </c>
      <c r="O83" s="62"/>
      <c r="P83" s="62"/>
      <c r="Q83" s="64" t="s">
        <v>457</v>
      </c>
      <c r="R83" s="70">
        <v>196068</v>
      </c>
      <c r="S83" s="71">
        <v>26704050.510000002</v>
      </c>
      <c r="T83" s="75">
        <f t="shared" si="2"/>
        <v>7.3682265382638496E-3</v>
      </c>
    </row>
    <row r="84" spans="1:20">
      <c r="A84" s="57">
        <v>41671</v>
      </c>
      <c r="B84">
        <v>14</v>
      </c>
      <c r="C84">
        <v>2736.22</v>
      </c>
      <c r="D84">
        <v>2818.32</v>
      </c>
      <c r="E84">
        <v>2818.32</v>
      </c>
      <c r="F84">
        <v>5111</v>
      </c>
      <c r="G84" t="s">
        <v>358</v>
      </c>
      <c r="H84" t="s">
        <v>267</v>
      </c>
      <c r="I84" t="s">
        <v>268</v>
      </c>
      <c r="J84">
        <v>0.5</v>
      </c>
      <c r="K84">
        <v>0</v>
      </c>
      <c r="O84" s="62"/>
      <c r="P84" s="62"/>
      <c r="Q84" s="64" t="s">
        <v>398</v>
      </c>
      <c r="R84" s="70">
        <v>5</v>
      </c>
      <c r="S84" s="71">
        <v>257.95</v>
      </c>
      <c r="T84" s="75">
        <f t="shared" si="2"/>
        <v>7.1173997923401916E-8</v>
      </c>
    </row>
    <row r="85" spans="1:20">
      <c r="A85" s="57">
        <v>41671</v>
      </c>
      <c r="B85">
        <v>30</v>
      </c>
      <c r="C85">
        <v>11004.73</v>
      </c>
      <c r="D85">
        <v>11352.97</v>
      </c>
      <c r="E85">
        <v>11352.97</v>
      </c>
      <c r="F85">
        <v>5122</v>
      </c>
      <c r="G85" t="s">
        <v>359</v>
      </c>
      <c r="H85" t="s">
        <v>267</v>
      </c>
      <c r="I85" t="s">
        <v>266</v>
      </c>
      <c r="J85">
        <v>0.5</v>
      </c>
      <c r="K85">
        <v>0</v>
      </c>
      <c r="O85" s="62"/>
      <c r="P85" s="62"/>
      <c r="Q85" s="64" t="s">
        <v>447</v>
      </c>
      <c r="R85" s="70">
        <v>3974</v>
      </c>
      <c r="S85" s="71">
        <v>511000.21</v>
      </c>
      <c r="T85" s="75">
        <f t="shared" si="2"/>
        <v>1.4099603754757876E-4</v>
      </c>
    </row>
    <row r="86" spans="1:20">
      <c r="A86" s="57">
        <v>41671</v>
      </c>
      <c r="B86">
        <v>10</v>
      </c>
      <c r="C86">
        <v>4187.07</v>
      </c>
      <c r="D86">
        <v>4313.63</v>
      </c>
      <c r="E86">
        <v>4313.63</v>
      </c>
      <c r="F86">
        <v>5131</v>
      </c>
      <c r="G86" t="s">
        <v>360</v>
      </c>
      <c r="H86" t="s">
        <v>267</v>
      </c>
      <c r="I86" t="s">
        <v>268</v>
      </c>
      <c r="J86">
        <v>0.5</v>
      </c>
      <c r="K86">
        <v>0</v>
      </c>
      <c r="O86" s="62"/>
      <c r="P86" s="62"/>
      <c r="Q86" s="64" t="s">
        <v>429</v>
      </c>
      <c r="R86" s="70">
        <v>203147</v>
      </c>
      <c r="S86" s="71">
        <v>18649930.280000001</v>
      </c>
      <c r="T86" s="75">
        <f t="shared" si="2"/>
        <v>5.1459201357639487E-3</v>
      </c>
    </row>
    <row r="87" spans="1:20">
      <c r="A87" s="57">
        <v>41671</v>
      </c>
      <c r="B87">
        <v>30</v>
      </c>
      <c r="C87">
        <v>4035.96</v>
      </c>
      <c r="D87">
        <v>4159.16</v>
      </c>
      <c r="E87">
        <v>4159.16</v>
      </c>
      <c r="F87">
        <v>5137</v>
      </c>
      <c r="G87" t="s">
        <v>361</v>
      </c>
      <c r="H87" t="s">
        <v>267</v>
      </c>
      <c r="I87" t="s">
        <v>268</v>
      </c>
      <c r="J87">
        <v>0.5</v>
      </c>
      <c r="K87">
        <v>0</v>
      </c>
      <c r="O87" s="62"/>
      <c r="P87" s="62"/>
      <c r="Q87" s="64" t="s">
        <v>358</v>
      </c>
      <c r="R87" s="70">
        <v>1950</v>
      </c>
      <c r="S87" s="71">
        <v>3226623.47</v>
      </c>
      <c r="T87" s="75">
        <f t="shared" si="2"/>
        <v>8.9029537566729939E-4</v>
      </c>
    </row>
    <row r="88" spans="1:20">
      <c r="A88" s="57">
        <v>41671</v>
      </c>
      <c r="B88">
        <v>2</v>
      </c>
      <c r="C88">
        <v>767.24</v>
      </c>
      <c r="D88">
        <v>790.26</v>
      </c>
      <c r="E88">
        <v>790.26</v>
      </c>
      <c r="F88">
        <v>5139</v>
      </c>
      <c r="G88" t="s">
        <v>362</v>
      </c>
      <c r="H88" t="s">
        <v>267</v>
      </c>
      <c r="I88" t="s">
        <v>268</v>
      </c>
      <c r="J88">
        <v>0.5</v>
      </c>
      <c r="K88">
        <v>0</v>
      </c>
      <c r="O88" s="62"/>
      <c r="P88" s="62"/>
      <c r="Q88" s="64" t="s">
        <v>455</v>
      </c>
      <c r="R88" s="70">
        <v>10204</v>
      </c>
      <c r="S88" s="71">
        <v>1763358.72</v>
      </c>
      <c r="T88" s="75">
        <f t="shared" si="2"/>
        <v>4.8654890434383658E-4</v>
      </c>
    </row>
    <row r="89" spans="1:20">
      <c r="A89" s="57">
        <v>41671</v>
      </c>
      <c r="B89">
        <v>2</v>
      </c>
      <c r="C89">
        <v>-5.89</v>
      </c>
      <c r="D89">
        <v>0.15</v>
      </c>
      <c r="E89">
        <v>0.15</v>
      </c>
      <c r="F89">
        <v>5169</v>
      </c>
      <c r="G89" t="s">
        <v>363</v>
      </c>
      <c r="H89" t="s">
        <v>267</v>
      </c>
      <c r="I89" t="s">
        <v>266</v>
      </c>
      <c r="J89">
        <v>0.5</v>
      </c>
      <c r="K89">
        <v>0</v>
      </c>
      <c r="O89" s="62"/>
      <c r="P89" s="62"/>
      <c r="Q89" s="64" t="s">
        <v>456</v>
      </c>
      <c r="R89" s="70">
        <v>8524</v>
      </c>
      <c r="S89" s="71">
        <v>992574.48</v>
      </c>
      <c r="T89" s="75">
        <f t="shared" si="2"/>
        <v>2.7387282023005129E-4</v>
      </c>
    </row>
    <row r="90" spans="1:20">
      <c r="A90" s="57">
        <v>41671</v>
      </c>
      <c r="B90">
        <v>369</v>
      </c>
      <c r="C90">
        <v>28610.76</v>
      </c>
      <c r="D90">
        <v>28610.76</v>
      </c>
      <c r="E90">
        <v>28610.76</v>
      </c>
      <c r="F90">
        <v>5172</v>
      </c>
      <c r="G90" t="s">
        <v>364</v>
      </c>
      <c r="H90" t="s">
        <v>265</v>
      </c>
      <c r="I90" t="s">
        <v>268</v>
      </c>
      <c r="J90">
        <v>0.5</v>
      </c>
      <c r="K90">
        <v>0</v>
      </c>
      <c r="O90" s="62"/>
      <c r="P90" s="62"/>
      <c r="Q90" s="64" t="s">
        <v>369</v>
      </c>
      <c r="R90" s="70">
        <v>22256</v>
      </c>
      <c r="S90" s="71">
        <v>7416841.4100000001</v>
      </c>
      <c r="T90" s="75">
        <f t="shared" si="2"/>
        <v>2.0464673584552873E-3</v>
      </c>
    </row>
    <row r="91" spans="1:20">
      <c r="A91" s="57">
        <v>41671</v>
      </c>
      <c r="B91">
        <v>35</v>
      </c>
      <c r="C91">
        <v>8607.89</v>
      </c>
      <c r="D91">
        <v>8866.07</v>
      </c>
      <c r="E91">
        <v>8866.07</v>
      </c>
      <c r="F91">
        <v>5192</v>
      </c>
      <c r="G91" t="s">
        <v>365</v>
      </c>
      <c r="H91" t="s">
        <v>267</v>
      </c>
      <c r="I91" t="s">
        <v>268</v>
      </c>
      <c r="J91">
        <v>0.5</v>
      </c>
      <c r="K91">
        <v>0</v>
      </c>
      <c r="O91" s="62"/>
      <c r="P91" s="62"/>
      <c r="Q91" s="64" t="s">
        <v>430</v>
      </c>
      <c r="R91" s="70">
        <v>74397</v>
      </c>
      <c r="S91" s="71">
        <v>27492865.500000004</v>
      </c>
      <c r="T91" s="75">
        <f t="shared" si="2"/>
        <v>7.5858776972489569E-3</v>
      </c>
    </row>
    <row r="92" spans="1:20">
      <c r="A92" s="57">
        <v>41671</v>
      </c>
      <c r="B92">
        <v>4</v>
      </c>
      <c r="C92">
        <v>1366.27</v>
      </c>
      <c r="D92">
        <v>1407.25</v>
      </c>
      <c r="E92">
        <v>1407.25</v>
      </c>
      <c r="F92">
        <v>5193</v>
      </c>
      <c r="G92" t="s">
        <v>366</v>
      </c>
      <c r="H92" t="s">
        <v>267</v>
      </c>
      <c r="I92" t="s">
        <v>266</v>
      </c>
      <c r="J92">
        <v>0.5</v>
      </c>
      <c r="K92">
        <v>0</v>
      </c>
      <c r="O92" s="62"/>
      <c r="P92" s="62"/>
      <c r="Q92" s="64" t="s">
        <v>420</v>
      </c>
      <c r="R92" s="70">
        <v>1593128</v>
      </c>
      <c r="S92" s="71">
        <v>123301757.47999999</v>
      </c>
      <c r="T92" s="75">
        <f t="shared" si="2"/>
        <v>3.4021628342055923E-2</v>
      </c>
    </row>
    <row r="93" spans="1:20">
      <c r="A93" s="57">
        <v>41671</v>
      </c>
      <c r="B93">
        <v>2026</v>
      </c>
      <c r="C93">
        <v>2117287.9300000002</v>
      </c>
      <c r="D93">
        <v>2117287.9300000002</v>
      </c>
      <c r="E93">
        <v>2117287.9300000002</v>
      </c>
      <c r="F93">
        <v>5199</v>
      </c>
      <c r="G93" t="s">
        <v>367</v>
      </c>
      <c r="H93" t="s">
        <v>265</v>
      </c>
      <c r="I93" t="s">
        <v>268</v>
      </c>
      <c r="J93">
        <v>0.5</v>
      </c>
      <c r="K93">
        <v>0</v>
      </c>
      <c r="O93" s="62"/>
      <c r="P93" s="62"/>
      <c r="Q93" s="64" t="s">
        <v>395</v>
      </c>
      <c r="R93" s="70">
        <v>55364</v>
      </c>
      <c r="S93" s="71">
        <v>5778045.6200000001</v>
      </c>
      <c r="T93" s="75">
        <f t="shared" si="2"/>
        <v>1.5942880672967688E-3</v>
      </c>
    </row>
    <row r="94" spans="1:20">
      <c r="A94" s="57">
        <v>41671</v>
      </c>
      <c r="B94">
        <v>87</v>
      </c>
      <c r="C94">
        <v>65661.02</v>
      </c>
      <c r="D94">
        <v>67532.52</v>
      </c>
      <c r="E94">
        <v>67532.52</v>
      </c>
      <c r="F94">
        <v>5199</v>
      </c>
      <c r="G94" t="s">
        <v>367</v>
      </c>
      <c r="H94" t="s">
        <v>267</v>
      </c>
      <c r="I94" t="s">
        <v>268</v>
      </c>
      <c r="J94">
        <v>0.5</v>
      </c>
      <c r="K94">
        <v>0</v>
      </c>
      <c r="O94" s="62"/>
      <c r="P94" s="62"/>
      <c r="Q94" s="64" t="s">
        <v>394</v>
      </c>
      <c r="R94" s="70">
        <v>298225</v>
      </c>
      <c r="S94" s="71">
        <v>28650381.02</v>
      </c>
      <c r="T94" s="75">
        <f t="shared" si="2"/>
        <v>7.9052613266995687E-3</v>
      </c>
    </row>
    <row r="95" spans="1:20">
      <c r="A95" s="57">
        <v>41671</v>
      </c>
      <c r="B95">
        <v>9690</v>
      </c>
      <c r="C95">
        <v>1562817.14</v>
      </c>
      <c r="D95">
        <v>1562817.14</v>
      </c>
      <c r="E95">
        <v>1562817.14</v>
      </c>
      <c r="F95">
        <v>5200</v>
      </c>
      <c r="G95" t="s">
        <v>368</v>
      </c>
      <c r="H95" t="s">
        <v>265</v>
      </c>
      <c r="I95" t="s">
        <v>272</v>
      </c>
      <c r="J95">
        <v>0.47</v>
      </c>
      <c r="K95">
        <v>0</v>
      </c>
      <c r="O95" s="62"/>
      <c r="P95" s="59" t="s">
        <v>289</v>
      </c>
      <c r="Q95" s="60"/>
      <c r="R95" s="68">
        <v>5793958</v>
      </c>
      <c r="S95" s="69">
        <v>659202352.49000001</v>
      </c>
      <c r="T95" s="75">
        <f t="shared" si="2"/>
        <v>0.18188822200901306</v>
      </c>
    </row>
    <row r="96" spans="1:20">
      <c r="A96" s="57">
        <v>41671</v>
      </c>
      <c r="B96">
        <v>92</v>
      </c>
      <c r="C96">
        <v>45701.82</v>
      </c>
      <c r="D96">
        <v>47074.2</v>
      </c>
      <c r="E96">
        <v>47074.2</v>
      </c>
      <c r="F96">
        <v>5200</v>
      </c>
      <c r="G96" t="s">
        <v>368</v>
      </c>
      <c r="H96" t="s">
        <v>267</v>
      </c>
      <c r="I96" t="s">
        <v>272</v>
      </c>
      <c r="J96">
        <v>0.47</v>
      </c>
      <c r="K96">
        <v>0</v>
      </c>
      <c r="O96" s="62"/>
      <c r="P96" s="59" t="s">
        <v>272</v>
      </c>
      <c r="Q96" s="59" t="s">
        <v>374</v>
      </c>
      <c r="R96" s="68">
        <v>2413767</v>
      </c>
      <c r="S96" s="69">
        <v>192967970.81999999</v>
      </c>
      <c r="T96" s="75">
        <f t="shared" si="2"/>
        <v>5.3244047119309017E-2</v>
      </c>
    </row>
    <row r="97" spans="1:20">
      <c r="A97" s="57">
        <v>41671</v>
      </c>
      <c r="B97">
        <v>1678</v>
      </c>
      <c r="C97">
        <v>555355.05000000005</v>
      </c>
      <c r="D97">
        <v>555355.05000000005</v>
      </c>
      <c r="E97">
        <v>555355.05000000005</v>
      </c>
      <c r="F97">
        <v>5211</v>
      </c>
      <c r="G97" t="s">
        <v>369</v>
      </c>
      <c r="H97" t="s">
        <v>265</v>
      </c>
      <c r="I97" t="s">
        <v>268</v>
      </c>
      <c r="J97">
        <v>0.5</v>
      </c>
      <c r="K97">
        <v>0</v>
      </c>
      <c r="O97" s="62"/>
      <c r="P97" s="62"/>
      <c r="Q97" s="64" t="s">
        <v>368</v>
      </c>
      <c r="R97" s="70">
        <v>113747</v>
      </c>
      <c r="S97" s="71">
        <v>18856700.159999996</v>
      </c>
      <c r="T97" s="75">
        <f t="shared" si="2"/>
        <v>5.2029724288817688E-3</v>
      </c>
    </row>
    <row r="98" spans="1:20">
      <c r="A98" s="57">
        <v>41671</v>
      </c>
      <c r="B98">
        <v>6</v>
      </c>
      <c r="C98">
        <v>474</v>
      </c>
      <c r="D98">
        <v>488.22</v>
      </c>
      <c r="E98">
        <v>488.22</v>
      </c>
      <c r="F98">
        <v>5211</v>
      </c>
      <c r="G98" t="s">
        <v>369</v>
      </c>
      <c r="H98" t="s">
        <v>267</v>
      </c>
      <c r="I98" t="s">
        <v>268</v>
      </c>
      <c r="J98">
        <v>0.5</v>
      </c>
      <c r="K98">
        <v>0</v>
      </c>
      <c r="O98" s="62"/>
      <c r="P98" s="59" t="s">
        <v>290</v>
      </c>
      <c r="Q98" s="60"/>
      <c r="R98" s="68">
        <v>2527514</v>
      </c>
      <c r="S98" s="69">
        <v>211824670.97999999</v>
      </c>
      <c r="T98" s="75">
        <f t="shared" si="2"/>
        <v>5.844701954819078E-2</v>
      </c>
    </row>
    <row r="99" spans="1:20">
      <c r="A99" s="57">
        <v>41671</v>
      </c>
      <c r="B99">
        <v>1</v>
      </c>
      <c r="C99">
        <v>-341.97</v>
      </c>
      <c r="D99">
        <v>0</v>
      </c>
      <c r="E99">
        <v>-341.97</v>
      </c>
      <c r="F99">
        <v>5251</v>
      </c>
      <c r="G99" t="s">
        <v>370</v>
      </c>
      <c r="H99" t="s">
        <v>265</v>
      </c>
      <c r="I99">
        <v>0</v>
      </c>
      <c r="J99">
        <v>0</v>
      </c>
      <c r="K99">
        <v>0</v>
      </c>
      <c r="O99" s="62"/>
      <c r="P99" s="59" t="s">
        <v>275</v>
      </c>
      <c r="Q99" s="59" t="s">
        <v>439</v>
      </c>
      <c r="R99" s="68">
        <v>84826</v>
      </c>
      <c r="S99" s="69">
        <v>14429305.600000001</v>
      </c>
      <c r="T99" s="75">
        <f t="shared" si="2"/>
        <v>3.9813582741249536E-3</v>
      </c>
    </row>
    <row r="100" spans="1:20">
      <c r="A100" s="57">
        <v>41671</v>
      </c>
      <c r="B100">
        <v>78759</v>
      </c>
      <c r="C100">
        <v>6413264.3899999997</v>
      </c>
      <c r="D100">
        <v>6413264.3899999997</v>
      </c>
      <c r="E100">
        <v>6413264.3899999997</v>
      </c>
      <c r="F100">
        <v>5251</v>
      </c>
      <c r="G100" t="s">
        <v>370</v>
      </c>
      <c r="H100" t="s">
        <v>265</v>
      </c>
      <c r="I100" t="s">
        <v>268</v>
      </c>
      <c r="J100">
        <v>0.5</v>
      </c>
      <c r="K100">
        <v>0</v>
      </c>
      <c r="O100" s="62"/>
      <c r="P100" s="62"/>
      <c r="Q100" s="64" t="s">
        <v>443</v>
      </c>
      <c r="R100" s="70">
        <v>30382</v>
      </c>
      <c r="S100" s="71">
        <v>3040623.1</v>
      </c>
      <c r="T100" s="75">
        <f t="shared" si="2"/>
        <v>8.3897384068714047E-4</v>
      </c>
    </row>
    <row r="101" spans="1:20">
      <c r="A101" s="57">
        <v>41671</v>
      </c>
      <c r="B101">
        <v>87</v>
      </c>
      <c r="C101">
        <v>33586.11</v>
      </c>
      <c r="D101">
        <v>34593.769999999997</v>
      </c>
      <c r="E101">
        <v>34593.769999999997</v>
      </c>
      <c r="F101">
        <v>5251</v>
      </c>
      <c r="G101" t="s">
        <v>370</v>
      </c>
      <c r="H101" t="s">
        <v>267</v>
      </c>
      <c r="I101" t="s">
        <v>268</v>
      </c>
      <c r="J101">
        <v>0.5</v>
      </c>
      <c r="K101">
        <v>0</v>
      </c>
      <c r="O101" s="62"/>
      <c r="P101" s="62"/>
      <c r="Q101" s="64" t="s">
        <v>442</v>
      </c>
      <c r="R101" s="70">
        <v>38622</v>
      </c>
      <c r="S101" s="71">
        <v>7329864.6499999994</v>
      </c>
      <c r="T101" s="75">
        <f t="shared" si="2"/>
        <v>2.0224685845238108E-3</v>
      </c>
    </row>
    <row r="102" spans="1:20">
      <c r="A102" s="57">
        <v>41671</v>
      </c>
      <c r="B102">
        <v>1245</v>
      </c>
      <c r="C102">
        <v>161908.28</v>
      </c>
      <c r="D102">
        <v>161908.28</v>
      </c>
      <c r="E102">
        <v>161908.28</v>
      </c>
      <c r="F102">
        <v>5261</v>
      </c>
      <c r="G102" t="s">
        <v>366</v>
      </c>
      <c r="H102" t="s">
        <v>265</v>
      </c>
      <c r="I102" t="s">
        <v>268</v>
      </c>
      <c r="J102">
        <v>0.5</v>
      </c>
      <c r="K102">
        <v>0</v>
      </c>
      <c r="O102" s="62"/>
      <c r="P102" s="62"/>
      <c r="Q102" s="64" t="s">
        <v>444</v>
      </c>
      <c r="R102" s="70">
        <v>77688</v>
      </c>
      <c r="S102" s="71">
        <v>17573652.520000003</v>
      </c>
      <c r="T102" s="75">
        <f t="shared" si="2"/>
        <v>4.8489517657106691E-3</v>
      </c>
    </row>
    <row r="103" spans="1:20">
      <c r="A103" s="57">
        <v>41671</v>
      </c>
      <c r="B103">
        <v>7</v>
      </c>
      <c r="C103">
        <v>418.77</v>
      </c>
      <c r="D103">
        <v>431.33</v>
      </c>
      <c r="E103">
        <v>431.33</v>
      </c>
      <c r="F103">
        <v>5261</v>
      </c>
      <c r="G103" t="s">
        <v>366</v>
      </c>
      <c r="H103" t="s">
        <v>267</v>
      </c>
      <c r="I103" t="s">
        <v>268</v>
      </c>
      <c r="J103">
        <v>0.5</v>
      </c>
      <c r="K103">
        <v>0</v>
      </c>
      <c r="O103" s="62"/>
      <c r="P103" s="59" t="s">
        <v>291</v>
      </c>
      <c r="Q103" s="60"/>
      <c r="R103" s="68">
        <v>231518</v>
      </c>
      <c r="S103" s="69">
        <v>42373445.870000005</v>
      </c>
      <c r="T103" s="75">
        <f t="shared" si="2"/>
        <v>1.1691752465046574E-2</v>
      </c>
    </row>
    <row r="104" spans="1:20">
      <c r="A104" s="57">
        <v>41671</v>
      </c>
      <c r="B104">
        <v>6492</v>
      </c>
      <c r="C104">
        <v>1418059.14</v>
      </c>
      <c r="D104">
        <v>1418059.14</v>
      </c>
      <c r="E104">
        <v>1418059.14</v>
      </c>
      <c r="F104">
        <v>5300</v>
      </c>
      <c r="G104" t="s">
        <v>371</v>
      </c>
      <c r="H104" t="s">
        <v>265</v>
      </c>
      <c r="I104" t="s">
        <v>266</v>
      </c>
      <c r="J104">
        <v>0.5</v>
      </c>
      <c r="K104">
        <v>0</v>
      </c>
      <c r="O104" s="62"/>
      <c r="P104" s="59" t="s">
        <v>271</v>
      </c>
      <c r="Q104" s="59" t="s">
        <v>501</v>
      </c>
      <c r="R104" s="68">
        <v>636</v>
      </c>
      <c r="S104" s="69">
        <v>394344.5</v>
      </c>
      <c r="T104" s="75">
        <f t="shared" si="2"/>
        <v>1.0880819780618324E-4</v>
      </c>
    </row>
    <row r="105" spans="1:20">
      <c r="A105" s="57">
        <v>41671</v>
      </c>
      <c r="B105">
        <v>82</v>
      </c>
      <c r="C105">
        <v>18541.64</v>
      </c>
      <c r="D105">
        <v>19112.98</v>
      </c>
      <c r="E105">
        <v>19112.98</v>
      </c>
      <c r="F105">
        <v>5300</v>
      </c>
      <c r="G105" t="s">
        <v>371</v>
      </c>
      <c r="H105" t="s">
        <v>267</v>
      </c>
      <c r="I105" t="s">
        <v>266</v>
      </c>
      <c r="J105">
        <v>0.5</v>
      </c>
      <c r="K105">
        <v>0</v>
      </c>
      <c r="O105" s="62"/>
      <c r="P105" s="62"/>
      <c r="Q105" s="64" t="s">
        <v>500</v>
      </c>
      <c r="R105" s="70">
        <v>320758</v>
      </c>
      <c r="S105" s="71">
        <v>10408870.040000001</v>
      </c>
      <c r="T105" s="75">
        <f t="shared" si="2"/>
        <v>2.8720329312344269E-3</v>
      </c>
    </row>
    <row r="106" spans="1:20">
      <c r="A106" s="57">
        <v>41671</v>
      </c>
      <c r="B106">
        <v>2533</v>
      </c>
      <c r="C106">
        <v>284560.02</v>
      </c>
      <c r="D106">
        <v>284560.02</v>
      </c>
      <c r="E106">
        <v>284560.02</v>
      </c>
      <c r="F106">
        <v>5309</v>
      </c>
      <c r="G106" t="s">
        <v>372</v>
      </c>
      <c r="H106" t="s">
        <v>265</v>
      </c>
      <c r="I106" t="s">
        <v>268</v>
      </c>
      <c r="J106">
        <v>0.5</v>
      </c>
      <c r="K106">
        <v>0</v>
      </c>
      <c r="O106" s="62"/>
      <c r="P106" s="62"/>
      <c r="Q106" s="64" t="s">
        <v>345</v>
      </c>
      <c r="R106" s="70">
        <v>18462</v>
      </c>
      <c r="S106" s="71">
        <v>3459739.63</v>
      </c>
      <c r="T106" s="75">
        <f t="shared" si="2"/>
        <v>9.5461717868242405E-4</v>
      </c>
    </row>
    <row r="107" spans="1:20">
      <c r="A107" s="57">
        <v>41671</v>
      </c>
      <c r="B107">
        <v>1429</v>
      </c>
      <c r="C107">
        <v>181614.92</v>
      </c>
      <c r="D107">
        <v>187065.66</v>
      </c>
      <c r="E107">
        <v>187065.66</v>
      </c>
      <c r="F107">
        <v>5309</v>
      </c>
      <c r="G107" t="s">
        <v>372</v>
      </c>
      <c r="H107" t="s">
        <v>267</v>
      </c>
      <c r="I107" t="s">
        <v>268</v>
      </c>
      <c r="J107">
        <v>0.5</v>
      </c>
      <c r="K107">
        <v>0</v>
      </c>
      <c r="O107" s="62"/>
      <c r="P107" s="62"/>
      <c r="Q107" s="64" t="s">
        <v>503</v>
      </c>
      <c r="R107" s="70">
        <v>43597</v>
      </c>
      <c r="S107" s="71">
        <v>18748925.57</v>
      </c>
      <c r="T107" s="75">
        <f t="shared" si="2"/>
        <v>5.173235082710591E-3</v>
      </c>
    </row>
    <row r="108" spans="1:20">
      <c r="A108" s="57">
        <v>41671</v>
      </c>
      <c r="B108">
        <v>211</v>
      </c>
      <c r="C108">
        <v>74407.839999999997</v>
      </c>
      <c r="D108">
        <v>74407.839999999997</v>
      </c>
      <c r="E108">
        <v>74407.839999999997</v>
      </c>
      <c r="F108">
        <v>5310</v>
      </c>
      <c r="G108" t="s">
        <v>373</v>
      </c>
      <c r="H108" t="s">
        <v>265</v>
      </c>
      <c r="I108" t="s">
        <v>266</v>
      </c>
      <c r="J108">
        <v>0.5</v>
      </c>
      <c r="K108">
        <v>0</v>
      </c>
      <c r="O108" s="62"/>
      <c r="P108" s="62"/>
      <c r="Q108" s="64" t="s">
        <v>383</v>
      </c>
      <c r="R108" s="70">
        <v>49718</v>
      </c>
      <c r="S108" s="71">
        <v>41319515.730000004</v>
      </c>
      <c r="T108" s="75">
        <f t="shared" si="2"/>
        <v>1.1400950287896852E-2</v>
      </c>
    </row>
    <row r="109" spans="1:20">
      <c r="A109" s="57">
        <v>41671</v>
      </c>
      <c r="B109">
        <v>4</v>
      </c>
      <c r="C109">
        <v>840.66</v>
      </c>
      <c r="D109">
        <v>0</v>
      </c>
      <c r="E109">
        <v>865.88</v>
      </c>
      <c r="F109">
        <v>5310</v>
      </c>
      <c r="G109" t="s">
        <v>373</v>
      </c>
      <c r="H109" t="s">
        <v>267</v>
      </c>
      <c r="I109">
        <v>0</v>
      </c>
      <c r="J109">
        <v>0</v>
      </c>
      <c r="K109">
        <v>0</v>
      </c>
      <c r="O109" s="62"/>
      <c r="P109" s="62"/>
      <c r="Q109" s="64" t="s">
        <v>505</v>
      </c>
      <c r="R109" s="70">
        <v>25</v>
      </c>
      <c r="S109" s="71">
        <v>10357.74</v>
      </c>
      <c r="T109" s="75">
        <f t="shared" si="2"/>
        <v>2.857925044586691E-6</v>
      </c>
    </row>
    <row r="110" spans="1:20">
      <c r="A110" s="57">
        <v>41671</v>
      </c>
      <c r="B110">
        <v>499</v>
      </c>
      <c r="C110">
        <v>81727.7</v>
      </c>
      <c r="D110">
        <v>84201.72</v>
      </c>
      <c r="E110">
        <v>84201.72</v>
      </c>
      <c r="F110">
        <v>5310</v>
      </c>
      <c r="G110" t="s">
        <v>373</v>
      </c>
      <c r="H110" t="s">
        <v>267</v>
      </c>
      <c r="I110" t="s">
        <v>266</v>
      </c>
      <c r="J110">
        <v>0.5</v>
      </c>
      <c r="K110">
        <v>0</v>
      </c>
      <c r="O110" s="62"/>
      <c r="P110" s="62"/>
      <c r="Q110" s="64" t="s">
        <v>385</v>
      </c>
      <c r="R110" s="70">
        <v>15471</v>
      </c>
      <c r="S110" s="71">
        <v>7165459.6899999995</v>
      </c>
      <c r="T110" s="75">
        <f t="shared" si="2"/>
        <v>1.9771056913986435E-3</v>
      </c>
    </row>
    <row r="111" spans="1:20">
      <c r="A111" s="57">
        <v>41671</v>
      </c>
      <c r="B111">
        <v>6</v>
      </c>
      <c r="C111">
        <v>359.2</v>
      </c>
      <c r="D111">
        <v>0</v>
      </c>
      <c r="E111">
        <v>359.2</v>
      </c>
      <c r="F111">
        <v>5311</v>
      </c>
      <c r="G111" t="s">
        <v>374</v>
      </c>
      <c r="H111" t="s">
        <v>265</v>
      </c>
      <c r="I111">
        <v>0</v>
      </c>
      <c r="J111">
        <v>0</v>
      </c>
      <c r="K111">
        <v>0</v>
      </c>
      <c r="O111" s="62"/>
      <c r="P111" s="62"/>
      <c r="Q111" s="64" t="s">
        <v>386</v>
      </c>
      <c r="R111" s="70">
        <v>77296</v>
      </c>
      <c r="S111" s="71">
        <v>8823580.7899999991</v>
      </c>
      <c r="T111" s="75">
        <f t="shared" si="2"/>
        <v>2.4346172546013916E-3</v>
      </c>
    </row>
    <row r="112" spans="1:20">
      <c r="A112" s="57">
        <v>41671</v>
      </c>
      <c r="B112">
        <v>159765</v>
      </c>
      <c r="C112">
        <v>11418795.189999999</v>
      </c>
      <c r="D112">
        <v>11418795.189999999</v>
      </c>
      <c r="E112">
        <v>11418795.189999999</v>
      </c>
      <c r="F112">
        <v>5311</v>
      </c>
      <c r="G112" t="s">
        <v>374</v>
      </c>
      <c r="H112" t="s">
        <v>265</v>
      </c>
      <c r="I112" t="s">
        <v>272</v>
      </c>
      <c r="J112">
        <v>0.47</v>
      </c>
      <c r="K112">
        <v>0</v>
      </c>
      <c r="O112" s="62"/>
      <c r="P112" s="62"/>
      <c r="Q112" s="64" t="s">
        <v>424</v>
      </c>
      <c r="R112" s="70">
        <v>71</v>
      </c>
      <c r="S112" s="71">
        <v>35582.769999999997</v>
      </c>
      <c r="T112" s="75">
        <f t="shared" si="2"/>
        <v>9.8180577557235417E-6</v>
      </c>
    </row>
    <row r="113" spans="1:20">
      <c r="A113" s="57">
        <v>41671</v>
      </c>
      <c r="B113">
        <v>2477</v>
      </c>
      <c r="C113">
        <v>405540.16</v>
      </c>
      <c r="D113">
        <v>418398.76</v>
      </c>
      <c r="E113">
        <v>418398.76</v>
      </c>
      <c r="F113">
        <v>5311</v>
      </c>
      <c r="G113" t="s">
        <v>374</v>
      </c>
      <c r="H113" t="s">
        <v>267</v>
      </c>
      <c r="I113" t="s">
        <v>272</v>
      </c>
      <c r="J113">
        <v>0.47</v>
      </c>
      <c r="K113">
        <v>0</v>
      </c>
      <c r="O113" s="62"/>
      <c r="P113" s="59" t="s">
        <v>292</v>
      </c>
      <c r="Q113" s="60"/>
      <c r="R113" s="68">
        <v>526034</v>
      </c>
      <c r="S113" s="69">
        <v>90366376.459999993</v>
      </c>
      <c r="T113" s="75">
        <f t="shared" si="2"/>
        <v>2.4934042607130821E-2</v>
      </c>
    </row>
    <row r="114" spans="1:20">
      <c r="A114" s="57">
        <v>41671</v>
      </c>
      <c r="B114">
        <v>16</v>
      </c>
      <c r="C114">
        <v>669.96</v>
      </c>
      <c r="D114">
        <v>694.2</v>
      </c>
      <c r="E114">
        <v>694.2</v>
      </c>
      <c r="F114">
        <v>5331</v>
      </c>
      <c r="G114" t="s">
        <v>375</v>
      </c>
      <c r="H114" t="s">
        <v>267</v>
      </c>
      <c r="I114" t="s">
        <v>268</v>
      </c>
      <c r="J114">
        <v>0.5</v>
      </c>
      <c r="K114">
        <v>0</v>
      </c>
      <c r="O114" s="62"/>
      <c r="P114" s="59" t="s">
        <v>273</v>
      </c>
      <c r="Q114" s="59" t="s">
        <v>388</v>
      </c>
      <c r="R114" s="68">
        <v>247</v>
      </c>
      <c r="S114" s="69">
        <v>14145.63</v>
      </c>
      <c r="T114" s="75">
        <f t="shared" si="2"/>
        <v>3.9030860253739553E-6</v>
      </c>
    </row>
    <row r="115" spans="1:20">
      <c r="A115" s="57">
        <v>41671</v>
      </c>
      <c r="B115">
        <v>115</v>
      </c>
      <c r="C115">
        <v>15104.67</v>
      </c>
      <c r="D115">
        <v>15104.67</v>
      </c>
      <c r="E115">
        <v>15104.67</v>
      </c>
      <c r="F115">
        <v>5399</v>
      </c>
      <c r="G115" t="s">
        <v>376</v>
      </c>
      <c r="H115" t="s">
        <v>265</v>
      </c>
      <c r="I115" t="s">
        <v>266</v>
      </c>
      <c r="J115">
        <v>0.5</v>
      </c>
      <c r="K115">
        <v>0</v>
      </c>
      <c r="O115" s="62"/>
      <c r="P115" s="62"/>
      <c r="Q115" s="64" t="s">
        <v>387</v>
      </c>
      <c r="R115" s="70">
        <v>3088864</v>
      </c>
      <c r="S115" s="71">
        <v>206076625.79000005</v>
      </c>
      <c r="T115" s="75">
        <f t="shared" si="2"/>
        <v>5.6861009250006346E-2</v>
      </c>
    </row>
    <row r="116" spans="1:20">
      <c r="A116" s="57">
        <v>41671</v>
      </c>
      <c r="B116">
        <v>223</v>
      </c>
      <c r="C116">
        <v>36804.33</v>
      </c>
      <c r="D116">
        <v>38142.65</v>
      </c>
      <c r="E116">
        <v>38142.65</v>
      </c>
      <c r="F116">
        <v>5399</v>
      </c>
      <c r="G116" t="s">
        <v>376</v>
      </c>
      <c r="H116" t="s">
        <v>267</v>
      </c>
      <c r="I116" t="s">
        <v>266</v>
      </c>
      <c r="J116">
        <v>0.5</v>
      </c>
      <c r="K116">
        <v>0</v>
      </c>
      <c r="O116" s="62"/>
      <c r="P116" s="59" t="s">
        <v>293</v>
      </c>
      <c r="Q116" s="60"/>
      <c r="R116" s="68">
        <v>3089111</v>
      </c>
      <c r="S116" s="69">
        <v>206090771.42000005</v>
      </c>
      <c r="T116" s="75">
        <f t="shared" si="2"/>
        <v>5.686491233603172E-2</v>
      </c>
    </row>
    <row r="117" spans="1:20">
      <c r="A117" s="57">
        <v>41671</v>
      </c>
      <c r="B117">
        <v>18</v>
      </c>
      <c r="C117">
        <v>761.31</v>
      </c>
      <c r="D117">
        <v>0</v>
      </c>
      <c r="E117">
        <v>761.31</v>
      </c>
      <c r="F117">
        <v>5411</v>
      </c>
      <c r="G117" t="s">
        <v>377</v>
      </c>
      <c r="H117" t="s">
        <v>265</v>
      </c>
      <c r="I117">
        <v>0</v>
      </c>
      <c r="J117">
        <v>0</v>
      </c>
      <c r="K117">
        <v>0</v>
      </c>
      <c r="O117" s="62"/>
      <c r="P117" s="59" t="s">
        <v>266</v>
      </c>
      <c r="Q117" s="59" t="s">
        <v>549</v>
      </c>
      <c r="R117" s="68">
        <v>19912</v>
      </c>
      <c r="S117" s="69">
        <v>8444756.9500000011</v>
      </c>
      <c r="T117" s="75">
        <f t="shared" si="2"/>
        <v>2.3300915434112577E-3</v>
      </c>
    </row>
    <row r="118" spans="1:20">
      <c r="A118" s="57">
        <v>41671</v>
      </c>
      <c r="B118">
        <v>816911</v>
      </c>
      <c r="C118">
        <v>47027870.950000003</v>
      </c>
      <c r="D118">
        <v>47027870.950000003</v>
      </c>
      <c r="E118">
        <v>47027870.950000003</v>
      </c>
      <c r="F118">
        <v>5411</v>
      </c>
      <c r="G118" t="s">
        <v>377</v>
      </c>
      <c r="H118" t="s">
        <v>265</v>
      </c>
      <c r="I118" t="s">
        <v>266</v>
      </c>
      <c r="J118">
        <v>0.5</v>
      </c>
      <c r="K118">
        <v>0</v>
      </c>
      <c r="O118" s="62"/>
      <c r="P118" s="62"/>
      <c r="Q118" s="64" t="s">
        <v>481</v>
      </c>
      <c r="R118" s="70">
        <v>63438</v>
      </c>
      <c r="S118" s="71">
        <v>10127315.739999998</v>
      </c>
      <c r="T118" s="75">
        <f t="shared" si="2"/>
        <v>2.7943459951478792E-3</v>
      </c>
    </row>
    <row r="119" spans="1:20">
      <c r="A119" s="57">
        <v>41671</v>
      </c>
      <c r="B119">
        <v>2179</v>
      </c>
      <c r="C119">
        <v>152927.45000000001</v>
      </c>
      <c r="D119">
        <v>157532.49</v>
      </c>
      <c r="E119">
        <v>157532.49</v>
      </c>
      <c r="F119">
        <v>5411</v>
      </c>
      <c r="G119" t="s">
        <v>377</v>
      </c>
      <c r="H119" t="s">
        <v>267</v>
      </c>
      <c r="I119" t="s">
        <v>266</v>
      </c>
      <c r="J119">
        <v>0.5</v>
      </c>
      <c r="K119">
        <v>0</v>
      </c>
      <c r="O119" s="62"/>
      <c r="P119" s="62"/>
      <c r="Q119" s="64" t="s">
        <v>325</v>
      </c>
      <c r="R119" s="70">
        <v>997</v>
      </c>
      <c r="S119" s="71">
        <v>204369.74</v>
      </c>
      <c r="T119" s="75">
        <f t="shared" si="2"/>
        <v>5.6390042451506835E-5</v>
      </c>
    </row>
    <row r="120" spans="1:20">
      <c r="A120" s="57">
        <v>41671</v>
      </c>
      <c r="B120">
        <v>11</v>
      </c>
      <c r="C120">
        <v>231.96</v>
      </c>
      <c r="D120">
        <v>238.9</v>
      </c>
      <c r="E120">
        <v>238.9</v>
      </c>
      <c r="F120">
        <v>5422</v>
      </c>
      <c r="G120" t="s">
        <v>378</v>
      </c>
      <c r="H120" t="s">
        <v>267</v>
      </c>
      <c r="I120" t="s">
        <v>268</v>
      </c>
      <c r="J120">
        <v>0.5</v>
      </c>
      <c r="K120">
        <v>0</v>
      </c>
      <c r="O120" s="62"/>
      <c r="P120" s="62"/>
      <c r="Q120" s="64" t="s">
        <v>522</v>
      </c>
      <c r="R120" s="70">
        <v>8911</v>
      </c>
      <c r="S120" s="71">
        <v>967512.08</v>
      </c>
      <c r="T120" s="75">
        <f t="shared" si="2"/>
        <v>2.6695756066209055E-4</v>
      </c>
    </row>
    <row r="121" spans="1:20">
      <c r="A121" s="57">
        <v>41671</v>
      </c>
      <c r="B121">
        <v>1079</v>
      </c>
      <c r="C121">
        <v>40281.14</v>
      </c>
      <c r="D121">
        <v>40281.14</v>
      </c>
      <c r="E121">
        <v>40281.14</v>
      </c>
      <c r="F121">
        <v>5441</v>
      </c>
      <c r="G121" t="s">
        <v>379</v>
      </c>
      <c r="H121" t="s">
        <v>265</v>
      </c>
      <c r="I121" t="s">
        <v>268</v>
      </c>
      <c r="J121">
        <v>0.5</v>
      </c>
      <c r="K121">
        <v>0</v>
      </c>
      <c r="O121" s="62"/>
      <c r="P121" s="62"/>
      <c r="Q121" s="64" t="s">
        <v>524</v>
      </c>
      <c r="R121" s="70">
        <v>1429</v>
      </c>
      <c r="S121" s="71">
        <v>141271.82999999999</v>
      </c>
      <c r="T121" s="75">
        <f t="shared" si="2"/>
        <v>3.8979960981024181E-5</v>
      </c>
    </row>
    <row r="122" spans="1:20">
      <c r="A122" s="57">
        <v>41671</v>
      </c>
      <c r="B122">
        <v>84</v>
      </c>
      <c r="C122">
        <v>4855.75</v>
      </c>
      <c r="D122">
        <v>5001.37</v>
      </c>
      <c r="E122">
        <v>5001.37</v>
      </c>
      <c r="F122">
        <v>5441</v>
      </c>
      <c r="G122" t="s">
        <v>379</v>
      </c>
      <c r="H122" t="s">
        <v>267</v>
      </c>
      <c r="I122" t="s">
        <v>268</v>
      </c>
      <c r="J122">
        <v>0.5</v>
      </c>
      <c r="K122">
        <v>0</v>
      </c>
      <c r="O122" s="62"/>
      <c r="P122" s="62"/>
      <c r="Q122" s="64" t="s">
        <v>548</v>
      </c>
      <c r="R122" s="70">
        <v>1471</v>
      </c>
      <c r="S122" s="71">
        <v>1183640.57</v>
      </c>
      <c r="T122" s="75">
        <f t="shared" si="2"/>
        <v>3.2659209719416266E-4</v>
      </c>
    </row>
    <row r="123" spans="1:20">
      <c r="A123" s="57">
        <v>41671</v>
      </c>
      <c r="B123">
        <v>14</v>
      </c>
      <c r="C123">
        <v>337.62</v>
      </c>
      <c r="D123">
        <v>347.74</v>
      </c>
      <c r="E123">
        <v>347.74</v>
      </c>
      <c r="F123">
        <v>5451</v>
      </c>
      <c r="G123" t="s">
        <v>380</v>
      </c>
      <c r="H123" t="s">
        <v>267</v>
      </c>
      <c r="I123" t="s">
        <v>266</v>
      </c>
      <c r="J123">
        <v>0.5</v>
      </c>
      <c r="K123">
        <v>0</v>
      </c>
      <c r="O123" s="62"/>
      <c r="P123" s="62"/>
      <c r="Q123" s="64" t="s">
        <v>546</v>
      </c>
      <c r="R123" s="70">
        <v>13</v>
      </c>
      <c r="S123" s="71">
        <v>1548.11</v>
      </c>
      <c r="T123" s="75">
        <f t="shared" si="2"/>
        <v>4.2715711543011331E-7</v>
      </c>
    </row>
    <row r="124" spans="1:20">
      <c r="A124" s="57">
        <v>41671</v>
      </c>
      <c r="B124">
        <v>508</v>
      </c>
      <c r="C124">
        <v>34981.089999999997</v>
      </c>
      <c r="D124">
        <v>34981.089999999997</v>
      </c>
      <c r="E124">
        <v>34981.089999999997</v>
      </c>
      <c r="F124">
        <v>5462</v>
      </c>
      <c r="G124" t="s">
        <v>381</v>
      </c>
      <c r="H124" t="s">
        <v>265</v>
      </c>
      <c r="I124" t="s">
        <v>266</v>
      </c>
      <c r="J124">
        <v>0.5</v>
      </c>
      <c r="K124">
        <v>0</v>
      </c>
      <c r="O124" s="62"/>
      <c r="P124" s="62"/>
      <c r="Q124" s="64" t="s">
        <v>515</v>
      </c>
      <c r="R124" s="70">
        <v>1765</v>
      </c>
      <c r="S124" s="71">
        <v>467450.98</v>
      </c>
      <c r="T124" s="75">
        <f t="shared" si="2"/>
        <v>1.2897986074747892E-4</v>
      </c>
    </row>
    <row r="125" spans="1:20">
      <c r="A125" s="57">
        <v>41671</v>
      </c>
      <c r="B125">
        <v>24</v>
      </c>
      <c r="C125">
        <v>540.83000000000004</v>
      </c>
      <c r="D125">
        <v>557.03</v>
      </c>
      <c r="E125">
        <v>557.03</v>
      </c>
      <c r="F125">
        <v>5462</v>
      </c>
      <c r="G125" t="s">
        <v>381</v>
      </c>
      <c r="H125" t="s">
        <v>267</v>
      </c>
      <c r="I125" t="s">
        <v>266</v>
      </c>
      <c r="J125">
        <v>0.5</v>
      </c>
      <c r="K125">
        <v>0</v>
      </c>
      <c r="O125" s="62"/>
      <c r="P125" s="62"/>
      <c r="Q125" s="64" t="s">
        <v>332</v>
      </c>
      <c r="R125" s="70">
        <v>433</v>
      </c>
      <c r="S125" s="71">
        <v>142929.54999999999</v>
      </c>
      <c r="T125" s="75">
        <f t="shared" si="2"/>
        <v>3.9437361872040195E-5</v>
      </c>
    </row>
    <row r="126" spans="1:20">
      <c r="A126" s="57">
        <v>41671</v>
      </c>
      <c r="B126">
        <v>29798</v>
      </c>
      <c r="C126">
        <v>1592853.57</v>
      </c>
      <c r="D126">
        <v>1592853.57</v>
      </c>
      <c r="E126">
        <v>1592853.57</v>
      </c>
      <c r="F126">
        <v>5499</v>
      </c>
      <c r="G126" t="s">
        <v>382</v>
      </c>
      <c r="H126" t="s">
        <v>265</v>
      </c>
      <c r="I126" t="s">
        <v>266</v>
      </c>
      <c r="J126">
        <v>0.5</v>
      </c>
      <c r="K126">
        <v>0</v>
      </c>
      <c r="O126" s="62"/>
      <c r="P126" s="62"/>
      <c r="Q126" s="64" t="s">
        <v>381</v>
      </c>
      <c r="R126" s="70">
        <v>5625</v>
      </c>
      <c r="S126" s="71">
        <v>289542.05</v>
      </c>
      <c r="T126" s="75">
        <f t="shared" si="2"/>
        <v>7.9890929503537625E-5</v>
      </c>
    </row>
    <row r="127" spans="1:20">
      <c r="A127" s="57">
        <v>41671</v>
      </c>
      <c r="B127">
        <v>651</v>
      </c>
      <c r="C127">
        <v>61049.16</v>
      </c>
      <c r="D127">
        <v>62803.86</v>
      </c>
      <c r="E127">
        <v>62803.86</v>
      </c>
      <c r="F127">
        <v>5499</v>
      </c>
      <c r="G127" t="s">
        <v>382</v>
      </c>
      <c r="H127" t="s">
        <v>267</v>
      </c>
      <c r="I127" t="s">
        <v>266</v>
      </c>
      <c r="J127">
        <v>0.5</v>
      </c>
      <c r="K127">
        <v>0</v>
      </c>
      <c r="O127" s="62"/>
      <c r="P127" s="62"/>
      <c r="Q127" s="64" t="s">
        <v>327</v>
      </c>
      <c r="R127" s="70">
        <v>164</v>
      </c>
      <c r="S127" s="71">
        <v>14382.34</v>
      </c>
      <c r="T127" s="75">
        <f t="shared" si="2"/>
        <v>3.9683994467674363E-6</v>
      </c>
    </row>
    <row r="128" spans="1:20">
      <c r="A128" s="57">
        <v>41671</v>
      </c>
      <c r="B128">
        <v>3973</v>
      </c>
      <c r="C128">
        <v>3130122</v>
      </c>
      <c r="D128">
        <v>3130122</v>
      </c>
      <c r="E128">
        <v>3130122</v>
      </c>
      <c r="F128">
        <v>5511</v>
      </c>
      <c r="G128" t="s">
        <v>383</v>
      </c>
      <c r="H128" t="s">
        <v>265</v>
      </c>
      <c r="I128" t="s">
        <v>271</v>
      </c>
      <c r="J128">
        <v>0.52</v>
      </c>
      <c r="K128">
        <v>0</v>
      </c>
      <c r="O128" s="62"/>
      <c r="P128" s="62"/>
      <c r="Q128" s="64" t="s">
        <v>496</v>
      </c>
      <c r="R128" s="70">
        <v>326118</v>
      </c>
      <c r="S128" s="71">
        <v>42636811.210000001</v>
      </c>
      <c r="T128" s="75">
        <f t="shared" si="2"/>
        <v>1.1764420672692458E-2</v>
      </c>
    </row>
    <row r="129" spans="1:20">
      <c r="A129" s="57">
        <v>41671</v>
      </c>
      <c r="B129">
        <v>40</v>
      </c>
      <c r="C129">
        <v>25325.5</v>
      </c>
      <c r="D129">
        <v>26117.48</v>
      </c>
      <c r="E129">
        <v>26117.48</v>
      </c>
      <c r="F129">
        <v>5511</v>
      </c>
      <c r="G129" t="s">
        <v>383</v>
      </c>
      <c r="H129" t="s">
        <v>267</v>
      </c>
      <c r="I129" t="s">
        <v>271</v>
      </c>
      <c r="J129">
        <v>0.52</v>
      </c>
      <c r="K129">
        <v>0</v>
      </c>
      <c r="O129" s="62"/>
      <c r="P129" s="62"/>
      <c r="Q129" s="64" t="s">
        <v>343</v>
      </c>
      <c r="R129" s="70">
        <v>115632</v>
      </c>
      <c r="S129" s="71">
        <v>12386382.609999999</v>
      </c>
      <c r="T129" s="75">
        <f t="shared" si="2"/>
        <v>3.4176715261197963E-3</v>
      </c>
    </row>
    <row r="130" spans="1:20">
      <c r="A130" s="57">
        <v>41671</v>
      </c>
      <c r="B130">
        <v>1</v>
      </c>
      <c r="C130">
        <v>9.34</v>
      </c>
      <c r="D130">
        <v>9.6199999999999992</v>
      </c>
      <c r="E130">
        <v>9.6199999999999992</v>
      </c>
      <c r="F130">
        <v>5531</v>
      </c>
      <c r="G130" t="s">
        <v>384</v>
      </c>
      <c r="H130" t="s">
        <v>267</v>
      </c>
      <c r="I130" t="s">
        <v>268</v>
      </c>
      <c r="J130">
        <v>0.5</v>
      </c>
      <c r="K130">
        <v>0</v>
      </c>
      <c r="O130" s="62"/>
      <c r="P130" s="62"/>
      <c r="Q130" s="64" t="s">
        <v>469</v>
      </c>
      <c r="R130" s="70">
        <v>862</v>
      </c>
      <c r="S130" s="71">
        <v>153468.87</v>
      </c>
      <c r="T130" s="75">
        <f t="shared" si="2"/>
        <v>4.2345388775680704E-5</v>
      </c>
    </row>
    <row r="131" spans="1:20">
      <c r="A131" s="57">
        <v>41671</v>
      </c>
      <c r="B131">
        <v>1245</v>
      </c>
      <c r="C131">
        <v>602773.32999999996</v>
      </c>
      <c r="D131">
        <v>602773.32999999996</v>
      </c>
      <c r="E131">
        <v>602773.32999999996</v>
      </c>
      <c r="F131">
        <v>5532</v>
      </c>
      <c r="G131" t="s">
        <v>385</v>
      </c>
      <c r="H131" t="s">
        <v>265</v>
      </c>
      <c r="I131" t="s">
        <v>271</v>
      </c>
      <c r="J131">
        <v>0.52</v>
      </c>
      <c r="K131">
        <v>0</v>
      </c>
      <c r="O131" s="62"/>
      <c r="P131" s="62"/>
      <c r="Q131" s="64" t="s">
        <v>542</v>
      </c>
      <c r="R131" s="70">
        <v>4885</v>
      </c>
      <c r="S131" s="71">
        <v>1680724.21</v>
      </c>
      <c r="T131" s="75">
        <f t="shared" si="2"/>
        <v>4.637482513368921E-4</v>
      </c>
    </row>
    <row r="132" spans="1:20">
      <c r="A132" s="57">
        <v>41671</v>
      </c>
      <c r="B132">
        <v>1</v>
      </c>
      <c r="C132">
        <v>534.75</v>
      </c>
      <c r="D132">
        <v>550.79</v>
      </c>
      <c r="E132">
        <v>550.79</v>
      </c>
      <c r="F132">
        <v>5532</v>
      </c>
      <c r="G132" t="s">
        <v>385</v>
      </c>
      <c r="H132" t="s">
        <v>267</v>
      </c>
      <c r="I132" t="s">
        <v>271</v>
      </c>
      <c r="J132">
        <v>0.52</v>
      </c>
      <c r="K132">
        <v>0</v>
      </c>
      <c r="O132" s="62"/>
      <c r="P132" s="62"/>
      <c r="Q132" s="64" t="s">
        <v>531</v>
      </c>
      <c r="R132" s="70">
        <v>3638</v>
      </c>
      <c r="S132" s="71">
        <v>378036.74</v>
      </c>
      <c r="T132" s="75">
        <f t="shared" si="2"/>
        <v>1.0430853323407493E-4</v>
      </c>
    </row>
    <row r="133" spans="1:20">
      <c r="A133" s="57">
        <v>41671</v>
      </c>
      <c r="B133">
        <v>5515</v>
      </c>
      <c r="C133">
        <v>749997.59</v>
      </c>
      <c r="D133">
        <v>749997.59</v>
      </c>
      <c r="E133">
        <v>749997.59</v>
      </c>
      <c r="F133">
        <v>5533</v>
      </c>
      <c r="G133" t="s">
        <v>386</v>
      </c>
      <c r="H133" t="s">
        <v>265</v>
      </c>
      <c r="I133" t="s">
        <v>271</v>
      </c>
      <c r="J133">
        <v>0.52</v>
      </c>
      <c r="K133">
        <v>0</v>
      </c>
      <c r="O133" s="62"/>
      <c r="P133" s="62"/>
      <c r="Q133" s="64" t="s">
        <v>528</v>
      </c>
      <c r="R133" s="70">
        <v>11531</v>
      </c>
      <c r="S133" s="71">
        <v>806410.45</v>
      </c>
      <c r="T133" s="75">
        <f t="shared" si="2"/>
        <v>2.2250612790738361E-4</v>
      </c>
    </row>
    <row r="134" spans="1:20">
      <c r="A134" s="57">
        <v>41671</v>
      </c>
      <c r="B134">
        <v>46</v>
      </c>
      <c r="C134">
        <v>20905.22</v>
      </c>
      <c r="D134">
        <v>21535.26</v>
      </c>
      <c r="E134">
        <v>21535.26</v>
      </c>
      <c r="F134">
        <v>5533</v>
      </c>
      <c r="G134" t="s">
        <v>386</v>
      </c>
      <c r="H134" t="s">
        <v>267</v>
      </c>
      <c r="I134" t="s">
        <v>271</v>
      </c>
      <c r="J134">
        <v>0.52</v>
      </c>
      <c r="K134">
        <v>0</v>
      </c>
      <c r="O134" s="62"/>
      <c r="P134" s="62"/>
      <c r="Q134" s="64" t="s">
        <v>517</v>
      </c>
      <c r="R134" s="70">
        <v>1173</v>
      </c>
      <c r="S134" s="71">
        <v>688742.42</v>
      </c>
      <c r="T134" s="75">
        <f t="shared" si="2"/>
        <v>1.9003896712866373E-4</v>
      </c>
    </row>
    <row r="135" spans="1:20">
      <c r="A135" s="57">
        <v>41671</v>
      </c>
      <c r="B135">
        <v>5</v>
      </c>
      <c r="C135">
        <v>276.91000000000003</v>
      </c>
      <c r="D135">
        <v>0</v>
      </c>
      <c r="E135">
        <v>276.91000000000003</v>
      </c>
      <c r="F135">
        <v>5541</v>
      </c>
      <c r="G135" t="s">
        <v>387</v>
      </c>
      <c r="H135" t="s">
        <v>265</v>
      </c>
      <c r="I135">
        <v>0</v>
      </c>
      <c r="J135">
        <v>0</v>
      </c>
      <c r="K135">
        <v>0</v>
      </c>
      <c r="O135" s="62"/>
      <c r="P135" s="62"/>
      <c r="Q135" s="64" t="s">
        <v>535</v>
      </c>
      <c r="R135" s="70">
        <v>93744</v>
      </c>
      <c r="S135" s="71">
        <v>31610950.279999997</v>
      </c>
      <c r="T135" s="75">
        <f t="shared" si="2"/>
        <v>8.7221465771873657E-3</v>
      </c>
    </row>
    <row r="136" spans="1:20">
      <c r="A136" s="57">
        <v>41671</v>
      </c>
      <c r="B136">
        <v>253426</v>
      </c>
      <c r="C136">
        <v>17372693.140000001</v>
      </c>
      <c r="D136">
        <v>17372693.140000001</v>
      </c>
      <c r="E136">
        <v>17372693.140000001</v>
      </c>
      <c r="F136">
        <v>5541</v>
      </c>
      <c r="G136" t="s">
        <v>387</v>
      </c>
      <c r="H136" t="s">
        <v>265</v>
      </c>
      <c r="I136" t="s">
        <v>273</v>
      </c>
      <c r="J136">
        <v>0.48</v>
      </c>
      <c r="K136">
        <v>0</v>
      </c>
      <c r="O136" s="62"/>
      <c r="P136" s="62"/>
      <c r="Q136" s="64" t="s">
        <v>329</v>
      </c>
      <c r="R136" s="70">
        <v>4892</v>
      </c>
      <c r="S136" s="71">
        <v>5012384.38</v>
      </c>
      <c r="T136" s="75">
        <f t="shared" ref="T136:T199" si="3">S136/GETPIVOTDATA("Sum of SUM(A_TXN_ADJ)",$O$5)</f>
        <v>1.3830255299608924E-3</v>
      </c>
    </row>
    <row r="137" spans="1:20">
      <c r="A137" s="57">
        <v>41671</v>
      </c>
      <c r="B137">
        <v>829</v>
      </c>
      <c r="C137">
        <v>49994.97</v>
      </c>
      <c r="D137">
        <v>51522.51</v>
      </c>
      <c r="E137">
        <v>51522.51</v>
      </c>
      <c r="F137">
        <v>5541</v>
      </c>
      <c r="G137" t="s">
        <v>387</v>
      </c>
      <c r="H137" t="s">
        <v>267</v>
      </c>
      <c r="I137" t="s">
        <v>273</v>
      </c>
      <c r="J137">
        <v>0.48</v>
      </c>
      <c r="K137">
        <v>0</v>
      </c>
      <c r="O137" s="62"/>
      <c r="P137" s="62"/>
      <c r="Q137" s="64" t="s">
        <v>340</v>
      </c>
      <c r="R137" s="70">
        <v>824625</v>
      </c>
      <c r="S137" s="71">
        <v>96497833.49000001</v>
      </c>
      <c r="T137" s="75">
        <f t="shared" si="3"/>
        <v>2.6625844545183346E-2</v>
      </c>
    </row>
    <row r="138" spans="1:20">
      <c r="A138" s="57">
        <v>41671</v>
      </c>
      <c r="B138">
        <v>67</v>
      </c>
      <c r="C138">
        <v>3027.3</v>
      </c>
      <c r="D138">
        <v>3118.14</v>
      </c>
      <c r="E138">
        <v>3118.14</v>
      </c>
      <c r="F138">
        <v>5542</v>
      </c>
      <c r="G138" t="s">
        <v>388</v>
      </c>
      <c r="H138" t="s">
        <v>267</v>
      </c>
      <c r="I138" t="s">
        <v>273</v>
      </c>
      <c r="J138">
        <v>0.48</v>
      </c>
      <c r="K138">
        <v>0</v>
      </c>
      <c r="O138" s="62"/>
      <c r="P138" s="62"/>
      <c r="Q138" s="64" t="s">
        <v>513</v>
      </c>
      <c r="R138" s="70">
        <v>165</v>
      </c>
      <c r="S138" s="71">
        <v>40505.07</v>
      </c>
      <c r="T138" s="75">
        <f t="shared" si="3"/>
        <v>1.1176227052014921E-5</v>
      </c>
    </row>
    <row r="139" spans="1:20">
      <c r="A139" s="57">
        <v>41671</v>
      </c>
      <c r="B139">
        <v>447</v>
      </c>
      <c r="C139">
        <v>90471.9</v>
      </c>
      <c r="D139">
        <v>90471.9</v>
      </c>
      <c r="E139">
        <v>90471.9</v>
      </c>
      <c r="F139">
        <v>5551</v>
      </c>
      <c r="G139" t="s">
        <v>389</v>
      </c>
      <c r="H139" t="s">
        <v>265</v>
      </c>
      <c r="I139" t="s">
        <v>268</v>
      </c>
      <c r="J139">
        <v>0.5</v>
      </c>
      <c r="K139">
        <v>0</v>
      </c>
      <c r="O139" s="62"/>
      <c r="P139" s="62"/>
      <c r="Q139" s="64" t="s">
        <v>473</v>
      </c>
      <c r="R139" s="70">
        <v>290</v>
      </c>
      <c r="S139" s="71">
        <v>132225.45000000001</v>
      </c>
      <c r="T139" s="75">
        <f t="shared" si="3"/>
        <v>3.6483868593606839E-5</v>
      </c>
    </row>
    <row r="140" spans="1:20">
      <c r="A140" s="57">
        <v>41671</v>
      </c>
      <c r="B140">
        <v>10</v>
      </c>
      <c r="C140">
        <v>7344.83</v>
      </c>
      <c r="D140">
        <v>7565.15</v>
      </c>
      <c r="E140">
        <v>7565.15</v>
      </c>
      <c r="F140">
        <v>5551</v>
      </c>
      <c r="G140" t="s">
        <v>389</v>
      </c>
      <c r="H140" t="s">
        <v>267</v>
      </c>
      <c r="I140" t="s">
        <v>268</v>
      </c>
      <c r="J140">
        <v>0.5</v>
      </c>
      <c r="K140">
        <v>0</v>
      </c>
      <c r="O140" s="62"/>
      <c r="P140" s="62"/>
      <c r="Q140" s="64" t="s">
        <v>534</v>
      </c>
      <c r="R140" s="70">
        <v>1972</v>
      </c>
      <c r="S140" s="71">
        <v>614011.97</v>
      </c>
      <c r="T140" s="75">
        <f t="shared" si="3"/>
        <v>1.6941921565312624E-4</v>
      </c>
    </row>
    <row r="141" spans="1:20">
      <c r="A141" s="57">
        <v>41671</v>
      </c>
      <c r="B141">
        <v>19</v>
      </c>
      <c r="C141">
        <v>9162.85</v>
      </c>
      <c r="D141">
        <v>9162.85</v>
      </c>
      <c r="E141">
        <v>9162.85</v>
      </c>
      <c r="F141">
        <v>5561</v>
      </c>
      <c r="G141" t="s">
        <v>390</v>
      </c>
      <c r="H141" t="s">
        <v>265</v>
      </c>
      <c r="I141" t="s">
        <v>268</v>
      </c>
      <c r="J141">
        <v>0.5</v>
      </c>
      <c r="K141">
        <v>0</v>
      </c>
      <c r="O141" s="62"/>
      <c r="P141" s="62"/>
      <c r="Q141" s="64" t="s">
        <v>527</v>
      </c>
      <c r="R141" s="70">
        <v>46720</v>
      </c>
      <c r="S141" s="71">
        <v>17475588</v>
      </c>
      <c r="T141" s="75">
        <f t="shared" si="3"/>
        <v>4.821893638388166E-3</v>
      </c>
    </row>
    <row r="142" spans="1:20">
      <c r="A142" s="57">
        <v>41671</v>
      </c>
      <c r="B142">
        <v>3</v>
      </c>
      <c r="C142">
        <v>123.03</v>
      </c>
      <c r="D142">
        <v>162.15</v>
      </c>
      <c r="E142">
        <v>162.15</v>
      </c>
      <c r="F142">
        <v>5561</v>
      </c>
      <c r="G142" t="s">
        <v>390</v>
      </c>
      <c r="H142" t="s">
        <v>267</v>
      </c>
      <c r="I142" t="s">
        <v>268</v>
      </c>
      <c r="J142">
        <v>0.5</v>
      </c>
      <c r="K142">
        <v>0</v>
      </c>
      <c r="O142" s="62"/>
      <c r="P142" s="62"/>
      <c r="Q142" s="64" t="s">
        <v>373</v>
      </c>
      <c r="R142" s="70">
        <v>3388</v>
      </c>
      <c r="S142" s="71">
        <v>688600.88</v>
      </c>
      <c r="T142" s="75">
        <f t="shared" si="3"/>
        <v>1.899999131737652E-4</v>
      </c>
    </row>
    <row r="143" spans="1:20">
      <c r="A143" s="57">
        <v>41671</v>
      </c>
      <c r="B143">
        <v>201</v>
      </c>
      <c r="C143">
        <v>86491.06</v>
      </c>
      <c r="D143">
        <v>86491.06</v>
      </c>
      <c r="E143">
        <v>86491.06</v>
      </c>
      <c r="F143">
        <v>5571</v>
      </c>
      <c r="G143" t="s">
        <v>391</v>
      </c>
      <c r="H143" t="s">
        <v>265</v>
      </c>
      <c r="I143" t="s">
        <v>268</v>
      </c>
      <c r="J143">
        <v>0.5</v>
      </c>
      <c r="K143">
        <v>0</v>
      </c>
      <c r="O143" s="62"/>
      <c r="P143" s="62"/>
      <c r="Q143" s="64" t="s">
        <v>468</v>
      </c>
      <c r="R143" s="70">
        <v>17101</v>
      </c>
      <c r="S143" s="71">
        <v>869738.79</v>
      </c>
      <c r="T143" s="75">
        <f t="shared" si="3"/>
        <v>2.3997979001109555E-4</v>
      </c>
    </row>
    <row r="144" spans="1:20">
      <c r="A144" s="57">
        <v>41671</v>
      </c>
      <c r="B144">
        <v>38</v>
      </c>
      <c r="C144">
        <v>13375.91</v>
      </c>
      <c r="D144">
        <v>13991.21</v>
      </c>
      <c r="E144">
        <v>13991.21</v>
      </c>
      <c r="F144">
        <v>5571</v>
      </c>
      <c r="G144" t="s">
        <v>391</v>
      </c>
      <c r="H144" t="s">
        <v>267</v>
      </c>
      <c r="I144" t="s">
        <v>268</v>
      </c>
      <c r="J144">
        <v>0.5</v>
      </c>
      <c r="K144">
        <v>0</v>
      </c>
      <c r="O144" s="62"/>
      <c r="P144" s="62"/>
      <c r="Q144" s="64" t="s">
        <v>541</v>
      </c>
      <c r="R144" s="70">
        <v>13882</v>
      </c>
      <c r="S144" s="71">
        <v>7233305.1099999994</v>
      </c>
      <c r="T144" s="75">
        <f t="shared" si="3"/>
        <v>1.9958257138145857E-3</v>
      </c>
    </row>
    <row r="145" spans="1:20">
      <c r="A145" s="57">
        <v>41671</v>
      </c>
      <c r="B145">
        <v>368</v>
      </c>
      <c r="C145">
        <v>190624.08</v>
      </c>
      <c r="D145">
        <v>190624.08</v>
      </c>
      <c r="E145">
        <v>190624.08</v>
      </c>
      <c r="F145">
        <v>5599</v>
      </c>
      <c r="G145" t="s">
        <v>392</v>
      </c>
      <c r="H145" t="s">
        <v>265</v>
      </c>
      <c r="I145" t="s">
        <v>268</v>
      </c>
      <c r="J145">
        <v>0.5</v>
      </c>
      <c r="K145">
        <v>0</v>
      </c>
      <c r="O145" s="62"/>
      <c r="P145" s="62"/>
      <c r="Q145" s="64" t="s">
        <v>319</v>
      </c>
      <c r="R145" s="70">
        <v>174</v>
      </c>
      <c r="S145" s="71">
        <v>134798.48000000001</v>
      </c>
      <c r="T145" s="75">
        <f t="shared" si="3"/>
        <v>3.7193823359557028E-5</v>
      </c>
    </row>
    <row r="146" spans="1:20">
      <c r="A146" s="57">
        <v>41671</v>
      </c>
      <c r="B146">
        <v>8</v>
      </c>
      <c r="C146">
        <v>4239.32</v>
      </c>
      <c r="D146">
        <v>4366.5200000000004</v>
      </c>
      <c r="E146">
        <v>4366.5200000000004</v>
      </c>
      <c r="F146">
        <v>5599</v>
      </c>
      <c r="G146" t="s">
        <v>392</v>
      </c>
      <c r="H146" t="s">
        <v>267</v>
      </c>
      <c r="I146" t="s">
        <v>268</v>
      </c>
      <c r="J146">
        <v>0.5</v>
      </c>
      <c r="K146">
        <v>0</v>
      </c>
      <c r="O146" s="62"/>
      <c r="P146" s="62"/>
      <c r="Q146" s="64" t="s">
        <v>488</v>
      </c>
      <c r="R146" s="70">
        <v>359</v>
      </c>
      <c r="S146" s="71">
        <v>346384.36</v>
      </c>
      <c r="T146" s="75">
        <f t="shared" si="3"/>
        <v>9.5574955298852098E-5</v>
      </c>
    </row>
    <row r="147" spans="1:20">
      <c r="A147" s="57">
        <v>41671</v>
      </c>
      <c r="B147">
        <v>3603</v>
      </c>
      <c r="C147">
        <v>560328.24</v>
      </c>
      <c r="D147">
        <v>560328.24</v>
      </c>
      <c r="E147">
        <v>560328.24</v>
      </c>
      <c r="F147">
        <v>5611</v>
      </c>
      <c r="G147" t="s">
        <v>393</v>
      </c>
      <c r="H147" t="s">
        <v>265</v>
      </c>
      <c r="I147" t="s">
        <v>268</v>
      </c>
      <c r="J147">
        <v>0.5</v>
      </c>
      <c r="K147">
        <v>0</v>
      </c>
      <c r="O147" s="62"/>
      <c r="P147" s="62"/>
      <c r="Q147" s="64" t="s">
        <v>525</v>
      </c>
      <c r="R147" s="70">
        <v>7702</v>
      </c>
      <c r="S147" s="71">
        <v>663808.81999999995</v>
      </c>
      <c r="T147" s="75">
        <f t="shared" si="3"/>
        <v>1.8315924627337031E-4</v>
      </c>
    </row>
    <row r="148" spans="1:20">
      <c r="A148" s="57">
        <v>41671</v>
      </c>
      <c r="B148">
        <v>214</v>
      </c>
      <c r="C148">
        <v>69747.009999999995</v>
      </c>
      <c r="D148">
        <v>71687.13</v>
      </c>
      <c r="E148">
        <v>71687.13</v>
      </c>
      <c r="F148">
        <v>5611</v>
      </c>
      <c r="G148" t="s">
        <v>393</v>
      </c>
      <c r="H148" t="s">
        <v>267</v>
      </c>
      <c r="I148" t="s">
        <v>268</v>
      </c>
      <c r="J148">
        <v>0.5</v>
      </c>
      <c r="K148">
        <v>0</v>
      </c>
      <c r="O148" s="62"/>
      <c r="P148" s="62"/>
      <c r="Q148" s="64" t="s">
        <v>459</v>
      </c>
      <c r="R148" s="70">
        <v>42025</v>
      </c>
      <c r="S148" s="71">
        <v>12396596.869999999</v>
      </c>
      <c r="T148" s="75">
        <f t="shared" si="3"/>
        <v>3.420489861921421E-3</v>
      </c>
    </row>
    <row r="149" spans="1:20">
      <c r="A149" s="57">
        <v>41671</v>
      </c>
      <c r="B149">
        <v>18867</v>
      </c>
      <c r="C149">
        <v>1814448.52</v>
      </c>
      <c r="D149">
        <v>1814448.52</v>
      </c>
      <c r="E149">
        <v>1814448.52</v>
      </c>
      <c r="F149">
        <v>5621</v>
      </c>
      <c r="G149" t="s">
        <v>394</v>
      </c>
      <c r="H149" t="s">
        <v>265</v>
      </c>
      <c r="I149" t="s">
        <v>268</v>
      </c>
      <c r="J149">
        <v>0.5</v>
      </c>
      <c r="K149">
        <v>0</v>
      </c>
      <c r="O149" s="62"/>
      <c r="P149" s="62"/>
      <c r="Q149" s="64" t="s">
        <v>551</v>
      </c>
      <c r="R149" s="70">
        <v>20</v>
      </c>
      <c r="S149" s="71">
        <v>31286.42</v>
      </c>
      <c r="T149" s="75">
        <f t="shared" si="3"/>
        <v>8.632601636405039E-6</v>
      </c>
    </row>
    <row r="150" spans="1:20">
      <c r="A150" s="57">
        <v>41671</v>
      </c>
      <c r="B150">
        <v>607</v>
      </c>
      <c r="C150">
        <v>204785.68</v>
      </c>
      <c r="D150">
        <v>210971.51999999999</v>
      </c>
      <c r="E150">
        <v>210971.51999999999</v>
      </c>
      <c r="F150">
        <v>5621</v>
      </c>
      <c r="G150" t="s">
        <v>394</v>
      </c>
      <c r="H150" t="s">
        <v>267</v>
      </c>
      <c r="I150" t="s">
        <v>268</v>
      </c>
      <c r="J150">
        <v>0.5</v>
      </c>
      <c r="K150">
        <v>0</v>
      </c>
      <c r="O150" s="62"/>
      <c r="P150" s="62"/>
      <c r="Q150" s="64" t="s">
        <v>376</v>
      </c>
      <c r="R150" s="70">
        <v>2844</v>
      </c>
      <c r="S150" s="71">
        <v>345811.03</v>
      </c>
      <c r="T150" s="75">
        <f t="shared" si="3"/>
        <v>9.5416761120796579E-5</v>
      </c>
    </row>
    <row r="151" spans="1:20">
      <c r="A151" s="57">
        <v>41671</v>
      </c>
      <c r="B151">
        <v>3605</v>
      </c>
      <c r="C151">
        <v>333372.08</v>
      </c>
      <c r="D151">
        <v>333372.08</v>
      </c>
      <c r="E151">
        <v>333372.08</v>
      </c>
      <c r="F151">
        <v>5631</v>
      </c>
      <c r="G151" t="s">
        <v>395</v>
      </c>
      <c r="H151" t="s">
        <v>265</v>
      </c>
      <c r="I151" t="s">
        <v>268</v>
      </c>
      <c r="J151">
        <v>0.5</v>
      </c>
      <c r="K151">
        <v>0</v>
      </c>
      <c r="O151" s="62"/>
      <c r="P151" s="62"/>
      <c r="Q151" s="64" t="s">
        <v>519</v>
      </c>
      <c r="R151" s="70">
        <v>4733</v>
      </c>
      <c r="S151" s="71">
        <v>875637.11</v>
      </c>
      <c r="T151" s="75">
        <f t="shared" si="3"/>
        <v>2.4160726438764743E-4</v>
      </c>
    </row>
    <row r="152" spans="1:20">
      <c r="A152" s="57">
        <v>41671</v>
      </c>
      <c r="B152">
        <v>137</v>
      </c>
      <c r="C152">
        <v>56554.73</v>
      </c>
      <c r="D152">
        <v>58274.85</v>
      </c>
      <c r="E152">
        <v>58274.85</v>
      </c>
      <c r="F152">
        <v>5631</v>
      </c>
      <c r="G152" t="s">
        <v>395</v>
      </c>
      <c r="H152" t="s">
        <v>267</v>
      </c>
      <c r="I152" t="s">
        <v>268</v>
      </c>
      <c r="J152">
        <v>0.5</v>
      </c>
      <c r="K152">
        <v>0</v>
      </c>
      <c r="O152" s="62"/>
      <c r="P152" s="62"/>
      <c r="Q152" s="64" t="s">
        <v>377</v>
      </c>
      <c r="R152" s="70">
        <v>8924255</v>
      </c>
      <c r="S152" s="71">
        <v>528481688.50000006</v>
      </c>
      <c r="T152" s="75">
        <f t="shared" si="3"/>
        <v>0.14581955650263595</v>
      </c>
    </row>
    <row r="153" spans="1:20">
      <c r="A153" s="57">
        <v>41671</v>
      </c>
      <c r="B153">
        <v>2371</v>
      </c>
      <c r="C153">
        <v>234664.99</v>
      </c>
      <c r="D153">
        <v>234664.99</v>
      </c>
      <c r="E153">
        <v>234664.99</v>
      </c>
      <c r="F153">
        <v>5641</v>
      </c>
      <c r="G153" t="s">
        <v>396</v>
      </c>
      <c r="H153" t="s">
        <v>265</v>
      </c>
      <c r="I153" t="s">
        <v>268</v>
      </c>
      <c r="J153">
        <v>0.5</v>
      </c>
      <c r="K153">
        <v>0</v>
      </c>
      <c r="O153" s="62"/>
      <c r="P153" s="62"/>
      <c r="Q153" s="64" t="s">
        <v>471</v>
      </c>
      <c r="R153" s="70">
        <v>95438</v>
      </c>
      <c r="S153" s="71">
        <v>10811983.940000001</v>
      </c>
      <c r="T153" s="75">
        <f t="shared" si="3"/>
        <v>2.983260796640492E-3</v>
      </c>
    </row>
    <row r="154" spans="1:20">
      <c r="A154" s="57">
        <v>41671</v>
      </c>
      <c r="B154">
        <v>91</v>
      </c>
      <c r="C154">
        <v>10661.58</v>
      </c>
      <c r="D154">
        <v>10981.34</v>
      </c>
      <c r="E154">
        <v>10981.34</v>
      </c>
      <c r="F154">
        <v>5641</v>
      </c>
      <c r="G154" t="s">
        <v>396</v>
      </c>
      <c r="H154" t="s">
        <v>267</v>
      </c>
      <c r="I154" t="s">
        <v>268</v>
      </c>
      <c r="J154">
        <v>0.5</v>
      </c>
      <c r="K154">
        <v>0</v>
      </c>
      <c r="O154" s="62"/>
      <c r="P154" s="62"/>
      <c r="Q154" s="64" t="s">
        <v>479</v>
      </c>
      <c r="R154" s="70">
        <v>1614</v>
      </c>
      <c r="S154" s="71">
        <v>102564.72</v>
      </c>
      <c r="T154" s="75">
        <f t="shared" si="3"/>
        <v>2.8299830076736958E-5</v>
      </c>
    </row>
    <row r="155" spans="1:20">
      <c r="A155" s="57">
        <v>41671</v>
      </c>
      <c r="B155">
        <v>4273</v>
      </c>
      <c r="C155">
        <v>299650.89</v>
      </c>
      <c r="D155">
        <v>299650.89</v>
      </c>
      <c r="E155">
        <v>299650.89</v>
      </c>
      <c r="F155">
        <v>5651</v>
      </c>
      <c r="G155" t="s">
        <v>397</v>
      </c>
      <c r="H155" t="s">
        <v>265</v>
      </c>
      <c r="I155" t="s">
        <v>268</v>
      </c>
      <c r="J155">
        <v>0.5</v>
      </c>
      <c r="K155">
        <v>0</v>
      </c>
      <c r="O155" s="62"/>
      <c r="P155" s="62"/>
      <c r="Q155" s="64" t="s">
        <v>533</v>
      </c>
      <c r="R155" s="70">
        <v>15409</v>
      </c>
      <c r="S155" s="71">
        <v>3792475.45</v>
      </c>
      <c r="T155" s="75">
        <f t="shared" si="3"/>
        <v>1.046426205864907E-3</v>
      </c>
    </row>
    <row r="156" spans="1:20">
      <c r="A156" s="57">
        <v>41671</v>
      </c>
      <c r="B156">
        <v>1304</v>
      </c>
      <c r="C156">
        <v>226316.82</v>
      </c>
      <c r="D156">
        <v>233202.64</v>
      </c>
      <c r="E156">
        <v>233202.64</v>
      </c>
      <c r="F156">
        <v>5651</v>
      </c>
      <c r="G156" t="s">
        <v>397</v>
      </c>
      <c r="H156" t="s">
        <v>267</v>
      </c>
      <c r="I156" t="s">
        <v>268</v>
      </c>
      <c r="J156">
        <v>0.5</v>
      </c>
      <c r="K156">
        <v>0</v>
      </c>
      <c r="O156" s="62"/>
      <c r="P156" s="62"/>
      <c r="Q156" s="64" t="s">
        <v>355</v>
      </c>
      <c r="R156" s="70">
        <v>1089</v>
      </c>
      <c r="S156" s="71">
        <v>170630.65</v>
      </c>
      <c r="T156" s="75">
        <f t="shared" si="3"/>
        <v>4.7080695982821163E-5</v>
      </c>
    </row>
    <row r="157" spans="1:20">
      <c r="A157" s="57">
        <v>41671</v>
      </c>
      <c r="B157">
        <v>2</v>
      </c>
      <c r="C157">
        <v>149.97999999999999</v>
      </c>
      <c r="D157">
        <v>149.97999999999999</v>
      </c>
      <c r="E157">
        <v>149.97999999999999</v>
      </c>
      <c r="F157">
        <v>5655</v>
      </c>
      <c r="G157" t="s">
        <v>398</v>
      </c>
      <c r="H157" t="s">
        <v>265</v>
      </c>
      <c r="I157" t="s">
        <v>268</v>
      </c>
      <c r="J157">
        <v>0.5</v>
      </c>
      <c r="K157">
        <v>0</v>
      </c>
      <c r="O157" s="62"/>
      <c r="P157" s="62"/>
      <c r="Q157" s="64" t="s">
        <v>460</v>
      </c>
      <c r="R157" s="70">
        <v>44</v>
      </c>
      <c r="S157" s="71">
        <v>13854.15</v>
      </c>
      <c r="T157" s="75">
        <f t="shared" si="3"/>
        <v>3.8226603734463991E-6</v>
      </c>
    </row>
    <row r="158" spans="1:20">
      <c r="A158" s="57">
        <v>41671</v>
      </c>
      <c r="B158">
        <v>68</v>
      </c>
      <c r="C158">
        <v>9569</v>
      </c>
      <c r="D158">
        <v>9858.2999999999993</v>
      </c>
      <c r="E158">
        <v>9858.2999999999993</v>
      </c>
      <c r="F158">
        <v>5655</v>
      </c>
      <c r="G158" t="s">
        <v>398</v>
      </c>
      <c r="H158" t="s">
        <v>267</v>
      </c>
      <c r="I158" t="s">
        <v>268</v>
      </c>
      <c r="J158">
        <v>0.5</v>
      </c>
      <c r="K158">
        <v>0</v>
      </c>
      <c r="O158" s="62"/>
      <c r="P158" s="62"/>
      <c r="Q158" s="64" t="s">
        <v>461</v>
      </c>
      <c r="R158" s="70">
        <v>621581</v>
      </c>
      <c r="S158" s="71">
        <v>165261993.75</v>
      </c>
      <c r="T158" s="75">
        <f t="shared" si="3"/>
        <v>4.559936731916945E-2</v>
      </c>
    </row>
    <row r="159" spans="1:20">
      <c r="A159" s="57">
        <v>41671</v>
      </c>
      <c r="B159">
        <v>6011</v>
      </c>
      <c r="C159">
        <v>784289.63</v>
      </c>
      <c r="D159">
        <v>784289.63</v>
      </c>
      <c r="E159">
        <v>784289.63</v>
      </c>
      <c r="F159">
        <v>5661</v>
      </c>
      <c r="G159" t="s">
        <v>399</v>
      </c>
      <c r="H159" t="s">
        <v>265</v>
      </c>
      <c r="I159" t="s">
        <v>268</v>
      </c>
      <c r="J159">
        <v>0.5</v>
      </c>
      <c r="K159">
        <v>0</v>
      </c>
      <c r="O159" s="62"/>
      <c r="P159" s="62"/>
      <c r="Q159" s="64" t="s">
        <v>341</v>
      </c>
      <c r="R159" s="70">
        <v>3346</v>
      </c>
      <c r="S159" s="71">
        <v>435867.02</v>
      </c>
      <c r="T159" s="75">
        <f t="shared" si="3"/>
        <v>1.202651613737522E-4</v>
      </c>
    </row>
    <row r="160" spans="1:20">
      <c r="A160" s="57">
        <v>41671</v>
      </c>
      <c r="B160">
        <v>641</v>
      </c>
      <c r="C160">
        <v>94730.2</v>
      </c>
      <c r="D160">
        <v>97558.98</v>
      </c>
      <c r="E160">
        <v>97558.98</v>
      </c>
      <c r="F160">
        <v>5661</v>
      </c>
      <c r="G160" t="s">
        <v>399</v>
      </c>
      <c r="H160" t="s">
        <v>267</v>
      </c>
      <c r="I160" t="s">
        <v>268</v>
      </c>
      <c r="J160">
        <v>0.5</v>
      </c>
      <c r="K160">
        <v>0</v>
      </c>
      <c r="O160" s="62"/>
      <c r="P160" s="62"/>
      <c r="Q160" s="64" t="s">
        <v>351</v>
      </c>
      <c r="R160" s="70">
        <v>9773</v>
      </c>
      <c r="S160" s="71">
        <v>17087172.499999996</v>
      </c>
      <c r="T160" s="75">
        <f t="shared" si="3"/>
        <v>4.7147213802357438E-3</v>
      </c>
    </row>
    <row r="161" spans="1:20">
      <c r="A161" s="57">
        <v>41671</v>
      </c>
      <c r="B161">
        <v>13</v>
      </c>
      <c r="C161">
        <v>3100</v>
      </c>
      <c r="D161">
        <v>3100</v>
      </c>
      <c r="E161">
        <v>3100</v>
      </c>
      <c r="F161">
        <v>5681</v>
      </c>
      <c r="G161" t="s">
        <v>400</v>
      </c>
      <c r="H161" t="s">
        <v>265</v>
      </c>
      <c r="I161" t="s">
        <v>268</v>
      </c>
      <c r="J161">
        <v>0.5</v>
      </c>
      <c r="K161">
        <v>0</v>
      </c>
      <c r="O161" s="62"/>
      <c r="P161" s="62"/>
      <c r="Q161" s="64" t="s">
        <v>466</v>
      </c>
      <c r="R161" s="70">
        <v>318</v>
      </c>
      <c r="S161" s="71">
        <v>16069.05</v>
      </c>
      <c r="T161" s="75">
        <f t="shared" si="3"/>
        <v>4.4337993073504225E-6</v>
      </c>
    </row>
    <row r="162" spans="1:20">
      <c r="A162" s="57">
        <v>41671</v>
      </c>
      <c r="B162">
        <v>6</v>
      </c>
      <c r="C162">
        <v>1298.8900000000001</v>
      </c>
      <c r="D162">
        <v>1346.87</v>
      </c>
      <c r="E162">
        <v>1346.87</v>
      </c>
      <c r="F162">
        <v>5681</v>
      </c>
      <c r="G162" t="s">
        <v>400</v>
      </c>
      <c r="H162" t="s">
        <v>267</v>
      </c>
      <c r="I162" t="s">
        <v>268</v>
      </c>
      <c r="J162">
        <v>0.5</v>
      </c>
      <c r="K162">
        <v>0</v>
      </c>
      <c r="O162" s="62"/>
      <c r="P162" s="62"/>
      <c r="Q162" s="64" t="s">
        <v>536</v>
      </c>
      <c r="R162" s="70">
        <v>1896</v>
      </c>
      <c r="S162" s="71">
        <v>3222865.38</v>
      </c>
      <c r="T162" s="75">
        <f t="shared" si="3"/>
        <v>8.8925843715264164E-4</v>
      </c>
    </row>
    <row r="163" spans="1:20">
      <c r="A163" s="57">
        <v>41671</v>
      </c>
      <c r="B163">
        <v>15475</v>
      </c>
      <c r="C163">
        <v>1799776.25</v>
      </c>
      <c r="D163">
        <v>1799776.25</v>
      </c>
      <c r="E163">
        <v>1799776.25</v>
      </c>
      <c r="F163">
        <v>5691</v>
      </c>
      <c r="G163" t="s">
        <v>401</v>
      </c>
      <c r="H163" t="s">
        <v>265</v>
      </c>
      <c r="I163" t="s">
        <v>268</v>
      </c>
      <c r="J163">
        <v>0.5</v>
      </c>
      <c r="K163">
        <v>0</v>
      </c>
      <c r="O163" s="62"/>
      <c r="P163" s="62"/>
      <c r="Q163" s="64" t="s">
        <v>523</v>
      </c>
      <c r="R163" s="70">
        <v>94438</v>
      </c>
      <c r="S163" s="71">
        <v>4886770.1100000003</v>
      </c>
      <c r="T163" s="75">
        <f t="shared" si="3"/>
        <v>1.3483658292742103E-3</v>
      </c>
    </row>
    <row r="164" spans="1:20">
      <c r="A164" s="57">
        <v>41671</v>
      </c>
      <c r="B164">
        <v>1607</v>
      </c>
      <c r="C164">
        <v>249516.34</v>
      </c>
      <c r="D164">
        <v>255585.7</v>
      </c>
      <c r="E164">
        <v>255585.7</v>
      </c>
      <c r="F164">
        <v>5691</v>
      </c>
      <c r="G164" t="s">
        <v>401</v>
      </c>
      <c r="H164" t="s">
        <v>267</v>
      </c>
      <c r="I164" t="s">
        <v>268</v>
      </c>
      <c r="J164">
        <v>0.5</v>
      </c>
      <c r="K164">
        <v>0</v>
      </c>
      <c r="O164" s="62"/>
      <c r="P164" s="62"/>
      <c r="Q164" s="64" t="s">
        <v>514</v>
      </c>
      <c r="R164" s="70">
        <v>162646</v>
      </c>
      <c r="S164" s="71">
        <v>33371695.220000006</v>
      </c>
      <c r="T164" s="75">
        <f t="shared" si="3"/>
        <v>9.2079742829567039E-3</v>
      </c>
    </row>
    <row r="165" spans="1:20">
      <c r="A165" s="57">
        <v>41671</v>
      </c>
      <c r="B165">
        <v>47</v>
      </c>
      <c r="C165">
        <v>5136.91</v>
      </c>
      <c r="D165">
        <v>5136.91</v>
      </c>
      <c r="E165">
        <v>5136.91</v>
      </c>
      <c r="F165">
        <v>5697</v>
      </c>
      <c r="G165" t="s">
        <v>402</v>
      </c>
      <c r="H165" t="s">
        <v>265</v>
      </c>
      <c r="I165" t="s">
        <v>266</v>
      </c>
      <c r="J165">
        <v>0.5</v>
      </c>
      <c r="K165">
        <v>0</v>
      </c>
      <c r="O165" s="62"/>
      <c r="P165" s="62"/>
      <c r="Q165" s="64" t="s">
        <v>492</v>
      </c>
      <c r="R165" s="70">
        <v>27424</v>
      </c>
      <c r="S165" s="71">
        <v>8901006.4800000004</v>
      </c>
      <c r="T165" s="75">
        <f t="shared" si="3"/>
        <v>2.4559806812316613E-3</v>
      </c>
    </row>
    <row r="166" spans="1:20">
      <c r="A166" s="57">
        <v>41671</v>
      </c>
      <c r="B166">
        <v>15</v>
      </c>
      <c r="C166">
        <v>4665.4799999999996</v>
      </c>
      <c r="D166">
        <v>4800.82</v>
      </c>
      <c r="E166">
        <v>4800.82</v>
      </c>
      <c r="F166">
        <v>5697</v>
      </c>
      <c r="G166" t="s">
        <v>402</v>
      </c>
      <c r="H166" t="s">
        <v>267</v>
      </c>
      <c r="I166" t="s">
        <v>266</v>
      </c>
      <c r="J166">
        <v>0.5</v>
      </c>
      <c r="K166">
        <v>0</v>
      </c>
      <c r="O166" s="62"/>
      <c r="P166" s="62"/>
      <c r="Q166" s="64" t="s">
        <v>333</v>
      </c>
      <c r="R166" s="70">
        <v>142</v>
      </c>
      <c r="S166" s="71">
        <v>93845.78</v>
      </c>
      <c r="T166" s="75">
        <f t="shared" si="3"/>
        <v>2.5894085484939067E-5</v>
      </c>
    </row>
    <row r="167" spans="1:20">
      <c r="A167" s="57">
        <v>41671</v>
      </c>
      <c r="B167">
        <v>1</v>
      </c>
      <c r="C167">
        <v>187.76</v>
      </c>
      <c r="D167">
        <v>193.4</v>
      </c>
      <c r="E167">
        <v>193.4</v>
      </c>
      <c r="F167">
        <v>5698</v>
      </c>
      <c r="G167" t="s">
        <v>403</v>
      </c>
      <c r="H167" t="s">
        <v>267</v>
      </c>
      <c r="I167" t="s">
        <v>268</v>
      </c>
      <c r="J167">
        <v>0.5</v>
      </c>
      <c r="K167">
        <v>0</v>
      </c>
      <c r="O167" s="62"/>
      <c r="P167" s="62"/>
      <c r="Q167" s="64" t="s">
        <v>382</v>
      </c>
      <c r="R167" s="70">
        <v>364762</v>
      </c>
      <c r="S167" s="71">
        <v>20151656.869999997</v>
      </c>
      <c r="T167" s="75">
        <f t="shared" si="3"/>
        <v>5.5602790626807039E-3</v>
      </c>
    </row>
    <row r="168" spans="1:20">
      <c r="A168" s="57">
        <v>41671</v>
      </c>
      <c r="B168">
        <v>8159</v>
      </c>
      <c r="C168">
        <v>966783.86</v>
      </c>
      <c r="D168">
        <v>966783.86</v>
      </c>
      <c r="E168">
        <v>966783.86</v>
      </c>
      <c r="F168">
        <v>5699</v>
      </c>
      <c r="G168" t="s">
        <v>404</v>
      </c>
      <c r="H168" t="s">
        <v>265</v>
      </c>
      <c r="I168" t="s">
        <v>268</v>
      </c>
      <c r="J168">
        <v>0.5</v>
      </c>
      <c r="K168">
        <v>0</v>
      </c>
      <c r="O168" s="62"/>
      <c r="P168" s="62"/>
      <c r="Q168" s="64" t="s">
        <v>478</v>
      </c>
      <c r="R168" s="70">
        <v>145</v>
      </c>
      <c r="S168" s="71">
        <v>55762.5</v>
      </c>
      <c r="T168" s="75">
        <f t="shared" si="3"/>
        <v>1.5386082803658459E-5</v>
      </c>
    </row>
    <row r="169" spans="1:20">
      <c r="A169" s="57">
        <v>41671</v>
      </c>
      <c r="B169">
        <v>1</v>
      </c>
      <c r="C169">
        <v>186.28</v>
      </c>
      <c r="D169">
        <v>0</v>
      </c>
      <c r="E169">
        <v>191.86</v>
      </c>
      <c r="F169">
        <v>5699</v>
      </c>
      <c r="G169" t="s">
        <v>404</v>
      </c>
      <c r="H169" t="s">
        <v>267</v>
      </c>
      <c r="I169">
        <v>0</v>
      </c>
      <c r="J169">
        <v>0</v>
      </c>
      <c r="K169">
        <v>0</v>
      </c>
      <c r="O169" s="62"/>
      <c r="P169" s="62"/>
      <c r="Q169" s="64" t="s">
        <v>526</v>
      </c>
      <c r="R169" s="70">
        <v>14847</v>
      </c>
      <c r="S169" s="71">
        <v>5243664.43</v>
      </c>
      <c r="T169" s="75">
        <f t="shared" si="3"/>
        <v>1.4468407104161133E-3</v>
      </c>
    </row>
    <row r="170" spans="1:20">
      <c r="A170" s="57">
        <v>41671</v>
      </c>
      <c r="B170">
        <v>570</v>
      </c>
      <c r="C170">
        <v>114562.15</v>
      </c>
      <c r="D170">
        <v>118099.81</v>
      </c>
      <c r="E170">
        <v>118099.81</v>
      </c>
      <c r="F170">
        <v>5699</v>
      </c>
      <c r="G170" t="s">
        <v>404</v>
      </c>
      <c r="H170" t="s">
        <v>267</v>
      </c>
      <c r="I170" t="s">
        <v>268</v>
      </c>
      <c r="J170">
        <v>0.5</v>
      </c>
      <c r="K170">
        <v>0</v>
      </c>
      <c r="O170" s="62"/>
      <c r="P170" s="62"/>
      <c r="Q170" s="64" t="s">
        <v>547</v>
      </c>
      <c r="R170" s="70">
        <v>45123</v>
      </c>
      <c r="S170" s="71">
        <v>5528571.6499999994</v>
      </c>
      <c r="T170" s="75">
        <f t="shared" si="3"/>
        <v>1.5254527898293415E-3</v>
      </c>
    </row>
    <row r="171" spans="1:20">
      <c r="A171" s="57">
        <v>41671</v>
      </c>
      <c r="B171">
        <v>2002</v>
      </c>
      <c r="C171">
        <v>1151322.8600000001</v>
      </c>
      <c r="D171">
        <v>1151322.8600000001</v>
      </c>
      <c r="E171">
        <v>1151322.8600000001</v>
      </c>
      <c r="F171">
        <v>5712</v>
      </c>
      <c r="G171" t="s">
        <v>405</v>
      </c>
      <c r="H171" t="s">
        <v>265</v>
      </c>
      <c r="I171" t="s">
        <v>268</v>
      </c>
      <c r="J171">
        <v>0.5</v>
      </c>
      <c r="K171">
        <v>0</v>
      </c>
      <c r="O171" s="62"/>
      <c r="P171" s="62"/>
      <c r="Q171" s="64" t="s">
        <v>509</v>
      </c>
      <c r="R171" s="70">
        <v>1734</v>
      </c>
      <c r="S171" s="71">
        <v>228596.95</v>
      </c>
      <c r="T171" s="75">
        <f t="shared" si="3"/>
        <v>6.3074854989711231E-5</v>
      </c>
    </row>
    <row r="172" spans="1:20">
      <c r="A172" s="57">
        <v>41671</v>
      </c>
      <c r="B172">
        <v>50</v>
      </c>
      <c r="C172">
        <v>15698.49</v>
      </c>
      <c r="D172">
        <v>16169.43</v>
      </c>
      <c r="E172">
        <v>16169.43</v>
      </c>
      <c r="F172">
        <v>5712</v>
      </c>
      <c r="G172" t="s">
        <v>405</v>
      </c>
      <c r="H172" t="s">
        <v>267</v>
      </c>
      <c r="I172" t="s">
        <v>268</v>
      </c>
      <c r="J172">
        <v>0.5</v>
      </c>
      <c r="K172">
        <v>0</v>
      </c>
      <c r="O172" s="62"/>
      <c r="P172" s="62"/>
      <c r="Q172" s="64" t="s">
        <v>321</v>
      </c>
      <c r="R172" s="70">
        <v>56996</v>
      </c>
      <c r="S172" s="71">
        <v>11006875.029999999</v>
      </c>
      <c r="T172" s="75">
        <f t="shared" si="3"/>
        <v>3.0370354740390164E-3</v>
      </c>
    </row>
    <row r="173" spans="1:20">
      <c r="A173" s="57">
        <v>41671</v>
      </c>
      <c r="B173">
        <v>212</v>
      </c>
      <c r="C173">
        <v>262329.53999999998</v>
      </c>
      <c r="D173">
        <v>262329.53999999998</v>
      </c>
      <c r="E173">
        <v>262329.53999999998</v>
      </c>
      <c r="F173">
        <v>5713</v>
      </c>
      <c r="G173" t="s">
        <v>406</v>
      </c>
      <c r="H173" t="s">
        <v>265</v>
      </c>
      <c r="I173" t="s">
        <v>268</v>
      </c>
      <c r="J173">
        <v>0.5</v>
      </c>
      <c r="K173">
        <v>0</v>
      </c>
      <c r="O173" s="62"/>
      <c r="P173" s="62"/>
      <c r="Q173" s="64" t="s">
        <v>511</v>
      </c>
      <c r="R173" s="70">
        <v>79670</v>
      </c>
      <c r="S173" s="71">
        <v>3430581.95</v>
      </c>
      <c r="T173" s="75">
        <f t="shared" si="3"/>
        <v>9.4657194256778478E-4</v>
      </c>
    </row>
    <row r="174" spans="1:20">
      <c r="A174" s="57">
        <v>41671</v>
      </c>
      <c r="B174">
        <v>10</v>
      </c>
      <c r="C174">
        <v>4790.3599999999997</v>
      </c>
      <c r="D174">
        <v>4937.6000000000004</v>
      </c>
      <c r="E174">
        <v>4937.6000000000004</v>
      </c>
      <c r="F174">
        <v>5713</v>
      </c>
      <c r="G174" t="s">
        <v>406</v>
      </c>
      <c r="H174" t="s">
        <v>267</v>
      </c>
      <c r="I174" t="s">
        <v>268</v>
      </c>
      <c r="J174">
        <v>0.5</v>
      </c>
      <c r="K174">
        <v>0</v>
      </c>
      <c r="O174" s="62"/>
      <c r="P174" s="62"/>
      <c r="Q174" s="64" t="s">
        <v>328</v>
      </c>
      <c r="R174" s="70">
        <v>2098</v>
      </c>
      <c r="S174" s="71">
        <v>464973.18</v>
      </c>
      <c r="T174" s="75">
        <f t="shared" si="3"/>
        <v>1.2829618200332462E-4</v>
      </c>
    </row>
    <row r="175" spans="1:20">
      <c r="A175" s="57">
        <v>41671</v>
      </c>
      <c r="B175">
        <v>346</v>
      </c>
      <c r="C175">
        <v>60779.82</v>
      </c>
      <c r="D175">
        <v>60779.82</v>
      </c>
      <c r="E175">
        <v>60779.82</v>
      </c>
      <c r="F175">
        <v>5714</v>
      </c>
      <c r="G175" t="s">
        <v>407</v>
      </c>
      <c r="H175" t="s">
        <v>265</v>
      </c>
      <c r="I175" t="s">
        <v>268</v>
      </c>
      <c r="J175">
        <v>0.5</v>
      </c>
      <c r="K175">
        <v>0</v>
      </c>
      <c r="O175" s="62"/>
      <c r="P175" s="62"/>
      <c r="Q175" s="64" t="s">
        <v>532</v>
      </c>
      <c r="R175" s="70">
        <v>122</v>
      </c>
      <c r="S175" s="71">
        <v>82678.28</v>
      </c>
      <c r="T175" s="75">
        <f t="shared" si="3"/>
        <v>2.2812730098974382E-5</v>
      </c>
    </row>
    <row r="176" spans="1:20">
      <c r="A176" s="57">
        <v>41671</v>
      </c>
      <c r="B176">
        <v>5</v>
      </c>
      <c r="C176">
        <v>1096.3399999999999</v>
      </c>
      <c r="D176">
        <v>1129.24</v>
      </c>
      <c r="E176">
        <v>1129.24</v>
      </c>
      <c r="F176">
        <v>5714</v>
      </c>
      <c r="G176" t="s">
        <v>407</v>
      </c>
      <c r="H176" t="s">
        <v>267</v>
      </c>
      <c r="I176" t="s">
        <v>268</v>
      </c>
      <c r="J176">
        <v>0.5</v>
      </c>
      <c r="K176">
        <v>0</v>
      </c>
      <c r="O176" s="62"/>
      <c r="P176" s="62"/>
      <c r="Q176" s="64" t="s">
        <v>530</v>
      </c>
      <c r="R176" s="70">
        <v>6895</v>
      </c>
      <c r="S176" s="71">
        <v>1594688.24</v>
      </c>
      <c r="T176" s="75">
        <f t="shared" si="3"/>
        <v>4.4000906176481277E-4</v>
      </c>
    </row>
    <row r="177" spans="1:20">
      <c r="A177" s="57">
        <v>41671</v>
      </c>
      <c r="B177">
        <v>20</v>
      </c>
      <c r="C177">
        <v>7981.89</v>
      </c>
      <c r="D177">
        <v>7981.89</v>
      </c>
      <c r="E177">
        <v>7981.89</v>
      </c>
      <c r="F177">
        <v>5718</v>
      </c>
      <c r="G177" t="s">
        <v>408</v>
      </c>
      <c r="H177" t="s">
        <v>265</v>
      </c>
      <c r="I177" t="s">
        <v>268</v>
      </c>
      <c r="J177">
        <v>0.5</v>
      </c>
      <c r="K177">
        <v>0</v>
      </c>
      <c r="O177" s="62"/>
      <c r="P177" s="62"/>
      <c r="Q177" s="64" t="s">
        <v>529</v>
      </c>
      <c r="R177" s="70">
        <v>18741</v>
      </c>
      <c r="S177" s="71">
        <v>5304970.8600000003</v>
      </c>
      <c r="T177" s="75">
        <f t="shared" si="3"/>
        <v>1.4637564837113692E-3</v>
      </c>
    </row>
    <row r="178" spans="1:20">
      <c r="A178" s="57">
        <v>41671</v>
      </c>
      <c r="B178">
        <v>8884</v>
      </c>
      <c r="C178">
        <v>1471018.21</v>
      </c>
      <c r="D178">
        <v>1471018.21</v>
      </c>
      <c r="E178">
        <v>1471018.21</v>
      </c>
      <c r="F178">
        <v>5719</v>
      </c>
      <c r="G178" t="s">
        <v>409</v>
      </c>
      <c r="H178" t="s">
        <v>265</v>
      </c>
      <c r="I178" t="s">
        <v>268</v>
      </c>
      <c r="J178">
        <v>0.5</v>
      </c>
      <c r="K178">
        <v>0</v>
      </c>
      <c r="O178" s="62"/>
      <c r="P178" s="62"/>
      <c r="Q178" s="64" t="s">
        <v>324</v>
      </c>
      <c r="R178" s="70">
        <v>3180</v>
      </c>
      <c r="S178" s="71">
        <v>202461.09</v>
      </c>
      <c r="T178" s="75">
        <f t="shared" si="3"/>
        <v>5.5863404532776462E-5</v>
      </c>
    </row>
    <row r="179" spans="1:20">
      <c r="A179" s="57">
        <v>41671</v>
      </c>
      <c r="B179">
        <v>142</v>
      </c>
      <c r="C179">
        <v>32345.8</v>
      </c>
      <c r="D179">
        <v>33248.980000000003</v>
      </c>
      <c r="E179">
        <v>33248.980000000003</v>
      </c>
      <c r="F179">
        <v>5719</v>
      </c>
      <c r="G179" t="s">
        <v>409</v>
      </c>
      <c r="H179" t="s">
        <v>267</v>
      </c>
      <c r="I179" t="s">
        <v>268</v>
      </c>
      <c r="J179">
        <v>0.5</v>
      </c>
      <c r="K179">
        <v>0</v>
      </c>
      <c r="O179" s="62"/>
      <c r="P179" s="62"/>
      <c r="Q179" s="64" t="s">
        <v>486</v>
      </c>
      <c r="R179" s="70">
        <v>484</v>
      </c>
      <c r="S179" s="71">
        <v>185222.34</v>
      </c>
      <c r="T179" s="75">
        <f t="shared" si="3"/>
        <v>5.1106859633757096E-5</v>
      </c>
    </row>
    <row r="180" spans="1:20">
      <c r="A180" s="57">
        <v>41671</v>
      </c>
      <c r="B180">
        <v>1822</v>
      </c>
      <c r="C180">
        <v>1605458.8</v>
      </c>
      <c r="D180">
        <v>1605458.8</v>
      </c>
      <c r="E180">
        <v>1605458.8</v>
      </c>
      <c r="F180">
        <v>5722</v>
      </c>
      <c r="G180" t="s">
        <v>410</v>
      </c>
      <c r="H180" t="s">
        <v>265</v>
      </c>
      <c r="I180" t="s">
        <v>268</v>
      </c>
      <c r="J180">
        <v>0.5</v>
      </c>
      <c r="K180">
        <v>0</v>
      </c>
      <c r="O180" s="62"/>
      <c r="P180" s="62"/>
      <c r="Q180" s="64" t="s">
        <v>419</v>
      </c>
      <c r="R180" s="70">
        <v>631212</v>
      </c>
      <c r="S180" s="71">
        <v>29212395.259999998</v>
      </c>
      <c r="T180" s="75">
        <f t="shared" si="3"/>
        <v>8.0603332412205308E-3</v>
      </c>
    </row>
    <row r="181" spans="1:20">
      <c r="A181" s="57">
        <v>41671</v>
      </c>
      <c r="B181">
        <v>36</v>
      </c>
      <c r="C181">
        <v>7773.82</v>
      </c>
      <c r="D181">
        <v>8007.6</v>
      </c>
      <c r="E181">
        <v>8007.6</v>
      </c>
      <c r="F181">
        <v>5722</v>
      </c>
      <c r="G181" t="s">
        <v>410</v>
      </c>
      <c r="H181" t="s">
        <v>267</v>
      </c>
      <c r="I181" t="s">
        <v>268</v>
      </c>
      <c r="J181">
        <v>0.5</v>
      </c>
      <c r="K181">
        <v>0</v>
      </c>
      <c r="O181" s="62"/>
      <c r="P181" s="62"/>
      <c r="Q181" s="64" t="s">
        <v>495</v>
      </c>
      <c r="R181" s="70">
        <v>2640</v>
      </c>
      <c r="S181" s="71">
        <v>378843.64</v>
      </c>
      <c r="T181" s="75">
        <f t="shared" si="3"/>
        <v>1.0453117443944185E-4</v>
      </c>
    </row>
    <row r="182" spans="1:20">
      <c r="A182" s="57">
        <v>41671</v>
      </c>
      <c r="B182">
        <v>4</v>
      </c>
      <c r="C182">
        <v>2863.18</v>
      </c>
      <c r="D182">
        <v>0</v>
      </c>
      <c r="E182">
        <v>2863.18</v>
      </c>
      <c r="F182">
        <v>5732</v>
      </c>
      <c r="G182" t="s">
        <v>411</v>
      </c>
      <c r="H182" t="s">
        <v>265</v>
      </c>
      <c r="I182">
        <v>0</v>
      </c>
      <c r="J182">
        <v>0</v>
      </c>
      <c r="K182">
        <v>0</v>
      </c>
      <c r="O182" s="62"/>
      <c r="P182" s="62"/>
      <c r="Q182" s="64" t="s">
        <v>470</v>
      </c>
      <c r="R182" s="70">
        <v>1057</v>
      </c>
      <c r="S182" s="71">
        <v>477242.86</v>
      </c>
      <c r="T182" s="75">
        <f t="shared" si="3"/>
        <v>1.316816527489761E-4</v>
      </c>
    </row>
    <row r="183" spans="1:20">
      <c r="A183" s="57">
        <v>41671</v>
      </c>
      <c r="B183">
        <v>12115</v>
      </c>
      <c r="C183">
        <v>4499662.99</v>
      </c>
      <c r="D183">
        <v>4499662.99</v>
      </c>
      <c r="E183">
        <v>4499662.99</v>
      </c>
      <c r="F183">
        <v>5732</v>
      </c>
      <c r="G183" t="s">
        <v>411</v>
      </c>
      <c r="H183" t="s">
        <v>265</v>
      </c>
      <c r="I183" t="s">
        <v>268</v>
      </c>
      <c r="J183">
        <v>0.5</v>
      </c>
      <c r="K183">
        <v>0</v>
      </c>
      <c r="O183" s="62"/>
      <c r="P183" s="62"/>
      <c r="Q183" s="64" t="s">
        <v>494</v>
      </c>
      <c r="R183" s="70">
        <v>7828</v>
      </c>
      <c r="S183" s="71">
        <v>2643958.25</v>
      </c>
      <c r="T183" s="75">
        <f t="shared" si="3"/>
        <v>7.2952540800566524E-4</v>
      </c>
    </row>
    <row r="184" spans="1:20">
      <c r="A184" s="57">
        <v>41671</v>
      </c>
      <c r="B184">
        <v>1</v>
      </c>
      <c r="C184">
        <v>29.95</v>
      </c>
      <c r="D184">
        <v>0</v>
      </c>
      <c r="E184">
        <v>29.95</v>
      </c>
      <c r="F184">
        <v>5732</v>
      </c>
      <c r="G184" t="s">
        <v>411</v>
      </c>
      <c r="H184" t="s">
        <v>267</v>
      </c>
      <c r="I184">
        <v>0</v>
      </c>
      <c r="J184">
        <v>0</v>
      </c>
      <c r="K184">
        <v>0</v>
      </c>
      <c r="O184" s="62"/>
      <c r="P184" s="62"/>
      <c r="Q184" s="64" t="s">
        <v>318</v>
      </c>
      <c r="R184" s="70">
        <v>914</v>
      </c>
      <c r="S184" s="71">
        <v>1136460.49</v>
      </c>
      <c r="T184" s="75">
        <f t="shared" si="3"/>
        <v>3.1357409015424817E-4</v>
      </c>
    </row>
    <row r="185" spans="1:20">
      <c r="A185" s="57">
        <v>41671</v>
      </c>
      <c r="B185">
        <v>452</v>
      </c>
      <c r="C185">
        <v>64997.63</v>
      </c>
      <c r="D185">
        <v>66825.289999999994</v>
      </c>
      <c r="E185">
        <v>66825.289999999994</v>
      </c>
      <c r="F185">
        <v>5732</v>
      </c>
      <c r="G185" t="s">
        <v>411</v>
      </c>
      <c r="H185" t="s">
        <v>267</v>
      </c>
      <c r="I185" t="s">
        <v>268</v>
      </c>
      <c r="J185">
        <v>0.5</v>
      </c>
      <c r="K185">
        <v>0</v>
      </c>
      <c r="O185" s="62"/>
      <c r="P185" s="62"/>
      <c r="Q185" s="64" t="s">
        <v>554</v>
      </c>
      <c r="R185" s="70">
        <v>177305</v>
      </c>
      <c r="S185" s="71">
        <v>23278515.619999997</v>
      </c>
      <c r="T185" s="75">
        <f t="shared" si="3"/>
        <v>6.4230471889814254E-3</v>
      </c>
    </row>
    <row r="186" spans="1:20">
      <c r="A186" s="57">
        <v>41671</v>
      </c>
      <c r="B186">
        <v>430</v>
      </c>
      <c r="C186">
        <v>126812.02</v>
      </c>
      <c r="D186">
        <v>126812.02</v>
      </c>
      <c r="E186">
        <v>126812.02</v>
      </c>
      <c r="F186">
        <v>5733</v>
      </c>
      <c r="G186" t="s">
        <v>412</v>
      </c>
      <c r="H186" t="s">
        <v>265</v>
      </c>
      <c r="I186" t="s">
        <v>268</v>
      </c>
      <c r="J186">
        <v>0.5</v>
      </c>
      <c r="K186">
        <v>0</v>
      </c>
      <c r="O186" s="62"/>
      <c r="P186" s="62"/>
      <c r="Q186" s="64" t="s">
        <v>550</v>
      </c>
      <c r="R186" s="70">
        <v>11465</v>
      </c>
      <c r="S186" s="71">
        <v>6737776.9900000002</v>
      </c>
      <c r="T186" s="75">
        <f t="shared" si="3"/>
        <v>1.8590987613669517E-3</v>
      </c>
    </row>
    <row r="187" spans="1:20">
      <c r="A187" s="57">
        <v>41671</v>
      </c>
      <c r="B187">
        <v>28</v>
      </c>
      <c r="C187">
        <v>6225.19</v>
      </c>
      <c r="D187">
        <v>6482.99</v>
      </c>
      <c r="E187">
        <v>6482.99</v>
      </c>
      <c r="F187">
        <v>5733</v>
      </c>
      <c r="G187" t="s">
        <v>412</v>
      </c>
      <c r="H187" t="s">
        <v>267</v>
      </c>
      <c r="I187" t="s">
        <v>268</v>
      </c>
      <c r="J187">
        <v>0.5</v>
      </c>
      <c r="K187">
        <v>0</v>
      </c>
      <c r="O187" s="62"/>
      <c r="P187" s="62"/>
      <c r="Q187" s="64" t="s">
        <v>506</v>
      </c>
      <c r="R187" s="70">
        <v>1312</v>
      </c>
      <c r="S187" s="71">
        <v>285233.46999999997</v>
      </c>
      <c r="T187" s="75">
        <f t="shared" si="3"/>
        <v>7.8702098862045821E-5</v>
      </c>
    </row>
    <row r="188" spans="1:20">
      <c r="A188" s="57">
        <v>41671</v>
      </c>
      <c r="B188">
        <v>6</v>
      </c>
      <c r="C188">
        <v>2339</v>
      </c>
      <c r="D188">
        <v>2339</v>
      </c>
      <c r="E188">
        <v>2339</v>
      </c>
      <c r="F188">
        <v>5734</v>
      </c>
      <c r="G188" t="s">
        <v>413</v>
      </c>
      <c r="H188" t="s">
        <v>265</v>
      </c>
      <c r="I188" t="s">
        <v>268</v>
      </c>
      <c r="J188">
        <v>0.5</v>
      </c>
      <c r="K188">
        <v>0</v>
      </c>
      <c r="O188" s="62"/>
      <c r="P188" s="62"/>
      <c r="Q188" s="64" t="s">
        <v>480</v>
      </c>
      <c r="R188" s="70">
        <v>3195</v>
      </c>
      <c r="S188" s="71">
        <v>1389509.58</v>
      </c>
      <c r="T188" s="75">
        <f t="shared" si="3"/>
        <v>3.83395820746141E-4</v>
      </c>
    </row>
    <row r="189" spans="1:20">
      <c r="A189" s="57">
        <v>41671</v>
      </c>
      <c r="B189">
        <v>214</v>
      </c>
      <c r="C189">
        <v>41526.239999999998</v>
      </c>
      <c r="D189">
        <v>42667.28</v>
      </c>
      <c r="E189">
        <v>42667.28</v>
      </c>
      <c r="F189">
        <v>5734</v>
      </c>
      <c r="G189" t="s">
        <v>413</v>
      </c>
      <c r="H189" t="s">
        <v>267</v>
      </c>
      <c r="I189" t="s">
        <v>268</v>
      </c>
      <c r="J189">
        <v>0.5</v>
      </c>
      <c r="K189">
        <v>0</v>
      </c>
      <c r="O189" s="62"/>
      <c r="P189" s="62"/>
      <c r="Q189" s="64" t="s">
        <v>326</v>
      </c>
      <c r="R189" s="70">
        <v>184681</v>
      </c>
      <c r="S189" s="71">
        <v>8427766.4299999997</v>
      </c>
      <c r="T189" s="75">
        <f t="shared" si="3"/>
        <v>2.3254034905514104E-3</v>
      </c>
    </row>
    <row r="190" spans="1:20">
      <c r="A190" s="57">
        <v>41671</v>
      </c>
      <c r="B190">
        <v>1746</v>
      </c>
      <c r="C190">
        <v>62368.36</v>
      </c>
      <c r="D190">
        <v>62368.36</v>
      </c>
      <c r="E190">
        <v>62368.36</v>
      </c>
      <c r="F190">
        <v>5735</v>
      </c>
      <c r="G190" t="s">
        <v>414</v>
      </c>
      <c r="H190" t="s">
        <v>265</v>
      </c>
      <c r="I190" t="s">
        <v>268</v>
      </c>
      <c r="J190">
        <v>0.5</v>
      </c>
      <c r="K190">
        <v>0</v>
      </c>
      <c r="O190" s="62"/>
      <c r="P190" s="62"/>
      <c r="Q190" s="64" t="s">
        <v>493</v>
      </c>
      <c r="R190" s="70">
        <v>5912</v>
      </c>
      <c r="S190" s="71">
        <v>854102.28</v>
      </c>
      <c r="T190" s="75">
        <f t="shared" si="3"/>
        <v>2.3566533786816376E-4</v>
      </c>
    </row>
    <row r="191" spans="1:20">
      <c r="A191" s="57">
        <v>41671</v>
      </c>
      <c r="B191">
        <v>12</v>
      </c>
      <c r="C191">
        <v>1035.3</v>
      </c>
      <c r="D191">
        <v>1066.3399999999999</v>
      </c>
      <c r="E191">
        <v>1066.3399999999999</v>
      </c>
      <c r="F191">
        <v>5735</v>
      </c>
      <c r="G191" t="s">
        <v>414</v>
      </c>
      <c r="H191" t="s">
        <v>267</v>
      </c>
      <c r="I191" t="s">
        <v>268</v>
      </c>
      <c r="J191">
        <v>0.5</v>
      </c>
      <c r="K191">
        <v>0</v>
      </c>
      <c r="O191" s="62"/>
      <c r="P191" s="62"/>
      <c r="Q191" s="64" t="s">
        <v>537</v>
      </c>
      <c r="R191" s="70">
        <v>16190</v>
      </c>
      <c r="S191" s="71">
        <v>30033494.950000003</v>
      </c>
      <c r="T191" s="75">
        <f t="shared" si="3"/>
        <v>8.2868924489389491E-3</v>
      </c>
    </row>
    <row r="192" spans="1:20">
      <c r="A192" s="57">
        <v>41671</v>
      </c>
      <c r="B192">
        <v>6810</v>
      </c>
      <c r="C192">
        <v>724503.71</v>
      </c>
      <c r="D192">
        <v>724503.71</v>
      </c>
      <c r="E192">
        <v>724503.71</v>
      </c>
      <c r="F192">
        <v>5811</v>
      </c>
      <c r="G192" t="s">
        <v>415</v>
      </c>
      <c r="H192" t="s">
        <v>265</v>
      </c>
      <c r="I192" t="s">
        <v>274</v>
      </c>
      <c r="J192">
        <v>0.52</v>
      </c>
      <c r="K192">
        <v>0</v>
      </c>
      <c r="O192" s="62"/>
      <c r="P192" s="62"/>
      <c r="Q192" s="64" t="s">
        <v>320</v>
      </c>
      <c r="R192" s="70">
        <v>24</v>
      </c>
      <c r="S192" s="71">
        <v>969</v>
      </c>
      <c r="T192" s="75">
        <f t="shared" si="3"/>
        <v>2.6736811005146907E-7</v>
      </c>
    </row>
    <row r="193" spans="1:20">
      <c r="A193" s="57">
        <v>41671</v>
      </c>
      <c r="B193">
        <v>131</v>
      </c>
      <c r="C193">
        <v>8783.09</v>
      </c>
      <c r="D193">
        <v>9046.59</v>
      </c>
      <c r="E193">
        <v>9046.59</v>
      </c>
      <c r="F193">
        <v>5811</v>
      </c>
      <c r="G193" t="s">
        <v>415</v>
      </c>
      <c r="H193" t="s">
        <v>267</v>
      </c>
      <c r="I193" t="s">
        <v>274</v>
      </c>
      <c r="J193">
        <v>0.52</v>
      </c>
      <c r="K193">
        <v>0</v>
      </c>
      <c r="O193" s="62"/>
      <c r="P193" s="62"/>
      <c r="Q193" s="64" t="s">
        <v>553</v>
      </c>
      <c r="R193" s="70">
        <v>433557</v>
      </c>
      <c r="S193" s="71">
        <v>209293200.81999999</v>
      </c>
      <c r="T193" s="75">
        <f t="shared" si="3"/>
        <v>5.7748532043205347E-2</v>
      </c>
    </row>
    <row r="194" spans="1:20">
      <c r="A194" s="57">
        <v>41671</v>
      </c>
      <c r="B194">
        <v>1</v>
      </c>
      <c r="C194">
        <v>81.8</v>
      </c>
      <c r="D194">
        <v>0</v>
      </c>
      <c r="E194">
        <v>81.8</v>
      </c>
      <c r="F194">
        <v>5812</v>
      </c>
      <c r="G194" t="s">
        <v>416</v>
      </c>
      <c r="H194" t="s">
        <v>265</v>
      </c>
      <c r="I194">
        <v>0</v>
      </c>
      <c r="J194">
        <v>0</v>
      </c>
      <c r="K194">
        <v>0</v>
      </c>
      <c r="O194" s="62"/>
      <c r="P194" s="62"/>
      <c r="Q194" s="64" t="s">
        <v>485</v>
      </c>
      <c r="R194" s="70">
        <v>792</v>
      </c>
      <c r="S194" s="71">
        <v>498440.17</v>
      </c>
      <c r="T194" s="75">
        <f t="shared" si="3"/>
        <v>1.3753045018228375E-4</v>
      </c>
    </row>
    <row r="195" spans="1:20">
      <c r="A195" s="57">
        <v>41671</v>
      </c>
      <c r="B195">
        <v>75876</v>
      </c>
      <c r="C195">
        <v>6358440.8899999997</v>
      </c>
      <c r="D195">
        <v>6358440.8899999997</v>
      </c>
      <c r="E195">
        <v>6358440.8899999997</v>
      </c>
      <c r="F195">
        <v>5812</v>
      </c>
      <c r="G195" t="s">
        <v>416</v>
      </c>
      <c r="H195" t="s">
        <v>265</v>
      </c>
      <c r="I195" t="s">
        <v>274</v>
      </c>
      <c r="J195">
        <v>0.52</v>
      </c>
      <c r="K195">
        <v>0</v>
      </c>
      <c r="O195" s="62"/>
      <c r="P195" s="62"/>
      <c r="Q195" s="64" t="s">
        <v>402</v>
      </c>
      <c r="R195" s="70">
        <v>679</v>
      </c>
      <c r="S195" s="71">
        <v>87820.93</v>
      </c>
      <c r="T195" s="75">
        <f t="shared" si="3"/>
        <v>2.4231698737938453E-5</v>
      </c>
    </row>
    <row r="196" spans="1:20">
      <c r="A196" s="57">
        <v>41671</v>
      </c>
      <c r="B196">
        <v>5149</v>
      </c>
      <c r="C196">
        <v>547882.71</v>
      </c>
      <c r="D196">
        <v>564393.25</v>
      </c>
      <c r="E196">
        <v>564393.25</v>
      </c>
      <c r="F196">
        <v>5812</v>
      </c>
      <c r="G196" t="s">
        <v>416</v>
      </c>
      <c r="H196" t="s">
        <v>267</v>
      </c>
      <c r="I196" t="s">
        <v>274</v>
      </c>
      <c r="J196">
        <v>0.52</v>
      </c>
      <c r="K196">
        <v>0</v>
      </c>
      <c r="O196" s="62"/>
      <c r="P196" s="62"/>
      <c r="Q196" s="64" t="s">
        <v>474</v>
      </c>
      <c r="R196" s="70">
        <v>42</v>
      </c>
      <c r="S196" s="71">
        <v>21780.32</v>
      </c>
      <c r="T196" s="75">
        <f t="shared" si="3"/>
        <v>6.0096625332468658E-6</v>
      </c>
    </row>
    <row r="197" spans="1:20">
      <c r="A197" s="57">
        <v>41671</v>
      </c>
      <c r="B197">
        <v>18386</v>
      </c>
      <c r="C197">
        <v>1689407.42</v>
      </c>
      <c r="D197">
        <v>1689407.42</v>
      </c>
      <c r="E197">
        <v>1689407.42</v>
      </c>
      <c r="F197">
        <v>5813</v>
      </c>
      <c r="G197" t="s">
        <v>417</v>
      </c>
      <c r="H197" t="s">
        <v>265</v>
      </c>
      <c r="I197" t="s">
        <v>274</v>
      </c>
      <c r="J197">
        <v>0.52</v>
      </c>
      <c r="K197">
        <v>0</v>
      </c>
      <c r="O197" s="62"/>
      <c r="P197" s="62"/>
      <c r="Q197" s="64" t="s">
        <v>540</v>
      </c>
      <c r="R197" s="70">
        <v>2716</v>
      </c>
      <c r="S197" s="71">
        <v>1523651</v>
      </c>
      <c r="T197" s="75">
        <f t="shared" si="3"/>
        <v>4.2040834700519188E-4</v>
      </c>
    </row>
    <row r="198" spans="1:20">
      <c r="A198" s="57">
        <v>41671</v>
      </c>
      <c r="B198">
        <v>859</v>
      </c>
      <c r="C198">
        <v>107639.41</v>
      </c>
      <c r="D198">
        <v>110868.91</v>
      </c>
      <c r="E198">
        <v>110868.91</v>
      </c>
      <c r="F198">
        <v>5813</v>
      </c>
      <c r="G198" t="s">
        <v>417</v>
      </c>
      <c r="H198" t="s">
        <v>267</v>
      </c>
      <c r="I198" t="s">
        <v>274</v>
      </c>
      <c r="J198">
        <v>0.52</v>
      </c>
      <c r="K198">
        <v>0</v>
      </c>
      <c r="O198" s="62"/>
      <c r="P198" s="62"/>
      <c r="Q198" s="64" t="s">
        <v>339</v>
      </c>
      <c r="R198" s="70">
        <v>69033</v>
      </c>
      <c r="S198" s="71">
        <v>5464577.9500000002</v>
      </c>
      <c r="T198" s="75">
        <f t="shared" si="3"/>
        <v>1.5077955404751615E-3</v>
      </c>
    </row>
    <row r="199" spans="1:20">
      <c r="A199" s="57">
        <v>41671</v>
      </c>
      <c r="B199">
        <v>1</v>
      </c>
      <c r="C199">
        <v>44.4</v>
      </c>
      <c r="D199">
        <v>0</v>
      </c>
      <c r="E199">
        <v>44.4</v>
      </c>
      <c r="F199">
        <v>5814</v>
      </c>
      <c r="G199" t="s">
        <v>418</v>
      </c>
      <c r="H199" t="s">
        <v>265</v>
      </c>
      <c r="I199">
        <v>0</v>
      </c>
      <c r="J199">
        <v>0</v>
      </c>
      <c r="K199">
        <v>0</v>
      </c>
      <c r="O199" s="62"/>
      <c r="P199" s="62"/>
      <c r="Q199" s="64" t="s">
        <v>337</v>
      </c>
      <c r="R199" s="70">
        <v>134377</v>
      </c>
      <c r="S199" s="71">
        <v>6478441.9000000004</v>
      </c>
      <c r="T199" s="75">
        <f t="shared" si="3"/>
        <v>1.7875425870807519E-3</v>
      </c>
    </row>
    <row r="200" spans="1:20">
      <c r="A200" s="57">
        <v>41671</v>
      </c>
      <c r="B200">
        <v>32598</v>
      </c>
      <c r="C200">
        <v>541690.98</v>
      </c>
      <c r="D200">
        <v>541690.98</v>
      </c>
      <c r="E200">
        <v>541690.98</v>
      </c>
      <c r="F200">
        <v>5814</v>
      </c>
      <c r="G200" t="s">
        <v>418</v>
      </c>
      <c r="H200" t="s">
        <v>265</v>
      </c>
      <c r="I200" t="s">
        <v>274</v>
      </c>
      <c r="J200">
        <v>0.52</v>
      </c>
      <c r="K200">
        <v>0</v>
      </c>
      <c r="O200" s="62"/>
      <c r="P200" s="62"/>
      <c r="Q200" s="64" t="s">
        <v>518</v>
      </c>
      <c r="R200" s="70">
        <v>8434</v>
      </c>
      <c r="S200" s="71">
        <v>841835.2</v>
      </c>
      <c r="T200" s="75">
        <f t="shared" ref="T200:T263" si="4">S200/GETPIVOTDATA("Sum of SUM(A_TXN_ADJ)",$O$5)</f>
        <v>2.3228058451888595E-4</v>
      </c>
    </row>
    <row r="201" spans="1:20">
      <c r="A201" s="57">
        <v>41671</v>
      </c>
      <c r="B201">
        <v>842</v>
      </c>
      <c r="C201">
        <v>17947.62</v>
      </c>
      <c r="D201">
        <v>18486</v>
      </c>
      <c r="E201">
        <v>18486</v>
      </c>
      <c r="F201">
        <v>5814</v>
      </c>
      <c r="G201" t="s">
        <v>418</v>
      </c>
      <c r="H201" t="s">
        <v>267</v>
      </c>
      <c r="I201" t="s">
        <v>274</v>
      </c>
      <c r="J201">
        <v>0.52</v>
      </c>
      <c r="K201">
        <v>0</v>
      </c>
      <c r="O201" s="62"/>
      <c r="P201" s="62"/>
      <c r="Q201" s="64" t="s">
        <v>544</v>
      </c>
      <c r="R201" s="70">
        <v>68</v>
      </c>
      <c r="S201" s="71">
        <v>2341.7600000000002</v>
      </c>
      <c r="T201" s="75">
        <f t="shared" si="4"/>
        <v>6.4614235850787234E-7</v>
      </c>
    </row>
    <row r="202" spans="1:20">
      <c r="A202" s="57">
        <v>41671</v>
      </c>
      <c r="B202">
        <v>2</v>
      </c>
      <c r="C202">
        <v>94.74</v>
      </c>
      <c r="D202">
        <v>0</v>
      </c>
      <c r="E202">
        <v>94.74</v>
      </c>
      <c r="F202">
        <v>5912</v>
      </c>
      <c r="G202" t="s">
        <v>419</v>
      </c>
      <c r="H202" t="s">
        <v>265</v>
      </c>
      <c r="I202">
        <v>0</v>
      </c>
      <c r="J202">
        <v>0</v>
      </c>
      <c r="K202">
        <v>0</v>
      </c>
      <c r="O202" s="62"/>
      <c r="P202" s="62"/>
      <c r="Q202" s="64" t="s">
        <v>338</v>
      </c>
      <c r="R202" s="70">
        <v>13950</v>
      </c>
      <c r="S202" s="71">
        <v>2056989.88</v>
      </c>
      <c r="T202" s="75">
        <f t="shared" si="4"/>
        <v>5.6756810795727361E-4</v>
      </c>
    </row>
    <row r="203" spans="1:20">
      <c r="A203" s="57">
        <v>41671</v>
      </c>
      <c r="B203">
        <v>47334</v>
      </c>
      <c r="C203">
        <v>2170348.54</v>
      </c>
      <c r="D203">
        <v>2170348.54</v>
      </c>
      <c r="E203">
        <v>2170348.54</v>
      </c>
      <c r="F203">
        <v>5912</v>
      </c>
      <c r="G203" t="s">
        <v>419</v>
      </c>
      <c r="H203" t="s">
        <v>265</v>
      </c>
      <c r="I203" t="s">
        <v>266</v>
      </c>
      <c r="J203">
        <v>0.5</v>
      </c>
      <c r="K203">
        <v>0</v>
      </c>
      <c r="O203" s="62"/>
      <c r="P203" s="62"/>
      <c r="Q203" s="64" t="s">
        <v>323</v>
      </c>
      <c r="R203" s="70">
        <v>5357</v>
      </c>
      <c r="S203" s="71">
        <v>1296557.1499999999</v>
      </c>
      <c r="T203" s="75">
        <f t="shared" si="4"/>
        <v>3.5774822989599495E-4</v>
      </c>
    </row>
    <row r="204" spans="1:20">
      <c r="A204" s="57">
        <v>41671</v>
      </c>
      <c r="B204">
        <v>550</v>
      </c>
      <c r="C204">
        <v>27480.37</v>
      </c>
      <c r="D204">
        <v>28304.79</v>
      </c>
      <c r="E204">
        <v>28304.79</v>
      </c>
      <c r="F204">
        <v>5912</v>
      </c>
      <c r="G204" t="s">
        <v>419</v>
      </c>
      <c r="H204" t="s">
        <v>267</v>
      </c>
      <c r="I204" t="s">
        <v>266</v>
      </c>
      <c r="J204">
        <v>0.5</v>
      </c>
      <c r="K204">
        <v>0</v>
      </c>
      <c r="O204" s="62"/>
      <c r="P204" s="62"/>
      <c r="Q204" s="64" t="s">
        <v>472</v>
      </c>
      <c r="R204" s="70">
        <v>917</v>
      </c>
      <c r="S204" s="71">
        <v>3039519.9</v>
      </c>
      <c r="T204" s="75">
        <f t="shared" si="4"/>
        <v>8.3866944388733781E-4</v>
      </c>
    </row>
    <row r="205" spans="1:20">
      <c r="A205" s="57">
        <v>41671</v>
      </c>
      <c r="B205">
        <v>6</v>
      </c>
      <c r="C205">
        <v>734.25</v>
      </c>
      <c r="D205">
        <v>0</v>
      </c>
      <c r="E205">
        <v>734.25</v>
      </c>
      <c r="F205">
        <v>5921</v>
      </c>
      <c r="G205" t="s">
        <v>420</v>
      </c>
      <c r="H205" t="s">
        <v>265</v>
      </c>
      <c r="I205">
        <v>0</v>
      </c>
      <c r="J205">
        <v>0</v>
      </c>
      <c r="K205">
        <v>0</v>
      </c>
      <c r="O205" s="62"/>
      <c r="P205" s="62"/>
      <c r="Q205" s="64" t="s">
        <v>538</v>
      </c>
      <c r="R205" s="70">
        <v>72690</v>
      </c>
      <c r="S205" s="71">
        <v>22025901.309999999</v>
      </c>
      <c r="T205" s="75">
        <f t="shared" si="4"/>
        <v>6.0774237414188614E-3</v>
      </c>
    </row>
    <row r="206" spans="1:20">
      <c r="A206" s="57">
        <v>41671</v>
      </c>
      <c r="B206">
        <v>90695</v>
      </c>
      <c r="C206">
        <v>7432940.29</v>
      </c>
      <c r="D206">
        <v>7432940.29</v>
      </c>
      <c r="E206">
        <v>7432940.29</v>
      </c>
      <c r="F206">
        <v>5921</v>
      </c>
      <c r="G206" t="s">
        <v>420</v>
      </c>
      <c r="H206" t="s">
        <v>265</v>
      </c>
      <c r="I206" t="s">
        <v>268</v>
      </c>
      <c r="J206">
        <v>0.5</v>
      </c>
      <c r="K206">
        <v>0</v>
      </c>
      <c r="O206" s="62"/>
      <c r="P206" s="62"/>
      <c r="Q206" s="64" t="s">
        <v>344</v>
      </c>
      <c r="R206" s="70">
        <v>179241</v>
      </c>
      <c r="S206" s="71">
        <v>52118579.86999999</v>
      </c>
      <c r="T206" s="75">
        <f t="shared" si="4"/>
        <v>1.4380646231587656E-2</v>
      </c>
    </row>
    <row r="207" spans="1:20">
      <c r="A207" s="57">
        <v>41671</v>
      </c>
      <c r="B207">
        <v>346</v>
      </c>
      <c r="C207">
        <v>30764.38</v>
      </c>
      <c r="D207">
        <v>31688.959999999999</v>
      </c>
      <c r="E207">
        <v>31688.959999999999</v>
      </c>
      <c r="F207">
        <v>5921</v>
      </c>
      <c r="G207" t="s">
        <v>420</v>
      </c>
      <c r="H207" t="s">
        <v>267</v>
      </c>
      <c r="I207" t="s">
        <v>268</v>
      </c>
      <c r="J207">
        <v>0.5</v>
      </c>
      <c r="K207">
        <v>0</v>
      </c>
      <c r="O207" s="62"/>
      <c r="P207" s="62"/>
      <c r="Q207" s="64" t="s">
        <v>543</v>
      </c>
      <c r="R207" s="70">
        <v>288355</v>
      </c>
      <c r="S207" s="71">
        <v>22962322.640000001</v>
      </c>
      <c r="T207" s="75">
        <f t="shared" si="4"/>
        <v>6.3358026900401038E-3</v>
      </c>
    </row>
    <row r="208" spans="1:20">
      <c r="A208" s="57">
        <v>41671</v>
      </c>
      <c r="B208">
        <v>5</v>
      </c>
      <c r="C208">
        <v>606.14</v>
      </c>
      <c r="D208">
        <v>624.32000000000005</v>
      </c>
      <c r="E208">
        <v>624.32000000000005</v>
      </c>
      <c r="F208">
        <v>5931</v>
      </c>
      <c r="G208" t="s">
        <v>421</v>
      </c>
      <c r="H208" t="s">
        <v>267</v>
      </c>
      <c r="I208" t="s">
        <v>268</v>
      </c>
      <c r="J208">
        <v>0.5</v>
      </c>
      <c r="K208">
        <v>0</v>
      </c>
      <c r="O208" s="62"/>
      <c r="P208" s="62"/>
      <c r="Q208" s="64" t="s">
        <v>371</v>
      </c>
      <c r="R208" s="70">
        <v>66670</v>
      </c>
      <c r="S208" s="71">
        <v>15244900.449999997</v>
      </c>
      <c r="T208" s="75">
        <f t="shared" si="4"/>
        <v>4.2063985771303306E-3</v>
      </c>
    </row>
    <row r="209" spans="1:20">
      <c r="A209" s="57">
        <v>41671</v>
      </c>
      <c r="B209">
        <v>157</v>
      </c>
      <c r="C209">
        <v>58525.37</v>
      </c>
      <c r="D209">
        <v>58525.37</v>
      </c>
      <c r="E209">
        <v>58525.37</v>
      </c>
      <c r="F209">
        <v>5932</v>
      </c>
      <c r="G209" t="s">
        <v>422</v>
      </c>
      <c r="H209" t="s">
        <v>265</v>
      </c>
      <c r="I209" t="s">
        <v>268</v>
      </c>
      <c r="J209">
        <v>0.5</v>
      </c>
      <c r="K209">
        <v>0</v>
      </c>
      <c r="O209" s="62"/>
      <c r="P209" s="62"/>
      <c r="Q209" s="64" t="s">
        <v>420</v>
      </c>
      <c r="R209" s="70">
        <v>1</v>
      </c>
      <c r="S209" s="71">
        <v>366.6</v>
      </c>
      <c r="T209" s="75">
        <f t="shared" si="4"/>
        <v>1.0115288869439481E-7</v>
      </c>
    </row>
    <row r="210" spans="1:20">
      <c r="A210" s="57">
        <v>41671</v>
      </c>
      <c r="B210">
        <v>16</v>
      </c>
      <c r="C210">
        <v>2753.81</v>
      </c>
      <c r="D210">
        <v>2837.85</v>
      </c>
      <c r="E210">
        <v>2837.85</v>
      </c>
      <c r="F210">
        <v>5932</v>
      </c>
      <c r="G210" t="s">
        <v>422</v>
      </c>
      <c r="H210" t="s">
        <v>267</v>
      </c>
      <c r="I210" t="s">
        <v>268</v>
      </c>
      <c r="J210">
        <v>0.5</v>
      </c>
      <c r="K210">
        <v>0</v>
      </c>
      <c r="O210" s="62"/>
      <c r="P210" s="62"/>
      <c r="Q210" s="64" t="s">
        <v>561</v>
      </c>
      <c r="R210" s="70">
        <v>5</v>
      </c>
      <c r="S210" s="71">
        <v>291.10000000000002</v>
      </c>
      <c r="T210" s="75">
        <f t="shared" si="4"/>
        <v>8.03208016883206E-8</v>
      </c>
    </row>
    <row r="211" spans="1:20">
      <c r="A211" s="57">
        <v>41671</v>
      </c>
      <c r="B211">
        <v>20</v>
      </c>
      <c r="C211">
        <v>2673.85</v>
      </c>
      <c r="D211">
        <v>2673.85</v>
      </c>
      <c r="E211">
        <v>2673.85</v>
      </c>
      <c r="F211">
        <v>5933</v>
      </c>
      <c r="G211" t="s">
        <v>423</v>
      </c>
      <c r="H211" t="s">
        <v>265</v>
      </c>
      <c r="I211" t="s">
        <v>268</v>
      </c>
      <c r="J211">
        <v>0.5</v>
      </c>
      <c r="K211">
        <v>0</v>
      </c>
      <c r="O211" s="62"/>
      <c r="P211" s="62"/>
      <c r="Q211" s="64" t="s">
        <v>563</v>
      </c>
      <c r="R211" s="70">
        <v>23</v>
      </c>
      <c r="S211" s="71">
        <v>1617.3</v>
      </c>
      <c r="T211" s="75">
        <f t="shared" si="4"/>
        <v>4.462481366215077E-7</v>
      </c>
    </row>
    <row r="212" spans="1:20">
      <c r="A212" s="57">
        <v>41671</v>
      </c>
      <c r="B212">
        <v>7</v>
      </c>
      <c r="C212">
        <v>2920</v>
      </c>
      <c r="D212">
        <v>2920</v>
      </c>
      <c r="E212">
        <v>2920</v>
      </c>
      <c r="F212">
        <v>5935</v>
      </c>
      <c r="G212" t="s">
        <v>424</v>
      </c>
      <c r="H212" t="s">
        <v>265</v>
      </c>
      <c r="I212" t="s">
        <v>271</v>
      </c>
      <c r="J212">
        <v>0.52</v>
      </c>
      <c r="K212">
        <v>0</v>
      </c>
      <c r="O212" s="62"/>
      <c r="P212" s="59" t="s">
        <v>294</v>
      </c>
      <c r="Q212" s="60"/>
      <c r="R212" s="68">
        <v>14507485</v>
      </c>
      <c r="S212" s="69">
        <v>1533631354.1000001</v>
      </c>
      <c r="T212" s="75">
        <f t="shared" si="4"/>
        <v>0.42316214309741218</v>
      </c>
    </row>
    <row r="213" spans="1:20">
      <c r="A213" s="57">
        <v>41671</v>
      </c>
      <c r="B213">
        <v>1</v>
      </c>
      <c r="C213">
        <v>163.68</v>
      </c>
      <c r="D213">
        <v>168.6</v>
      </c>
      <c r="E213">
        <v>168.6</v>
      </c>
      <c r="F213">
        <v>5937</v>
      </c>
      <c r="G213" t="s">
        <v>425</v>
      </c>
      <c r="H213" t="s">
        <v>267</v>
      </c>
      <c r="I213" t="s">
        <v>268</v>
      </c>
      <c r="J213">
        <v>0.5</v>
      </c>
      <c r="K213">
        <v>0</v>
      </c>
      <c r="O213" s="59" t="s">
        <v>282</v>
      </c>
      <c r="P213" s="60"/>
      <c r="Q213" s="60"/>
      <c r="R213" s="68">
        <v>29339366</v>
      </c>
      <c r="S213" s="69">
        <v>3309797836.3199987</v>
      </c>
      <c r="T213" s="75">
        <f t="shared" si="4"/>
        <v>0.91324498673820409</v>
      </c>
    </row>
    <row r="214" spans="1:20">
      <c r="A214" s="57">
        <v>41671</v>
      </c>
      <c r="B214">
        <v>384</v>
      </c>
      <c r="C214">
        <v>92691.19</v>
      </c>
      <c r="D214">
        <v>92691.19</v>
      </c>
      <c r="E214">
        <v>92691.19</v>
      </c>
      <c r="F214">
        <v>5940</v>
      </c>
      <c r="G214" t="s">
        <v>426</v>
      </c>
      <c r="H214" t="s">
        <v>265</v>
      </c>
      <c r="I214" t="s">
        <v>268</v>
      </c>
      <c r="J214">
        <v>0.5</v>
      </c>
      <c r="K214">
        <v>0</v>
      </c>
      <c r="O214" s="59" t="s">
        <v>267</v>
      </c>
      <c r="P214" s="59" t="s">
        <v>270</v>
      </c>
      <c r="Q214" s="59" t="s">
        <v>334</v>
      </c>
      <c r="R214" s="68">
        <v>82234</v>
      </c>
      <c r="S214" s="69">
        <v>37895994.119999997</v>
      </c>
      <c r="T214" s="75">
        <f t="shared" si="4"/>
        <v>1.0456326446218767E-2</v>
      </c>
    </row>
    <row r="215" spans="1:20">
      <c r="A215" s="57">
        <v>41671</v>
      </c>
      <c r="B215">
        <v>371</v>
      </c>
      <c r="C215">
        <v>61949.5</v>
      </c>
      <c r="D215">
        <v>62163.199999999997</v>
      </c>
      <c r="E215">
        <v>62163.199999999997</v>
      </c>
      <c r="F215">
        <v>5940</v>
      </c>
      <c r="G215" t="s">
        <v>426</v>
      </c>
      <c r="H215" t="s">
        <v>267</v>
      </c>
      <c r="I215" t="s">
        <v>268</v>
      </c>
      <c r="J215">
        <v>0.5</v>
      </c>
      <c r="K215">
        <v>0</v>
      </c>
      <c r="O215" s="62"/>
      <c r="P215" s="62"/>
      <c r="Q215" s="64" t="s">
        <v>335</v>
      </c>
      <c r="R215" s="70">
        <v>172</v>
      </c>
      <c r="S215" s="71">
        <v>32711.53</v>
      </c>
      <c r="T215" s="75">
        <f t="shared" si="4"/>
        <v>9.0258203849245944E-6</v>
      </c>
    </row>
    <row r="216" spans="1:20">
      <c r="A216" s="57">
        <v>41671</v>
      </c>
      <c r="B216">
        <v>2</v>
      </c>
      <c r="C216">
        <v>-264.14999999999998</v>
      </c>
      <c r="D216">
        <v>0</v>
      </c>
      <c r="E216">
        <v>-264.14999999999998</v>
      </c>
      <c r="F216">
        <v>5941</v>
      </c>
      <c r="G216" t="s">
        <v>427</v>
      </c>
      <c r="H216" t="s">
        <v>265</v>
      </c>
      <c r="I216">
        <v>0</v>
      </c>
      <c r="J216">
        <v>0</v>
      </c>
      <c r="K216">
        <v>0</v>
      </c>
      <c r="O216" s="62"/>
      <c r="P216" s="59" t="s">
        <v>284</v>
      </c>
      <c r="Q216" s="60"/>
      <c r="R216" s="68">
        <v>82406</v>
      </c>
      <c r="S216" s="69">
        <v>37928705.649999999</v>
      </c>
      <c r="T216" s="75">
        <f t="shared" si="4"/>
        <v>1.0465352266603691E-2</v>
      </c>
    </row>
    <row r="217" spans="1:20">
      <c r="A217" s="57">
        <v>41671</v>
      </c>
      <c r="B217">
        <v>12162</v>
      </c>
      <c r="C217">
        <v>1295427.46</v>
      </c>
      <c r="D217">
        <v>1295427.46</v>
      </c>
      <c r="E217">
        <v>1295427.46</v>
      </c>
      <c r="F217">
        <v>5941</v>
      </c>
      <c r="G217" t="s">
        <v>427</v>
      </c>
      <c r="H217" t="s">
        <v>265</v>
      </c>
      <c r="I217" t="s">
        <v>268</v>
      </c>
      <c r="J217">
        <v>0.5</v>
      </c>
      <c r="K217">
        <v>0</v>
      </c>
      <c r="O217" s="62"/>
      <c r="P217" s="59" t="s">
        <v>276</v>
      </c>
      <c r="Q217" s="59" t="s">
        <v>462</v>
      </c>
      <c r="R217" s="68">
        <v>146523</v>
      </c>
      <c r="S217" s="69">
        <v>74889733.5</v>
      </c>
      <c r="T217" s="75">
        <f t="shared" si="4"/>
        <v>2.0663701246804118E-2</v>
      </c>
    </row>
    <row r="218" spans="1:20">
      <c r="A218" s="57">
        <v>41671</v>
      </c>
      <c r="B218">
        <v>1017</v>
      </c>
      <c r="C218">
        <v>200276.94</v>
      </c>
      <c r="D218">
        <v>206079.72</v>
      </c>
      <c r="E218">
        <v>206079.72</v>
      </c>
      <c r="F218">
        <v>5941</v>
      </c>
      <c r="G218" t="s">
        <v>427</v>
      </c>
      <c r="H218" t="s">
        <v>267</v>
      </c>
      <c r="I218" t="s">
        <v>268</v>
      </c>
      <c r="J218">
        <v>0.5</v>
      </c>
      <c r="K218">
        <v>0</v>
      </c>
      <c r="O218" s="62"/>
      <c r="P218" s="62"/>
      <c r="Q218" s="64" t="s">
        <v>464</v>
      </c>
      <c r="R218" s="70">
        <v>74</v>
      </c>
      <c r="S218" s="71">
        <v>23479.31</v>
      </c>
      <c r="T218" s="75">
        <f t="shared" si="4"/>
        <v>6.4784507120872645E-6</v>
      </c>
    </row>
    <row r="219" spans="1:20">
      <c r="A219" s="57">
        <v>41671</v>
      </c>
      <c r="B219">
        <v>6641</v>
      </c>
      <c r="C219">
        <v>481908.9</v>
      </c>
      <c r="D219">
        <v>481908.9</v>
      </c>
      <c r="E219">
        <v>481908.9</v>
      </c>
      <c r="F219">
        <v>5942</v>
      </c>
      <c r="G219" t="s">
        <v>428</v>
      </c>
      <c r="H219" t="s">
        <v>265</v>
      </c>
      <c r="I219" t="s">
        <v>268</v>
      </c>
      <c r="J219">
        <v>0.5</v>
      </c>
      <c r="K219">
        <v>0</v>
      </c>
      <c r="O219" s="62"/>
      <c r="P219" s="62"/>
      <c r="Q219" s="64" t="s">
        <v>463</v>
      </c>
      <c r="R219" s="70">
        <v>2018</v>
      </c>
      <c r="S219" s="71">
        <v>962830.06</v>
      </c>
      <c r="T219" s="75">
        <f t="shared" si="4"/>
        <v>2.6566568982759815E-4</v>
      </c>
    </row>
    <row r="220" spans="1:20">
      <c r="A220" s="57">
        <v>41671</v>
      </c>
      <c r="B220">
        <v>1305</v>
      </c>
      <c r="C220">
        <v>64617.32</v>
      </c>
      <c r="D220">
        <v>65198.06</v>
      </c>
      <c r="E220">
        <v>65198.06</v>
      </c>
      <c r="F220">
        <v>5942</v>
      </c>
      <c r="G220" t="s">
        <v>428</v>
      </c>
      <c r="H220" t="s">
        <v>267</v>
      </c>
      <c r="I220" t="s">
        <v>268</v>
      </c>
      <c r="J220">
        <v>0.5</v>
      </c>
      <c r="K220">
        <v>0</v>
      </c>
      <c r="O220" s="62"/>
      <c r="P220" s="62"/>
      <c r="Q220" s="64" t="s">
        <v>465</v>
      </c>
      <c r="R220" s="70">
        <v>171</v>
      </c>
      <c r="S220" s="71">
        <v>19010.650000000001</v>
      </c>
      <c r="T220" s="75">
        <f t="shared" si="4"/>
        <v>5.2454505277089384E-6</v>
      </c>
    </row>
    <row r="221" spans="1:20">
      <c r="A221" s="57">
        <v>41671</v>
      </c>
      <c r="B221">
        <v>19103</v>
      </c>
      <c r="C221">
        <v>1622121.41</v>
      </c>
      <c r="D221">
        <v>1622121.41</v>
      </c>
      <c r="E221">
        <v>1622121.41</v>
      </c>
      <c r="F221">
        <v>5943</v>
      </c>
      <c r="G221" t="s">
        <v>429</v>
      </c>
      <c r="H221" t="s">
        <v>265</v>
      </c>
      <c r="I221" t="s">
        <v>268</v>
      </c>
      <c r="J221">
        <v>0.5</v>
      </c>
      <c r="K221">
        <v>0</v>
      </c>
      <c r="O221" s="62"/>
      <c r="P221" s="59" t="s">
        <v>285</v>
      </c>
      <c r="Q221" s="60"/>
      <c r="R221" s="68">
        <v>148786</v>
      </c>
      <c r="S221" s="69">
        <v>75895053.520000011</v>
      </c>
      <c r="T221" s="75">
        <f t="shared" si="4"/>
        <v>2.0941090837871518E-2</v>
      </c>
    </row>
    <row r="222" spans="1:20">
      <c r="A222" s="57">
        <v>41671</v>
      </c>
      <c r="B222">
        <v>114</v>
      </c>
      <c r="C222">
        <v>12481.89</v>
      </c>
      <c r="D222">
        <v>12947.71</v>
      </c>
      <c r="E222">
        <v>12947.71</v>
      </c>
      <c r="F222">
        <v>5943</v>
      </c>
      <c r="G222" t="s">
        <v>429</v>
      </c>
      <c r="H222" t="s">
        <v>267</v>
      </c>
      <c r="I222" t="s">
        <v>268</v>
      </c>
      <c r="J222">
        <v>0.5</v>
      </c>
      <c r="K222">
        <v>0</v>
      </c>
      <c r="O222" s="62"/>
      <c r="P222" s="59" t="s">
        <v>277</v>
      </c>
      <c r="Q222" s="59" t="s">
        <v>499</v>
      </c>
      <c r="R222" s="68">
        <v>86</v>
      </c>
      <c r="S222" s="69">
        <v>38368.160000000003</v>
      </c>
      <c r="T222" s="75">
        <f t="shared" si="4"/>
        <v>1.058660725010565E-5</v>
      </c>
    </row>
    <row r="223" spans="1:20">
      <c r="A223" s="57">
        <v>41671</v>
      </c>
      <c r="B223">
        <v>5302</v>
      </c>
      <c r="C223">
        <v>2037055.03</v>
      </c>
      <c r="D223">
        <v>2037055.03</v>
      </c>
      <c r="E223">
        <v>2037055.03</v>
      </c>
      <c r="F223">
        <v>5944</v>
      </c>
      <c r="G223" t="s">
        <v>430</v>
      </c>
      <c r="H223" t="s">
        <v>265</v>
      </c>
      <c r="I223" t="s">
        <v>268</v>
      </c>
      <c r="J223">
        <v>0.5</v>
      </c>
      <c r="K223">
        <v>0</v>
      </c>
      <c r="O223" s="62"/>
      <c r="P223" s="62"/>
      <c r="Q223" s="64" t="s">
        <v>497</v>
      </c>
      <c r="R223" s="70">
        <v>23802</v>
      </c>
      <c r="S223" s="71">
        <v>8305654.79</v>
      </c>
      <c r="T223" s="75">
        <f t="shared" si="4"/>
        <v>2.2917102414264515E-3</v>
      </c>
    </row>
    <row r="224" spans="1:20">
      <c r="A224" s="57">
        <v>41671</v>
      </c>
      <c r="B224">
        <v>308</v>
      </c>
      <c r="C224">
        <v>291946.83</v>
      </c>
      <c r="D224">
        <v>301074.45</v>
      </c>
      <c r="E224">
        <v>301074.45</v>
      </c>
      <c r="F224">
        <v>5944</v>
      </c>
      <c r="G224" t="s">
        <v>430</v>
      </c>
      <c r="H224" t="s">
        <v>267</v>
      </c>
      <c r="I224" t="s">
        <v>268</v>
      </c>
      <c r="J224">
        <v>0.5</v>
      </c>
      <c r="K224">
        <v>0</v>
      </c>
      <c r="O224" s="62"/>
      <c r="P224" s="62"/>
      <c r="Q224" s="64" t="s">
        <v>498</v>
      </c>
      <c r="R224" s="70">
        <v>28</v>
      </c>
      <c r="S224" s="71">
        <v>10457.44</v>
      </c>
      <c r="T224" s="75">
        <f t="shared" si="4"/>
        <v>2.8854344363019972E-6</v>
      </c>
    </row>
    <row r="225" spans="1:20">
      <c r="A225" s="57">
        <v>41671</v>
      </c>
      <c r="B225">
        <v>1</v>
      </c>
      <c r="C225">
        <v>416.9</v>
      </c>
      <c r="D225">
        <v>0</v>
      </c>
      <c r="E225">
        <v>416.9</v>
      </c>
      <c r="F225">
        <v>5945</v>
      </c>
      <c r="G225" t="s">
        <v>431</v>
      </c>
      <c r="H225" t="s">
        <v>265</v>
      </c>
      <c r="I225">
        <v>0</v>
      </c>
      <c r="J225">
        <v>0</v>
      </c>
      <c r="K225">
        <v>0</v>
      </c>
      <c r="O225" s="62"/>
      <c r="P225" s="59" t="s">
        <v>286</v>
      </c>
      <c r="Q225" s="60"/>
      <c r="R225" s="68">
        <v>23916</v>
      </c>
      <c r="S225" s="69">
        <v>8354480.3900000006</v>
      </c>
      <c r="T225" s="75">
        <f t="shared" si="4"/>
        <v>2.3051822831128593E-3</v>
      </c>
    </row>
    <row r="226" spans="1:20">
      <c r="A226" s="57">
        <v>41671</v>
      </c>
      <c r="B226">
        <v>4015</v>
      </c>
      <c r="C226">
        <v>314132.94</v>
      </c>
      <c r="D226">
        <v>314132.94</v>
      </c>
      <c r="E226">
        <v>314132.94</v>
      </c>
      <c r="F226">
        <v>5945</v>
      </c>
      <c r="G226" t="s">
        <v>431</v>
      </c>
      <c r="H226" t="s">
        <v>265</v>
      </c>
      <c r="I226" t="s">
        <v>268</v>
      </c>
      <c r="J226">
        <v>0.5</v>
      </c>
      <c r="K226">
        <v>0</v>
      </c>
      <c r="O226" s="62"/>
      <c r="P226" s="59" t="s">
        <v>274</v>
      </c>
      <c r="Q226" s="59" t="s">
        <v>416</v>
      </c>
      <c r="R226" s="68">
        <v>98530</v>
      </c>
      <c r="S226" s="69">
        <v>10638385.58</v>
      </c>
      <c r="T226" s="75">
        <f t="shared" si="4"/>
        <v>2.93536124512219E-3</v>
      </c>
    </row>
    <row r="227" spans="1:20">
      <c r="A227" s="57">
        <v>41671</v>
      </c>
      <c r="B227">
        <v>127</v>
      </c>
      <c r="C227">
        <v>12535.97</v>
      </c>
      <c r="D227">
        <v>12912.05</v>
      </c>
      <c r="E227">
        <v>12912.05</v>
      </c>
      <c r="F227">
        <v>5945</v>
      </c>
      <c r="G227" t="s">
        <v>431</v>
      </c>
      <c r="H227" t="s">
        <v>267</v>
      </c>
      <c r="I227" t="s">
        <v>268</v>
      </c>
      <c r="J227">
        <v>0.5</v>
      </c>
      <c r="K227">
        <v>0</v>
      </c>
      <c r="O227" s="62"/>
      <c r="P227" s="62"/>
      <c r="Q227" s="64" t="s">
        <v>415</v>
      </c>
      <c r="R227" s="70">
        <v>2517</v>
      </c>
      <c r="S227" s="71">
        <v>167448.95999999999</v>
      </c>
      <c r="T227" s="75">
        <f t="shared" si="4"/>
        <v>4.6202798725783331E-5</v>
      </c>
    </row>
    <row r="228" spans="1:20">
      <c r="A228" s="57">
        <v>41671</v>
      </c>
      <c r="B228">
        <v>784</v>
      </c>
      <c r="C228">
        <v>214610.31</v>
      </c>
      <c r="D228">
        <v>214610.31</v>
      </c>
      <c r="E228">
        <v>214610.31</v>
      </c>
      <c r="F228">
        <v>5946</v>
      </c>
      <c r="G228" t="s">
        <v>432</v>
      </c>
      <c r="H228" t="s">
        <v>265</v>
      </c>
      <c r="I228" t="s">
        <v>268</v>
      </c>
      <c r="J228">
        <v>0.5</v>
      </c>
      <c r="K228">
        <v>0</v>
      </c>
      <c r="O228" s="62"/>
      <c r="P228" s="62"/>
      <c r="Q228" s="64" t="s">
        <v>418</v>
      </c>
      <c r="R228" s="70">
        <v>13851</v>
      </c>
      <c r="S228" s="71">
        <v>313371.06</v>
      </c>
      <c r="T228" s="75">
        <f t="shared" si="4"/>
        <v>8.6465870027890125E-5</v>
      </c>
    </row>
    <row r="229" spans="1:20">
      <c r="A229" s="57">
        <v>41671</v>
      </c>
      <c r="B229">
        <v>111</v>
      </c>
      <c r="C229">
        <v>41887.040000000001</v>
      </c>
      <c r="D229">
        <v>42624.46</v>
      </c>
      <c r="E229">
        <v>42624.46</v>
      </c>
      <c r="F229">
        <v>5946</v>
      </c>
      <c r="G229" t="s">
        <v>432</v>
      </c>
      <c r="H229" t="s">
        <v>267</v>
      </c>
      <c r="I229" t="s">
        <v>268</v>
      </c>
      <c r="J229">
        <v>0.5</v>
      </c>
      <c r="K229">
        <v>0</v>
      </c>
      <c r="O229" s="62"/>
      <c r="P229" s="62"/>
      <c r="Q229" s="64" t="s">
        <v>417</v>
      </c>
      <c r="R229" s="70">
        <v>13668</v>
      </c>
      <c r="S229" s="71">
        <v>1606838.03</v>
      </c>
      <c r="T229" s="75">
        <f t="shared" si="4"/>
        <v>4.4336145225998535E-4</v>
      </c>
    </row>
    <row r="230" spans="1:20">
      <c r="A230" s="57">
        <v>41671</v>
      </c>
      <c r="B230">
        <v>3862</v>
      </c>
      <c r="C230">
        <v>326888.07</v>
      </c>
      <c r="D230">
        <v>326888.07</v>
      </c>
      <c r="E230">
        <v>326888.07</v>
      </c>
      <c r="F230">
        <v>5947</v>
      </c>
      <c r="G230" t="s">
        <v>433</v>
      </c>
      <c r="H230" t="s">
        <v>265</v>
      </c>
      <c r="I230" t="s">
        <v>268</v>
      </c>
      <c r="J230">
        <v>0.5</v>
      </c>
      <c r="K230">
        <v>0</v>
      </c>
      <c r="O230" s="62"/>
      <c r="P230" s="59" t="s">
        <v>287</v>
      </c>
      <c r="Q230" s="60"/>
      <c r="R230" s="68">
        <v>128566</v>
      </c>
      <c r="S230" s="69">
        <v>12726043.630000001</v>
      </c>
      <c r="T230" s="75">
        <f t="shared" si="4"/>
        <v>3.5113913661358486E-3</v>
      </c>
    </row>
    <row r="231" spans="1:20">
      <c r="A231" s="57">
        <v>41671</v>
      </c>
      <c r="B231">
        <v>758</v>
      </c>
      <c r="C231">
        <v>90812.160000000003</v>
      </c>
      <c r="D231">
        <v>93695.28</v>
      </c>
      <c r="E231">
        <v>93695.28</v>
      </c>
      <c r="F231">
        <v>5947</v>
      </c>
      <c r="G231" t="s">
        <v>433</v>
      </c>
      <c r="H231" t="s">
        <v>267</v>
      </c>
      <c r="I231" t="s">
        <v>268</v>
      </c>
      <c r="J231">
        <v>0.5</v>
      </c>
      <c r="K231">
        <v>0</v>
      </c>
      <c r="O231" s="62"/>
      <c r="P231" s="59" t="s">
        <v>269</v>
      </c>
      <c r="Q231" s="59" t="s">
        <v>331</v>
      </c>
      <c r="R231" s="68">
        <v>16822</v>
      </c>
      <c r="S231" s="69">
        <v>20142044.400000002</v>
      </c>
      <c r="T231" s="75">
        <f t="shared" si="4"/>
        <v>5.5576267737882119E-3</v>
      </c>
    </row>
    <row r="232" spans="1:20">
      <c r="A232" s="57">
        <v>41671</v>
      </c>
      <c r="B232">
        <v>1006</v>
      </c>
      <c r="C232">
        <v>199364.92</v>
      </c>
      <c r="D232">
        <v>199364.92</v>
      </c>
      <c r="E232">
        <v>199364.92</v>
      </c>
      <c r="F232">
        <v>5948</v>
      </c>
      <c r="G232" t="s">
        <v>434</v>
      </c>
      <c r="H232" t="s">
        <v>265</v>
      </c>
      <c r="I232" t="s">
        <v>268</v>
      </c>
      <c r="J232">
        <v>0.5</v>
      </c>
      <c r="K232">
        <v>0</v>
      </c>
      <c r="O232" s="62"/>
      <c r="P232" s="62"/>
      <c r="Q232" s="64" t="s">
        <v>336</v>
      </c>
      <c r="R232" s="70">
        <v>26020</v>
      </c>
      <c r="S232" s="71">
        <v>13017599.6</v>
      </c>
      <c r="T232" s="75">
        <f t="shared" si="4"/>
        <v>3.5918379798336015E-3</v>
      </c>
    </row>
    <row r="233" spans="1:20">
      <c r="A233" s="57">
        <v>41671</v>
      </c>
      <c r="B233">
        <v>169</v>
      </c>
      <c r="C233">
        <v>82353.320000000007</v>
      </c>
      <c r="D233">
        <v>84823.88</v>
      </c>
      <c r="E233">
        <v>84823.88</v>
      </c>
      <c r="F233">
        <v>5948</v>
      </c>
      <c r="G233" t="s">
        <v>434</v>
      </c>
      <c r="H233" t="s">
        <v>267</v>
      </c>
      <c r="I233" t="s">
        <v>268</v>
      </c>
      <c r="J233">
        <v>0.5</v>
      </c>
      <c r="K233">
        <v>0</v>
      </c>
      <c r="O233" s="62"/>
      <c r="P233" s="62"/>
      <c r="Q233" s="64" t="s">
        <v>438</v>
      </c>
      <c r="R233" s="70">
        <v>1292</v>
      </c>
      <c r="S233" s="71">
        <v>724058.89</v>
      </c>
      <c r="T233" s="75">
        <f t="shared" si="4"/>
        <v>1.997835469404175E-4</v>
      </c>
    </row>
    <row r="234" spans="1:20">
      <c r="A234" s="57">
        <v>41671</v>
      </c>
      <c r="B234">
        <v>124</v>
      </c>
      <c r="C234">
        <v>20063.419999999998</v>
      </c>
      <c r="D234">
        <v>20063.419999999998</v>
      </c>
      <c r="E234">
        <v>20063.419999999998</v>
      </c>
      <c r="F234">
        <v>5949</v>
      </c>
      <c r="G234" t="s">
        <v>435</v>
      </c>
      <c r="H234" t="s">
        <v>265</v>
      </c>
      <c r="I234" t="s">
        <v>268</v>
      </c>
      <c r="J234">
        <v>0.5</v>
      </c>
      <c r="K234">
        <v>0</v>
      </c>
      <c r="O234" s="62"/>
      <c r="P234" s="59" t="s">
        <v>288</v>
      </c>
      <c r="Q234" s="60"/>
      <c r="R234" s="68">
        <v>44134</v>
      </c>
      <c r="S234" s="69">
        <v>33883702.890000001</v>
      </c>
      <c r="T234" s="75">
        <f t="shared" si="4"/>
        <v>9.3492483005622306E-3</v>
      </c>
    </row>
    <row r="235" spans="1:20">
      <c r="A235" s="57">
        <v>41671</v>
      </c>
      <c r="B235">
        <v>36</v>
      </c>
      <c r="C235">
        <v>5742.67</v>
      </c>
      <c r="D235">
        <v>5924.97</v>
      </c>
      <c r="E235">
        <v>5924.97</v>
      </c>
      <c r="F235">
        <v>5949</v>
      </c>
      <c r="G235" t="s">
        <v>435</v>
      </c>
      <c r="H235" t="s">
        <v>267</v>
      </c>
      <c r="I235" t="s">
        <v>268</v>
      </c>
      <c r="J235">
        <v>0.5</v>
      </c>
      <c r="K235">
        <v>0</v>
      </c>
      <c r="O235" s="62"/>
      <c r="P235" s="59" t="s">
        <v>268</v>
      </c>
      <c r="Q235" s="59" t="s">
        <v>425</v>
      </c>
      <c r="R235" s="68">
        <v>7</v>
      </c>
      <c r="S235" s="69">
        <v>774.56</v>
      </c>
      <c r="T235" s="75">
        <f t="shared" si="4"/>
        <v>2.1371789816456747E-7</v>
      </c>
    </row>
    <row r="236" spans="1:20">
      <c r="A236" s="57">
        <v>41671</v>
      </c>
      <c r="B236">
        <v>827</v>
      </c>
      <c r="C236">
        <v>109877.2</v>
      </c>
      <c r="D236">
        <v>109877.2</v>
      </c>
      <c r="E236">
        <v>109877.2</v>
      </c>
      <c r="F236">
        <v>5950</v>
      </c>
      <c r="G236" t="s">
        <v>436</v>
      </c>
      <c r="H236" t="s">
        <v>265</v>
      </c>
      <c r="I236" t="s">
        <v>268</v>
      </c>
      <c r="J236">
        <v>0.5</v>
      </c>
      <c r="K236">
        <v>0</v>
      </c>
      <c r="O236" s="62"/>
      <c r="P236" s="62"/>
      <c r="Q236" s="64" t="s">
        <v>422</v>
      </c>
      <c r="R236" s="70">
        <v>405</v>
      </c>
      <c r="S236" s="71">
        <v>144978.32999999999</v>
      </c>
      <c r="T236" s="75">
        <f t="shared" si="4"/>
        <v>4.0002664696097216E-5</v>
      </c>
    </row>
    <row r="237" spans="1:20">
      <c r="A237" s="57">
        <v>41671</v>
      </c>
      <c r="B237">
        <v>30</v>
      </c>
      <c r="C237">
        <v>4001.63</v>
      </c>
      <c r="D237">
        <v>4121.75</v>
      </c>
      <c r="E237">
        <v>4121.75</v>
      </c>
      <c r="F237">
        <v>5950</v>
      </c>
      <c r="G237" t="s">
        <v>436</v>
      </c>
      <c r="H237" t="s">
        <v>267</v>
      </c>
      <c r="I237" t="s">
        <v>268</v>
      </c>
      <c r="J237">
        <v>0.5</v>
      </c>
      <c r="K237">
        <v>0</v>
      </c>
      <c r="O237" s="62"/>
      <c r="P237" s="62"/>
      <c r="Q237" s="64" t="s">
        <v>446</v>
      </c>
      <c r="R237" s="70">
        <v>959</v>
      </c>
      <c r="S237" s="71">
        <v>390597.63</v>
      </c>
      <c r="T237" s="75">
        <f t="shared" si="4"/>
        <v>1.077743551327998E-4</v>
      </c>
    </row>
    <row r="238" spans="1:20">
      <c r="A238" s="57">
        <v>41671</v>
      </c>
      <c r="B238">
        <v>2</v>
      </c>
      <c r="C238">
        <v>306.83999999999997</v>
      </c>
      <c r="D238">
        <v>316.04000000000002</v>
      </c>
      <c r="E238">
        <v>316.04000000000002</v>
      </c>
      <c r="F238">
        <v>5960</v>
      </c>
      <c r="G238" t="s">
        <v>437</v>
      </c>
      <c r="H238" t="s">
        <v>267</v>
      </c>
      <c r="I238" t="s">
        <v>275</v>
      </c>
      <c r="J238">
        <v>0.52</v>
      </c>
      <c r="K238">
        <v>0</v>
      </c>
      <c r="O238" s="62"/>
      <c r="P238" s="62"/>
      <c r="Q238" s="64" t="s">
        <v>445</v>
      </c>
      <c r="R238" s="70">
        <v>3333</v>
      </c>
      <c r="S238" s="71">
        <v>516890.28</v>
      </c>
      <c r="T238" s="75">
        <f t="shared" si="4"/>
        <v>1.4262123557025252E-4</v>
      </c>
    </row>
    <row r="239" spans="1:20">
      <c r="A239" s="57">
        <v>41671</v>
      </c>
      <c r="B239">
        <v>145</v>
      </c>
      <c r="C239">
        <v>81304.259999999995</v>
      </c>
      <c r="D239">
        <v>83884.88</v>
      </c>
      <c r="E239">
        <v>83884.88</v>
      </c>
      <c r="F239">
        <v>5962</v>
      </c>
      <c r="G239" t="s">
        <v>438</v>
      </c>
      <c r="H239" t="s">
        <v>267</v>
      </c>
      <c r="I239" t="s">
        <v>269</v>
      </c>
      <c r="J239">
        <v>0.52</v>
      </c>
      <c r="K239">
        <v>0</v>
      </c>
      <c r="O239" s="62"/>
      <c r="P239" s="62"/>
      <c r="Q239" s="64" t="s">
        <v>384</v>
      </c>
      <c r="R239" s="70">
        <v>19</v>
      </c>
      <c r="S239" s="71">
        <v>5756.01</v>
      </c>
      <c r="T239" s="75">
        <f t="shared" si="4"/>
        <v>1.5882079619580564E-6</v>
      </c>
    </row>
    <row r="240" spans="1:20">
      <c r="A240" s="57">
        <v>41671</v>
      </c>
      <c r="B240">
        <v>3651</v>
      </c>
      <c r="C240">
        <v>657710.42000000004</v>
      </c>
      <c r="D240">
        <v>657710.42000000004</v>
      </c>
      <c r="E240">
        <v>657710.42000000004</v>
      </c>
      <c r="F240">
        <v>5964</v>
      </c>
      <c r="G240" t="s">
        <v>439</v>
      </c>
      <c r="H240" t="s">
        <v>265</v>
      </c>
      <c r="I240" t="s">
        <v>275</v>
      </c>
      <c r="J240">
        <v>0.52</v>
      </c>
      <c r="K240">
        <v>0</v>
      </c>
      <c r="O240" s="62"/>
      <c r="P240" s="62"/>
      <c r="Q240" s="64" t="s">
        <v>426</v>
      </c>
      <c r="R240" s="70">
        <v>6314</v>
      </c>
      <c r="S240" s="71">
        <v>970324.3</v>
      </c>
      <c r="T240" s="75">
        <f t="shared" si="4"/>
        <v>2.6773351313520613E-4</v>
      </c>
    </row>
    <row r="241" spans="1:20">
      <c r="A241" s="57">
        <v>41671</v>
      </c>
      <c r="B241">
        <v>4236</v>
      </c>
      <c r="C241">
        <v>554949.71</v>
      </c>
      <c r="D241">
        <v>566888.71</v>
      </c>
      <c r="E241">
        <v>566888.71</v>
      </c>
      <c r="F241">
        <v>5964</v>
      </c>
      <c r="G241" t="s">
        <v>439</v>
      </c>
      <c r="H241" t="s">
        <v>267</v>
      </c>
      <c r="I241" t="s">
        <v>275</v>
      </c>
      <c r="J241">
        <v>0.52</v>
      </c>
      <c r="K241">
        <v>0</v>
      </c>
      <c r="O241" s="62"/>
      <c r="P241" s="62"/>
      <c r="Q241" s="64" t="s">
        <v>389</v>
      </c>
      <c r="R241" s="70">
        <v>150</v>
      </c>
      <c r="S241" s="71">
        <v>55359.38</v>
      </c>
      <c r="T241" s="75">
        <f t="shared" si="4"/>
        <v>1.5274853255130132E-5</v>
      </c>
    </row>
    <row r="242" spans="1:20">
      <c r="A242" s="57">
        <v>41671</v>
      </c>
      <c r="B242">
        <v>22</v>
      </c>
      <c r="C242">
        <v>1730.78</v>
      </c>
      <c r="D242">
        <v>1832.36</v>
      </c>
      <c r="E242">
        <v>1832.36</v>
      </c>
      <c r="F242">
        <v>5965</v>
      </c>
      <c r="G242" t="s">
        <v>440</v>
      </c>
      <c r="H242" t="s">
        <v>267</v>
      </c>
      <c r="I242" t="s">
        <v>275</v>
      </c>
      <c r="J242">
        <v>0.52</v>
      </c>
      <c r="K242">
        <v>0</v>
      </c>
      <c r="O242" s="62"/>
      <c r="P242" s="62"/>
      <c r="Q242" s="64" t="s">
        <v>365</v>
      </c>
      <c r="R242" s="70">
        <v>553</v>
      </c>
      <c r="S242" s="71">
        <v>106303.22</v>
      </c>
      <c r="T242" s="75">
        <f t="shared" si="4"/>
        <v>2.9331363285640381E-5</v>
      </c>
    </row>
    <row r="243" spans="1:20">
      <c r="A243" s="57">
        <v>41671</v>
      </c>
      <c r="B243">
        <v>4</v>
      </c>
      <c r="C243">
        <v>358.02</v>
      </c>
      <c r="D243">
        <v>368.78</v>
      </c>
      <c r="E243">
        <v>368.78</v>
      </c>
      <c r="F243">
        <v>5966</v>
      </c>
      <c r="G243" t="s">
        <v>441</v>
      </c>
      <c r="H243" t="s">
        <v>267</v>
      </c>
      <c r="I243" t="s">
        <v>275</v>
      </c>
      <c r="J243">
        <v>0.52</v>
      </c>
      <c r="K243">
        <v>0</v>
      </c>
      <c r="O243" s="62"/>
      <c r="P243" s="62"/>
      <c r="Q243" s="64" t="s">
        <v>428</v>
      </c>
      <c r="R243" s="70">
        <v>20064</v>
      </c>
      <c r="S243" s="71">
        <v>921007.21</v>
      </c>
      <c r="T243" s="75">
        <f t="shared" si="4"/>
        <v>2.5412585870121415E-4</v>
      </c>
    </row>
    <row r="244" spans="1:20">
      <c r="A244" s="57">
        <v>41671</v>
      </c>
      <c r="B244">
        <v>2299</v>
      </c>
      <c r="C244">
        <v>590669.31000000006</v>
      </c>
      <c r="D244">
        <v>590669.31000000006</v>
      </c>
      <c r="E244">
        <v>590669.31000000006</v>
      </c>
      <c r="F244">
        <v>5967</v>
      </c>
      <c r="G244" t="s">
        <v>442</v>
      </c>
      <c r="H244" t="s">
        <v>265</v>
      </c>
      <c r="I244" t="s">
        <v>275</v>
      </c>
      <c r="J244">
        <v>0.52</v>
      </c>
      <c r="K244">
        <v>0</v>
      </c>
      <c r="O244" s="62"/>
      <c r="P244" s="62"/>
      <c r="Q244" s="64" t="s">
        <v>427</v>
      </c>
      <c r="R244" s="70">
        <v>15683</v>
      </c>
      <c r="S244" s="71">
        <v>2688046.6</v>
      </c>
      <c r="T244" s="75">
        <f t="shared" si="4"/>
        <v>7.4169033970307257E-4</v>
      </c>
    </row>
    <row r="245" spans="1:20">
      <c r="A245" s="57">
        <v>41671</v>
      </c>
      <c r="B245">
        <v>12205</v>
      </c>
      <c r="C245">
        <v>451702.05</v>
      </c>
      <c r="D245">
        <v>461580.79</v>
      </c>
      <c r="E245">
        <v>461580.79</v>
      </c>
      <c r="F245">
        <v>5967</v>
      </c>
      <c r="G245" t="s">
        <v>442</v>
      </c>
      <c r="H245" t="s">
        <v>267</v>
      </c>
      <c r="I245" t="s">
        <v>275</v>
      </c>
      <c r="J245">
        <v>0.52</v>
      </c>
      <c r="K245">
        <v>0</v>
      </c>
      <c r="O245" s="62"/>
      <c r="P245" s="62"/>
      <c r="Q245" s="64" t="s">
        <v>396</v>
      </c>
      <c r="R245" s="70">
        <v>1973</v>
      </c>
      <c r="S245" s="71">
        <v>199052.08</v>
      </c>
      <c r="T245" s="75">
        <f t="shared" si="4"/>
        <v>5.4922784758940997E-5</v>
      </c>
    </row>
    <row r="246" spans="1:20">
      <c r="A246" s="57">
        <v>41671</v>
      </c>
      <c r="B246">
        <v>1906</v>
      </c>
      <c r="C246">
        <v>233878.67</v>
      </c>
      <c r="D246">
        <v>233878.67</v>
      </c>
      <c r="E246">
        <v>233878.67</v>
      </c>
      <c r="F246">
        <v>5968</v>
      </c>
      <c r="G246" t="s">
        <v>443</v>
      </c>
      <c r="H246" t="s">
        <v>265</v>
      </c>
      <c r="I246" t="s">
        <v>275</v>
      </c>
      <c r="J246">
        <v>0.52</v>
      </c>
      <c r="K246">
        <v>0</v>
      </c>
      <c r="O246" s="62"/>
      <c r="P246" s="62"/>
      <c r="Q246" s="64" t="s">
        <v>436</v>
      </c>
      <c r="R246" s="70">
        <v>832</v>
      </c>
      <c r="S246" s="71">
        <v>228914.68</v>
      </c>
      <c r="T246" s="75">
        <f t="shared" si="4"/>
        <v>6.3162523585796521E-5</v>
      </c>
    </row>
    <row r="247" spans="1:20">
      <c r="A247" s="57">
        <v>41671</v>
      </c>
      <c r="B247">
        <v>2</v>
      </c>
      <c r="C247">
        <v>-52.38</v>
      </c>
      <c r="D247">
        <v>0</v>
      </c>
      <c r="E247">
        <v>-50.9</v>
      </c>
      <c r="F247">
        <v>5968</v>
      </c>
      <c r="G247" t="s">
        <v>443</v>
      </c>
      <c r="H247" t="s">
        <v>267</v>
      </c>
      <c r="I247">
        <v>0</v>
      </c>
      <c r="J247">
        <v>0</v>
      </c>
      <c r="K247">
        <v>0</v>
      </c>
      <c r="O247" s="62"/>
      <c r="P247" s="62"/>
      <c r="Q247" s="64" t="s">
        <v>452</v>
      </c>
      <c r="R247" s="70">
        <v>575</v>
      </c>
      <c r="S247" s="71">
        <v>41365.629999999997</v>
      </c>
      <c r="T247" s="75">
        <f t="shared" si="4"/>
        <v>1.141367421484866E-5</v>
      </c>
    </row>
    <row r="248" spans="1:20">
      <c r="A248" s="57">
        <v>41671</v>
      </c>
      <c r="B248">
        <v>543</v>
      </c>
      <c r="C248">
        <v>47534.52</v>
      </c>
      <c r="D248">
        <v>49334.2</v>
      </c>
      <c r="E248">
        <v>49334.2</v>
      </c>
      <c r="F248">
        <v>5968</v>
      </c>
      <c r="G248" t="s">
        <v>443</v>
      </c>
      <c r="H248" t="s">
        <v>267</v>
      </c>
      <c r="I248" t="s">
        <v>275</v>
      </c>
      <c r="J248">
        <v>0.52</v>
      </c>
      <c r="K248">
        <v>0</v>
      </c>
      <c r="O248" s="62"/>
      <c r="P248" s="62"/>
      <c r="Q248" s="64" t="s">
        <v>477</v>
      </c>
      <c r="R248" s="70">
        <v>96</v>
      </c>
      <c r="S248" s="71">
        <v>24987.64</v>
      </c>
      <c r="T248" s="75">
        <f t="shared" si="4"/>
        <v>6.8946316629994751E-6</v>
      </c>
    </row>
    <row r="249" spans="1:20">
      <c r="A249" s="57">
        <v>41671</v>
      </c>
      <c r="B249">
        <v>5597</v>
      </c>
      <c r="C249">
        <v>1238769.21</v>
      </c>
      <c r="D249">
        <v>1238769.21</v>
      </c>
      <c r="E249">
        <v>1238769.21</v>
      </c>
      <c r="F249">
        <v>5969</v>
      </c>
      <c r="G249" t="s">
        <v>444</v>
      </c>
      <c r="H249" t="s">
        <v>265</v>
      </c>
      <c r="I249" t="s">
        <v>275</v>
      </c>
      <c r="J249">
        <v>0.52</v>
      </c>
      <c r="K249">
        <v>0</v>
      </c>
      <c r="O249" s="62"/>
      <c r="P249" s="62"/>
      <c r="Q249" s="64" t="s">
        <v>362</v>
      </c>
      <c r="R249" s="70">
        <v>86</v>
      </c>
      <c r="S249" s="71">
        <v>15803.59</v>
      </c>
      <c r="T249" s="75">
        <f t="shared" si="4"/>
        <v>4.3605531375937014E-6</v>
      </c>
    </row>
    <row r="250" spans="1:20">
      <c r="A250" s="57">
        <v>41671</v>
      </c>
      <c r="B250">
        <v>1</v>
      </c>
      <c r="C250">
        <v>60.52</v>
      </c>
      <c r="D250">
        <v>0</v>
      </c>
      <c r="E250">
        <v>62.34</v>
      </c>
      <c r="F250">
        <v>5969</v>
      </c>
      <c r="G250" t="s">
        <v>444</v>
      </c>
      <c r="H250" t="s">
        <v>267</v>
      </c>
      <c r="I250">
        <v>0</v>
      </c>
      <c r="J250">
        <v>0</v>
      </c>
      <c r="K250">
        <v>0</v>
      </c>
      <c r="O250" s="62"/>
      <c r="P250" s="62"/>
      <c r="Q250" s="64" t="s">
        <v>346</v>
      </c>
      <c r="R250" s="70">
        <v>5</v>
      </c>
      <c r="S250" s="71">
        <v>2566.7399999999998</v>
      </c>
      <c r="T250" s="75">
        <f t="shared" si="4"/>
        <v>7.0821921856915139E-7</v>
      </c>
    </row>
    <row r="251" spans="1:20">
      <c r="A251" s="57">
        <v>41671</v>
      </c>
      <c r="B251">
        <v>20104</v>
      </c>
      <c r="C251">
        <v>1878284.17</v>
      </c>
      <c r="D251">
        <v>1917344.91</v>
      </c>
      <c r="E251">
        <v>1917344.91</v>
      </c>
      <c r="F251">
        <v>5969</v>
      </c>
      <c r="G251" t="s">
        <v>444</v>
      </c>
      <c r="H251" t="s">
        <v>267</v>
      </c>
      <c r="I251" t="s">
        <v>275</v>
      </c>
      <c r="J251">
        <v>0.52</v>
      </c>
      <c r="K251">
        <v>0</v>
      </c>
      <c r="O251" s="62"/>
      <c r="P251" s="62"/>
      <c r="Q251" s="64" t="s">
        <v>489</v>
      </c>
      <c r="R251" s="70">
        <v>4612</v>
      </c>
      <c r="S251" s="71">
        <v>748348.67</v>
      </c>
      <c r="T251" s="75">
        <f t="shared" si="4"/>
        <v>2.0648562389827713E-4</v>
      </c>
    </row>
    <row r="252" spans="1:20">
      <c r="A252" s="57">
        <v>41671</v>
      </c>
      <c r="B252">
        <v>1293</v>
      </c>
      <c r="C252">
        <v>179119.2</v>
      </c>
      <c r="D252">
        <v>179119.2</v>
      </c>
      <c r="E252">
        <v>179119.2</v>
      </c>
      <c r="F252">
        <v>5970</v>
      </c>
      <c r="G252" t="s">
        <v>445</v>
      </c>
      <c r="H252" t="s">
        <v>265</v>
      </c>
      <c r="I252" t="s">
        <v>268</v>
      </c>
      <c r="J252">
        <v>0.5</v>
      </c>
      <c r="K252">
        <v>0</v>
      </c>
      <c r="O252" s="62"/>
      <c r="P252" s="62"/>
      <c r="Q252" s="64" t="s">
        <v>491</v>
      </c>
      <c r="R252" s="70">
        <v>204</v>
      </c>
      <c r="S252" s="71">
        <v>25332.97</v>
      </c>
      <c r="T252" s="75">
        <f t="shared" si="4"/>
        <v>6.9899156975134835E-6</v>
      </c>
    </row>
    <row r="253" spans="1:20">
      <c r="A253" s="57">
        <v>41671</v>
      </c>
      <c r="B253">
        <v>266</v>
      </c>
      <c r="C253">
        <v>30985.99</v>
      </c>
      <c r="D253">
        <v>31654.85</v>
      </c>
      <c r="E253">
        <v>31654.85</v>
      </c>
      <c r="F253">
        <v>5970</v>
      </c>
      <c r="G253" t="s">
        <v>445</v>
      </c>
      <c r="H253" t="s">
        <v>267</v>
      </c>
      <c r="I253" t="s">
        <v>268</v>
      </c>
      <c r="J253">
        <v>0.5</v>
      </c>
      <c r="K253">
        <v>0</v>
      </c>
      <c r="O253" s="62"/>
      <c r="P253" s="62"/>
      <c r="Q253" s="64" t="s">
        <v>413</v>
      </c>
      <c r="R253" s="70">
        <v>2925</v>
      </c>
      <c r="S253" s="71">
        <v>653489.93000000005</v>
      </c>
      <c r="T253" s="75">
        <f t="shared" si="4"/>
        <v>1.803120407861371E-4</v>
      </c>
    </row>
    <row r="254" spans="1:20">
      <c r="A254" s="57">
        <v>41671</v>
      </c>
      <c r="B254">
        <v>84</v>
      </c>
      <c r="C254">
        <v>52983.24</v>
      </c>
      <c r="D254">
        <v>52983.24</v>
      </c>
      <c r="E254">
        <v>52983.24</v>
      </c>
      <c r="F254">
        <v>5971</v>
      </c>
      <c r="G254" t="s">
        <v>446</v>
      </c>
      <c r="H254" t="s">
        <v>265</v>
      </c>
      <c r="I254" t="s">
        <v>268</v>
      </c>
      <c r="J254">
        <v>0.5</v>
      </c>
      <c r="K254">
        <v>0</v>
      </c>
      <c r="O254" s="62"/>
      <c r="P254" s="62"/>
      <c r="Q254" s="64" t="s">
        <v>349</v>
      </c>
      <c r="R254" s="70">
        <v>10057</v>
      </c>
      <c r="S254" s="71">
        <v>2112363.2000000002</v>
      </c>
      <c r="T254" s="75">
        <f t="shared" si="4"/>
        <v>5.8284680756065369E-4</v>
      </c>
    </row>
    <row r="255" spans="1:20">
      <c r="A255" s="57">
        <v>41671</v>
      </c>
      <c r="B255">
        <v>48</v>
      </c>
      <c r="C255">
        <v>8019.7</v>
      </c>
      <c r="D255">
        <v>8260.52</v>
      </c>
      <c r="E255">
        <v>8260.52</v>
      </c>
      <c r="F255">
        <v>5971</v>
      </c>
      <c r="G255" t="s">
        <v>446</v>
      </c>
      <c r="H255" t="s">
        <v>267</v>
      </c>
      <c r="I255" t="s">
        <v>268</v>
      </c>
      <c r="J255">
        <v>0.5</v>
      </c>
      <c r="K255">
        <v>0</v>
      </c>
      <c r="O255" s="62"/>
      <c r="P255" s="62"/>
      <c r="Q255" s="64" t="s">
        <v>347</v>
      </c>
      <c r="R255" s="70">
        <v>48</v>
      </c>
      <c r="S255" s="71">
        <v>52588.25</v>
      </c>
      <c r="T255" s="75">
        <f t="shared" si="4"/>
        <v>1.4510238403936192E-5</v>
      </c>
    </row>
    <row r="256" spans="1:20">
      <c r="A256" s="57">
        <v>41671</v>
      </c>
      <c r="B256">
        <v>268</v>
      </c>
      <c r="C256">
        <v>27877.07</v>
      </c>
      <c r="D256">
        <v>27877.07</v>
      </c>
      <c r="E256">
        <v>27877.07</v>
      </c>
      <c r="F256">
        <v>5972</v>
      </c>
      <c r="G256" t="s">
        <v>447</v>
      </c>
      <c r="H256" t="s">
        <v>265</v>
      </c>
      <c r="I256" t="s">
        <v>268</v>
      </c>
      <c r="J256">
        <v>0.5</v>
      </c>
      <c r="K256">
        <v>0</v>
      </c>
      <c r="O256" s="62"/>
      <c r="P256" s="62"/>
      <c r="Q256" s="64" t="s">
        <v>449</v>
      </c>
      <c r="R256" s="70">
        <v>8479</v>
      </c>
      <c r="S256" s="71">
        <v>1282931.93</v>
      </c>
      <c r="T256" s="75">
        <f t="shared" si="4"/>
        <v>3.5398873627325451E-4</v>
      </c>
    </row>
    <row r="257" spans="1:20">
      <c r="A257" s="57">
        <v>41671</v>
      </c>
      <c r="B257">
        <v>13</v>
      </c>
      <c r="C257">
        <v>625.47</v>
      </c>
      <c r="D257">
        <v>644.23</v>
      </c>
      <c r="E257">
        <v>644.23</v>
      </c>
      <c r="F257">
        <v>5972</v>
      </c>
      <c r="G257" t="s">
        <v>447</v>
      </c>
      <c r="H257" t="s">
        <v>267</v>
      </c>
      <c r="I257" t="s">
        <v>268</v>
      </c>
      <c r="J257">
        <v>0.5</v>
      </c>
      <c r="K257">
        <v>0</v>
      </c>
      <c r="O257" s="62"/>
      <c r="P257" s="62"/>
      <c r="Q257" s="64" t="s">
        <v>407</v>
      </c>
      <c r="R257" s="70">
        <v>59</v>
      </c>
      <c r="S257" s="71">
        <v>10520.86</v>
      </c>
      <c r="T257" s="75">
        <f t="shared" si="4"/>
        <v>2.9029333893870992E-6</v>
      </c>
    </row>
    <row r="258" spans="1:20">
      <c r="A258" s="57">
        <v>41671</v>
      </c>
      <c r="B258">
        <v>11</v>
      </c>
      <c r="C258">
        <v>779.01</v>
      </c>
      <c r="D258">
        <v>779.01</v>
      </c>
      <c r="E258">
        <v>779.01</v>
      </c>
      <c r="F258">
        <v>5973</v>
      </c>
      <c r="G258" t="s">
        <v>448</v>
      </c>
      <c r="H258" t="s">
        <v>265</v>
      </c>
      <c r="I258" t="s">
        <v>268</v>
      </c>
      <c r="J258">
        <v>0.5</v>
      </c>
      <c r="K258">
        <v>0</v>
      </c>
      <c r="O258" s="62"/>
      <c r="P258" s="62"/>
      <c r="Q258" s="64" t="s">
        <v>357</v>
      </c>
      <c r="R258" s="70">
        <v>1236</v>
      </c>
      <c r="S258" s="71">
        <v>496603.19</v>
      </c>
      <c r="T258" s="75">
        <f t="shared" si="4"/>
        <v>1.3702358757051663E-4</v>
      </c>
    </row>
    <row r="259" spans="1:20">
      <c r="A259" s="57">
        <v>41671</v>
      </c>
      <c r="B259">
        <v>10</v>
      </c>
      <c r="C259">
        <v>1196.67</v>
      </c>
      <c r="D259">
        <v>1232.53</v>
      </c>
      <c r="E259">
        <v>1232.53</v>
      </c>
      <c r="F259">
        <v>5973</v>
      </c>
      <c r="G259" t="s">
        <v>448</v>
      </c>
      <c r="H259" t="s">
        <v>267</v>
      </c>
      <c r="I259" t="s">
        <v>268</v>
      </c>
      <c r="J259">
        <v>0.5</v>
      </c>
      <c r="K259">
        <v>0</v>
      </c>
      <c r="O259" s="62"/>
      <c r="P259" s="62"/>
      <c r="Q259" s="64" t="s">
        <v>372</v>
      </c>
      <c r="R259" s="70">
        <v>28753</v>
      </c>
      <c r="S259" s="71">
        <v>3693264.09</v>
      </c>
      <c r="T259" s="75">
        <f t="shared" si="4"/>
        <v>1.0190516405203908E-3</v>
      </c>
    </row>
    <row r="260" spans="1:20">
      <c r="A260" s="57">
        <v>41671</v>
      </c>
      <c r="B260">
        <v>3289</v>
      </c>
      <c r="C260">
        <v>316201.06</v>
      </c>
      <c r="D260">
        <v>316201.06</v>
      </c>
      <c r="E260">
        <v>316201.06</v>
      </c>
      <c r="F260">
        <v>5977</v>
      </c>
      <c r="G260" t="s">
        <v>449</v>
      </c>
      <c r="H260" t="s">
        <v>265</v>
      </c>
      <c r="I260" t="s">
        <v>268</v>
      </c>
      <c r="J260">
        <v>0.5</v>
      </c>
      <c r="K260">
        <v>0</v>
      </c>
      <c r="O260" s="62"/>
      <c r="P260" s="62"/>
      <c r="Q260" s="64" t="s">
        <v>512</v>
      </c>
      <c r="R260" s="70">
        <v>263</v>
      </c>
      <c r="S260" s="71">
        <v>14388.47</v>
      </c>
      <c r="T260" s="75">
        <f t="shared" si="4"/>
        <v>3.9700908466793199E-6</v>
      </c>
    </row>
    <row r="261" spans="1:20">
      <c r="A261" s="57">
        <v>41671</v>
      </c>
      <c r="B261">
        <v>419</v>
      </c>
      <c r="C261">
        <v>70933.649999999994</v>
      </c>
      <c r="D261">
        <v>73170.429999999993</v>
      </c>
      <c r="E261">
        <v>73170.429999999993</v>
      </c>
      <c r="F261">
        <v>5977</v>
      </c>
      <c r="G261" t="s">
        <v>449</v>
      </c>
      <c r="H261" t="s">
        <v>267</v>
      </c>
      <c r="I261" t="s">
        <v>268</v>
      </c>
      <c r="J261">
        <v>0.5</v>
      </c>
      <c r="K261">
        <v>0</v>
      </c>
      <c r="O261" s="62"/>
      <c r="P261" s="62"/>
      <c r="Q261" s="64" t="s">
        <v>352</v>
      </c>
      <c r="R261" s="70">
        <v>495</v>
      </c>
      <c r="S261" s="71">
        <v>224388.67</v>
      </c>
      <c r="T261" s="75">
        <f t="shared" si="4"/>
        <v>6.1913699292944055E-5</v>
      </c>
    </row>
    <row r="262" spans="1:20">
      <c r="A262" s="57">
        <v>41671</v>
      </c>
      <c r="B262">
        <v>2</v>
      </c>
      <c r="C262">
        <v>923.91</v>
      </c>
      <c r="D262">
        <v>951.63</v>
      </c>
      <c r="E262">
        <v>951.63</v>
      </c>
      <c r="F262">
        <v>5983</v>
      </c>
      <c r="G262" t="s">
        <v>450</v>
      </c>
      <c r="H262" t="s">
        <v>267</v>
      </c>
      <c r="I262" t="s">
        <v>273</v>
      </c>
      <c r="J262">
        <v>0.48</v>
      </c>
      <c r="K262">
        <v>0</v>
      </c>
      <c r="O262" s="62"/>
      <c r="P262" s="62"/>
      <c r="Q262" s="64" t="s">
        <v>435</v>
      </c>
      <c r="R262" s="70">
        <v>677</v>
      </c>
      <c r="S262" s="71">
        <v>109173.7</v>
      </c>
      <c r="T262" s="75">
        <f t="shared" si="4"/>
        <v>3.0123390955960859E-5</v>
      </c>
    </row>
    <row r="263" spans="1:20">
      <c r="A263" s="57">
        <v>41671</v>
      </c>
      <c r="B263">
        <v>3082</v>
      </c>
      <c r="C263">
        <v>261343.16</v>
      </c>
      <c r="D263">
        <v>261343.16</v>
      </c>
      <c r="E263">
        <v>261343.16</v>
      </c>
      <c r="F263">
        <v>5992</v>
      </c>
      <c r="G263" t="s">
        <v>451</v>
      </c>
      <c r="H263" t="s">
        <v>265</v>
      </c>
      <c r="I263" t="s">
        <v>268</v>
      </c>
      <c r="J263">
        <v>0.5</v>
      </c>
      <c r="K263">
        <v>0</v>
      </c>
      <c r="O263" s="62"/>
      <c r="P263" s="62"/>
      <c r="Q263" s="64" t="s">
        <v>397</v>
      </c>
      <c r="R263" s="70">
        <v>27789</v>
      </c>
      <c r="S263" s="71">
        <v>4268003.13</v>
      </c>
      <c r="T263" s="75">
        <f t="shared" si="4"/>
        <v>1.1776346032630078E-3</v>
      </c>
    </row>
    <row r="264" spans="1:20">
      <c r="A264" s="57">
        <v>41671</v>
      </c>
      <c r="B264">
        <v>148</v>
      </c>
      <c r="C264">
        <v>13887.7</v>
      </c>
      <c r="D264">
        <v>14330.88</v>
      </c>
      <c r="E264">
        <v>14330.88</v>
      </c>
      <c r="F264">
        <v>5992</v>
      </c>
      <c r="G264" t="s">
        <v>451</v>
      </c>
      <c r="H264" t="s">
        <v>267</v>
      </c>
      <c r="I264" t="s">
        <v>268</v>
      </c>
      <c r="J264">
        <v>0.5</v>
      </c>
      <c r="K264">
        <v>0</v>
      </c>
      <c r="O264" s="62"/>
      <c r="P264" s="62"/>
      <c r="Q264" s="64" t="s">
        <v>392</v>
      </c>
      <c r="R264" s="70">
        <v>102</v>
      </c>
      <c r="S264" s="71">
        <v>173412.06</v>
      </c>
      <c r="T264" s="75">
        <f t="shared" ref="T264:T327" si="5">S264/GETPIVOTDATA("Sum of SUM(A_TXN_ADJ)",$O$5)</f>
        <v>4.7848147308908114E-5</v>
      </c>
    </row>
    <row r="265" spans="1:20">
      <c r="A265" s="57">
        <v>41671</v>
      </c>
      <c r="B265">
        <v>21</v>
      </c>
      <c r="C265">
        <v>2255.79</v>
      </c>
      <c r="D265">
        <v>2323.4499999999998</v>
      </c>
      <c r="E265">
        <v>2323.4499999999998</v>
      </c>
      <c r="F265">
        <v>5993</v>
      </c>
      <c r="G265" t="s">
        <v>452</v>
      </c>
      <c r="H265" t="s">
        <v>267</v>
      </c>
      <c r="I265" t="s">
        <v>268</v>
      </c>
      <c r="J265">
        <v>0.5</v>
      </c>
      <c r="K265">
        <v>0</v>
      </c>
      <c r="O265" s="62"/>
      <c r="P265" s="62"/>
      <c r="Q265" s="64" t="s">
        <v>408</v>
      </c>
      <c r="R265" s="70">
        <v>2</v>
      </c>
      <c r="S265" s="71">
        <v>180.47</v>
      </c>
      <c r="T265" s="75">
        <f t="shared" si="5"/>
        <v>4.9795585986572369E-8</v>
      </c>
    </row>
    <row r="266" spans="1:20">
      <c r="A266" s="57">
        <v>41671</v>
      </c>
      <c r="B266">
        <v>4013</v>
      </c>
      <c r="C266">
        <v>208151.56</v>
      </c>
      <c r="D266">
        <v>208151.56</v>
      </c>
      <c r="E266">
        <v>208151.56</v>
      </c>
      <c r="F266">
        <v>5994</v>
      </c>
      <c r="G266" t="s">
        <v>453</v>
      </c>
      <c r="H266" t="s">
        <v>265</v>
      </c>
      <c r="I266" t="s">
        <v>268</v>
      </c>
      <c r="J266">
        <v>0.5</v>
      </c>
      <c r="K266">
        <v>0</v>
      </c>
      <c r="O266" s="62"/>
      <c r="P266" s="62"/>
      <c r="Q266" s="64" t="s">
        <v>379</v>
      </c>
      <c r="R266" s="70">
        <v>1304</v>
      </c>
      <c r="S266" s="71">
        <v>64418.82</v>
      </c>
      <c r="T266" s="75">
        <f t="shared" si="5"/>
        <v>1.7774549179717005E-5</v>
      </c>
    </row>
    <row r="267" spans="1:20">
      <c r="A267" s="57">
        <v>41671</v>
      </c>
      <c r="B267">
        <v>12</v>
      </c>
      <c r="C267">
        <v>529.47</v>
      </c>
      <c r="D267">
        <v>545.35</v>
      </c>
      <c r="E267">
        <v>545.35</v>
      </c>
      <c r="F267">
        <v>5994</v>
      </c>
      <c r="G267" t="s">
        <v>453</v>
      </c>
      <c r="H267" t="s">
        <v>267</v>
      </c>
      <c r="I267" t="s">
        <v>268</v>
      </c>
      <c r="J267">
        <v>0.5</v>
      </c>
      <c r="K267">
        <v>0</v>
      </c>
      <c r="O267" s="62"/>
      <c r="P267" s="62"/>
      <c r="Q267" s="64" t="s">
        <v>406</v>
      </c>
      <c r="R267" s="70">
        <v>107</v>
      </c>
      <c r="S267" s="71">
        <v>120389.4</v>
      </c>
      <c r="T267" s="75">
        <f t="shared" si="5"/>
        <v>3.3218045767007567E-5</v>
      </c>
    </row>
    <row r="268" spans="1:20">
      <c r="A268" s="57">
        <v>41671</v>
      </c>
      <c r="B268">
        <v>1777</v>
      </c>
      <c r="C268">
        <v>155104.54999999999</v>
      </c>
      <c r="D268">
        <v>155104.54999999999</v>
      </c>
      <c r="E268">
        <v>155104.54999999999</v>
      </c>
      <c r="F268">
        <v>5995</v>
      </c>
      <c r="G268" t="s">
        <v>454</v>
      </c>
      <c r="H268" t="s">
        <v>265</v>
      </c>
      <c r="I268" t="s">
        <v>268</v>
      </c>
      <c r="J268">
        <v>0.5</v>
      </c>
      <c r="K268">
        <v>0</v>
      </c>
      <c r="O268" s="62"/>
      <c r="P268" s="62"/>
      <c r="Q268" s="64" t="s">
        <v>451</v>
      </c>
      <c r="R268" s="70">
        <v>1465</v>
      </c>
      <c r="S268" s="71">
        <v>132380.39000000001</v>
      </c>
      <c r="T268" s="75">
        <f t="shared" si="5"/>
        <v>3.6526619899046858E-5</v>
      </c>
    </row>
    <row r="269" spans="1:20">
      <c r="A269" s="57">
        <v>41671</v>
      </c>
      <c r="B269">
        <v>15</v>
      </c>
      <c r="C269">
        <v>3427.82</v>
      </c>
      <c r="D269">
        <v>3530.7</v>
      </c>
      <c r="E269">
        <v>3530.7</v>
      </c>
      <c r="F269">
        <v>5995</v>
      </c>
      <c r="G269" t="s">
        <v>454</v>
      </c>
      <c r="H269" t="s">
        <v>267</v>
      </c>
      <c r="I269" t="s">
        <v>268</v>
      </c>
      <c r="J269">
        <v>0.5</v>
      </c>
      <c r="K269">
        <v>0</v>
      </c>
      <c r="O269" s="62"/>
      <c r="P269" s="62"/>
      <c r="Q269" s="64" t="s">
        <v>366</v>
      </c>
      <c r="R269" s="70">
        <v>128</v>
      </c>
      <c r="S269" s="71">
        <v>17456.66</v>
      </c>
      <c r="T269" s="75">
        <f t="shared" si="5"/>
        <v>4.8166709927874906E-6</v>
      </c>
    </row>
    <row r="270" spans="1:20">
      <c r="A270" s="57">
        <v>41671</v>
      </c>
      <c r="B270">
        <v>932</v>
      </c>
      <c r="C270">
        <v>159369.26999999999</v>
      </c>
      <c r="D270">
        <v>159369.26999999999</v>
      </c>
      <c r="E270">
        <v>159369.26999999999</v>
      </c>
      <c r="F270">
        <v>5996</v>
      </c>
      <c r="G270" t="s">
        <v>455</v>
      </c>
      <c r="H270" t="s">
        <v>265</v>
      </c>
      <c r="I270" t="s">
        <v>268</v>
      </c>
      <c r="J270">
        <v>0.5</v>
      </c>
      <c r="K270">
        <v>0</v>
      </c>
      <c r="O270" s="62"/>
      <c r="P270" s="62"/>
      <c r="Q270" s="64" t="s">
        <v>399</v>
      </c>
      <c r="R270" s="70">
        <v>13012</v>
      </c>
      <c r="S270" s="71">
        <v>1877498.37</v>
      </c>
      <c r="T270" s="75">
        <f t="shared" si="5"/>
        <v>5.1804250857751693E-4</v>
      </c>
    </row>
    <row r="271" spans="1:20">
      <c r="A271" s="57">
        <v>41671</v>
      </c>
      <c r="B271">
        <v>426</v>
      </c>
      <c r="C271">
        <v>60871.78</v>
      </c>
      <c r="D271">
        <v>60871.78</v>
      </c>
      <c r="E271">
        <v>60871.78</v>
      </c>
      <c r="F271">
        <v>5998</v>
      </c>
      <c r="G271" t="s">
        <v>456</v>
      </c>
      <c r="H271" t="s">
        <v>265</v>
      </c>
      <c r="I271" t="s">
        <v>268</v>
      </c>
      <c r="J271">
        <v>0.5</v>
      </c>
      <c r="K271">
        <v>0</v>
      </c>
      <c r="O271" s="62"/>
      <c r="P271" s="62"/>
      <c r="Q271" s="64" t="s">
        <v>405</v>
      </c>
      <c r="R271" s="70">
        <v>1009</v>
      </c>
      <c r="S271" s="71">
        <v>440593.37</v>
      </c>
      <c r="T271" s="75">
        <f t="shared" si="5"/>
        <v>1.2156926381641655E-4</v>
      </c>
    </row>
    <row r="272" spans="1:20">
      <c r="A272" s="57">
        <v>41671</v>
      </c>
      <c r="B272">
        <v>5</v>
      </c>
      <c r="C272">
        <v>1891.74</v>
      </c>
      <c r="D272">
        <v>1948.5</v>
      </c>
      <c r="E272">
        <v>1948.5</v>
      </c>
      <c r="F272">
        <v>5998</v>
      </c>
      <c r="G272" t="s">
        <v>456</v>
      </c>
      <c r="H272" t="s">
        <v>267</v>
      </c>
      <c r="I272" t="s">
        <v>268</v>
      </c>
      <c r="J272">
        <v>0.5</v>
      </c>
      <c r="K272">
        <v>0</v>
      </c>
      <c r="O272" s="62"/>
      <c r="P272" s="62"/>
      <c r="Q272" s="64" t="s">
        <v>400</v>
      </c>
      <c r="R272" s="70">
        <v>77</v>
      </c>
      <c r="S272" s="71">
        <v>18961.02</v>
      </c>
      <c r="T272" s="75">
        <f t="shared" si="5"/>
        <v>5.2317565346213695E-6</v>
      </c>
    </row>
    <row r="273" spans="1:20">
      <c r="A273" s="57">
        <v>41671</v>
      </c>
      <c r="B273">
        <v>1</v>
      </c>
      <c r="C273">
        <v>129.94999999999999</v>
      </c>
      <c r="D273">
        <v>0</v>
      </c>
      <c r="E273">
        <v>129.94999999999999</v>
      </c>
      <c r="F273">
        <v>5999</v>
      </c>
      <c r="G273" t="s">
        <v>457</v>
      </c>
      <c r="H273" t="s">
        <v>265</v>
      </c>
      <c r="I273">
        <v>0</v>
      </c>
      <c r="J273">
        <v>0</v>
      </c>
      <c r="K273">
        <v>0</v>
      </c>
      <c r="O273" s="62"/>
      <c r="P273" s="62"/>
      <c r="Q273" s="64" t="s">
        <v>317</v>
      </c>
      <c r="R273" s="70">
        <v>466</v>
      </c>
      <c r="S273" s="71">
        <v>81317.179999999993</v>
      </c>
      <c r="T273" s="75">
        <f t="shared" si="5"/>
        <v>2.2437173097332426E-5</v>
      </c>
    </row>
    <row r="274" spans="1:20">
      <c r="A274" s="57">
        <v>41671</v>
      </c>
      <c r="B274">
        <v>10177</v>
      </c>
      <c r="C274">
        <v>1784915.92</v>
      </c>
      <c r="D274">
        <v>1784915.92</v>
      </c>
      <c r="E274">
        <v>1784915.92</v>
      </c>
      <c r="F274">
        <v>5999</v>
      </c>
      <c r="G274" t="s">
        <v>457</v>
      </c>
      <c r="H274" t="s">
        <v>265</v>
      </c>
      <c r="I274" t="s">
        <v>268</v>
      </c>
      <c r="J274">
        <v>0.5</v>
      </c>
      <c r="K274">
        <v>0</v>
      </c>
      <c r="O274" s="62"/>
      <c r="P274" s="62"/>
      <c r="Q274" s="64" t="s">
        <v>433</v>
      </c>
      <c r="R274" s="70">
        <v>14674</v>
      </c>
      <c r="S274" s="71">
        <v>1338509.75</v>
      </c>
      <c r="T274" s="75">
        <f t="shared" si="5"/>
        <v>3.6932386186064434E-4</v>
      </c>
    </row>
    <row r="275" spans="1:20">
      <c r="A275" s="57">
        <v>41671</v>
      </c>
      <c r="B275">
        <v>1424</v>
      </c>
      <c r="C275">
        <v>234188.01</v>
      </c>
      <c r="D275">
        <v>241112.61</v>
      </c>
      <c r="E275">
        <v>241112.61</v>
      </c>
      <c r="F275">
        <v>5999</v>
      </c>
      <c r="G275" t="s">
        <v>457</v>
      </c>
      <c r="H275" t="s">
        <v>267</v>
      </c>
      <c r="I275" t="s">
        <v>268</v>
      </c>
      <c r="J275">
        <v>0.5</v>
      </c>
      <c r="K275">
        <v>0</v>
      </c>
      <c r="O275" s="62"/>
      <c r="P275" s="62"/>
      <c r="Q275" s="64" t="s">
        <v>353</v>
      </c>
      <c r="R275" s="70">
        <v>200</v>
      </c>
      <c r="S275" s="71">
        <v>22223.97</v>
      </c>
      <c r="T275" s="75">
        <f t="shared" si="5"/>
        <v>6.1320751875547448E-6</v>
      </c>
    </row>
    <row r="276" spans="1:20">
      <c r="A276" s="57">
        <v>41671</v>
      </c>
      <c r="B276">
        <v>1</v>
      </c>
      <c r="C276">
        <v>189.82</v>
      </c>
      <c r="D276">
        <v>195.52</v>
      </c>
      <c r="E276">
        <v>195.52</v>
      </c>
      <c r="F276">
        <v>6011</v>
      </c>
      <c r="G276" t="s">
        <v>458</v>
      </c>
      <c r="H276" t="s">
        <v>267</v>
      </c>
      <c r="I276" t="s">
        <v>266</v>
      </c>
      <c r="J276">
        <v>0.5</v>
      </c>
      <c r="K276">
        <v>0</v>
      </c>
      <c r="O276" s="62"/>
      <c r="P276" s="62"/>
      <c r="Q276" s="64" t="s">
        <v>370</v>
      </c>
      <c r="R276" s="70">
        <v>1243</v>
      </c>
      <c r="S276" s="71">
        <v>192054.62</v>
      </c>
      <c r="T276" s="75">
        <f t="shared" si="5"/>
        <v>5.299203382461618E-5</v>
      </c>
    </row>
    <row r="277" spans="1:20">
      <c r="A277" s="57">
        <v>41671</v>
      </c>
      <c r="B277">
        <v>3415</v>
      </c>
      <c r="C277">
        <v>993292.14</v>
      </c>
      <c r="D277">
        <v>993292.14</v>
      </c>
      <c r="E277">
        <v>993292.14</v>
      </c>
      <c r="F277">
        <v>6012</v>
      </c>
      <c r="G277" t="s">
        <v>459</v>
      </c>
      <c r="H277" t="s">
        <v>265</v>
      </c>
      <c r="I277" t="s">
        <v>266</v>
      </c>
      <c r="J277">
        <v>0.5</v>
      </c>
      <c r="K277">
        <v>0</v>
      </c>
      <c r="O277" s="62"/>
      <c r="P277" s="62"/>
      <c r="Q277" s="64" t="s">
        <v>431</v>
      </c>
      <c r="R277" s="70">
        <v>2673</v>
      </c>
      <c r="S277" s="71">
        <v>295546.26</v>
      </c>
      <c r="T277" s="75">
        <f t="shared" si="5"/>
        <v>8.1547621227017646E-5</v>
      </c>
    </row>
    <row r="278" spans="1:20">
      <c r="A278" s="57">
        <v>41671</v>
      </c>
      <c r="B278">
        <v>406</v>
      </c>
      <c r="C278">
        <v>-46216.19</v>
      </c>
      <c r="D278">
        <v>-45867.27</v>
      </c>
      <c r="E278">
        <v>-45867.27</v>
      </c>
      <c r="F278">
        <v>6012</v>
      </c>
      <c r="G278" t="s">
        <v>459</v>
      </c>
      <c r="H278" t="s">
        <v>267</v>
      </c>
      <c r="I278" t="s">
        <v>266</v>
      </c>
      <c r="J278">
        <v>0.5</v>
      </c>
      <c r="K278">
        <v>0</v>
      </c>
      <c r="O278" s="62"/>
      <c r="P278" s="62"/>
      <c r="Q278" s="64" t="s">
        <v>410</v>
      </c>
      <c r="R278" s="70">
        <v>760</v>
      </c>
      <c r="S278" s="71">
        <v>192970.01</v>
      </c>
      <c r="T278" s="75">
        <f t="shared" si="5"/>
        <v>5.3244609773284926E-5</v>
      </c>
    </row>
    <row r="279" spans="1:20">
      <c r="A279" s="57">
        <v>41671</v>
      </c>
      <c r="B279">
        <v>2</v>
      </c>
      <c r="C279">
        <v>906.72</v>
      </c>
      <c r="D279">
        <v>906.72</v>
      </c>
      <c r="E279">
        <v>906.72</v>
      </c>
      <c r="F279">
        <v>6211</v>
      </c>
      <c r="G279" t="s">
        <v>460</v>
      </c>
      <c r="H279" t="s">
        <v>265</v>
      </c>
      <c r="I279" t="s">
        <v>266</v>
      </c>
      <c r="J279">
        <v>0.5</v>
      </c>
      <c r="K279">
        <v>0</v>
      </c>
      <c r="O279" s="62"/>
      <c r="P279" s="62"/>
      <c r="Q279" s="64" t="s">
        <v>434</v>
      </c>
      <c r="R279" s="70">
        <v>3627</v>
      </c>
      <c r="S279" s="71">
        <v>1440307.09</v>
      </c>
      <c r="T279" s="75">
        <f t="shared" si="5"/>
        <v>3.9741195515689495E-4</v>
      </c>
    </row>
    <row r="280" spans="1:20">
      <c r="A280" s="57">
        <v>41671</v>
      </c>
      <c r="B280">
        <v>2</v>
      </c>
      <c r="C280">
        <v>2336.0100000000002</v>
      </c>
      <c r="D280">
        <v>2540.5300000000002</v>
      </c>
      <c r="E280">
        <v>2540.5300000000002</v>
      </c>
      <c r="F280">
        <v>6211</v>
      </c>
      <c r="G280" t="s">
        <v>460</v>
      </c>
      <c r="H280" t="s">
        <v>267</v>
      </c>
      <c r="I280" t="s">
        <v>266</v>
      </c>
      <c r="J280">
        <v>0.5</v>
      </c>
      <c r="K280">
        <v>0</v>
      </c>
      <c r="O280" s="62"/>
      <c r="P280" s="62"/>
      <c r="Q280" s="64" t="s">
        <v>378</v>
      </c>
      <c r="R280" s="70">
        <v>125</v>
      </c>
      <c r="S280" s="71">
        <v>5642.02</v>
      </c>
      <c r="T280" s="75">
        <f t="shared" si="5"/>
        <v>1.5567556494041173E-6</v>
      </c>
    </row>
    <row r="281" spans="1:20">
      <c r="A281" s="57">
        <v>41671</v>
      </c>
      <c r="B281">
        <v>5</v>
      </c>
      <c r="C281">
        <v>332.33</v>
      </c>
      <c r="D281">
        <v>0</v>
      </c>
      <c r="E281">
        <v>332.33</v>
      </c>
      <c r="F281">
        <v>6300</v>
      </c>
      <c r="G281" t="s">
        <v>461</v>
      </c>
      <c r="H281" t="s">
        <v>265</v>
      </c>
      <c r="I281">
        <v>0</v>
      </c>
      <c r="J281">
        <v>0</v>
      </c>
      <c r="K281">
        <v>0</v>
      </c>
      <c r="O281" s="62"/>
      <c r="P281" s="62"/>
      <c r="Q281" s="64" t="s">
        <v>393</v>
      </c>
      <c r="R281" s="70">
        <v>4446</v>
      </c>
      <c r="S281" s="71">
        <v>1183108.8700000001</v>
      </c>
      <c r="T281" s="75">
        <f t="shared" si="5"/>
        <v>3.2644538963573711E-4</v>
      </c>
    </row>
    <row r="282" spans="1:20">
      <c r="A282" s="57">
        <v>41671</v>
      </c>
      <c r="B282">
        <v>52022</v>
      </c>
      <c r="C282">
        <v>13446746.789999999</v>
      </c>
      <c r="D282">
        <v>13446746.789999999</v>
      </c>
      <c r="E282">
        <v>13446746.789999999</v>
      </c>
      <c r="F282">
        <v>6300</v>
      </c>
      <c r="G282" t="s">
        <v>461</v>
      </c>
      <c r="H282" t="s">
        <v>265</v>
      </c>
      <c r="I282" t="s">
        <v>266</v>
      </c>
      <c r="J282">
        <v>0.5</v>
      </c>
      <c r="K282">
        <v>0</v>
      </c>
      <c r="O282" s="62"/>
      <c r="P282" s="62"/>
      <c r="Q282" s="64" t="s">
        <v>401</v>
      </c>
      <c r="R282" s="70">
        <v>28596</v>
      </c>
      <c r="S282" s="71">
        <v>5021003.2699999996</v>
      </c>
      <c r="T282" s="75">
        <f t="shared" si="5"/>
        <v>1.3854036685883859E-3</v>
      </c>
    </row>
    <row r="283" spans="1:20">
      <c r="A283" s="57">
        <v>41671</v>
      </c>
      <c r="B283">
        <v>146</v>
      </c>
      <c r="C283">
        <v>27768.62</v>
      </c>
      <c r="D283">
        <v>28406.560000000001</v>
      </c>
      <c r="E283">
        <v>28406.560000000001</v>
      </c>
      <c r="F283">
        <v>6300</v>
      </c>
      <c r="G283" t="s">
        <v>461</v>
      </c>
      <c r="H283" t="s">
        <v>267</v>
      </c>
      <c r="I283" t="s">
        <v>266</v>
      </c>
      <c r="J283">
        <v>0.5</v>
      </c>
      <c r="K283">
        <v>0</v>
      </c>
      <c r="O283" s="62"/>
      <c r="P283" s="62"/>
      <c r="Q283" s="64" t="s">
        <v>404</v>
      </c>
      <c r="R283" s="70">
        <v>11792</v>
      </c>
      <c r="S283" s="71">
        <v>2494950.59</v>
      </c>
      <c r="T283" s="75">
        <f t="shared" si="5"/>
        <v>6.8841096379783048E-4</v>
      </c>
    </row>
    <row r="284" spans="1:20">
      <c r="A284" s="57">
        <v>41671</v>
      </c>
      <c r="B284">
        <v>17489</v>
      </c>
      <c r="C284">
        <v>4760895.7300000004</v>
      </c>
      <c r="D284">
        <v>4760895.7300000004</v>
      </c>
      <c r="E284">
        <v>4760895.7300000004</v>
      </c>
      <c r="F284">
        <v>7011</v>
      </c>
      <c r="G284" t="s">
        <v>462</v>
      </c>
      <c r="H284" t="s">
        <v>265</v>
      </c>
      <c r="I284" t="s">
        <v>276</v>
      </c>
      <c r="J284">
        <v>0.52</v>
      </c>
      <c r="K284">
        <v>0</v>
      </c>
      <c r="O284" s="62"/>
      <c r="P284" s="62"/>
      <c r="Q284" s="64" t="s">
        <v>409</v>
      </c>
      <c r="R284" s="70">
        <v>3070</v>
      </c>
      <c r="S284" s="71">
        <v>541653.48</v>
      </c>
      <c r="T284" s="75">
        <f t="shared" si="5"/>
        <v>1.4945393937089909E-4</v>
      </c>
    </row>
    <row r="285" spans="1:20">
      <c r="A285" s="57">
        <v>41671</v>
      </c>
      <c r="B285">
        <v>8627</v>
      </c>
      <c r="C285">
        <v>4513674.75</v>
      </c>
      <c r="D285">
        <v>4652958.7300000004</v>
      </c>
      <c r="E285">
        <v>4652958.7300000004</v>
      </c>
      <c r="F285">
        <v>7011</v>
      </c>
      <c r="G285" t="s">
        <v>462</v>
      </c>
      <c r="H285" t="s">
        <v>267</v>
      </c>
      <c r="I285" t="s">
        <v>276</v>
      </c>
      <c r="J285">
        <v>0.52</v>
      </c>
      <c r="K285">
        <v>0</v>
      </c>
      <c r="O285" s="62"/>
      <c r="P285" s="62"/>
      <c r="Q285" s="64" t="s">
        <v>391</v>
      </c>
      <c r="R285" s="70">
        <v>538</v>
      </c>
      <c r="S285" s="71">
        <v>299079.11</v>
      </c>
      <c r="T285" s="75">
        <f t="shared" si="5"/>
        <v>8.2522411141976699E-5</v>
      </c>
    </row>
    <row r="286" spans="1:20">
      <c r="A286" s="57">
        <v>41671</v>
      </c>
      <c r="B286">
        <v>190</v>
      </c>
      <c r="C286">
        <v>70070.55</v>
      </c>
      <c r="D286">
        <v>72614.63</v>
      </c>
      <c r="E286">
        <v>72614.63</v>
      </c>
      <c r="F286">
        <v>7012</v>
      </c>
      <c r="G286" t="s">
        <v>463</v>
      </c>
      <c r="H286" t="s">
        <v>267</v>
      </c>
      <c r="I286" t="s">
        <v>276</v>
      </c>
      <c r="J286">
        <v>0.52</v>
      </c>
      <c r="K286">
        <v>0</v>
      </c>
      <c r="O286" s="62"/>
      <c r="P286" s="62"/>
      <c r="Q286" s="64" t="s">
        <v>412</v>
      </c>
      <c r="R286" s="70">
        <v>429</v>
      </c>
      <c r="S286" s="71">
        <v>166235.56</v>
      </c>
      <c r="T286" s="75">
        <f t="shared" si="5"/>
        <v>4.5867995356602262E-5</v>
      </c>
    </row>
    <row r="287" spans="1:20">
      <c r="A287" s="57">
        <v>41671</v>
      </c>
      <c r="B287">
        <v>2</v>
      </c>
      <c r="C287">
        <v>2614.37</v>
      </c>
      <c r="D287">
        <v>2692.81</v>
      </c>
      <c r="E287">
        <v>2692.81</v>
      </c>
      <c r="F287">
        <v>7032</v>
      </c>
      <c r="G287" t="s">
        <v>464</v>
      </c>
      <c r="H287" t="s">
        <v>267</v>
      </c>
      <c r="I287" t="s">
        <v>276</v>
      </c>
      <c r="J287">
        <v>0.52</v>
      </c>
      <c r="K287">
        <v>0</v>
      </c>
      <c r="O287" s="62"/>
      <c r="P287" s="62"/>
      <c r="Q287" s="64" t="s">
        <v>453</v>
      </c>
      <c r="R287" s="70">
        <v>327</v>
      </c>
      <c r="S287" s="71">
        <v>18655.759999999998</v>
      </c>
      <c r="T287" s="75">
        <f t="shared" si="5"/>
        <v>5.1475286819131011E-6</v>
      </c>
    </row>
    <row r="288" spans="1:20">
      <c r="A288" s="57">
        <v>41671</v>
      </c>
      <c r="B288">
        <v>95</v>
      </c>
      <c r="C288">
        <v>17530.55</v>
      </c>
      <c r="D288">
        <v>17530.55</v>
      </c>
      <c r="E288">
        <v>17530.55</v>
      </c>
      <c r="F288">
        <v>7033</v>
      </c>
      <c r="G288" t="s">
        <v>465</v>
      </c>
      <c r="H288" t="s">
        <v>265</v>
      </c>
      <c r="I288" t="s">
        <v>276</v>
      </c>
      <c r="J288">
        <v>0.52</v>
      </c>
      <c r="K288">
        <v>0</v>
      </c>
      <c r="O288" s="62"/>
      <c r="P288" s="62"/>
      <c r="Q288" s="64" t="s">
        <v>367</v>
      </c>
      <c r="R288" s="70">
        <v>1401</v>
      </c>
      <c r="S288" s="71">
        <v>853479.15</v>
      </c>
      <c r="T288" s="75">
        <f t="shared" si="5"/>
        <v>2.3549340279033467E-4</v>
      </c>
    </row>
    <row r="289" spans="1:20">
      <c r="A289" s="57">
        <v>41671</v>
      </c>
      <c r="B289">
        <v>7</v>
      </c>
      <c r="C289">
        <v>737.62</v>
      </c>
      <c r="D289">
        <v>759.78</v>
      </c>
      <c r="E289">
        <v>759.78</v>
      </c>
      <c r="F289">
        <v>7033</v>
      </c>
      <c r="G289" t="s">
        <v>465</v>
      </c>
      <c r="H289" t="s">
        <v>267</v>
      </c>
      <c r="I289" t="s">
        <v>276</v>
      </c>
      <c r="J289">
        <v>0.52</v>
      </c>
      <c r="K289">
        <v>0</v>
      </c>
      <c r="O289" s="62"/>
      <c r="P289" s="62"/>
      <c r="Q289" s="64" t="s">
        <v>348</v>
      </c>
      <c r="R289" s="70">
        <v>48</v>
      </c>
      <c r="S289" s="71">
        <v>20393.21</v>
      </c>
      <c r="T289" s="75">
        <f t="shared" si="5"/>
        <v>5.626928808650898E-6</v>
      </c>
    </row>
    <row r="290" spans="1:20">
      <c r="A290" s="57">
        <v>41671</v>
      </c>
      <c r="B290">
        <v>26</v>
      </c>
      <c r="C290">
        <v>1513.55</v>
      </c>
      <c r="D290">
        <v>1513.55</v>
      </c>
      <c r="E290">
        <v>1513.55</v>
      </c>
      <c r="F290">
        <v>7210</v>
      </c>
      <c r="G290" t="s">
        <v>466</v>
      </c>
      <c r="H290" t="s">
        <v>265</v>
      </c>
      <c r="I290" t="s">
        <v>266</v>
      </c>
      <c r="J290">
        <v>0.5</v>
      </c>
      <c r="K290">
        <v>0</v>
      </c>
      <c r="O290" s="62"/>
      <c r="P290" s="62"/>
      <c r="Q290" s="64" t="s">
        <v>423</v>
      </c>
      <c r="R290" s="70">
        <v>20</v>
      </c>
      <c r="S290" s="71">
        <v>2129.9499999999998</v>
      </c>
      <c r="T290" s="75">
        <f t="shared" si="5"/>
        <v>5.8769938700116255E-7</v>
      </c>
    </row>
    <row r="291" spans="1:20">
      <c r="A291" s="57">
        <v>41671</v>
      </c>
      <c r="B291">
        <v>1</v>
      </c>
      <c r="C291">
        <v>27.89</v>
      </c>
      <c r="D291">
        <v>28.73</v>
      </c>
      <c r="E291">
        <v>28.73</v>
      </c>
      <c r="F291">
        <v>7211</v>
      </c>
      <c r="G291" t="s">
        <v>467</v>
      </c>
      <c r="H291" t="s">
        <v>267</v>
      </c>
      <c r="I291" t="s">
        <v>266</v>
      </c>
      <c r="J291">
        <v>0.5</v>
      </c>
      <c r="K291">
        <v>0</v>
      </c>
      <c r="O291" s="62"/>
      <c r="P291" s="62"/>
      <c r="Q291" s="64" t="s">
        <v>454</v>
      </c>
      <c r="R291" s="70">
        <v>280</v>
      </c>
      <c r="S291" s="71">
        <v>35770.410000000003</v>
      </c>
      <c r="T291" s="75">
        <f t="shared" si="5"/>
        <v>9.8698317001714879E-6</v>
      </c>
    </row>
    <row r="292" spans="1:20">
      <c r="A292" s="57">
        <v>41671</v>
      </c>
      <c r="B292">
        <v>1301</v>
      </c>
      <c r="C292">
        <v>62924.77</v>
      </c>
      <c r="D292">
        <v>62924.77</v>
      </c>
      <c r="E292">
        <v>62924.77</v>
      </c>
      <c r="F292">
        <v>7216</v>
      </c>
      <c r="G292" t="s">
        <v>468</v>
      </c>
      <c r="H292" t="s">
        <v>265</v>
      </c>
      <c r="I292" t="s">
        <v>266</v>
      </c>
      <c r="J292">
        <v>0.5</v>
      </c>
      <c r="K292">
        <v>0</v>
      </c>
      <c r="O292" s="62"/>
      <c r="P292" s="62"/>
      <c r="Q292" s="64" t="s">
        <v>364</v>
      </c>
      <c r="R292" s="70">
        <v>23</v>
      </c>
      <c r="S292" s="71">
        <v>61545.68</v>
      </c>
      <c r="T292" s="75">
        <f t="shared" si="5"/>
        <v>1.698178755772188E-5</v>
      </c>
    </row>
    <row r="293" spans="1:20">
      <c r="A293" s="57">
        <v>41671</v>
      </c>
      <c r="B293">
        <v>14</v>
      </c>
      <c r="C293">
        <v>1724.75</v>
      </c>
      <c r="D293">
        <v>1776.49</v>
      </c>
      <c r="E293">
        <v>1776.49</v>
      </c>
      <c r="F293">
        <v>7216</v>
      </c>
      <c r="G293" t="s">
        <v>468</v>
      </c>
      <c r="H293" t="s">
        <v>267</v>
      </c>
      <c r="I293" t="s">
        <v>266</v>
      </c>
      <c r="J293">
        <v>0.5</v>
      </c>
      <c r="K293">
        <v>0</v>
      </c>
      <c r="O293" s="62"/>
      <c r="P293" s="62"/>
      <c r="Q293" s="64" t="s">
        <v>432</v>
      </c>
      <c r="R293" s="70">
        <v>1832</v>
      </c>
      <c r="S293" s="71">
        <v>494779.92</v>
      </c>
      <c r="T293" s="75">
        <f t="shared" si="5"/>
        <v>1.3652050784501246E-4</v>
      </c>
    </row>
    <row r="294" spans="1:20">
      <c r="A294" s="57">
        <v>41671</v>
      </c>
      <c r="B294">
        <v>85</v>
      </c>
      <c r="C294">
        <v>9419.5</v>
      </c>
      <c r="D294">
        <v>9419.5</v>
      </c>
      <c r="E294">
        <v>9419.5</v>
      </c>
      <c r="F294">
        <v>7217</v>
      </c>
      <c r="G294" t="s">
        <v>469</v>
      </c>
      <c r="H294" t="s">
        <v>265</v>
      </c>
      <c r="I294" t="s">
        <v>266</v>
      </c>
      <c r="J294">
        <v>0.5</v>
      </c>
      <c r="K294">
        <v>0</v>
      </c>
      <c r="O294" s="62"/>
      <c r="P294" s="62"/>
      <c r="Q294" s="64" t="s">
        <v>360</v>
      </c>
      <c r="R294" s="70">
        <v>197</v>
      </c>
      <c r="S294" s="71">
        <v>148267.82</v>
      </c>
      <c r="T294" s="75">
        <f t="shared" si="5"/>
        <v>4.0910306310476176E-5</v>
      </c>
    </row>
    <row r="295" spans="1:20">
      <c r="A295" s="57">
        <v>41671</v>
      </c>
      <c r="B295">
        <v>1</v>
      </c>
      <c r="C295">
        <v>47.74</v>
      </c>
      <c r="D295">
        <v>49.18</v>
      </c>
      <c r="E295">
        <v>49.18</v>
      </c>
      <c r="F295">
        <v>7217</v>
      </c>
      <c r="G295" t="s">
        <v>469</v>
      </c>
      <c r="H295" t="s">
        <v>267</v>
      </c>
      <c r="I295" t="s">
        <v>266</v>
      </c>
      <c r="J295">
        <v>0.5</v>
      </c>
      <c r="K295">
        <v>0</v>
      </c>
      <c r="O295" s="62"/>
      <c r="P295" s="62"/>
      <c r="Q295" s="64" t="s">
        <v>354</v>
      </c>
      <c r="R295" s="70">
        <v>14</v>
      </c>
      <c r="S295" s="71">
        <v>2630.24</v>
      </c>
      <c r="T295" s="75">
        <f t="shared" si="5"/>
        <v>7.2574024538882971E-7</v>
      </c>
    </row>
    <row r="296" spans="1:20">
      <c r="A296" s="57">
        <v>41671</v>
      </c>
      <c r="B296">
        <v>95</v>
      </c>
      <c r="C296">
        <v>66590.25</v>
      </c>
      <c r="D296">
        <v>66590.25</v>
      </c>
      <c r="E296">
        <v>66590.25</v>
      </c>
      <c r="F296">
        <v>7221</v>
      </c>
      <c r="G296" t="s">
        <v>470</v>
      </c>
      <c r="H296" t="s">
        <v>265</v>
      </c>
      <c r="I296" t="s">
        <v>266</v>
      </c>
      <c r="J296">
        <v>0.5</v>
      </c>
      <c r="K296">
        <v>0</v>
      </c>
      <c r="O296" s="62"/>
      <c r="P296" s="62"/>
      <c r="Q296" s="64" t="s">
        <v>356</v>
      </c>
      <c r="R296" s="70">
        <v>182</v>
      </c>
      <c r="S296" s="71">
        <v>132365.60999999999</v>
      </c>
      <c r="T296" s="75">
        <f t="shared" si="5"/>
        <v>3.6522541776583937E-5</v>
      </c>
    </row>
    <row r="297" spans="1:20">
      <c r="A297" s="57">
        <v>41671</v>
      </c>
      <c r="B297">
        <v>20</v>
      </c>
      <c r="C297">
        <v>1816.02</v>
      </c>
      <c r="D297">
        <v>1870.48</v>
      </c>
      <c r="E297">
        <v>1870.48</v>
      </c>
      <c r="F297">
        <v>7221</v>
      </c>
      <c r="G297" t="s">
        <v>470</v>
      </c>
      <c r="H297" t="s">
        <v>267</v>
      </c>
      <c r="I297" t="s">
        <v>266</v>
      </c>
      <c r="J297">
        <v>0.5</v>
      </c>
      <c r="K297">
        <v>0</v>
      </c>
      <c r="O297" s="62"/>
      <c r="P297" s="62"/>
      <c r="Q297" s="64" t="s">
        <v>411</v>
      </c>
      <c r="R297" s="70">
        <v>7035</v>
      </c>
      <c r="S297" s="71">
        <v>1265316.3</v>
      </c>
      <c r="T297" s="75">
        <f t="shared" si="5"/>
        <v>3.4912820201064777E-4</v>
      </c>
    </row>
    <row r="298" spans="1:20">
      <c r="A298" s="57">
        <v>41671</v>
      </c>
      <c r="B298">
        <v>1</v>
      </c>
      <c r="C298">
        <v>47.9</v>
      </c>
      <c r="D298">
        <v>0</v>
      </c>
      <c r="E298">
        <v>47.9</v>
      </c>
      <c r="F298">
        <v>7230</v>
      </c>
      <c r="G298" t="s">
        <v>471</v>
      </c>
      <c r="H298" t="s">
        <v>265</v>
      </c>
      <c r="I298">
        <v>0</v>
      </c>
      <c r="J298">
        <v>0</v>
      </c>
      <c r="K298">
        <v>0</v>
      </c>
      <c r="O298" s="62"/>
      <c r="P298" s="62"/>
      <c r="Q298" s="64" t="s">
        <v>390</v>
      </c>
      <c r="R298" s="70">
        <v>121</v>
      </c>
      <c r="S298" s="71">
        <v>57971.38</v>
      </c>
      <c r="T298" s="75">
        <f t="shared" si="5"/>
        <v>1.5995560689035638E-5</v>
      </c>
    </row>
    <row r="299" spans="1:20">
      <c r="A299" s="57">
        <v>41671</v>
      </c>
      <c r="B299">
        <v>7257</v>
      </c>
      <c r="C299">
        <v>818671.1</v>
      </c>
      <c r="D299">
        <v>818671.1</v>
      </c>
      <c r="E299">
        <v>818671.1</v>
      </c>
      <c r="F299">
        <v>7230</v>
      </c>
      <c r="G299" t="s">
        <v>471</v>
      </c>
      <c r="H299" t="s">
        <v>265</v>
      </c>
      <c r="I299" t="s">
        <v>266</v>
      </c>
      <c r="J299">
        <v>0.5</v>
      </c>
      <c r="K299">
        <v>0</v>
      </c>
      <c r="O299" s="62"/>
      <c r="P299" s="62"/>
      <c r="Q299" s="64" t="s">
        <v>414</v>
      </c>
      <c r="R299" s="70">
        <v>500</v>
      </c>
      <c r="S299" s="71">
        <v>38390.6</v>
      </c>
      <c r="T299" s="75">
        <f t="shared" si="5"/>
        <v>1.059279893265421E-5</v>
      </c>
    </row>
    <row r="300" spans="1:20">
      <c r="A300" s="57">
        <v>41671</v>
      </c>
      <c r="B300">
        <v>765</v>
      </c>
      <c r="C300">
        <v>99277.24</v>
      </c>
      <c r="D300">
        <v>99845</v>
      </c>
      <c r="E300">
        <v>99845</v>
      </c>
      <c r="F300">
        <v>7230</v>
      </c>
      <c r="G300" t="s">
        <v>471</v>
      </c>
      <c r="H300" t="s">
        <v>267</v>
      </c>
      <c r="I300" t="s">
        <v>266</v>
      </c>
      <c r="J300">
        <v>0.5</v>
      </c>
      <c r="K300">
        <v>0</v>
      </c>
      <c r="O300" s="62"/>
      <c r="P300" s="62"/>
      <c r="Q300" s="64" t="s">
        <v>448</v>
      </c>
      <c r="R300" s="70">
        <v>134</v>
      </c>
      <c r="S300" s="71">
        <v>19047.87</v>
      </c>
      <c r="T300" s="75">
        <f t="shared" si="5"/>
        <v>5.2557203327204091E-6</v>
      </c>
    </row>
    <row r="301" spans="1:20">
      <c r="A301" s="57">
        <v>41671</v>
      </c>
      <c r="B301">
        <v>68</v>
      </c>
      <c r="C301">
        <v>245345.9</v>
      </c>
      <c r="D301">
        <v>245345.9</v>
      </c>
      <c r="E301">
        <v>245345.9</v>
      </c>
      <c r="F301">
        <v>7261</v>
      </c>
      <c r="G301" t="s">
        <v>472</v>
      </c>
      <c r="H301" t="s">
        <v>265</v>
      </c>
      <c r="I301" t="s">
        <v>266</v>
      </c>
      <c r="J301">
        <v>0.5</v>
      </c>
      <c r="K301">
        <v>0</v>
      </c>
      <c r="O301" s="62"/>
      <c r="P301" s="62"/>
      <c r="Q301" s="64" t="s">
        <v>457</v>
      </c>
      <c r="R301" s="70">
        <v>21420</v>
      </c>
      <c r="S301" s="71">
        <v>3169452.35</v>
      </c>
      <c r="T301" s="75">
        <f t="shared" si="5"/>
        <v>8.7452062406366082E-4</v>
      </c>
    </row>
    <row r="302" spans="1:20">
      <c r="A302" s="57">
        <v>41671</v>
      </c>
      <c r="B302">
        <v>1</v>
      </c>
      <c r="C302">
        <v>662.89</v>
      </c>
      <c r="D302">
        <v>682.77</v>
      </c>
      <c r="E302">
        <v>682.77</v>
      </c>
      <c r="F302">
        <v>7261</v>
      </c>
      <c r="G302" t="s">
        <v>472</v>
      </c>
      <c r="H302" t="s">
        <v>267</v>
      </c>
      <c r="I302" t="s">
        <v>266</v>
      </c>
      <c r="J302">
        <v>0.5</v>
      </c>
      <c r="K302">
        <v>0</v>
      </c>
      <c r="O302" s="62"/>
      <c r="P302" s="62"/>
      <c r="Q302" s="64" t="s">
        <v>398</v>
      </c>
      <c r="R302" s="70">
        <v>1327</v>
      </c>
      <c r="S302" s="71">
        <v>144694.85</v>
      </c>
      <c r="T302" s="75">
        <f t="shared" si="5"/>
        <v>3.9924446417627263E-5</v>
      </c>
    </row>
    <row r="303" spans="1:20">
      <c r="A303" s="57">
        <v>41671</v>
      </c>
      <c r="B303">
        <v>19</v>
      </c>
      <c r="C303">
        <v>7850</v>
      </c>
      <c r="D303">
        <v>7850</v>
      </c>
      <c r="E303">
        <v>7850</v>
      </c>
      <c r="F303">
        <v>7273</v>
      </c>
      <c r="G303" t="s">
        <v>473</v>
      </c>
      <c r="H303" t="s">
        <v>265</v>
      </c>
      <c r="I303" t="s">
        <v>266</v>
      </c>
      <c r="J303">
        <v>0.5</v>
      </c>
      <c r="K303">
        <v>0</v>
      </c>
      <c r="O303" s="62"/>
      <c r="P303" s="62"/>
      <c r="Q303" s="64" t="s">
        <v>447</v>
      </c>
      <c r="R303" s="70">
        <v>138</v>
      </c>
      <c r="S303" s="71">
        <v>11373.88</v>
      </c>
      <c r="T303" s="75">
        <f t="shared" si="5"/>
        <v>3.1383001027370519E-6</v>
      </c>
    </row>
    <row r="304" spans="1:20">
      <c r="A304" s="57">
        <v>41671</v>
      </c>
      <c r="B304">
        <v>41</v>
      </c>
      <c r="C304">
        <v>4549.37</v>
      </c>
      <c r="D304">
        <v>4685.93</v>
      </c>
      <c r="E304">
        <v>4685.93</v>
      </c>
      <c r="F304">
        <v>7273</v>
      </c>
      <c r="G304" t="s">
        <v>473</v>
      </c>
      <c r="H304" t="s">
        <v>267</v>
      </c>
      <c r="I304" t="s">
        <v>266</v>
      </c>
      <c r="J304">
        <v>0.5</v>
      </c>
      <c r="K304">
        <v>0</v>
      </c>
      <c r="O304" s="62"/>
      <c r="P304" s="62"/>
      <c r="Q304" s="64" t="s">
        <v>429</v>
      </c>
      <c r="R304" s="70">
        <v>1817</v>
      </c>
      <c r="S304" s="71">
        <v>232278.24</v>
      </c>
      <c r="T304" s="75">
        <f t="shared" si="5"/>
        <v>6.4090602719176005E-5</v>
      </c>
    </row>
    <row r="305" spans="1:20">
      <c r="A305" s="57">
        <v>41671</v>
      </c>
      <c r="B305">
        <v>3</v>
      </c>
      <c r="C305">
        <v>2138</v>
      </c>
      <c r="D305">
        <v>2138</v>
      </c>
      <c r="E305">
        <v>2138</v>
      </c>
      <c r="F305">
        <v>7276</v>
      </c>
      <c r="G305" t="s">
        <v>474</v>
      </c>
      <c r="H305" t="s">
        <v>265</v>
      </c>
      <c r="I305" t="s">
        <v>266</v>
      </c>
      <c r="J305">
        <v>0.5</v>
      </c>
      <c r="K305">
        <v>0</v>
      </c>
      <c r="O305" s="62"/>
      <c r="P305" s="62"/>
      <c r="Q305" s="64" t="s">
        <v>358</v>
      </c>
      <c r="R305" s="70">
        <v>220</v>
      </c>
      <c r="S305" s="71">
        <v>59900.97</v>
      </c>
      <c r="T305" s="75">
        <f t="shared" si="5"/>
        <v>1.6527976407791279E-5</v>
      </c>
    </row>
    <row r="306" spans="1:20">
      <c r="A306" s="57">
        <v>41671</v>
      </c>
      <c r="B306">
        <v>5</v>
      </c>
      <c r="C306">
        <v>1513.22</v>
      </c>
      <c r="D306">
        <v>1558.6</v>
      </c>
      <c r="E306">
        <v>1558.6</v>
      </c>
      <c r="F306">
        <v>7276</v>
      </c>
      <c r="G306" t="s">
        <v>474</v>
      </c>
      <c r="H306" t="s">
        <v>267</v>
      </c>
      <c r="I306" t="s">
        <v>266</v>
      </c>
      <c r="J306">
        <v>0.5</v>
      </c>
      <c r="K306">
        <v>0</v>
      </c>
      <c r="O306" s="62"/>
      <c r="P306" s="62"/>
      <c r="Q306" s="64" t="s">
        <v>455</v>
      </c>
      <c r="R306" s="70">
        <v>18</v>
      </c>
      <c r="S306" s="71">
        <v>2222.75</v>
      </c>
      <c r="T306" s="75">
        <f t="shared" si="5"/>
        <v>6.1330491910929094E-7</v>
      </c>
    </row>
    <row r="307" spans="1:20">
      <c r="A307" s="57">
        <v>41671</v>
      </c>
      <c r="B307">
        <v>10</v>
      </c>
      <c r="C307">
        <v>3718.84</v>
      </c>
      <c r="D307">
        <v>3830.42</v>
      </c>
      <c r="E307">
        <v>3830.42</v>
      </c>
      <c r="F307">
        <v>7277</v>
      </c>
      <c r="G307" t="s">
        <v>475</v>
      </c>
      <c r="H307" t="s">
        <v>267</v>
      </c>
      <c r="I307" t="s">
        <v>266</v>
      </c>
      <c r="J307">
        <v>0.5</v>
      </c>
      <c r="K307">
        <v>0</v>
      </c>
      <c r="O307" s="62"/>
      <c r="P307" s="62"/>
      <c r="Q307" s="64" t="s">
        <v>456</v>
      </c>
      <c r="R307" s="70">
        <v>66</v>
      </c>
      <c r="S307" s="71">
        <v>10771.42</v>
      </c>
      <c r="T307" s="75">
        <f t="shared" si="5"/>
        <v>2.9720683260790455E-6</v>
      </c>
    </row>
    <row r="308" spans="1:20">
      <c r="A308" s="57">
        <v>41671</v>
      </c>
      <c r="B308">
        <v>1</v>
      </c>
      <c r="C308">
        <v>1026.48</v>
      </c>
      <c r="D308">
        <v>1057.28</v>
      </c>
      <c r="E308">
        <v>1057.28</v>
      </c>
      <c r="F308">
        <v>7278</v>
      </c>
      <c r="G308" t="s">
        <v>476</v>
      </c>
      <c r="H308" t="s">
        <v>267</v>
      </c>
      <c r="I308" t="s">
        <v>266</v>
      </c>
      <c r="J308">
        <v>0.5</v>
      </c>
      <c r="K308">
        <v>0</v>
      </c>
      <c r="O308" s="62"/>
      <c r="P308" s="62"/>
      <c r="Q308" s="64" t="s">
        <v>369</v>
      </c>
      <c r="R308" s="70">
        <v>102</v>
      </c>
      <c r="S308" s="71">
        <v>16374.46</v>
      </c>
      <c r="T308" s="75">
        <f t="shared" si="5"/>
        <v>4.5180685483110202E-6</v>
      </c>
    </row>
    <row r="309" spans="1:20">
      <c r="A309" s="57">
        <v>41671</v>
      </c>
      <c r="B309">
        <v>135</v>
      </c>
      <c r="C309">
        <v>22476.01</v>
      </c>
      <c r="D309">
        <v>22476.01</v>
      </c>
      <c r="E309">
        <v>22476.01</v>
      </c>
      <c r="F309">
        <v>7296</v>
      </c>
      <c r="G309" t="s">
        <v>477</v>
      </c>
      <c r="H309" t="s">
        <v>265</v>
      </c>
      <c r="I309" t="s">
        <v>268</v>
      </c>
      <c r="J309">
        <v>0.5</v>
      </c>
      <c r="K309">
        <v>0</v>
      </c>
      <c r="O309" s="62"/>
      <c r="P309" s="62"/>
      <c r="Q309" s="64" t="s">
        <v>361</v>
      </c>
      <c r="R309" s="70">
        <v>408</v>
      </c>
      <c r="S309" s="71">
        <v>107157.81</v>
      </c>
      <c r="T309" s="75">
        <f t="shared" si="5"/>
        <v>2.9567163196031389E-5</v>
      </c>
    </row>
    <row r="310" spans="1:20">
      <c r="A310" s="57">
        <v>41671</v>
      </c>
      <c r="B310">
        <v>1</v>
      </c>
      <c r="C310">
        <v>46.01</v>
      </c>
      <c r="D310">
        <v>47.39</v>
      </c>
      <c r="E310">
        <v>47.39</v>
      </c>
      <c r="F310">
        <v>7296</v>
      </c>
      <c r="G310" t="s">
        <v>477</v>
      </c>
      <c r="H310" t="s">
        <v>267</v>
      </c>
      <c r="I310" t="s">
        <v>268</v>
      </c>
      <c r="J310">
        <v>0.5</v>
      </c>
      <c r="K310">
        <v>0</v>
      </c>
      <c r="O310" s="62"/>
      <c r="P310" s="62"/>
      <c r="Q310" s="64" t="s">
        <v>421</v>
      </c>
      <c r="R310" s="70">
        <v>60</v>
      </c>
      <c r="S310" s="71">
        <v>6174.29</v>
      </c>
      <c r="T310" s="75">
        <f t="shared" si="5"/>
        <v>1.7036204831885296E-6</v>
      </c>
    </row>
    <row r="311" spans="1:20">
      <c r="A311" s="57">
        <v>41671</v>
      </c>
      <c r="B311">
        <v>4</v>
      </c>
      <c r="C311">
        <v>1900</v>
      </c>
      <c r="D311">
        <v>1900</v>
      </c>
      <c r="E311">
        <v>1900</v>
      </c>
      <c r="F311">
        <v>7297</v>
      </c>
      <c r="G311" t="s">
        <v>478</v>
      </c>
      <c r="H311" t="s">
        <v>265</v>
      </c>
      <c r="I311" t="s">
        <v>266</v>
      </c>
      <c r="J311">
        <v>0.5</v>
      </c>
      <c r="K311">
        <v>0</v>
      </c>
      <c r="O311" s="62"/>
      <c r="P311" s="62"/>
      <c r="Q311" s="64" t="s">
        <v>375</v>
      </c>
      <c r="R311" s="70">
        <v>310</v>
      </c>
      <c r="S311" s="71">
        <v>22344.36</v>
      </c>
      <c r="T311" s="75">
        <f t="shared" si="5"/>
        <v>6.1652933988747615E-6</v>
      </c>
    </row>
    <row r="312" spans="1:20">
      <c r="A312" s="57">
        <v>41671</v>
      </c>
      <c r="B312">
        <v>13</v>
      </c>
      <c r="C312">
        <v>1158.27</v>
      </c>
      <c r="D312">
        <v>1193.03</v>
      </c>
      <c r="E312">
        <v>1193.03</v>
      </c>
      <c r="F312">
        <v>7297</v>
      </c>
      <c r="G312" t="s">
        <v>478</v>
      </c>
      <c r="H312" t="s">
        <v>267</v>
      </c>
      <c r="I312" t="s">
        <v>266</v>
      </c>
      <c r="J312">
        <v>0.5</v>
      </c>
      <c r="K312">
        <v>0</v>
      </c>
      <c r="O312" s="62"/>
      <c r="P312" s="62"/>
      <c r="Q312" s="64" t="s">
        <v>520</v>
      </c>
      <c r="R312" s="70">
        <v>34</v>
      </c>
      <c r="S312" s="71">
        <v>1832.86</v>
      </c>
      <c r="T312" s="75">
        <f t="shared" si="5"/>
        <v>5.0572581443646604E-7</v>
      </c>
    </row>
    <row r="313" spans="1:20">
      <c r="A313" s="57">
        <v>41671</v>
      </c>
      <c r="B313">
        <v>122</v>
      </c>
      <c r="C313">
        <v>11317.62</v>
      </c>
      <c r="D313">
        <v>11317.62</v>
      </c>
      <c r="E313">
        <v>11317.62</v>
      </c>
      <c r="F313">
        <v>7298</v>
      </c>
      <c r="G313" t="s">
        <v>479</v>
      </c>
      <c r="H313" t="s">
        <v>265</v>
      </c>
      <c r="I313" t="s">
        <v>266</v>
      </c>
      <c r="J313">
        <v>0.5</v>
      </c>
      <c r="K313">
        <v>0</v>
      </c>
      <c r="O313" s="62"/>
      <c r="P313" s="62"/>
      <c r="Q313" s="64" t="s">
        <v>508</v>
      </c>
      <c r="R313" s="70">
        <v>69</v>
      </c>
      <c r="S313" s="71">
        <v>64490.13</v>
      </c>
      <c r="T313" s="75">
        <f t="shared" si="5"/>
        <v>1.7794225154874663E-5</v>
      </c>
    </row>
    <row r="314" spans="1:20">
      <c r="A314" s="57">
        <v>41671</v>
      </c>
      <c r="B314">
        <v>123</v>
      </c>
      <c r="C314">
        <v>13609.15</v>
      </c>
      <c r="D314">
        <v>14043.51</v>
      </c>
      <c r="E314">
        <v>14043.51</v>
      </c>
      <c r="F314">
        <v>7298</v>
      </c>
      <c r="G314" t="s">
        <v>479</v>
      </c>
      <c r="H314" t="s">
        <v>267</v>
      </c>
      <c r="I314" t="s">
        <v>266</v>
      </c>
      <c r="J314">
        <v>0.5</v>
      </c>
      <c r="K314">
        <v>0</v>
      </c>
      <c r="O314" s="62"/>
      <c r="P314" s="62"/>
      <c r="Q314" s="64" t="s">
        <v>430</v>
      </c>
      <c r="R314" s="70">
        <v>6528</v>
      </c>
      <c r="S314" s="71">
        <v>5948908.04</v>
      </c>
      <c r="T314" s="75">
        <f t="shared" si="5"/>
        <v>1.6414327136478734E-3</v>
      </c>
    </row>
    <row r="315" spans="1:20">
      <c r="A315" s="57">
        <v>41671</v>
      </c>
      <c r="B315">
        <v>326</v>
      </c>
      <c r="C315">
        <v>108887.73</v>
      </c>
      <c r="D315">
        <v>108887.73</v>
      </c>
      <c r="E315">
        <v>108887.73</v>
      </c>
      <c r="F315">
        <v>7299</v>
      </c>
      <c r="G315" t="s">
        <v>480</v>
      </c>
      <c r="H315" t="s">
        <v>265</v>
      </c>
      <c r="I315" t="s">
        <v>266</v>
      </c>
      <c r="J315">
        <v>0.5</v>
      </c>
      <c r="K315">
        <v>0</v>
      </c>
      <c r="O315" s="62"/>
      <c r="P315" s="62"/>
      <c r="Q315" s="64" t="s">
        <v>403</v>
      </c>
      <c r="R315" s="70">
        <v>38</v>
      </c>
      <c r="S315" s="71">
        <v>14556.75</v>
      </c>
      <c r="T315" s="75">
        <f t="shared" si="5"/>
        <v>4.0165229473598788E-6</v>
      </c>
    </row>
    <row r="316" spans="1:20">
      <c r="A316" s="57">
        <v>41671</v>
      </c>
      <c r="B316">
        <v>264</v>
      </c>
      <c r="C316">
        <v>53365.54</v>
      </c>
      <c r="D316">
        <v>55248.639999999999</v>
      </c>
      <c r="E316">
        <v>55248.639999999999</v>
      </c>
      <c r="F316">
        <v>7299</v>
      </c>
      <c r="G316" t="s">
        <v>480</v>
      </c>
      <c r="H316" t="s">
        <v>267</v>
      </c>
      <c r="I316" t="s">
        <v>266</v>
      </c>
      <c r="J316">
        <v>0.5</v>
      </c>
      <c r="K316">
        <v>0</v>
      </c>
      <c r="O316" s="62"/>
      <c r="P316" s="62"/>
      <c r="Q316" s="64" t="s">
        <v>420</v>
      </c>
      <c r="R316" s="70">
        <v>4801</v>
      </c>
      <c r="S316" s="71">
        <v>425005.69</v>
      </c>
      <c r="T316" s="75">
        <f t="shared" si="5"/>
        <v>1.1726828492922658E-4</v>
      </c>
    </row>
    <row r="317" spans="1:20">
      <c r="A317" s="57">
        <v>41671</v>
      </c>
      <c r="B317">
        <v>5393</v>
      </c>
      <c r="C317">
        <v>770224.09</v>
      </c>
      <c r="D317">
        <v>770224.09</v>
      </c>
      <c r="E317">
        <v>770224.09</v>
      </c>
      <c r="F317">
        <v>7311</v>
      </c>
      <c r="G317" t="s">
        <v>481</v>
      </c>
      <c r="H317" t="s">
        <v>265</v>
      </c>
      <c r="I317" t="s">
        <v>266</v>
      </c>
      <c r="J317">
        <v>0.5</v>
      </c>
      <c r="K317">
        <v>0</v>
      </c>
      <c r="O317" s="62"/>
      <c r="P317" s="62"/>
      <c r="Q317" s="64" t="s">
        <v>395</v>
      </c>
      <c r="R317" s="70">
        <v>3318</v>
      </c>
      <c r="S317" s="71">
        <v>803562.59</v>
      </c>
      <c r="T317" s="75">
        <f t="shared" si="5"/>
        <v>2.2172034158551447E-4</v>
      </c>
    </row>
    <row r="318" spans="1:20">
      <c r="A318" s="57">
        <v>41671</v>
      </c>
      <c r="B318">
        <v>210</v>
      </c>
      <c r="C318">
        <v>106340.28</v>
      </c>
      <c r="D318">
        <v>109532.62</v>
      </c>
      <c r="E318">
        <v>109532.62</v>
      </c>
      <c r="F318">
        <v>7311</v>
      </c>
      <c r="G318" t="s">
        <v>481</v>
      </c>
      <c r="H318" t="s">
        <v>267</v>
      </c>
      <c r="I318" t="s">
        <v>266</v>
      </c>
      <c r="J318">
        <v>0.5</v>
      </c>
      <c r="K318">
        <v>0</v>
      </c>
      <c r="O318" s="62"/>
      <c r="P318" s="62"/>
      <c r="Q318" s="64" t="s">
        <v>394</v>
      </c>
      <c r="R318" s="70">
        <v>12274</v>
      </c>
      <c r="S318" s="71">
        <v>2487630.12</v>
      </c>
      <c r="T318" s="75">
        <f t="shared" si="5"/>
        <v>6.8639108740093844E-4</v>
      </c>
    </row>
    <row r="319" spans="1:20">
      <c r="A319" s="57">
        <v>41671</v>
      </c>
      <c r="B319">
        <v>1</v>
      </c>
      <c r="C319">
        <v>18.93</v>
      </c>
      <c r="D319">
        <v>19.489999999999998</v>
      </c>
      <c r="E319">
        <v>19.489999999999998</v>
      </c>
      <c r="F319">
        <v>7321</v>
      </c>
      <c r="G319" t="s">
        <v>482</v>
      </c>
      <c r="H319" t="s">
        <v>267</v>
      </c>
      <c r="I319" t="s">
        <v>266</v>
      </c>
      <c r="J319">
        <v>0.5</v>
      </c>
      <c r="K319">
        <v>0</v>
      </c>
      <c r="O319" s="62"/>
      <c r="P319" s="62"/>
      <c r="Q319" s="64" t="s">
        <v>560</v>
      </c>
      <c r="R319" s="70">
        <v>6</v>
      </c>
      <c r="S319" s="71">
        <v>443.72</v>
      </c>
      <c r="T319" s="75">
        <f t="shared" si="5"/>
        <v>1.2243196882563248E-7</v>
      </c>
    </row>
    <row r="320" spans="1:20">
      <c r="A320" s="57">
        <v>41671</v>
      </c>
      <c r="B320">
        <v>5</v>
      </c>
      <c r="C320">
        <v>-157.99</v>
      </c>
      <c r="D320">
        <v>-149.31</v>
      </c>
      <c r="E320">
        <v>-149.31</v>
      </c>
      <c r="F320">
        <v>7333</v>
      </c>
      <c r="G320" t="s">
        <v>483</v>
      </c>
      <c r="H320" t="s">
        <v>267</v>
      </c>
      <c r="I320" t="s">
        <v>266</v>
      </c>
      <c r="J320">
        <v>0.5</v>
      </c>
      <c r="K320">
        <v>0</v>
      </c>
      <c r="O320" s="62"/>
      <c r="P320" s="62"/>
      <c r="Q320" s="64" t="s">
        <v>568</v>
      </c>
      <c r="R320" s="70">
        <v>5</v>
      </c>
      <c r="S320" s="71">
        <v>10271.209999999999</v>
      </c>
      <c r="T320" s="75">
        <f t="shared" si="5"/>
        <v>2.8340495414259542E-6</v>
      </c>
    </row>
    <row r="321" spans="1:20">
      <c r="A321" s="57">
        <v>41671</v>
      </c>
      <c r="B321">
        <v>30</v>
      </c>
      <c r="C321">
        <v>2158.4699999999998</v>
      </c>
      <c r="D321">
        <v>2228.5500000000002</v>
      </c>
      <c r="E321">
        <v>2228.5500000000002</v>
      </c>
      <c r="F321">
        <v>7338</v>
      </c>
      <c r="G321" t="s">
        <v>484</v>
      </c>
      <c r="H321" t="s">
        <v>267</v>
      </c>
      <c r="I321" t="s">
        <v>266</v>
      </c>
      <c r="J321">
        <v>0.5</v>
      </c>
      <c r="K321">
        <v>0</v>
      </c>
      <c r="O321" s="62"/>
      <c r="P321" s="62"/>
      <c r="Q321" s="64" t="s">
        <v>572</v>
      </c>
      <c r="R321" s="70">
        <v>3</v>
      </c>
      <c r="S321" s="71">
        <v>2243.56</v>
      </c>
      <c r="T321" s="75">
        <f t="shared" si="5"/>
        <v>6.1904684931586582E-7</v>
      </c>
    </row>
    <row r="322" spans="1:20">
      <c r="A322" s="57">
        <v>41671</v>
      </c>
      <c r="B322">
        <v>59</v>
      </c>
      <c r="C322">
        <v>28321.57</v>
      </c>
      <c r="D322">
        <v>28321.57</v>
      </c>
      <c r="E322">
        <v>28321.57</v>
      </c>
      <c r="F322">
        <v>7339</v>
      </c>
      <c r="G322" t="s">
        <v>485</v>
      </c>
      <c r="H322" t="s">
        <v>265</v>
      </c>
      <c r="I322" t="s">
        <v>266</v>
      </c>
      <c r="J322">
        <v>0.5</v>
      </c>
      <c r="K322">
        <v>0</v>
      </c>
      <c r="O322" s="62"/>
      <c r="P322" s="62"/>
      <c r="Q322" s="64" t="s">
        <v>574</v>
      </c>
      <c r="R322" s="70">
        <v>1</v>
      </c>
      <c r="S322" s="71">
        <v>73.3</v>
      </c>
      <c r="T322" s="75">
        <f t="shared" si="5"/>
        <v>2.022505930523497E-8</v>
      </c>
    </row>
    <row r="323" spans="1:20">
      <c r="A323" s="57">
        <v>41671</v>
      </c>
      <c r="B323">
        <v>52</v>
      </c>
      <c r="C323">
        <v>5807.87</v>
      </c>
      <c r="D323">
        <v>5989.55</v>
      </c>
      <c r="E323">
        <v>5989.55</v>
      </c>
      <c r="F323">
        <v>7339</v>
      </c>
      <c r="G323" t="s">
        <v>485</v>
      </c>
      <c r="H323" t="s">
        <v>267</v>
      </c>
      <c r="I323" t="s">
        <v>266</v>
      </c>
      <c r="J323">
        <v>0.5</v>
      </c>
      <c r="K323">
        <v>0</v>
      </c>
      <c r="O323" s="62"/>
      <c r="P323" s="62"/>
      <c r="Q323" s="64" t="s">
        <v>578</v>
      </c>
      <c r="R323" s="70">
        <v>1</v>
      </c>
      <c r="S323" s="71">
        <v>171.52</v>
      </c>
      <c r="T323" s="75">
        <f t="shared" si="5"/>
        <v>4.7326086930885428E-8</v>
      </c>
    </row>
    <row r="324" spans="1:20">
      <c r="A324" s="57">
        <v>41671</v>
      </c>
      <c r="B324">
        <v>44</v>
      </c>
      <c r="C324">
        <v>17608.89</v>
      </c>
      <c r="D324">
        <v>17608.89</v>
      </c>
      <c r="E324">
        <v>17608.89</v>
      </c>
      <c r="F324">
        <v>7342</v>
      </c>
      <c r="G324" t="s">
        <v>486</v>
      </c>
      <c r="H324" t="s">
        <v>265</v>
      </c>
      <c r="I324" t="s">
        <v>266</v>
      </c>
      <c r="J324">
        <v>0.5</v>
      </c>
      <c r="K324">
        <v>0</v>
      </c>
      <c r="O324" s="62"/>
      <c r="P324" s="59" t="s">
        <v>289</v>
      </c>
      <c r="Q324" s="60"/>
      <c r="R324" s="68">
        <v>291574</v>
      </c>
      <c r="S324" s="69">
        <v>52816696.050000004</v>
      </c>
      <c r="T324" s="75">
        <f t="shared" si="5"/>
        <v>1.457327162234406E-2</v>
      </c>
    </row>
    <row r="325" spans="1:20">
      <c r="A325" s="57">
        <v>41671</v>
      </c>
      <c r="B325">
        <v>1</v>
      </c>
      <c r="C325">
        <v>1608.28</v>
      </c>
      <c r="D325">
        <v>1656.52</v>
      </c>
      <c r="E325">
        <v>1656.52</v>
      </c>
      <c r="F325">
        <v>7349</v>
      </c>
      <c r="G325" t="s">
        <v>487</v>
      </c>
      <c r="H325" t="s">
        <v>267</v>
      </c>
      <c r="I325" t="s">
        <v>266</v>
      </c>
      <c r="J325">
        <v>0.5</v>
      </c>
      <c r="K325">
        <v>0</v>
      </c>
      <c r="O325" s="62"/>
      <c r="P325" s="59" t="s">
        <v>272</v>
      </c>
      <c r="Q325" s="59" t="s">
        <v>374</v>
      </c>
      <c r="R325" s="68">
        <v>51906</v>
      </c>
      <c r="S325" s="69">
        <v>7812605.25</v>
      </c>
      <c r="T325" s="75">
        <f t="shared" si="5"/>
        <v>2.1556671829418834E-3</v>
      </c>
    </row>
    <row r="326" spans="1:20">
      <c r="A326" s="57">
        <v>41671</v>
      </c>
      <c r="B326">
        <v>25</v>
      </c>
      <c r="C326">
        <v>34373.57</v>
      </c>
      <c r="D326">
        <v>34373.57</v>
      </c>
      <c r="E326">
        <v>34373.57</v>
      </c>
      <c r="F326">
        <v>7361</v>
      </c>
      <c r="G326" t="s">
        <v>488</v>
      </c>
      <c r="H326" t="s">
        <v>265</v>
      </c>
      <c r="I326" t="s">
        <v>266</v>
      </c>
      <c r="J326">
        <v>0.5</v>
      </c>
      <c r="K326">
        <v>0</v>
      </c>
      <c r="O326" s="62"/>
      <c r="P326" s="62"/>
      <c r="Q326" s="64" t="s">
        <v>368</v>
      </c>
      <c r="R326" s="70">
        <v>1183</v>
      </c>
      <c r="S326" s="71">
        <v>217735.09</v>
      </c>
      <c r="T326" s="75">
        <f t="shared" si="5"/>
        <v>6.0077832306694045E-5</v>
      </c>
    </row>
    <row r="327" spans="1:20">
      <c r="A327" s="57">
        <v>41671</v>
      </c>
      <c r="B327">
        <v>2</v>
      </c>
      <c r="C327">
        <v>465.82</v>
      </c>
      <c r="D327">
        <v>479.8</v>
      </c>
      <c r="E327">
        <v>479.8</v>
      </c>
      <c r="F327">
        <v>7361</v>
      </c>
      <c r="G327" t="s">
        <v>488</v>
      </c>
      <c r="H327" t="s">
        <v>267</v>
      </c>
      <c r="I327" t="s">
        <v>266</v>
      </c>
      <c r="J327">
        <v>0.5</v>
      </c>
      <c r="K327">
        <v>0</v>
      </c>
      <c r="O327" s="62"/>
      <c r="P327" s="62"/>
      <c r="Q327" s="64" t="s">
        <v>569</v>
      </c>
      <c r="R327" s="70">
        <v>23</v>
      </c>
      <c r="S327" s="71">
        <v>10077.94</v>
      </c>
      <c r="T327" s="75">
        <f t="shared" si="5"/>
        <v>2.7807221579072266E-6</v>
      </c>
    </row>
    <row r="328" spans="1:20">
      <c r="A328" s="57">
        <v>41671</v>
      </c>
      <c r="B328">
        <v>4489</v>
      </c>
      <c r="C328">
        <v>345199.67</v>
      </c>
      <c r="D328">
        <v>345199.67</v>
      </c>
      <c r="E328">
        <v>345199.67</v>
      </c>
      <c r="F328">
        <v>7372</v>
      </c>
      <c r="G328" t="s">
        <v>489</v>
      </c>
      <c r="H328" t="s">
        <v>265</v>
      </c>
      <c r="I328" t="s">
        <v>268</v>
      </c>
      <c r="J328">
        <v>0.5</v>
      </c>
      <c r="K328">
        <v>0</v>
      </c>
      <c r="O328" s="62"/>
      <c r="P328" s="59" t="s">
        <v>290</v>
      </c>
      <c r="Q328" s="60"/>
      <c r="R328" s="68">
        <v>53112</v>
      </c>
      <c r="S328" s="69">
        <v>8040418.2800000003</v>
      </c>
      <c r="T328" s="75">
        <f t="shared" ref="T328:T391" si="6">S328/GETPIVOTDATA("Sum of SUM(A_TXN_ADJ)",$O$5)</f>
        <v>2.2185257374064851E-3</v>
      </c>
    </row>
    <row r="329" spans="1:20">
      <c r="A329" s="57">
        <v>41671</v>
      </c>
      <c r="B329">
        <v>336</v>
      </c>
      <c r="C329">
        <v>50178.15</v>
      </c>
      <c r="D329">
        <v>51552.55</v>
      </c>
      <c r="E329">
        <v>51552.55</v>
      </c>
      <c r="F329">
        <v>7372</v>
      </c>
      <c r="G329" t="s">
        <v>489</v>
      </c>
      <c r="H329" t="s">
        <v>267</v>
      </c>
      <c r="I329" t="s">
        <v>268</v>
      </c>
      <c r="J329">
        <v>0.5</v>
      </c>
      <c r="K329">
        <v>0</v>
      </c>
      <c r="O329" s="62"/>
      <c r="P329" s="59" t="s">
        <v>275</v>
      </c>
      <c r="Q329" s="59" t="s">
        <v>439</v>
      </c>
      <c r="R329" s="68">
        <v>43153</v>
      </c>
      <c r="S329" s="69">
        <v>6145555.879999999</v>
      </c>
      <c r="T329" s="75">
        <f t="shared" si="6"/>
        <v>1.6956921164616025E-3</v>
      </c>
    </row>
    <row r="330" spans="1:20">
      <c r="A330" s="57">
        <v>41671</v>
      </c>
      <c r="B330">
        <v>21</v>
      </c>
      <c r="C330">
        <v>808.18</v>
      </c>
      <c r="D330">
        <v>839.26</v>
      </c>
      <c r="E330">
        <v>839.26</v>
      </c>
      <c r="F330">
        <v>7375</v>
      </c>
      <c r="G330" t="s">
        <v>490</v>
      </c>
      <c r="H330" t="s">
        <v>267</v>
      </c>
      <c r="I330" t="s">
        <v>266</v>
      </c>
      <c r="J330">
        <v>0.5</v>
      </c>
      <c r="K330">
        <v>0</v>
      </c>
      <c r="O330" s="62"/>
      <c r="P330" s="62"/>
      <c r="Q330" s="64" t="s">
        <v>440</v>
      </c>
      <c r="R330" s="70">
        <v>464</v>
      </c>
      <c r="S330" s="71">
        <v>97706.45</v>
      </c>
      <c r="T330" s="75">
        <f t="shared" si="6"/>
        <v>2.6959328045756823E-5</v>
      </c>
    </row>
    <row r="331" spans="1:20">
      <c r="A331" s="57">
        <v>41671</v>
      </c>
      <c r="B331">
        <v>12</v>
      </c>
      <c r="C331">
        <v>1988.16</v>
      </c>
      <c r="D331">
        <v>2047.82</v>
      </c>
      <c r="E331">
        <v>2047.82</v>
      </c>
      <c r="F331">
        <v>7379</v>
      </c>
      <c r="G331" t="s">
        <v>491</v>
      </c>
      <c r="H331" t="s">
        <v>267</v>
      </c>
      <c r="I331" t="s">
        <v>268</v>
      </c>
      <c r="J331">
        <v>0.5</v>
      </c>
      <c r="K331">
        <v>0</v>
      </c>
      <c r="O331" s="62"/>
      <c r="P331" s="62"/>
      <c r="Q331" s="64" t="s">
        <v>443</v>
      </c>
      <c r="R331" s="70">
        <v>7211</v>
      </c>
      <c r="S331" s="71">
        <v>843507.51</v>
      </c>
      <c r="T331" s="75">
        <f t="shared" si="6"/>
        <v>2.3274201110724528E-4</v>
      </c>
    </row>
    <row r="332" spans="1:20">
      <c r="A332" s="57">
        <v>41671</v>
      </c>
      <c r="B332">
        <v>1</v>
      </c>
      <c r="C332">
        <v>40</v>
      </c>
      <c r="D332">
        <v>0</v>
      </c>
      <c r="E332">
        <v>40</v>
      </c>
      <c r="F332">
        <v>7392</v>
      </c>
      <c r="G332" t="s">
        <v>492</v>
      </c>
      <c r="H332" t="s">
        <v>265</v>
      </c>
      <c r="I332">
        <v>0</v>
      </c>
      <c r="J332">
        <v>0</v>
      </c>
      <c r="K332">
        <v>0</v>
      </c>
      <c r="O332" s="62"/>
      <c r="P332" s="62"/>
      <c r="Q332" s="64" t="s">
        <v>442</v>
      </c>
      <c r="R332" s="70">
        <v>173322</v>
      </c>
      <c r="S332" s="71">
        <v>6027234.1799999997</v>
      </c>
      <c r="T332" s="75">
        <f t="shared" si="6"/>
        <v>1.6630445939568794E-3</v>
      </c>
    </row>
    <row r="333" spans="1:20">
      <c r="A333" s="57">
        <v>41671</v>
      </c>
      <c r="B333">
        <v>2151</v>
      </c>
      <c r="C333">
        <v>687936.54</v>
      </c>
      <c r="D333">
        <v>687936.54</v>
      </c>
      <c r="E333">
        <v>687936.54</v>
      </c>
      <c r="F333">
        <v>7392</v>
      </c>
      <c r="G333" t="s">
        <v>492</v>
      </c>
      <c r="H333" t="s">
        <v>265</v>
      </c>
      <c r="I333" t="s">
        <v>266</v>
      </c>
      <c r="J333">
        <v>0.5</v>
      </c>
      <c r="K333">
        <v>0</v>
      </c>
      <c r="O333" s="62"/>
      <c r="P333" s="62"/>
      <c r="Q333" s="64" t="s">
        <v>437</v>
      </c>
      <c r="R333" s="70">
        <v>42</v>
      </c>
      <c r="S333" s="71">
        <v>20458.47</v>
      </c>
      <c r="T333" s="75">
        <f t="shared" si="6"/>
        <v>5.644935457631248E-6</v>
      </c>
    </row>
    <row r="334" spans="1:20">
      <c r="A334" s="57">
        <v>41671</v>
      </c>
      <c r="B334">
        <v>166</v>
      </c>
      <c r="C334">
        <v>56109.31</v>
      </c>
      <c r="D334">
        <v>57803.41</v>
      </c>
      <c r="E334">
        <v>57803.41</v>
      </c>
      <c r="F334">
        <v>7392</v>
      </c>
      <c r="G334" t="s">
        <v>492</v>
      </c>
      <c r="H334" t="s">
        <v>267</v>
      </c>
      <c r="I334" t="s">
        <v>266</v>
      </c>
      <c r="J334">
        <v>0.5</v>
      </c>
      <c r="K334">
        <v>0</v>
      </c>
      <c r="O334" s="62"/>
      <c r="P334" s="62"/>
      <c r="Q334" s="64" t="s">
        <v>444</v>
      </c>
      <c r="R334" s="70">
        <v>236304</v>
      </c>
      <c r="S334" s="71">
        <v>22969132.479999997</v>
      </c>
      <c r="T334" s="75">
        <f t="shared" si="6"/>
        <v>6.3376816725484132E-3</v>
      </c>
    </row>
    <row r="335" spans="1:20">
      <c r="A335" s="57">
        <v>41671</v>
      </c>
      <c r="B335">
        <v>472</v>
      </c>
      <c r="C335">
        <v>51901.82</v>
      </c>
      <c r="D335">
        <v>51901.82</v>
      </c>
      <c r="E335">
        <v>51901.82</v>
      </c>
      <c r="F335">
        <v>7393</v>
      </c>
      <c r="G335" t="s">
        <v>493</v>
      </c>
      <c r="H335" t="s">
        <v>265</v>
      </c>
      <c r="I335" t="s">
        <v>266</v>
      </c>
      <c r="J335">
        <v>0.5</v>
      </c>
      <c r="K335">
        <v>0</v>
      </c>
      <c r="O335" s="62"/>
      <c r="P335" s="62"/>
      <c r="Q335" s="64" t="s">
        <v>441</v>
      </c>
      <c r="R335" s="70">
        <v>76</v>
      </c>
      <c r="S335" s="71">
        <v>41960.15</v>
      </c>
      <c r="T335" s="75">
        <f t="shared" si="6"/>
        <v>1.1577715173350001E-5</v>
      </c>
    </row>
    <row r="336" spans="1:20">
      <c r="A336" s="57">
        <v>41671</v>
      </c>
      <c r="B336">
        <v>2</v>
      </c>
      <c r="C336">
        <v>391.02</v>
      </c>
      <c r="D336">
        <v>402.76</v>
      </c>
      <c r="E336">
        <v>402.76</v>
      </c>
      <c r="F336">
        <v>7393</v>
      </c>
      <c r="G336" t="s">
        <v>493</v>
      </c>
      <c r="H336" t="s">
        <v>267</v>
      </c>
      <c r="I336" t="s">
        <v>266</v>
      </c>
      <c r="J336">
        <v>0.5</v>
      </c>
      <c r="K336">
        <v>0</v>
      </c>
      <c r="O336" s="62"/>
      <c r="P336" s="62"/>
      <c r="Q336" s="64" t="s">
        <v>577</v>
      </c>
      <c r="R336" s="70">
        <v>2</v>
      </c>
      <c r="S336" s="71">
        <v>3113.24</v>
      </c>
      <c r="T336" s="75">
        <f t="shared" si="6"/>
        <v>8.5901041789126484E-7</v>
      </c>
    </row>
    <row r="337" spans="1:20">
      <c r="A337" s="57">
        <v>41671</v>
      </c>
      <c r="B337">
        <v>609</v>
      </c>
      <c r="C337">
        <v>270823.36</v>
      </c>
      <c r="D337">
        <v>270823.36</v>
      </c>
      <c r="E337">
        <v>270823.36</v>
      </c>
      <c r="F337">
        <v>7394</v>
      </c>
      <c r="G337" t="s">
        <v>494</v>
      </c>
      <c r="H337" t="s">
        <v>265</v>
      </c>
      <c r="I337" t="s">
        <v>266</v>
      </c>
      <c r="J337">
        <v>0.5</v>
      </c>
      <c r="K337">
        <v>0</v>
      </c>
      <c r="O337" s="62"/>
      <c r="P337" s="59" t="s">
        <v>291</v>
      </c>
      <c r="Q337" s="60"/>
      <c r="R337" s="68">
        <v>460574</v>
      </c>
      <c r="S337" s="69">
        <v>36148668.359999999</v>
      </c>
      <c r="T337" s="75">
        <f t="shared" si="6"/>
        <v>9.9742013831687713E-3</v>
      </c>
    </row>
    <row r="338" spans="1:20">
      <c r="A338" s="57">
        <v>41671</v>
      </c>
      <c r="B338">
        <v>106</v>
      </c>
      <c r="C338">
        <v>14859.56</v>
      </c>
      <c r="D338">
        <v>15305.24</v>
      </c>
      <c r="E338">
        <v>15305.24</v>
      </c>
      <c r="F338">
        <v>7394</v>
      </c>
      <c r="G338" t="s">
        <v>494</v>
      </c>
      <c r="H338" t="s">
        <v>267</v>
      </c>
      <c r="I338" t="s">
        <v>266</v>
      </c>
      <c r="J338">
        <v>0.5</v>
      </c>
      <c r="K338">
        <v>0</v>
      </c>
      <c r="O338" s="62"/>
      <c r="P338" s="59" t="s">
        <v>271</v>
      </c>
      <c r="Q338" s="59" t="s">
        <v>501</v>
      </c>
      <c r="R338" s="68">
        <v>7</v>
      </c>
      <c r="S338" s="69">
        <v>1314.15</v>
      </c>
      <c r="T338" s="75">
        <f t="shared" si="6"/>
        <v>3.6260247866268128E-7</v>
      </c>
    </row>
    <row r="339" spans="1:20">
      <c r="A339" s="57">
        <v>41671</v>
      </c>
      <c r="B339">
        <v>183</v>
      </c>
      <c r="C339">
        <v>26710.47</v>
      </c>
      <c r="D339">
        <v>26710.47</v>
      </c>
      <c r="E339">
        <v>26710.47</v>
      </c>
      <c r="F339">
        <v>7395</v>
      </c>
      <c r="G339" t="s">
        <v>495</v>
      </c>
      <c r="H339" t="s">
        <v>265</v>
      </c>
      <c r="I339" t="s">
        <v>266</v>
      </c>
      <c r="J339">
        <v>0.5</v>
      </c>
      <c r="K339">
        <v>0</v>
      </c>
      <c r="O339" s="62"/>
      <c r="P339" s="62"/>
      <c r="Q339" s="64" t="s">
        <v>500</v>
      </c>
      <c r="R339" s="70">
        <v>1541</v>
      </c>
      <c r="S339" s="71">
        <v>52568.71</v>
      </c>
      <c r="T339" s="75">
        <f t="shared" si="6"/>
        <v>1.450484689426601E-5</v>
      </c>
    </row>
    <row r="340" spans="1:20">
      <c r="A340" s="57">
        <v>41671</v>
      </c>
      <c r="B340">
        <v>37</v>
      </c>
      <c r="C340">
        <v>17937.32</v>
      </c>
      <c r="D340">
        <v>18476.919999999998</v>
      </c>
      <c r="E340">
        <v>18476.919999999998</v>
      </c>
      <c r="F340">
        <v>7395</v>
      </c>
      <c r="G340" t="s">
        <v>495</v>
      </c>
      <c r="H340" t="s">
        <v>267</v>
      </c>
      <c r="I340" t="s">
        <v>266</v>
      </c>
      <c r="J340">
        <v>0.5</v>
      </c>
      <c r="K340">
        <v>0</v>
      </c>
      <c r="O340" s="62"/>
      <c r="P340" s="62"/>
      <c r="Q340" s="64" t="s">
        <v>504</v>
      </c>
      <c r="R340" s="70">
        <v>29</v>
      </c>
      <c r="S340" s="71">
        <v>1431.9</v>
      </c>
      <c r="T340" s="75">
        <f t="shared" si="6"/>
        <v>3.9509225674169106E-7</v>
      </c>
    </row>
    <row r="341" spans="1:20">
      <c r="A341" s="57">
        <v>41671</v>
      </c>
      <c r="B341">
        <v>37186</v>
      </c>
      <c r="C341">
        <v>4599689.96</v>
      </c>
      <c r="D341">
        <v>4599689.96</v>
      </c>
      <c r="E341">
        <v>4599689.96</v>
      </c>
      <c r="F341">
        <v>7399</v>
      </c>
      <c r="G341" t="s">
        <v>496</v>
      </c>
      <c r="H341" t="s">
        <v>265</v>
      </c>
      <c r="I341" t="s">
        <v>266</v>
      </c>
      <c r="J341">
        <v>0.5</v>
      </c>
      <c r="K341">
        <v>0</v>
      </c>
      <c r="O341" s="62"/>
      <c r="P341" s="62"/>
      <c r="Q341" s="64" t="s">
        <v>345</v>
      </c>
      <c r="R341" s="70">
        <v>150</v>
      </c>
      <c r="S341" s="71">
        <v>177362.2</v>
      </c>
      <c r="T341" s="75">
        <f t="shared" si="6"/>
        <v>4.8938076582632276E-5</v>
      </c>
    </row>
    <row r="342" spans="1:20">
      <c r="A342" s="57">
        <v>41671</v>
      </c>
      <c r="B342">
        <v>13204</v>
      </c>
      <c r="C342">
        <v>1505658.53</v>
      </c>
      <c r="D342">
        <v>1552186.97</v>
      </c>
      <c r="E342">
        <v>1552186.97</v>
      </c>
      <c r="F342">
        <v>7399</v>
      </c>
      <c r="G342" t="s">
        <v>496</v>
      </c>
      <c r="H342" t="s">
        <v>267</v>
      </c>
      <c r="I342" t="s">
        <v>266</v>
      </c>
      <c r="J342">
        <v>0.5</v>
      </c>
      <c r="K342">
        <v>0</v>
      </c>
      <c r="O342" s="62"/>
      <c r="P342" s="62"/>
      <c r="Q342" s="64" t="s">
        <v>503</v>
      </c>
      <c r="R342" s="70">
        <v>274</v>
      </c>
      <c r="S342" s="71">
        <v>120892.18</v>
      </c>
      <c r="T342" s="75">
        <f t="shared" si="6"/>
        <v>3.3356773670383913E-5</v>
      </c>
    </row>
    <row r="343" spans="1:20">
      <c r="A343" s="57">
        <v>41671</v>
      </c>
      <c r="B343">
        <v>4</v>
      </c>
      <c r="C343">
        <v>471.99</v>
      </c>
      <c r="D343">
        <v>0</v>
      </c>
      <c r="E343">
        <v>471.99</v>
      </c>
      <c r="F343">
        <v>7512</v>
      </c>
      <c r="G343" t="s">
        <v>497</v>
      </c>
      <c r="H343" t="s">
        <v>265</v>
      </c>
      <c r="I343">
        <v>0</v>
      </c>
      <c r="J343">
        <v>0</v>
      </c>
      <c r="K343">
        <v>0</v>
      </c>
      <c r="O343" s="62"/>
      <c r="P343" s="62"/>
      <c r="Q343" s="64" t="s">
        <v>383</v>
      </c>
      <c r="R343" s="70">
        <v>435</v>
      </c>
      <c r="S343" s="71">
        <v>265011.94</v>
      </c>
      <c r="T343" s="75">
        <f t="shared" si="6"/>
        <v>7.3122540287794968E-5</v>
      </c>
    </row>
    <row r="344" spans="1:20">
      <c r="A344" s="57">
        <v>41671</v>
      </c>
      <c r="B344">
        <v>4446</v>
      </c>
      <c r="C344">
        <v>1055114.17</v>
      </c>
      <c r="D344">
        <v>1055114.17</v>
      </c>
      <c r="E344">
        <v>1055114.17</v>
      </c>
      <c r="F344">
        <v>7512</v>
      </c>
      <c r="G344" t="s">
        <v>497</v>
      </c>
      <c r="H344" t="s">
        <v>265</v>
      </c>
      <c r="I344" t="s">
        <v>277</v>
      </c>
      <c r="J344">
        <v>0.55000000000000004</v>
      </c>
      <c r="K344">
        <v>0</v>
      </c>
      <c r="O344" s="62"/>
      <c r="P344" s="62"/>
      <c r="Q344" s="64" t="s">
        <v>502</v>
      </c>
      <c r="R344" s="70">
        <v>4</v>
      </c>
      <c r="S344" s="71">
        <v>8033.1</v>
      </c>
      <c r="T344" s="75">
        <f t="shared" si="6"/>
        <v>2.216506465278077E-6</v>
      </c>
    </row>
    <row r="345" spans="1:20">
      <c r="A345" s="57">
        <v>41671</v>
      </c>
      <c r="B345">
        <v>1376</v>
      </c>
      <c r="C345">
        <v>454610.65</v>
      </c>
      <c r="D345">
        <v>467247.67</v>
      </c>
      <c r="E345">
        <v>467247.67</v>
      </c>
      <c r="F345">
        <v>7512</v>
      </c>
      <c r="G345" t="s">
        <v>497</v>
      </c>
      <c r="H345" t="s">
        <v>267</v>
      </c>
      <c r="I345" t="s">
        <v>277</v>
      </c>
      <c r="J345">
        <v>0.55000000000000004</v>
      </c>
      <c r="K345">
        <v>0</v>
      </c>
      <c r="O345" s="62"/>
      <c r="P345" s="62"/>
      <c r="Q345" s="64" t="s">
        <v>505</v>
      </c>
      <c r="R345" s="70">
        <v>17</v>
      </c>
      <c r="S345" s="71">
        <v>9292.99</v>
      </c>
      <c r="T345" s="75">
        <f t="shared" si="6"/>
        <v>2.5641374334646047E-6</v>
      </c>
    </row>
    <row r="346" spans="1:20">
      <c r="A346" s="57">
        <v>41671</v>
      </c>
      <c r="B346">
        <v>114</v>
      </c>
      <c r="C346">
        <v>19971.3</v>
      </c>
      <c r="D346">
        <v>19971.3</v>
      </c>
      <c r="E346">
        <v>19971.3</v>
      </c>
      <c r="F346">
        <v>7513</v>
      </c>
      <c r="G346" t="s">
        <v>498</v>
      </c>
      <c r="H346" t="s">
        <v>265</v>
      </c>
      <c r="I346" t="s">
        <v>277</v>
      </c>
      <c r="J346">
        <v>0.55000000000000004</v>
      </c>
      <c r="K346">
        <v>0</v>
      </c>
      <c r="O346" s="62"/>
      <c r="P346" s="62"/>
      <c r="Q346" s="64" t="s">
        <v>385</v>
      </c>
      <c r="R346" s="70">
        <v>31</v>
      </c>
      <c r="S346" s="71">
        <v>18554.509999999998</v>
      </c>
      <c r="T346" s="75">
        <f t="shared" si="6"/>
        <v>5.1195916115903856E-6</v>
      </c>
    </row>
    <row r="347" spans="1:20">
      <c r="A347" s="57">
        <v>41671</v>
      </c>
      <c r="B347">
        <v>2</v>
      </c>
      <c r="C347">
        <v>1229.57</v>
      </c>
      <c r="D347">
        <v>1266.45</v>
      </c>
      <c r="E347">
        <v>1266.45</v>
      </c>
      <c r="F347">
        <v>7513</v>
      </c>
      <c r="G347" t="s">
        <v>498</v>
      </c>
      <c r="H347" t="s">
        <v>267</v>
      </c>
      <c r="I347" t="s">
        <v>277</v>
      </c>
      <c r="J347">
        <v>0.55000000000000004</v>
      </c>
      <c r="K347">
        <v>0</v>
      </c>
      <c r="O347" s="62"/>
      <c r="P347" s="62"/>
      <c r="Q347" s="64" t="s">
        <v>386</v>
      </c>
      <c r="R347" s="70">
        <v>682</v>
      </c>
      <c r="S347" s="71">
        <v>380808.48</v>
      </c>
      <c r="T347" s="75">
        <f t="shared" si="6"/>
        <v>1.0507331639749501E-4</v>
      </c>
    </row>
    <row r="348" spans="1:20">
      <c r="A348" s="57">
        <v>41671</v>
      </c>
      <c r="B348">
        <v>11</v>
      </c>
      <c r="C348">
        <v>1221.06</v>
      </c>
      <c r="D348">
        <v>1221.06</v>
      </c>
      <c r="E348">
        <v>1221.06</v>
      </c>
      <c r="F348">
        <v>7519</v>
      </c>
      <c r="G348" t="s">
        <v>499</v>
      </c>
      <c r="H348" t="s">
        <v>265</v>
      </c>
      <c r="I348" t="s">
        <v>277</v>
      </c>
      <c r="J348">
        <v>0.55000000000000004</v>
      </c>
      <c r="K348">
        <v>0</v>
      </c>
      <c r="O348" s="62"/>
      <c r="P348" s="62"/>
      <c r="Q348" s="64" t="s">
        <v>557</v>
      </c>
      <c r="R348" s="70">
        <v>12</v>
      </c>
      <c r="S348" s="71">
        <v>2340.3000000000002</v>
      </c>
      <c r="T348" s="75">
        <f t="shared" si="6"/>
        <v>6.4573951285186081E-7</v>
      </c>
    </row>
    <row r="349" spans="1:20">
      <c r="A349" s="57">
        <v>41671</v>
      </c>
      <c r="B349">
        <v>2</v>
      </c>
      <c r="C349">
        <v>6.2</v>
      </c>
      <c r="D349">
        <v>10.06</v>
      </c>
      <c r="E349">
        <v>10.06</v>
      </c>
      <c r="F349">
        <v>7519</v>
      </c>
      <c r="G349" t="s">
        <v>499</v>
      </c>
      <c r="H349" t="s">
        <v>267</v>
      </c>
      <c r="I349" t="s">
        <v>277</v>
      </c>
      <c r="J349">
        <v>0.55000000000000004</v>
      </c>
      <c r="K349">
        <v>0</v>
      </c>
      <c r="O349" s="62"/>
      <c r="P349" s="62"/>
      <c r="Q349" s="64" t="s">
        <v>573</v>
      </c>
      <c r="R349" s="70">
        <v>6</v>
      </c>
      <c r="S349" s="71">
        <v>355.7</v>
      </c>
      <c r="T349" s="75">
        <f t="shared" si="6"/>
        <v>9.814534235841853E-8</v>
      </c>
    </row>
    <row r="350" spans="1:20">
      <c r="A350" s="57">
        <v>41671</v>
      </c>
      <c r="B350">
        <v>1</v>
      </c>
      <c r="C350">
        <v>20.56</v>
      </c>
      <c r="D350">
        <v>0</v>
      </c>
      <c r="E350">
        <v>20.56</v>
      </c>
      <c r="F350">
        <v>7523</v>
      </c>
      <c r="G350" t="s">
        <v>500</v>
      </c>
      <c r="H350" t="s">
        <v>265</v>
      </c>
      <c r="I350">
        <v>0</v>
      </c>
      <c r="J350">
        <v>0</v>
      </c>
      <c r="K350">
        <v>0</v>
      </c>
      <c r="O350" s="62"/>
      <c r="P350" s="62"/>
      <c r="Q350" s="64" t="s">
        <v>579</v>
      </c>
      <c r="R350" s="70">
        <v>1</v>
      </c>
      <c r="S350" s="71">
        <v>107.15</v>
      </c>
      <c r="T350" s="75">
        <f t="shared" si="6"/>
        <v>2.9565008247693411E-8</v>
      </c>
    </row>
    <row r="351" spans="1:20">
      <c r="A351" s="57">
        <v>41671</v>
      </c>
      <c r="B351">
        <v>26777</v>
      </c>
      <c r="C351">
        <v>866196.84</v>
      </c>
      <c r="D351">
        <v>866196.84</v>
      </c>
      <c r="E351">
        <v>866196.84</v>
      </c>
      <c r="F351">
        <v>7523</v>
      </c>
      <c r="G351" t="s">
        <v>500</v>
      </c>
      <c r="H351" t="s">
        <v>265</v>
      </c>
      <c r="I351" t="s">
        <v>271</v>
      </c>
      <c r="J351">
        <v>0.52</v>
      </c>
      <c r="K351">
        <v>0</v>
      </c>
      <c r="O351" s="62"/>
      <c r="P351" s="59" t="s">
        <v>292</v>
      </c>
      <c r="Q351" s="60"/>
      <c r="R351" s="68">
        <v>3189</v>
      </c>
      <c r="S351" s="69">
        <v>1038073.31</v>
      </c>
      <c r="T351" s="75">
        <f t="shared" si="6"/>
        <v>2.8642693394176762E-4</v>
      </c>
    </row>
    <row r="352" spans="1:20">
      <c r="A352" s="57">
        <v>41671</v>
      </c>
      <c r="B352">
        <v>76</v>
      </c>
      <c r="C352">
        <v>2715.42</v>
      </c>
      <c r="D352">
        <v>2797.54</v>
      </c>
      <c r="E352">
        <v>2797.54</v>
      </c>
      <c r="F352">
        <v>7523</v>
      </c>
      <c r="G352" t="s">
        <v>500</v>
      </c>
      <c r="H352" t="s">
        <v>267</v>
      </c>
      <c r="I352" t="s">
        <v>271</v>
      </c>
      <c r="J352">
        <v>0.52</v>
      </c>
      <c r="K352">
        <v>0</v>
      </c>
      <c r="O352" s="62"/>
      <c r="P352" s="59" t="s">
        <v>273</v>
      </c>
      <c r="Q352" s="59" t="s">
        <v>388</v>
      </c>
      <c r="R352" s="68">
        <v>1737</v>
      </c>
      <c r="S352" s="69">
        <v>79732.210000000006</v>
      </c>
      <c r="T352" s="75">
        <f t="shared" si="6"/>
        <v>2.1999845508696437E-5</v>
      </c>
    </row>
    <row r="353" spans="1:20">
      <c r="A353" s="57">
        <v>41671</v>
      </c>
      <c r="B353">
        <v>58</v>
      </c>
      <c r="C353">
        <v>31781.13</v>
      </c>
      <c r="D353">
        <v>31781.13</v>
      </c>
      <c r="E353">
        <v>31781.13</v>
      </c>
      <c r="F353">
        <v>7531</v>
      </c>
      <c r="G353" t="s">
        <v>501</v>
      </c>
      <c r="H353" t="s">
        <v>265</v>
      </c>
      <c r="I353" t="s">
        <v>271</v>
      </c>
      <c r="J353">
        <v>0.52</v>
      </c>
      <c r="K353">
        <v>0</v>
      </c>
      <c r="O353" s="62"/>
      <c r="P353" s="62"/>
      <c r="Q353" s="64" t="s">
        <v>450</v>
      </c>
      <c r="R353" s="70">
        <v>88</v>
      </c>
      <c r="S353" s="71">
        <v>45455.39</v>
      </c>
      <c r="T353" s="75">
        <f t="shared" si="6"/>
        <v>1.2542127673841535E-5</v>
      </c>
    </row>
    <row r="354" spans="1:20">
      <c r="A354" s="57">
        <v>41671</v>
      </c>
      <c r="B354">
        <v>2</v>
      </c>
      <c r="C354">
        <v>3629.54</v>
      </c>
      <c r="D354">
        <v>3738.62</v>
      </c>
      <c r="E354">
        <v>3738.62</v>
      </c>
      <c r="F354">
        <v>7535</v>
      </c>
      <c r="G354" t="s">
        <v>502</v>
      </c>
      <c r="H354" t="s">
        <v>267</v>
      </c>
      <c r="I354" t="s">
        <v>271</v>
      </c>
      <c r="J354">
        <v>0.52</v>
      </c>
      <c r="K354">
        <v>0</v>
      </c>
      <c r="O354" s="62"/>
      <c r="P354" s="62"/>
      <c r="Q354" s="64" t="s">
        <v>387</v>
      </c>
      <c r="R354" s="70">
        <v>16375</v>
      </c>
      <c r="S354" s="71">
        <v>979654.81</v>
      </c>
      <c r="T354" s="75">
        <f t="shared" si="6"/>
        <v>2.7030800315018685E-4</v>
      </c>
    </row>
    <row r="355" spans="1:20">
      <c r="A355" s="57">
        <v>41671</v>
      </c>
      <c r="B355">
        <v>3458</v>
      </c>
      <c r="C355">
        <v>1646205.59</v>
      </c>
      <c r="D355">
        <v>1646205.59</v>
      </c>
      <c r="E355">
        <v>1646205.59</v>
      </c>
      <c r="F355">
        <v>7538</v>
      </c>
      <c r="G355" t="s">
        <v>503</v>
      </c>
      <c r="H355" t="s">
        <v>265</v>
      </c>
      <c r="I355" t="s">
        <v>271</v>
      </c>
      <c r="J355">
        <v>0.52</v>
      </c>
      <c r="K355">
        <v>0</v>
      </c>
      <c r="O355" s="62"/>
      <c r="P355" s="59" t="s">
        <v>293</v>
      </c>
      <c r="Q355" s="60"/>
      <c r="R355" s="68">
        <v>18200</v>
      </c>
      <c r="S355" s="69">
        <v>1104842.4099999999</v>
      </c>
      <c r="T355" s="75">
        <f t="shared" si="6"/>
        <v>3.0484997633272479E-4</v>
      </c>
    </row>
    <row r="356" spans="1:20">
      <c r="A356" s="57">
        <v>41671</v>
      </c>
      <c r="B356">
        <v>27</v>
      </c>
      <c r="C356">
        <v>7738.14</v>
      </c>
      <c r="D356">
        <v>7970.32</v>
      </c>
      <c r="E356">
        <v>7970.32</v>
      </c>
      <c r="F356">
        <v>7538</v>
      </c>
      <c r="G356" t="s">
        <v>503</v>
      </c>
      <c r="H356" t="s">
        <v>267</v>
      </c>
      <c r="I356" t="s">
        <v>271</v>
      </c>
      <c r="J356">
        <v>0.52</v>
      </c>
      <c r="K356">
        <v>0</v>
      </c>
      <c r="O356" s="62"/>
      <c r="P356" s="59" t="s">
        <v>266</v>
      </c>
      <c r="Q356" s="59" t="s">
        <v>549</v>
      </c>
      <c r="R356" s="68">
        <v>187</v>
      </c>
      <c r="S356" s="69">
        <v>44633.15</v>
      </c>
      <c r="T356" s="75">
        <f t="shared" si="6"/>
        <v>1.2315253829869688E-5</v>
      </c>
    </row>
    <row r="357" spans="1:20">
      <c r="A357" s="57">
        <v>41671</v>
      </c>
      <c r="B357">
        <v>4</v>
      </c>
      <c r="C357">
        <v>25.1</v>
      </c>
      <c r="D357">
        <v>25.84</v>
      </c>
      <c r="E357">
        <v>25.84</v>
      </c>
      <c r="F357">
        <v>7542</v>
      </c>
      <c r="G357" t="s">
        <v>504</v>
      </c>
      <c r="H357" t="s">
        <v>267</v>
      </c>
      <c r="I357" t="s">
        <v>271</v>
      </c>
      <c r="J357">
        <v>0.52</v>
      </c>
      <c r="K357">
        <v>0</v>
      </c>
      <c r="O357" s="62"/>
      <c r="P357" s="62"/>
      <c r="Q357" s="64" t="s">
        <v>481</v>
      </c>
      <c r="R357" s="70">
        <v>2404</v>
      </c>
      <c r="S357" s="71">
        <v>1175375.52</v>
      </c>
      <c r="T357" s="75">
        <f t="shared" si="6"/>
        <v>3.2431159069469837E-4</v>
      </c>
    </row>
    <row r="358" spans="1:20">
      <c r="A358" s="57">
        <v>41671</v>
      </c>
      <c r="B358">
        <v>4</v>
      </c>
      <c r="C358">
        <v>1258.1199999999999</v>
      </c>
      <c r="D358">
        <v>1258.1199999999999</v>
      </c>
      <c r="E358">
        <v>1258.1199999999999</v>
      </c>
      <c r="F358">
        <v>7549</v>
      </c>
      <c r="G358" t="s">
        <v>505</v>
      </c>
      <c r="H358" t="s">
        <v>265</v>
      </c>
      <c r="I358" t="s">
        <v>271</v>
      </c>
      <c r="J358">
        <v>0.52</v>
      </c>
      <c r="K358">
        <v>0</v>
      </c>
      <c r="O358" s="62"/>
      <c r="P358" s="62"/>
      <c r="Q358" s="64" t="s">
        <v>325</v>
      </c>
      <c r="R358" s="70">
        <v>10</v>
      </c>
      <c r="S358" s="71">
        <v>7468.17</v>
      </c>
      <c r="T358" s="75">
        <f t="shared" si="6"/>
        <v>2.0606300293530236E-6</v>
      </c>
    </row>
    <row r="359" spans="1:20">
      <c r="A359" s="57">
        <v>41671</v>
      </c>
      <c r="B359">
        <v>1</v>
      </c>
      <c r="C359">
        <v>589.88</v>
      </c>
      <c r="D359">
        <v>607.58000000000004</v>
      </c>
      <c r="E359">
        <v>607.58000000000004</v>
      </c>
      <c r="F359">
        <v>7549</v>
      </c>
      <c r="G359" t="s">
        <v>505</v>
      </c>
      <c r="H359" t="s">
        <v>267</v>
      </c>
      <c r="I359" t="s">
        <v>271</v>
      </c>
      <c r="J359">
        <v>0.52</v>
      </c>
      <c r="K359">
        <v>0</v>
      </c>
      <c r="O359" s="62"/>
      <c r="P359" s="62"/>
      <c r="Q359" s="64" t="s">
        <v>522</v>
      </c>
      <c r="R359" s="70">
        <v>4235</v>
      </c>
      <c r="S359" s="71">
        <v>578328.6</v>
      </c>
      <c r="T359" s="75">
        <f t="shared" si="6"/>
        <v>1.5957340017617343E-4</v>
      </c>
    </row>
    <row r="360" spans="1:20">
      <c r="A360" s="57">
        <v>41671</v>
      </c>
      <c r="B360">
        <v>105</v>
      </c>
      <c r="C360">
        <v>32195.41</v>
      </c>
      <c r="D360">
        <v>32195.41</v>
      </c>
      <c r="E360">
        <v>32195.41</v>
      </c>
      <c r="F360">
        <v>7622</v>
      </c>
      <c r="G360" t="s">
        <v>506</v>
      </c>
      <c r="H360" t="s">
        <v>265</v>
      </c>
      <c r="I360" t="s">
        <v>266</v>
      </c>
      <c r="J360">
        <v>0.5</v>
      </c>
      <c r="K360">
        <v>0</v>
      </c>
      <c r="O360" s="62"/>
      <c r="P360" s="62"/>
      <c r="Q360" s="64" t="s">
        <v>524</v>
      </c>
      <c r="R360" s="70">
        <v>103</v>
      </c>
      <c r="S360" s="71">
        <v>8405.17</v>
      </c>
      <c r="T360" s="75">
        <f t="shared" si="6"/>
        <v>2.3191686455741039E-6</v>
      </c>
    </row>
    <row r="361" spans="1:20">
      <c r="A361" s="57">
        <v>41671</v>
      </c>
      <c r="B361">
        <v>1</v>
      </c>
      <c r="C361">
        <v>36.590000000000003</v>
      </c>
      <c r="D361">
        <v>37.69</v>
      </c>
      <c r="E361">
        <v>37.69</v>
      </c>
      <c r="F361">
        <v>7622</v>
      </c>
      <c r="G361" t="s">
        <v>506</v>
      </c>
      <c r="H361" t="s">
        <v>267</v>
      </c>
      <c r="I361" t="s">
        <v>266</v>
      </c>
      <c r="J361">
        <v>0.5</v>
      </c>
      <c r="K361">
        <v>0</v>
      </c>
      <c r="O361" s="62"/>
      <c r="P361" s="62"/>
      <c r="Q361" s="64" t="s">
        <v>548</v>
      </c>
      <c r="R361" s="70">
        <v>12</v>
      </c>
      <c r="S361" s="71">
        <v>3592.98</v>
      </c>
      <c r="T361" s="75">
        <f t="shared" si="6"/>
        <v>9.9138108570972895E-7</v>
      </c>
    </row>
    <row r="362" spans="1:20">
      <c r="A362" s="57">
        <v>41671</v>
      </c>
      <c r="B362">
        <v>1</v>
      </c>
      <c r="C362">
        <v>66.459999999999994</v>
      </c>
      <c r="D362">
        <v>68.459999999999994</v>
      </c>
      <c r="E362">
        <v>68.459999999999994</v>
      </c>
      <c r="F362">
        <v>7629</v>
      </c>
      <c r="G362" t="s">
        <v>507</v>
      </c>
      <c r="H362" t="s">
        <v>267</v>
      </c>
      <c r="I362" t="s">
        <v>266</v>
      </c>
      <c r="J362">
        <v>0.5</v>
      </c>
      <c r="K362">
        <v>0</v>
      </c>
      <c r="O362" s="62"/>
      <c r="P362" s="62"/>
      <c r="Q362" s="64" t="s">
        <v>458</v>
      </c>
      <c r="R362" s="70">
        <v>17</v>
      </c>
      <c r="S362" s="71">
        <v>5972.41</v>
      </c>
      <c r="T362" s="75">
        <f t="shared" si="6"/>
        <v>1.6479174139860625E-6</v>
      </c>
    </row>
    <row r="363" spans="1:20">
      <c r="A363" s="57">
        <v>41671</v>
      </c>
      <c r="B363">
        <v>2</v>
      </c>
      <c r="C363">
        <v>328.43</v>
      </c>
      <c r="D363">
        <v>338.27</v>
      </c>
      <c r="E363">
        <v>338.27</v>
      </c>
      <c r="F363">
        <v>7631</v>
      </c>
      <c r="G363" t="s">
        <v>508</v>
      </c>
      <c r="H363" t="s">
        <v>267</v>
      </c>
      <c r="I363" t="s">
        <v>268</v>
      </c>
      <c r="J363">
        <v>0.5</v>
      </c>
      <c r="K363">
        <v>0</v>
      </c>
      <c r="O363" s="62"/>
      <c r="P363" s="62"/>
      <c r="Q363" s="64" t="s">
        <v>546</v>
      </c>
      <c r="R363" s="70">
        <v>47</v>
      </c>
      <c r="S363" s="71">
        <v>1367.84</v>
      </c>
      <c r="T363" s="75">
        <f t="shared" si="6"/>
        <v>3.7741671377998085E-7</v>
      </c>
    </row>
    <row r="364" spans="1:20">
      <c r="A364" s="57">
        <v>41671</v>
      </c>
      <c r="B364">
        <v>133</v>
      </c>
      <c r="C364">
        <v>12343.87</v>
      </c>
      <c r="D364">
        <v>12343.87</v>
      </c>
      <c r="E364">
        <v>12343.87</v>
      </c>
      <c r="F364">
        <v>7699</v>
      </c>
      <c r="G364" t="s">
        <v>509</v>
      </c>
      <c r="H364" t="s">
        <v>265</v>
      </c>
      <c r="I364" t="s">
        <v>266</v>
      </c>
      <c r="J364">
        <v>0.5</v>
      </c>
      <c r="K364">
        <v>0</v>
      </c>
      <c r="O364" s="62"/>
      <c r="P364" s="62"/>
      <c r="Q364" s="64" t="s">
        <v>515</v>
      </c>
      <c r="R364" s="70">
        <v>210</v>
      </c>
      <c r="S364" s="71">
        <v>67370.52</v>
      </c>
      <c r="T364" s="75">
        <f t="shared" si="6"/>
        <v>1.8588987209065738E-5</v>
      </c>
    </row>
    <row r="365" spans="1:20">
      <c r="A365" s="57">
        <v>41671</v>
      </c>
      <c r="B365">
        <v>3</v>
      </c>
      <c r="C365">
        <v>4424.54</v>
      </c>
      <c r="D365">
        <v>4557.3</v>
      </c>
      <c r="E365">
        <v>4557.3</v>
      </c>
      <c r="F365">
        <v>7699</v>
      </c>
      <c r="G365" t="s">
        <v>509</v>
      </c>
      <c r="H365" t="s">
        <v>267</v>
      </c>
      <c r="I365" t="s">
        <v>266</v>
      </c>
      <c r="J365">
        <v>0.5</v>
      </c>
      <c r="K365">
        <v>0</v>
      </c>
      <c r="O365" s="62"/>
      <c r="P365" s="62"/>
      <c r="Q365" s="64" t="s">
        <v>332</v>
      </c>
      <c r="R365" s="70">
        <v>168</v>
      </c>
      <c r="S365" s="71">
        <v>40411.360000000001</v>
      </c>
      <c r="T365" s="75">
        <f t="shared" si="6"/>
        <v>1.1150370431175991E-5</v>
      </c>
    </row>
    <row r="366" spans="1:20">
      <c r="A366" s="57">
        <v>41671</v>
      </c>
      <c r="B366">
        <v>9</v>
      </c>
      <c r="C366">
        <v>599.41</v>
      </c>
      <c r="D366">
        <v>617.39</v>
      </c>
      <c r="E366">
        <v>617.39</v>
      </c>
      <c r="F366">
        <v>7829</v>
      </c>
      <c r="G366" t="s">
        <v>510</v>
      </c>
      <c r="H366" t="s">
        <v>267</v>
      </c>
      <c r="I366" t="s">
        <v>266</v>
      </c>
      <c r="J366">
        <v>0.5</v>
      </c>
      <c r="K366">
        <v>0</v>
      </c>
      <c r="O366" s="62"/>
      <c r="P366" s="62"/>
      <c r="Q366" s="64" t="s">
        <v>516</v>
      </c>
      <c r="R366" s="70">
        <v>17</v>
      </c>
      <c r="S366" s="71">
        <v>759.98</v>
      </c>
      <c r="T366" s="75">
        <f t="shared" si="6"/>
        <v>2.0969496003809648E-7</v>
      </c>
    </row>
    <row r="367" spans="1:20">
      <c r="A367" s="57">
        <v>41671</v>
      </c>
      <c r="B367">
        <v>6612</v>
      </c>
      <c r="C367">
        <v>243121.4</v>
      </c>
      <c r="D367">
        <v>243121.4</v>
      </c>
      <c r="E367">
        <v>243121.4</v>
      </c>
      <c r="F367">
        <v>7832</v>
      </c>
      <c r="G367" t="s">
        <v>511</v>
      </c>
      <c r="H367" t="s">
        <v>265</v>
      </c>
      <c r="I367" t="s">
        <v>266</v>
      </c>
      <c r="J367">
        <v>0.5</v>
      </c>
      <c r="K367">
        <v>0</v>
      </c>
      <c r="O367" s="62"/>
      <c r="P367" s="62"/>
      <c r="Q367" s="64" t="s">
        <v>381</v>
      </c>
      <c r="R367" s="70">
        <v>556</v>
      </c>
      <c r="S367" s="71">
        <v>19517.27</v>
      </c>
      <c r="T367" s="75">
        <f t="shared" si="6"/>
        <v>5.3852379703449288E-6</v>
      </c>
    </row>
    <row r="368" spans="1:20">
      <c r="A368" s="57">
        <v>41671</v>
      </c>
      <c r="B368">
        <v>62</v>
      </c>
      <c r="C368">
        <v>1920.23</v>
      </c>
      <c r="D368">
        <v>1977.81</v>
      </c>
      <c r="E368">
        <v>1977.81</v>
      </c>
      <c r="F368">
        <v>7832</v>
      </c>
      <c r="G368" t="s">
        <v>511</v>
      </c>
      <c r="H368" t="s">
        <v>267</v>
      </c>
      <c r="I368" t="s">
        <v>266</v>
      </c>
      <c r="J368">
        <v>0.5</v>
      </c>
      <c r="K368">
        <v>0</v>
      </c>
      <c r="O368" s="62"/>
      <c r="P368" s="62"/>
      <c r="Q368" s="64" t="s">
        <v>327</v>
      </c>
      <c r="R368" s="70">
        <v>1174</v>
      </c>
      <c r="S368" s="71">
        <v>124076.13</v>
      </c>
      <c r="T368" s="75">
        <f t="shared" si="6"/>
        <v>3.4235294510423515E-5</v>
      </c>
    </row>
    <row r="369" spans="1:20">
      <c r="A369" s="57">
        <v>41671</v>
      </c>
      <c r="B369">
        <v>107</v>
      </c>
      <c r="C369">
        <v>5318.29</v>
      </c>
      <c r="D369">
        <v>5318.29</v>
      </c>
      <c r="E369">
        <v>5318.29</v>
      </c>
      <c r="F369">
        <v>7841</v>
      </c>
      <c r="G369" t="s">
        <v>512</v>
      </c>
      <c r="H369" t="s">
        <v>265</v>
      </c>
      <c r="I369" t="s">
        <v>268</v>
      </c>
      <c r="J369">
        <v>0.5</v>
      </c>
      <c r="K369">
        <v>0</v>
      </c>
      <c r="O369" s="62"/>
      <c r="P369" s="62"/>
      <c r="Q369" s="64" t="s">
        <v>539</v>
      </c>
      <c r="R369" s="70">
        <v>53</v>
      </c>
      <c r="S369" s="71">
        <v>12640.06</v>
      </c>
      <c r="T369" s="75">
        <f t="shared" si="6"/>
        <v>3.4876666183046154E-6</v>
      </c>
    </row>
    <row r="370" spans="1:20">
      <c r="A370" s="57">
        <v>41671</v>
      </c>
      <c r="B370">
        <v>27</v>
      </c>
      <c r="C370">
        <v>1491.06</v>
      </c>
      <c r="D370">
        <v>1535.8</v>
      </c>
      <c r="E370">
        <v>1535.8</v>
      </c>
      <c r="F370">
        <v>7841</v>
      </c>
      <c r="G370" t="s">
        <v>512</v>
      </c>
      <c r="H370" t="s">
        <v>267</v>
      </c>
      <c r="I370" t="s">
        <v>268</v>
      </c>
      <c r="J370">
        <v>0.5</v>
      </c>
      <c r="K370">
        <v>0</v>
      </c>
      <c r="O370" s="62"/>
      <c r="P370" s="62"/>
      <c r="Q370" s="64" t="s">
        <v>496</v>
      </c>
      <c r="R370" s="70">
        <v>129733</v>
      </c>
      <c r="S370" s="71">
        <v>15377150</v>
      </c>
      <c r="T370" s="75">
        <f t="shared" si="6"/>
        <v>4.2428890954364787E-3</v>
      </c>
    </row>
    <row r="371" spans="1:20">
      <c r="A371" s="57">
        <v>41671</v>
      </c>
      <c r="B371">
        <v>12</v>
      </c>
      <c r="C371">
        <v>2726.65</v>
      </c>
      <c r="D371">
        <v>2726.65</v>
      </c>
      <c r="E371">
        <v>2726.65</v>
      </c>
      <c r="F371">
        <v>7911</v>
      </c>
      <c r="G371" t="s">
        <v>513</v>
      </c>
      <c r="H371" t="s">
        <v>265</v>
      </c>
      <c r="I371" t="s">
        <v>266</v>
      </c>
      <c r="J371">
        <v>0.5</v>
      </c>
      <c r="K371">
        <v>0</v>
      </c>
      <c r="O371" s="62"/>
      <c r="P371" s="62"/>
      <c r="Q371" s="64" t="s">
        <v>476</v>
      </c>
      <c r="R371" s="70">
        <v>56</v>
      </c>
      <c r="S371" s="71">
        <v>4523.3900000000003</v>
      </c>
      <c r="T371" s="75">
        <f t="shared" si="6"/>
        <v>1.2481013780451135E-6</v>
      </c>
    </row>
    <row r="372" spans="1:20">
      <c r="A372" s="57">
        <v>41671</v>
      </c>
      <c r="B372">
        <v>1</v>
      </c>
      <c r="C372">
        <v>285.67</v>
      </c>
      <c r="D372">
        <v>294.25</v>
      </c>
      <c r="E372">
        <v>294.25</v>
      </c>
      <c r="F372">
        <v>7911</v>
      </c>
      <c r="G372" t="s">
        <v>513</v>
      </c>
      <c r="H372" t="s">
        <v>267</v>
      </c>
      <c r="I372" t="s">
        <v>266</v>
      </c>
      <c r="J372">
        <v>0.5</v>
      </c>
      <c r="K372">
        <v>0</v>
      </c>
      <c r="O372" s="62"/>
      <c r="P372" s="62"/>
      <c r="Q372" s="64" t="s">
        <v>343</v>
      </c>
      <c r="R372" s="70">
        <v>359</v>
      </c>
      <c r="S372" s="71">
        <v>35222.879999999997</v>
      </c>
      <c r="T372" s="75">
        <f t="shared" si="6"/>
        <v>9.7187563015167077E-6</v>
      </c>
    </row>
    <row r="373" spans="1:20">
      <c r="A373" s="57">
        <v>41671</v>
      </c>
      <c r="B373">
        <v>10496</v>
      </c>
      <c r="C373">
        <v>2224643.02</v>
      </c>
      <c r="D373">
        <v>2224643.02</v>
      </c>
      <c r="E373">
        <v>2224643.02</v>
      </c>
      <c r="F373">
        <v>7922</v>
      </c>
      <c r="G373" t="s">
        <v>514</v>
      </c>
      <c r="H373" t="s">
        <v>265</v>
      </c>
      <c r="I373" t="s">
        <v>266</v>
      </c>
      <c r="J373">
        <v>0.5</v>
      </c>
      <c r="K373">
        <v>0</v>
      </c>
      <c r="O373" s="62"/>
      <c r="P373" s="62"/>
      <c r="Q373" s="64" t="s">
        <v>469</v>
      </c>
      <c r="R373" s="70">
        <v>6</v>
      </c>
      <c r="S373" s="71">
        <v>1745.17</v>
      </c>
      <c r="T373" s="75">
        <f t="shared" si="6"/>
        <v>4.8153024212437808E-7</v>
      </c>
    </row>
    <row r="374" spans="1:20">
      <c r="A374" s="57">
        <v>41671</v>
      </c>
      <c r="B374">
        <v>581</v>
      </c>
      <c r="C374">
        <v>226000.25</v>
      </c>
      <c r="D374">
        <v>233192.47</v>
      </c>
      <c r="E374">
        <v>233192.47</v>
      </c>
      <c r="F374">
        <v>7922</v>
      </c>
      <c r="G374" t="s">
        <v>514</v>
      </c>
      <c r="H374" t="s">
        <v>267</v>
      </c>
      <c r="I374" t="s">
        <v>266</v>
      </c>
      <c r="J374">
        <v>0.5</v>
      </c>
      <c r="K374">
        <v>0</v>
      </c>
      <c r="O374" s="62"/>
      <c r="P374" s="62"/>
      <c r="Q374" s="64" t="s">
        <v>363</v>
      </c>
      <c r="R374" s="70">
        <v>24</v>
      </c>
      <c r="S374" s="71">
        <v>4989.6499999999996</v>
      </c>
      <c r="T374" s="75">
        <f t="shared" si="6"/>
        <v>1.3767526215875261E-6</v>
      </c>
    </row>
    <row r="375" spans="1:20">
      <c r="A375" s="57">
        <v>41671</v>
      </c>
      <c r="B375">
        <v>117</v>
      </c>
      <c r="C375">
        <v>19242.14</v>
      </c>
      <c r="D375">
        <v>19242.14</v>
      </c>
      <c r="E375">
        <v>19242.14</v>
      </c>
      <c r="F375">
        <v>7929</v>
      </c>
      <c r="G375" t="s">
        <v>515</v>
      </c>
      <c r="H375" t="s">
        <v>265</v>
      </c>
      <c r="I375" t="s">
        <v>266</v>
      </c>
      <c r="J375">
        <v>0.5</v>
      </c>
      <c r="K375">
        <v>0</v>
      </c>
      <c r="O375" s="62"/>
      <c r="P375" s="62"/>
      <c r="Q375" s="64" t="s">
        <v>542</v>
      </c>
      <c r="R375" s="70">
        <v>19</v>
      </c>
      <c r="S375" s="71">
        <v>12089.91</v>
      </c>
      <c r="T375" s="75">
        <f t="shared" si="6"/>
        <v>3.3358683048424733E-6</v>
      </c>
    </row>
    <row r="376" spans="1:20">
      <c r="A376" s="57">
        <v>41671</v>
      </c>
      <c r="B376">
        <v>16</v>
      </c>
      <c r="C376">
        <v>1715.81</v>
      </c>
      <c r="D376">
        <v>1767.31</v>
      </c>
      <c r="E376">
        <v>1767.31</v>
      </c>
      <c r="F376">
        <v>7929</v>
      </c>
      <c r="G376" t="s">
        <v>515</v>
      </c>
      <c r="H376" t="s">
        <v>267</v>
      </c>
      <c r="I376" t="s">
        <v>266</v>
      </c>
      <c r="J376">
        <v>0.5</v>
      </c>
      <c r="K376">
        <v>0</v>
      </c>
      <c r="O376" s="62"/>
      <c r="P376" s="62"/>
      <c r="Q376" s="64" t="s">
        <v>531</v>
      </c>
      <c r="R376" s="70">
        <v>13</v>
      </c>
      <c r="S376" s="71">
        <v>4491.78</v>
      </c>
      <c r="T376" s="75">
        <f t="shared" si="6"/>
        <v>1.2393794936707821E-6</v>
      </c>
    </row>
    <row r="377" spans="1:20">
      <c r="A377" s="57">
        <v>41671</v>
      </c>
      <c r="B377">
        <v>3</v>
      </c>
      <c r="C377">
        <v>233.32</v>
      </c>
      <c r="D377">
        <v>240.32</v>
      </c>
      <c r="E377">
        <v>240.32</v>
      </c>
      <c r="F377">
        <v>7933</v>
      </c>
      <c r="G377" t="s">
        <v>516</v>
      </c>
      <c r="H377" t="s">
        <v>267</v>
      </c>
      <c r="I377" t="s">
        <v>266</v>
      </c>
      <c r="J377">
        <v>0.5</v>
      </c>
      <c r="K377">
        <v>0</v>
      </c>
      <c r="O377" s="62"/>
      <c r="P377" s="62"/>
      <c r="Q377" s="64" t="s">
        <v>528</v>
      </c>
      <c r="R377" s="70">
        <v>32</v>
      </c>
      <c r="S377" s="71">
        <v>14489.37</v>
      </c>
      <c r="T377" s="75">
        <f t="shared" si="6"/>
        <v>3.9979313444132662E-6</v>
      </c>
    </row>
    <row r="378" spans="1:20">
      <c r="A378" s="57">
        <v>41671</v>
      </c>
      <c r="B378">
        <v>66</v>
      </c>
      <c r="C378">
        <v>26487.37</v>
      </c>
      <c r="D378">
        <v>26487.37</v>
      </c>
      <c r="E378">
        <v>26487.37</v>
      </c>
      <c r="F378">
        <v>7941</v>
      </c>
      <c r="G378" t="s">
        <v>517</v>
      </c>
      <c r="H378" t="s">
        <v>265</v>
      </c>
      <c r="I378" t="s">
        <v>266</v>
      </c>
      <c r="J378">
        <v>0.5</v>
      </c>
      <c r="K378">
        <v>0</v>
      </c>
      <c r="O378" s="62"/>
      <c r="P378" s="62"/>
      <c r="Q378" s="64" t="s">
        <v>487</v>
      </c>
      <c r="R378" s="70">
        <v>6</v>
      </c>
      <c r="S378" s="71">
        <v>4806.9399999999996</v>
      </c>
      <c r="T378" s="75">
        <f t="shared" si="6"/>
        <v>1.3263389710328263E-6</v>
      </c>
    </row>
    <row r="379" spans="1:20">
      <c r="A379" s="57">
        <v>41671</v>
      </c>
      <c r="B379">
        <v>32</v>
      </c>
      <c r="C379">
        <v>31127.9</v>
      </c>
      <c r="D379">
        <v>32061.74</v>
      </c>
      <c r="E379">
        <v>32061.74</v>
      </c>
      <c r="F379">
        <v>7941</v>
      </c>
      <c r="G379" t="s">
        <v>517</v>
      </c>
      <c r="H379" t="s">
        <v>267</v>
      </c>
      <c r="I379" t="s">
        <v>266</v>
      </c>
      <c r="J379">
        <v>0.5</v>
      </c>
      <c r="K379">
        <v>0</v>
      </c>
      <c r="O379" s="62"/>
      <c r="P379" s="62"/>
      <c r="Q379" s="64" t="s">
        <v>350</v>
      </c>
      <c r="R379" s="70">
        <v>55</v>
      </c>
      <c r="S379" s="71">
        <v>273756.87</v>
      </c>
      <c r="T379" s="75">
        <f t="shared" si="6"/>
        <v>7.5535456084113226E-5</v>
      </c>
    </row>
    <row r="380" spans="1:20">
      <c r="A380" s="57">
        <v>41671</v>
      </c>
      <c r="B380">
        <v>600</v>
      </c>
      <c r="C380">
        <v>74778.759999999995</v>
      </c>
      <c r="D380">
        <v>74778.759999999995</v>
      </c>
      <c r="E380">
        <v>74778.759999999995</v>
      </c>
      <c r="F380">
        <v>7991</v>
      </c>
      <c r="G380" t="s">
        <v>518</v>
      </c>
      <c r="H380" t="s">
        <v>265</v>
      </c>
      <c r="I380" t="s">
        <v>266</v>
      </c>
      <c r="J380">
        <v>0.5</v>
      </c>
      <c r="K380">
        <v>0</v>
      </c>
      <c r="O380" s="62"/>
      <c r="P380" s="62"/>
      <c r="Q380" s="64" t="s">
        <v>483</v>
      </c>
      <c r="R380" s="70">
        <v>144</v>
      </c>
      <c r="S380" s="71">
        <v>21617.31</v>
      </c>
      <c r="T380" s="75">
        <f t="shared" si="6"/>
        <v>5.9646845398315007E-6</v>
      </c>
    </row>
    <row r="381" spans="1:20">
      <c r="A381" s="57">
        <v>41671</v>
      </c>
      <c r="B381">
        <v>180</v>
      </c>
      <c r="C381">
        <v>49604.06</v>
      </c>
      <c r="D381">
        <v>51119.56</v>
      </c>
      <c r="E381">
        <v>51119.56</v>
      </c>
      <c r="F381">
        <v>7991</v>
      </c>
      <c r="G381" t="s">
        <v>518</v>
      </c>
      <c r="H381" t="s">
        <v>267</v>
      </c>
      <c r="I381" t="s">
        <v>266</v>
      </c>
      <c r="J381">
        <v>0.5</v>
      </c>
      <c r="K381">
        <v>0</v>
      </c>
      <c r="O381" s="62"/>
      <c r="P381" s="62"/>
      <c r="Q381" s="64" t="s">
        <v>517</v>
      </c>
      <c r="R381" s="70">
        <v>531</v>
      </c>
      <c r="S381" s="71">
        <v>147413.70000000001</v>
      </c>
      <c r="T381" s="75">
        <f t="shared" si="6"/>
        <v>4.0674636083275804E-5</v>
      </c>
    </row>
    <row r="382" spans="1:20">
      <c r="A382" s="57">
        <v>41671</v>
      </c>
      <c r="B382">
        <v>390</v>
      </c>
      <c r="C382">
        <v>73850.91</v>
      </c>
      <c r="D382">
        <v>73850.91</v>
      </c>
      <c r="E382">
        <v>73850.91</v>
      </c>
      <c r="F382">
        <v>7992</v>
      </c>
      <c r="G382" t="s">
        <v>519</v>
      </c>
      <c r="H382" t="s">
        <v>265</v>
      </c>
      <c r="I382" t="s">
        <v>266</v>
      </c>
      <c r="J382">
        <v>0.5</v>
      </c>
      <c r="K382">
        <v>0</v>
      </c>
      <c r="O382" s="62"/>
      <c r="P382" s="62"/>
      <c r="Q382" s="64" t="s">
        <v>535</v>
      </c>
      <c r="R382" s="70">
        <v>2297</v>
      </c>
      <c r="S382" s="71">
        <v>729918.03</v>
      </c>
      <c r="T382" s="75">
        <f t="shared" si="6"/>
        <v>2.0140021070546083E-4</v>
      </c>
    </row>
    <row r="383" spans="1:20">
      <c r="A383" s="57">
        <v>41671</v>
      </c>
      <c r="B383">
        <v>2</v>
      </c>
      <c r="C383">
        <v>130.21</v>
      </c>
      <c r="D383">
        <v>0</v>
      </c>
      <c r="E383">
        <v>134.11000000000001</v>
      </c>
      <c r="F383">
        <v>7992</v>
      </c>
      <c r="G383" t="s">
        <v>519</v>
      </c>
      <c r="H383" t="s">
        <v>267</v>
      </c>
      <c r="I383">
        <v>0</v>
      </c>
      <c r="J383">
        <v>0</v>
      </c>
      <c r="K383">
        <v>0</v>
      </c>
      <c r="O383" s="62"/>
      <c r="P383" s="62"/>
      <c r="Q383" s="64" t="s">
        <v>482</v>
      </c>
      <c r="R383" s="70">
        <v>5</v>
      </c>
      <c r="S383" s="71">
        <v>91.1</v>
      </c>
      <c r="T383" s="75">
        <f t="shared" si="6"/>
        <v>2.5136465248388888E-8</v>
      </c>
    </row>
    <row r="384" spans="1:20">
      <c r="A384" s="57">
        <v>41671</v>
      </c>
      <c r="B384">
        <v>57</v>
      </c>
      <c r="C384">
        <v>21863.68</v>
      </c>
      <c r="D384">
        <v>22595.66</v>
      </c>
      <c r="E384">
        <v>22595.66</v>
      </c>
      <c r="F384">
        <v>7992</v>
      </c>
      <c r="G384" t="s">
        <v>519</v>
      </c>
      <c r="H384" t="s">
        <v>267</v>
      </c>
      <c r="I384" t="s">
        <v>266</v>
      </c>
      <c r="J384">
        <v>0.5</v>
      </c>
      <c r="K384">
        <v>0</v>
      </c>
      <c r="O384" s="62"/>
      <c r="P384" s="62"/>
      <c r="Q384" s="64" t="s">
        <v>475</v>
      </c>
      <c r="R384" s="70">
        <v>90</v>
      </c>
      <c r="S384" s="71">
        <v>31367.96</v>
      </c>
      <c r="T384" s="75">
        <f t="shared" si="6"/>
        <v>8.6551002903715996E-6</v>
      </c>
    </row>
    <row r="385" spans="1:20">
      <c r="A385" s="57">
        <v>41671</v>
      </c>
      <c r="B385">
        <v>1</v>
      </c>
      <c r="C385">
        <v>116.99</v>
      </c>
      <c r="D385">
        <v>120.49</v>
      </c>
      <c r="E385">
        <v>120.49</v>
      </c>
      <c r="F385">
        <v>7993</v>
      </c>
      <c r="G385" t="s">
        <v>520</v>
      </c>
      <c r="H385" t="s">
        <v>267</v>
      </c>
      <c r="I385" t="s">
        <v>268</v>
      </c>
      <c r="J385">
        <v>0.5</v>
      </c>
      <c r="K385">
        <v>0</v>
      </c>
      <c r="O385" s="62"/>
      <c r="P385" s="62"/>
      <c r="Q385" s="64" t="s">
        <v>329</v>
      </c>
      <c r="R385" s="70">
        <v>900</v>
      </c>
      <c r="S385" s="71">
        <v>990363.69</v>
      </c>
      <c r="T385" s="75">
        <f t="shared" si="6"/>
        <v>2.7326281533426113E-4</v>
      </c>
    </row>
    <row r="386" spans="1:20">
      <c r="A386" s="57">
        <v>41671</v>
      </c>
      <c r="B386">
        <v>3</v>
      </c>
      <c r="C386">
        <v>54.52</v>
      </c>
      <c r="D386">
        <v>56.16</v>
      </c>
      <c r="E386">
        <v>56.16</v>
      </c>
      <c r="F386">
        <v>7994</v>
      </c>
      <c r="G386" t="s">
        <v>521</v>
      </c>
      <c r="H386" t="s">
        <v>267</v>
      </c>
      <c r="I386" t="s">
        <v>266</v>
      </c>
      <c r="J386">
        <v>0.5</v>
      </c>
      <c r="K386">
        <v>0</v>
      </c>
      <c r="O386" s="62"/>
      <c r="P386" s="62"/>
      <c r="Q386" s="64" t="s">
        <v>340</v>
      </c>
      <c r="R386" s="70">
        <v>9572</v>
      </c>
      <c r="S386" s="71">
        <v>339312.69</v>
      </c>
      <c r="T386" s="75">
        <f t="shared" si="6"/>
        <v>9.3623728216491253E-5</v>
      </c>
    </row>
    <row r="387" spans="1:20">
      <c r="A387" s="57">
        <v>41671</v>
      </c>
      <c r="B387">
        <v>531</v>
      </c>
      <c r="C387">
        <v>62098.68</v>
      </c>
      <c r="D387">
        <v>62098.68</v>
      </c>
      <c r="E387">
        <v>62098.68</v>
      </c>
      <c r="F387">
        <v>7996</v>
      </c>
      <c r="G387" t="s">
        <v>522</v>
      </c>
      <c r="H387" t="s">
        <v>265</v>
      </c>
      <c r="I387" t="s">
        <v>266</v>
      </c>
      <c r="J387">
        <v>0.5</v>
      </c>
      <c r="K387">
        <v>0</v>
      </c>
      <c r="O387" s="62"/>
      <c r="P387" s="62"/>
      <c r="Q387" s="64" t="s">
        <v>513</v>
      </c>
      <c r="R387" s="70">
        <v>22</v>
      </c>
      <c r="S387" s="71">
        <v>6986.87</v>
      </c>
      <c r="T387" s="75">
        <f t="shared" si="6"/>
        <v>1.9278289237103282E-6</v>
      </c>
    </row>
    <row r="388" spans="1:20">
      <c r="A388" s="57">
        <v>41671</v>
      </c>
      <c r="B388">
        <v>234</v>
      </c>
      <c r="C388">
        <v>30161.33</v>
      </c>
      <c r="D388">
        <v>31110.41</v>
      </c>
      <c r="E388">
        <v>31110.41</v>
      </c>
      <c r="F388">
        <v>7996</v>
      </c>
      <c r="G388" t="s">
        <v>522</v>
      </c>
      <c r="H388" t="s">
        <v>267</v>
      </c>
      <c r="I388" t="s">
        <v>266</v>
      </c>
      <c r="J388">
        <v>0.5</v>
      </c>
      <c r="K388">
        <v>0</v>
      </c>
      <c r="O388" s="62"/>
      <c r="P388" s="62"/>
      <c r="Q388" s="64" t="s">
        <v>473</v>
      </c>
      <c r="R388" s="70">
        <v>571</v>
      </c>
      <c r="S388" s="71">
        <v>56490.06</v>
      </c>
      <c r="T388" s="75">
        <f t="shared" si="6"/>
        <v>1.5586832382759639E-5</v>
      </c>
    </row>
    <row r="389" spans="1:20">
      <c r="A389" s="57">
        <v>41671</v>
      </c>
      <c r="B389">
        <v>3</v>
      </c>
      <c r="C389">
        <v>113.74</v>
      </c>
      <c r="D389">
        <v>0</v>
      </c>
      <c r="E389">
        <v>113.74</v>
      </c>
      <c r="F389">
        <v>7997</v>
      </c>
      <c r="G389" t="s">
        <v>523</v>
      </c>
      <c r="H389" t="s">
        <v>265</v>
      </c>
      <c r="I389">
        <v>0</v>
      </c>
      <c r="J389">
        <v>0</v>
      </c>
      <c r="K389">
        <v>0</v>
      </c>
      <c r="O389" s="62"/>
      <c r="P389" s="62"/>
      <c r="Q389" s="64" t="s">
        <v>534</v>
      </c>
      <c r="R389" s="70">
        <v>201</v>
      </c>
      <c r="S389" s="71">
        <v>136852.70000000001</v>
      </c>
      <c r="T389" s="75">
        <f t="shared" si="6"/>
        <v>3.776062719756521E-5</v>
      </c>
    </row>
    <row r="390" spans="1:20">
      <c r="A390" s="57">
        <v>41671</v>
      </c>
      <c r="B390">
        <v>6921</v>
      </c>
      <c r="C390">
        <v>387407.13</v>
      </c>
      <c r="D390">
        <v>387407.13</v>
      </c>
      <c r="E390">
        <v>387407.13</v>
      </c>
      <c r="F390">
        <v>7997</v>
      </c>
      <c r="G390" t="s">
        <v>523</v>
      </c>
      <c r="H390" t="s">
        <v>265</v>
      </c>
      <c r="I390" t="s">
        <v>266</v>
      </c>
      <c r="J390">
        <v>0.5</v>
      </c>
      <c r="K390">
        <v>0</v>
      </c>
      <c r="O390" s="62"/>
      <c r="P390" s="62"/>
      <c r="Q390" s="64" t="s">
        <v>527</v>
      </c>
      <c r="R390" s="70">
        <v>539</v>
      </c>
      <c r="S390" s="71">
        <v>473025.23</v>
      </c>
      <c r="T390" s="75">
        <f t="shared" si="6"/>
        <v>1.3051791718448038E-4</v>
      </c>
    </row>
    <row r="391" spans="1:20">
      <c r="A391" s="57">
        <v>41671</v>
      </c>
      <c r="B391">
        <v>135</v>
      </c>
      <c r="C391">
        <v>49464.54</v>
      </c>
      <c r="D391">
        <v>50888.46</v>
      </c>
      <c r="E391">
        <v>50888.46</v>
      </c>
      <c r="F391">
        <v>7997</v>
      </c>
      <c r="G391" t="s">
        <v>523</v>
      </c>
      <c r="H391" t="s">
        <v>267</v>
      </c>
      <c r="I391" t="s">
        <v>266</v>
      </c>
      <c r="J391">
        <v>0.5</v>
      </c>
      <c r="K391">
        <v>0</v>
      </c>
      <c r="O391" s="62"/>
      <c r="P391" s="62"/>
      <c r="Q391" s="64" t="s">
        <v>373</v>
      </c>
      <c r="R391" s="70">
        <v>7814</v>
      </c>
      <c r="S391" s="71">
        <v>685269.36</v>
      </c>
      <c r="T391" s="75">
        <f t="shared" si="6"/>
        <v>1.8908067457108337E-4</v>
      </c>
    </row>
    <row r="392" spans="1:20">
      <c r="A392" s="57">
        <v>41671</v>
      </c>
      <c r="B392">
        <v>91</v>
      </c>
      <c r="C392">
        <v>11072.8</v>
      </c>
      <c r="D392">
        <v>11072.8</v>
      </c>
      <c r="E392">
        <v>11072.8</v>
      </c>
      <c r="F392">
        <v>7998</v>
      </c>
      <c r="G392" t="s">
        <v>524</v>
      </c>
      <c r="H392" t="s">
        <v>265</v>
      </c>
      <c r="I392" t="s">
        <v>266</v>
      </c>
      <c r="J392">
        <v>0.5</v>
      </c>
      <c r="K392">
        <v>0</v>
      </c>
      <c r="O392" s="62"/>
      <c r="P392" s="62"/>
      <c r="Q392" s="64" t="s">
        <v>359</v>
      </c>
      <c r="R392" s="70">
        <v>1103</v>
      </c>
      <c r="S392" s="71">
        <v>240577.28</v>
      </c>
      <c r="T392" s="75">
        <f t="shared" ref="T392:T455" si="7">S392/GETPIVOTDATA("Sum of SUM(A_TXN_ADJ)",$O$5)</f>
        <v>6.6380487796618255E-5</v>
      </c>
    </row>
    <row r="393" spans="1:20">
      <c r="A393" s="57">
        <v>41671</v>
      </c>
      <c r="B393">
        <v>3</v>
      </c>
      <c r="C393">
        <v>150.83000000000001</v>
      </c>
      <c r="D393">
        <v>155.35</v>
      </c>
      <c r="E393">
        <v>155.35</v>
      </c>
      <c r="F393">
        <v>7998</v>
      </c>
      <c r="G393" t="s">
        <v>524</v>
      </c>
      <c r="H393" t="s">
        <v>267</v>
      </c>
      <c r="I393" t="s">
        <v>266</v>
      </c>
      <c r="J393">
        <v>0.5</v>
      </c>
      <c r="K393">
        <v>0</v>
      </c>
      <c r="O393" s="62"/>
      <c r="P393" s="62"/>
      <c r="Q393" s="64" t="s">
        <v>468</v>
      </c>
      <c r="R393" s="70">
        <v>241</v>
      </c>
      <c r="S393" s="71">
        <v>14605.87</v>
      </c>
      <c r="T393" s="75">
        <f t="shared" si="7"/>
        <v>4.0300762203895262E-6</v>
      </c>
    </row>
    <row r="394" spans="1:20">
      <c r="A394" s="57">
        <v>41671</v>
      </c>
      <c r="B394">
        <v>528</v>
      </c>
      <c r="C394">
        <v>48734.25</v>
      </c>
      <c r="D394">
        <v>48734.25</v>
      </c>
      <c r="E394">
        <v>48734.25</v>
      </c>
      <c r="F394">
        <v>7999</v>
      </c>
      <c r="G394" t="s">
        <v>525</v>
      </c>
      <c r="H394" t="s">
        <v>265</v>
      </c>
      <c r="I394" t="s">
        <v>266</v>
      </c>
      <c r="J394">
        <v>0.5</v>
      </c>
      <c r="K394">
        <v>0</v>
      </c>
      <c r="O394" s="62"/>
      <c r="P394" s="62"/>
      <c r="Q394" s="64" t="s">
        <v>541</v>
      </c>
      <c r="R394" s="70">
        <v>2764</v>
      </c>
      <c r="S394" s="71">
        <v>881098.41</v>
      </c>
      <c r="T394" s="75">
        <f t="shared" si="7"/>
        <v>2.4311415547064442E-4</v>
      </c>
    </row>
    <row r="395" spans="1:20">
      <c r="A395" s="57">
        <v>41671</v>
      </c>
      <c r="B395">
        <v>860</v>
      </c>
      <c r="C395">
        <v>79985.72</v>
      </c>
      <c r="D395">
        <v>82413.679999999993</v>
      </c>
      <c r="E395">
        <v>82413.679999999993</v>
      </c>
      <c r="F395">
        <v>7999</v>
      </c>
      <c r="G395" t="s">
        <v>525</v>
      </c>
      <c r="H395" t="s">
        <v>267</v>
      </c>
      <c r="I395" t="s">
        <v>266</v>
      </c>
      <c r="J395">
        <v>0.5</v>
      </c>
      <c r="K395">
        <v>0</v>
      </c>
      <c r="O395" s="62"/>
      <c r="P395" s="62"/>
      <c r="Q395" s="64" t="s">
        <v>319</v>
      </c>
      <c r="R395" s="70">
        <v>8</v>
      </c>
      <c r="S395" s="71">
        <v>3346.63</v>
      </c>
      <c r="T395" s="75">
        <f t="shared" si="7"/>
        <v>9.2340777929984318E-7</v>
      </c>
    </row>
    <row r="396" spans="1:20">
      <c r="A396" s="57">
        <v>41671</v>
      </c>
      <c r="B396">
        <v>1186</v>
      </c>
      <c r="C396">
        <v>420153.81</v>
      </c>
      <c r="D396">
        <v>420153.81</v>
      </c>
      <c r="E396">
        <v>420153.81</v>
      </c>
      <c r="F396">
        <v>8011</v>
      </c>
      <c r="G396" t="s">
        <v>526</v>
      </c>
      <c r="H396" t="s">
        <v>265</v>
      </c>
      <c r="I396" t="s">
        <v>266</v>
      </c>
      <c r="J396">
        <v>0.5</v>
      </c>
      <c r="K396">
        <v>0</v>
      </c>
      <c r="O396" s="62"/>
      <c r="P396" s="62"/>
      <c r="Q396" s="64" t="s">
        <v>488</v>
      </c>
      <c r="R396" s="70">
        <v>25</v>
      </c>
      <c r="S396" s="71">
        <v>2887.43</v>
      </c>
      <c r="T396" s="75">
        <f t="shared" si="7"/>
        <v>7.9670454283375993E-7</v>
      </c>
    </row>
    <row r="397" spans="1:20">
      <c r="A397" s="57">
        <v>41671</v>
      </c>
      <c r="B397">
        <v>24</v>
      </c>
      <c r="C397">
        <v>3904.85</v>
      </c>
      <c r="D397">
        <v>4021.95</v>
      </c>
      <c r="E397">
        <v>4021.95</v>
      </c>
      <c r="F397">
        <v>8011</v>
      </c>
      <c r="G397" t="s">
        <v>526</v>
      </c>
      <c r="H397" t="s">
        <v>267</v>
      </c>
      <c r="I397" t="s">
        <v>266</v>
      </c>
      <c r="J397">
        <v>0.5</v>
      </c>
      <c r="K397">
        <v>0</v>
      </c>
      <c r="O397" s="62"/>
      <c r="P397" s="62"/>
      <c r="Q397" s="64" t="s">
        <v>525</v>
      </c>
      <c r="R397" s="70">
        <v>10186</v>
      </c>
      <c r="S397" s="71">
        <v>746657.04</v>
      </c>
      <c r="T397" s="75">
        <f t="shared" si="7"/>
        <v>2.0601886650301773E-4</v>
      </c>
    </row>
    <row r="398" spans="1:20">
      <c r="A398" s="57">
        <v>41671</v>
      </c>
      <c r="B398">
        <v>3791</v>
      </c>
      <c r="C398">
        <v>1406274.19</v>
      </c>
      <c r="D398">
        <v>1406274.19</v>
      </c>
      <c r="E398">
        <v>1406274.19</v>
      </c>
      <c r="F398">
        <v>8021</v>
      </c>
      <c r="G398" t="s">
        <v>527</v>
      </c>
      <c r="H398" t="s">
        <v>265</v>
      </c>
      <c r="I398" t="s">
        <v>266</v>
      </c>
      <c r="J398">
        <v>0.5</v>
      </c>
      <c r="K398">
        <v>0</v>
      </c>
      <c r="O398" s="62"/>
      <c r="P398" s="62"/>
      <c r="Q398" s="64" t="s">
        <v>459</v>
      </c>
      <c r="R398" s="70">
        <v>4130</v>
      </c>
      <c r="S398" s="71">
        <v>-445746.74</v>
      </c>
      <c r="T398" s="75">
        <f t="shared" si="7"/>
        <v>-1.2299119033581382E-4</v>
      </c>
    </row>
    <row r="399" spans="1:20">
      <c r="A399" s="57">
        <v>41671</v>
      </c>
      <c r="B399">
        <v>33</v>
      </c>
      <c r="C399">
        <v>44879.79</v>
      </c>
      <c r="D399">
        <v>46226.19</v>
      </c>
      <c r="E399">
        <v>46226.19</v>
      </c>
      <c r="F399">
        <v>8021</v>
      </c>
      <c r="G399" t="s">
        <v>527</v>
      </c>
      <c r="H399" t="s">
        <v>267</v>
      </c>
      <c r="I399" t="s">
        <v>266</v>
      </c>
      <c r="J399">
        <v>0.5</v>
      </c>
      <c r="K399">
        <v>0</v>
      </c>
      <c r="O399" s="62"/>
      <c r="P399" s="62"/>
      <c r="Q399" s="64" t="s">
        <v>551</v>
      </c>
      <c r="R399" s="70">
        <v>32</v>
      </c>
      <c r="S399" s="71">
        <v>1658.78</v>
      </c>
      <c r="T399" s="75">
        <f t="shared" si="7"/>
        <v>4.5769336799914953E-7</v>
      </c>
    </row>
    <row r="400" spans="1:20">
      <c r="A400" s="57">
        <v>41671</v>
      </c>
      <c r="B400">
        <v>911</v>
      </c>
      <c r="C400">
        <v>93660.62</v>
      </c>
      <c r="D400">
        <v>93660.62</v>
      </c>
      <c r="E400">
        <v>93660.62</v>
      </c>
      <c r="F400">
        <v>8041</v>
      </c>
      <c r="G400" t="s">
        <v>528</v>
      </c>
      <c r="H400" t="s">
        <v>265</v>
      </c>
      <c r="I400" t="s">
        <v>266</v>
      </c>
      <c r="J400">
        <v>0.5</v>
      </c>
      <c r="K400">
        <v>0</v>
      </c>
      <c r="O400" s="62"/>
      <c r="P400" s="62"/>
      <c r="Q400" s="64" t="s">
        <v>366</v>
      </c>
      <c r="R400" s="70">
        <v>22</v>
      </c>
      <c r="S400" s="71">
        <v>3500.86</v>
      </c>
      <c r="T400" s="75">
        <f t="shared" si="7"/>
        <v>9.6596318034549648E-7</v>
      </c>
    </row>
    <row r="401" spans="1:20">
      <c r="A401" s="57">
        <v>41671</v>
      </c>
      <c r="B401">
        <v>1456</v>
      </c>
      <c r="C401">
        <v>398721</v>
      </c>
      <c r="D401">
        <v>398721</v>
      </c>
      <c r="E401">
        <v>398721</v>
      </c>
      <c r="F401">
        <v>8042</v>
      </c>
      <c r="G401" t="s">
        <v>529</v>
      </c>
      <c r="H401" t="s">
        <v>265</v>
      </c>
      <c r="I401" t="s">
        <v>266</v>
      </c>
      <c r="J401">
        <v>0.5</v>
      </c>
      <c r="K401">
        <v>0</v>
      </c>
      <c r="O401" s="62"/>
      <c r="P401" s="62"/>
      <c r="Q401" s="64" t="s">
        <v>376</v>
      </c>
      <c r="R401" s="70">
        <v>3250</v>
      </c>
      <c r="S401" s="71">
        <v>431083.48</v>
      </c>
      <c r="T401" s="75">
        <f t="shared" si="7"/>
        <v>1.1894527897008284E-4</v>
      </c>
    </row>
    <row r="402" spans="1:20">
      <c r="A402" s="57">
        <v>41671</v>
      </c>
      <c r="B402">
        <v>11</v>
      </c>
      <c r="C402">
        <v>3430.86</v>
      </c>
      <c r="D402">
        <v>3537.76</v>
      </c>
      <c r="E402">
        <v>3537.76</v>
      </c>
      <c r="F402">
        <v>8042</v>
      </c>
      <c r="G402" t="s">
        <v>529</v>
      </c>
      <c r="H402" t="s">
        <v>267</v>
      </c>
      <c r="I402" t="s">
        <v>266</v>
      </c>
      <c r="J402">
        <v>0.5</v>
      </c>
      <c r="K402">
        <v>0</v>
      </c>
      <c r="O402" s="62"/>
      <c r="P402" s="62"/>
      <c r="Q402" s="64" t="s">
        <v>519</v>
      </c>
      <c r="R402" s="70">
        <v>1095</v>
      </c>
      <c r="S402" s="71">
        <v>312498.46000000002</v>
      </c>
      <c r="T402" s="75">
        <f t="shared" si="7"/>
        <v>8.6225100768002702E-5</v>
      </c>
    </row>
    <row r="403" spans="1:20">
      <c r="A403" s="57">
        <v>41671</v>
      </c>
      <c r="B403">
        <v>552</v>
      </c>
      <c r="C403">
        <v>126108.65</v>
      </c>
      <c r="D403">
        <v>126108.65</v>
      </c>
      <c r="E403">
        <v>126108.65</v>
      </c>
      <c r="F403">
        <v>8043</v>
      </c>
      <c r="G403" t="s">
        <v>530</v>
      </c>
      <c r="H403" t="s">
        <v>265</v>
      </c>
      <c r="I403" t="s">
        <v>266</v>
      </c>
      <c r="J403">
        <v>0.5</v>
      </c>
      <c r="K403">
        <v>0</v>
      </c>
      <c r="O403" s="62"/>
      <c r="P403" s="62"/>
      <c r="Q403" s="64" t="s">
        <v>377</v>
      </c>
      <c r="R403" s="70">
        <v>37746</v>
      </c>
      <c r="S403" s="71">
        <v>2466683.77</v>
      </c>
      <c r="T403" s="75">
        <f t="shared" si="7"/>
        <v>6.8061153527299554E-4</v>
      </c>
    </row>
    <row r="404" spans="1:20">
      <c r="A404" s="57">
        <v>41671</v>
      </c>
      <c r="B404">
        <v>51</v>
      </c>
      <c r="C404">
        <v>12814.46</v>
      </c>
      <c r="D404">
        <v>13198.84</v>
      </c>
      <c r="E404">
        <v>13198.84</v>
      </c>
      <c r="F404">
        <v>8043</v>
      </c>
      <c r="G404" t="s">
        <v>530</v>
      </c>
      <c r="H404" t="s">
        <v>267</v>
      </c>
      <c r="I404" t="s">
        <v>266</v>
      </c>
      <c r="J404">
        <v>0.5</v>
      </c>
      <c r="K404">
        <v>0</v>
      </c>
      <c r="O404" s="62"/>
      <c r="P404" s="62"/>
      <c r="Q404" s="64" t="s">
        <v>471</v>
      </c>
      <c r="R404" s="70">
        <v>6363</v>
      </c>
      <c r="S404" s="71">
        <v>837411.74</v>
      </c>
      <c r="T404" s="75">
        <f t="shared" si="7"/>
        <v>2.3106005599454307E-4</v>
      </c>
    </row>
    <row r="405" spans="1:20">
      <c r="A405" s="57">
        <v>41671</v>
      </c>
      <c r="B405">
        <v>309</v>
      </c>
      <c r="C405">
        <v>29179.97</v>
      </c>
      <c r="D405">
        <v>29179.97</v>
      </c>
      <c r="E405">
        <v>29179.97</v>
      </c>
      <c r="F405">
        <v>8049</v>
      </c>
      <c r="G405" t="s">
        <v>531</v>
      </c>
      <c r="H405" t="s">
        <v>265</v>
      </c>
      <c r="I405" t="s">
        <v>266</v>
      </c>
      <c r="J405">
        <v>0.5</v>
      </c>
      <c r="K405">
        <v>0</v>
      </c>
      <c r="O405" s="62"/>
      <c r="P405" s="62"/>
      <c r="Q405" s="64" t="s">
        <v>479</v>
      </c>
      <c r="R405" s="70">
        <v>1638</v>
      </c>
      <c r="S405" s="71">
        <v>200845.41</v>
      </c>
      <c r="T405" s="75">
        <f t="shared" si="7"/>
        <v>5.5417603389280118E-5</v>
      </c>
    </row>
    <row r="406" spans="1:20">
      <c r="A406" s="57">
        <v>41671</v>
      </c>
      <c r="B406">
        <v>9</v>
      </c>
      <c r="C406">
        <v>1269.53</v>
      </c>
      <c r="D406">
        <v>1269.53</v>
      </c>
      <c r="E406">
        <v>1269.53</v>
      </c>
      <c r="F406">
        <v>8050</v>
      </c>
      <c r="G406" t="s">
        <v>532</v>
      </c>
      <c r="H406" t="s">
        <v>265</v>
      </c>
      <c r="I406" t="s">
        <v>266</v>
      </c>
      <c r="J406">
        <v>0.5</v>
      </c>
      <c r="K406">
        <v>0</v>
      </c>
      <c r="O406" s="62"/>
      <c r="P406" s="62"/>
      <c r="Q406" s="64" t="s">
        <v>533</v>
      </c>
      <c r="R406" s="70">
        <v>1056</v>
      </c>
      <c r="S406" s="71">
        <v>769620.47999999998</v>
      </c>
      <c r="T406" s="75">
        <f t="shared" si="7"/>
        <v>2.1235497749690863E-4</v>
      </c>
    </row>
    <row r="407" spans="1:20">
      <c r="A407" s="57">
        <v>41671</v>
      </c>
      <c r="B407">
        <v>1317</v>
      </c>
      <c r="C407">
        <v>299676.33</v>
      </c>
      <c r="D407">
        <v>299676.33</v>
      </c>
      <c r="E407">
        <v>299676.33</v>
      </c>
      <c r="F407">
        <v>8062</v>
      </c>
      <c r="G407" t="s">
        <v>533</v>
      </c>
      <c r="H407" t="s">
        <v>265</v>
      </c>
      <c r="I407" t="s">
        <v>266</v>
      </c>
      <c r="J407">
        <v>0.5</v>
      </c>
      <c r="K407">
        <v>0</v>
      </c>
      <c r="O407" s="62"/>
      <c r="P407" s="62"/>
      <c r="Q407" s="64" t="s">
        <v>507</v>
      </c>
      <c r="R407" s="70">
        <v>42</v>
      </c>
      <c r="S407" s="71">
        <v>3245.19</v>
      </c>
      <c r="T407" s="75">
        <f t="shared" si="7"/>
        <v>8.9541828385750976E-7</v>
      </c>
    </row>
    <row r="408" spans="1:20">
      <c r="A408" s="57">
        <v>41671</v>
      </c>
      <c r="B408">
        <v>67</v>
      </c>
      <c r="C408">
        <v>54966.21</v>
      </c>
      <c r="D408">
        <v>56632.87</v>
      </c>
      <c r="E408">
        <v>56632.87</v>
      </c>
      <c r="F408">
        <v>8062</v>
      </c>
      <c r="G408" t="s">
        <v>533</v>
      </c>
      <c r="H408" t="s">
        <v>267</v>
      </c>
      <c r="I408" t="s">
        <v>266</v>
      </c>
      <c r="J408">
        <v>0.5</v>
      </c>
      <c r="K408">
        <v>0</v>
      </c>
      <c r="O408" s="62"/>
      <c r="P408" s="62"/>
      <c r="Q408" s="64" t="s">
        <v>355</v>
      </c>
      <c r="R408" s="70">
        <v>93</v>
      </c>
      <c r="S408" s="71">
        <v>103621.29</v>
      </c>
      <c r="T408" s="75">
        <f t="shared" si="7"/>
        <v>2.8591360648498649E-5</v>
      </c>
    </row>
    <row r="409" spans="1:20">
      <c r="A409" s="57">
        <v>41671</v>
      </c>
      <c r="B409">
        <v>161</v>
      </c>
      <c r="C409">
        <v>46171.91</v>
      </c>
      <c r="D409">
        <v>46171.91</v>
      </c>
      <c r="E409">
        <v>46171.91</v>
      </c>
      <c r="F409">
        <v>8071</v>
      </c>
      <c r="G409" t="s">
        <v>534</v>
      </c>
      <c r="H409" t="s">
        <v>265</v>
      </c>
      <c r="I409" t="s">
        <v>266</v>
      </c>
      <c r="J409">
        <v>0.5</v>
      </c>
      <c r="K409">
        <v>0</v>
      </c>
      <c r="O409" s="62"/>
      <c r="P409" s="62"/>
      <c r="Q409" s="64" t="s">
        <v>490</v>
      </c>
      <c r="R409" s="70">
        <v>430</v>
      </c>
      <c r="S409" s="71">
        <v>26709.84</v>
      </c>
      <c r="T409" s="75">
        <f t="shared" si="7"/>
        <v>7.3698239840837266E-6</v>
      </c>
    </row>
    <row r="410" spans="1:20">
      <c r="A410" s="57">
        <v>41671</v>
      </c>
      <c r="B410">
        <v>13</v>
      </c>
      <c r="C410">
        <v>11841.15</v>
      </c>
      <c r="D410">
        <v>12368.57</v>
      </c>
      <c r="E410">
        <v>12368.57</v>
      </c>
      <c r="F410">
        <v>8071</v>
      </c>
      <c r="G410" t="s">
        <v>534</v>
      </c>
      <c r="H410" t="s">
        <v>267</v>
      </c>
      <c r="I410" t="s">
        <v>266</v>
      </c>
      <c r="J410">
        <v>0.5</v>
      </c>
      <c r="K410">
        <v>0</v>
      </c>
      <c r="O410" s="62"/>
      <c r="P410" s="62"/>
      <c r="Q410" s="64" t="s">
        <v>460</v>
      </c>
      <c r="R410" s="70">
        <v>25</v>
      </c>
      <c r="S410" s="71">
        <v>30952.87</v>
      </c>
      <c r="T410" s="75">
        <f t="shared" si="7"/>
        <v>8.5405679593073429E-6</v>
      </c>
    </row>
    <row r="411" spans="1:20">
      <c r="A411" s="57">
        <v>41671</v>
      </c>
      <c r="B411">
        <v>1</v>
      </c>
      <c r="C411">
        <v>80</v>
      </c>
      <c r="D411">
        <v>0</v>
      </c>
      <c r="E411">
        <v>80</v>
      </c>
      <c r="F411">
        <v>8099</v>
      </c>
      <c r="G411" t="s">
        <v>535</v>
      </c>
      <c r="H411" t="s">
        <v>265</v>
      </c>
      <c r="I411">
        <v>0</v>
      </c>
      <c r="J411">
        <v>0</v>
      </c>
      <c r="K411">
        <v>0</v>
      </c>
      <c r="O411" s="62"/>
      <c r="P411" s="62"/>
      <c r="Q411" s="64" t="s">
        <v>461</v>
      </c>
      <c r="R411" s="70">
        <v>1772</v>
      </c>
      <c r="S411" s="71">
        <v>322307.86</v>
      </c>
      <c r="T411" s="75">
        <f t="shared" si="7"/>
        <v>8.8931726917372019E-5</v>
      </c>
    </row>
    <row r="412" spans="1:20">
      <c r="A412" s="57">
        <v>41671</v>
      </c>
      <c r="B412">
        <v>7798</v>
      </c>
      <c r="C412">
        <v>2558032.25</v>
      </c>
      <c r="D412">
        <v>2558032.25</v>
      </c>
      <c r="E412">
        <v>2558032.25</v>
      </c>
      <c r="F412">
        <v>8099</v>
      </c>
      <c r="G412" t="s">
        <v>535</v>
      </c>
      <c r="H412" t="s">
        <v>265</v>
      </c>
      <c r="I412" t="s">
        <v>266</v>
      </c>
      <c r="J412">
        <v>0.5</v>
      </c>
      <c r="K412">
        <v>0</v>
      </c>
      <c r="O412" s="62"/>
      <c r="P412" s="62"/>
      <c r="Q412" s="64" t="s">
        <v>341</v>
      </c>
      <c r="R412" s="70">
        <v>2535</v>
      </c>
      <c r="S412" s="71">
        <v>205385.94</v>
      </c>
      <c r="T412" s="75">
        <f t="shared" si="7"/>
        <v>5.6670434064958128E-5</v>
      </c>
    </row>
    <row r="413" spans="1:20">
      <c r="A413" s="57">
        <v>41671</v>
      </c>
      <c r="B413">
        <v>176</v>
      </c>
      <c r="C413">
        <v>50686.720000000001</v>
      </c>
      <c r="D413">
        <v>51909.32</v>
      </c>
      <c r="E413">
        <v>51909.32</v>
      </c>
      <c r="F413">
        <v>8099</v>
      </c>
      <c r="G413" t="s">
        <v>535</v>
      </c>
      <c r="H413" t="s">
        <v>267</v>
      </c>
      <c r="I413" t="s">
        <v>266</v>
      </c>
      <c r="J413">
        <v>0.5</v>
      </c>
      <c r="K413">
        <v>0</v>
      </c>
      <c r="O413" s="62"/>
      <c r="P413" s="62"/>
      <c r="Q413" s="64" t="s">
        <v>351</v>
      </c>
      <c r="R413" s="70">
        <v>936</v>
      </c>
      <c r="S413" s="71">
        <v>376816.58</v>
      </c>
      <c r="T413" s="75">
        <f t="shared" si="7"/>
        <v>1.039718646343222E-4</v>
      </c>
    </row>
    <row r="414" spans="1:20">
      <c r="A414" s="57">
        <v>41671</v>
      </c>
      <c r="B414">
        <v>153</v>
      </c>
      <c r="C414">
        <v>350046.64</v>
      </c>
      <c r="D414">
        <v>350046.64</v>
      </c>
      <c r="E414">
        <v>350046.64</v>
      </c>
      <c r="F414">
        <v>8111</v>
      </c>
      <c r="G414" t="s">
        <v>536</v>
      </c>
      <c r="H414" t="s">
        <v>265</v>
      </c>
      <c r="I414" t="s">
        <v>266</v>
      </c>
      <c r="J414">
        <v>0.5</v>
      </c>
      <c r="K414">
        <v>0</v>
      </c>
      <c r="O414" s="62"/>
      <c r="P414" s="62"/>
      <c r="Q414" s="64" t="s">
        <v>467</v>
      </c>
      <c r="R414" s="70">
        <v>36</v>
      </c>
      <c r="S414" s="71">
        <v>759.12</v>
      </c>
      <c r="T414" s="75">
        <f t="shared" si="7"/>
        <v>2.0945766739140477E-7</v>
      </c>
    </row>
    <row r="415" spans="1:20">
      <c r="A415" s="57">
        <v>41671</v>
      </c>
      <c r="B415">
        <v>5</v>
      </c>
      <c r="C415">
        <v>11111.78</v>
      </c>
      <c r="D415">
        <v>11445.14</v>
      </c>
      <c r="E415">
        <v>11445.14</v>
      </c>
      <c r="F415">
        <v>8111</v>
      </c>
      <c r="G415" t="s">
        <v>536</v>
      </c>
      <c r="H415" t="s">
        <v>267</v>
      </c>
      <c r="I415" t="s">
        <v>266</v>
      </c>
      <c r="J415">
        <v>0.5</v>
      </c>
      <c r="K415">
        <v>0</v>
      </c>
      <c r="O415" s="62"/>
      <c r="P415" s="62"/>
      <c r="Q415" s="64" t="s">
        <v>466</v>
      </c>
      <c r="R415" s="70">
        <v>24</v>
      </c>
      <c r="S415" s="71">
        <v>779.1</v>
      </c>
      <c r="T415" s="75">
        <f t="shared" si="7"/>
        <v>2.1497058260175396E-7</v>
      </c>
    </row>
    <row r="416" spans="1:20">
      <c r="A416" s="57">
        <v>41671</v>
      </c>
      <c r="B416">
        <v>1695</v>
      </c>
      <c r="C416">
        <v>4841679.99</v>
      </c>
      <c r="D416">
        <v>4841679.99</v>
      </c>
      <c r="E416">
        <v>4841679.99</v>
      </c>
      <c r="F416">
        <v>8211</v>
      </c>
      <c r="G416" t="s">
        <v>537</v>
      </c>
      <c r="H416" t="s">
        <v>265</v>
      </c>
      <c r="I416" t="s">
        <v>266</v>
      </c>
      <c r="J416">
        <v>0.5</v>
      </c>
      <c r="K416">
        <v>0</v>
      </c>
      <c r="O416" s="62"/>
      <c r="P416" s="62"/>
      <c r="Q416" s="64" t="s">
        <v>536</v>
      </c>
      <c r="R416" s="70">
        <v>67</v>
      </c>
      <c r="S416" s="71">
        <v>73835.990000000005</v>
      </c>
      <c r="T416" s="75">
        <f t="shared" si="7"/>
        <v>2.0372950567677164E-5</v>
      </c>
    </row>
    <row r="417" spans="1:20">
      <c r="A417" s="57">
        <v>41671</v>
      </c>
      <c r="B417">
        <v>1</v>
      </c>
      <c r="C417">
        <v>228.35</v>
      </c>
      <c r="D417">
        <v>235.21</v>
      </c>
      <c r="E417">
        <v>235.21</v>
      </c>
      <c r="F417">
        <v>8211</v>
      </c>
      <c r="G417" t="s">
        <v>537</v>
      </c>
      <c r="H417" t="s">
        <v>267</v>
      </c>
      <c r="I417" t="s">
        <v>266</v>
      </c>
      <c r="J417">
        <v>0.5</v>
      </c>
      <c r="K417">
        <v>0</v>
      </c>
      <c r="O417" s="62"/>
      <c r="P417" s="62"/>
      <c r="Q417" s="64" t="s">
        <v>523</v>
      </c>
      <c r="R417" s="70">
        <v>1994</v>
      </c>
      <c r="S417" s="71">
        <v>630469.43999999994</v>
      </c>
      <c r="T417" s="75">
        <f t="shared" si="7"/>
        <v>1.7396018846027665E-4</v>
      </c>
    </row>
    <row r="418" spans="1:20">
      <c r="A418" s="57">
        <v>41671</v>
      </c>
      <c r="B418">
        <v>1</v>
      </c>
      <c r="C418">
        <v>31.9</v>
      </c>
      <c r="D418">
        <v>0</v>
      </c>
      <c r="E418">
        <v>31.9</v>
      </c>
      <c r="F418">
        <v>8220</v>
      </c>
      <c r="G418" t="s">
        <v>538</v>
      </c>
      <c r="H418" t="s">
        <v>265</v>
      </c>
      <c r="I418">
        <v>0</v>
      </c>
      <c r="J418">
        <v>0</v>
      </c>
      <c r="K418">
        <v>0</v>
      </c>
      <c r="O418" s="62"/>
      <c r="P418" s="62"/>
      <c r="Q418" s="64" t="s">
        <v>514</v>
      </c>
      <c r="R418" s="70">
        <v>9725</v>
      </c>
      <c r="S418" s="71">
        <v>3031188.03</v>
      </c>
      <c r="T418" s="75">
        <f t="shared" si="7"/>
        <v>8.3637050030106893E-4</v>
      </c>
    </row>
    <row r="419" spans="1:20">
      <c r="A419" s="57">
        <v>41671</v>
      </c>
      <c r="B419">
        <v>6215</v>
      </c>
      <c r="C419">
        <v>1471802.88</v>
      </c>
      <c r="D419">
        <v>1471802.88</v>
      </c>
      <c r="E419">
        <v>1471802.88</v>
      </c>
      <c r="F419">
        <v>8220</v>
      </c>
      <c r="G419" t="s">
        <v>538</v>
      </c>
      <c r="H419" t="s">
        <v>265</v>
      </c>
      <c r="I419" t="s">
        <v>266</v>
      </c>
      <c r="J419">
        <v>0.5</v>
      </c>
      <c r="K419">
        <v>0</v>
      </c>
      <c r="O419" s="62"/>
      <c r="P419" s="62"/>
      <c r="Q419" s="64" t="s">
        <v>492</v>
      </c>
      <c r="R419" s="70">
        <v>2347</v>
      </c>
      <c r="S419" s="71">
        <v>746858.17</v>
      </c>
      <c r="T419" s="75">
        <f t="shared" si="7"/>
        <v>2.0607436263095854E-4</v>
      </c>
    </row>
    <row r="420" spans="1:20">
      <c r="A420" s="57">
        <v>41671</v>
      </c>
      <c r="B420">
        <v>114</v>
      </c>
      <c r="C420">
        <v>58068.75</v>
      </c>
      <c r="D420">
        <v>59952.47</v>
      </c>
      <c r="E420">
        <v>59952.47</v>
      </c>
      <c r="F420">
        <v>8220</v>
      </c>
      <c r="G420" t="s">
        <v>538</v>
      </c>
      <c r="H420" t="s">
        <v>267</v>
      </c>
      <c r="I420" t="s">
        <v>266</v>
      </c>
      <c r="J420">
        <v>0.5</v>
      </c>
      <c r="K420">
        <v>0</v>
      </c>
      <c r="O420" s="62"/>
      <c r="P420" s="62"/>
      <c r="Q420" s="64" t="s">
        <v>333</v>
      </c>
      <c r="R420" s="70">
        <v>96</v>
      </c>
      <c r="S420" s="71">
        <v>41309.269999999997</v>
      </c>
      <c r="T420" s="75">
        <f t="shared" si="7"/>
        <v>1.1398123268839887E-5</v>
      </c>
    </row>
    <row r="421" spans="1:20">
      <c r="A421" s="57">
        <v>41671</v>
      </c>
      <c r="B421">
        <v>3</v>
      </c>
      <c r="C421">
        <v>218.33</v>
      </c>
      <c r="D421">
        <v>224.87</v>
      </c>
      <c r="E421">
        <v>224.87</v>
      </c>
      <c r="F421">
        <v>8244</v>
      </c>
      <c r="G421" t="s">
        <v>539</v>
      </c>
      <c r="H421" t="s">
        <v>267</v>
      </c>
      <c r="I421" t="s">
        <v>266</v>
      </c>
      <c r="J421">
        <v>0.5</v>
      </c>
      <c r="K421">
        <v>0</v>
      </c>
      <c r="O421" s="62"/>
      <c r="P421" s="62"/>
      <c r="Q421" s="64" t="s">
        <v>382</v>
      </c>
      <c r="R421" s="70">
        <v>9770</v>
      </c>
      <c r="S421" s="71">
        <v>805150.8</v>
      </c>
      <c r="T421" s="75">
        <f t="shared" si="7"/>
        <v>2.2215856316040082E-4</v>
      </c>
    </row>
    <row r="422" spans="1:20">
      <c r="A422" s="57">
        <v>41671</v>
      </c>
      <c r="B422">
        <v>282</v>
      </c>
      <c r="C422">
        <v>165545.59</v>
      </c>
      <c r="D422">
        <v>165545.59</v>
      </c>
      <c r="E422">
        <v>165545.59</v>
      </c>
      <c r="F422">
        <v>8249</v>
      </c>
      <c r="G422" t="s">
        <v>540</v>
      </c>
      <c r="H422" t="s">
        <v>265</v>
      </c>
      <c r="I422" t="s">
        <v>266</v>
      </c>
      <c r="J422">
        <v>0.5</v>
      </c>
      <c r="K422">
        <v>0</v>
      </c>
      <c r="O422" s="62"/>
      <c r="P422" s="62"/>
      <c r="Q422" s="64" t="s">
        <v>478</v>
      </c>
      <c r="R422" s="70">
        <v>228</v>
      </c>
      <c r="S422" s="71">
        <v>30417.32</v>
      </c>
      <c r="T422" s="75">
        <f t="shared" si="7"/>
        <v>8.3927981024053159E-6</v>
      </c>
    </row>
    <row r="423" spans="1:20">
      <c r="A423" s="57">
        <v>41671</v>
      </c>
      <c r="B423">
        <v>7</v>
      </c>
      <c r="C423">
        <v>9513.84</v>
      </c>
      <c r="D423">
        <v>9799.24</v>
      </c>
      <c r="E423">
        <v>9799.24</v>
      </c>
      <c r="F423">
        <v>8249</v>
      </c>
      <c r="G423" t="s">
        <v>540</v>
      </c>
      <c r="H423" t="s">
        <v>267</v>
      </c>
      <c r="I423" t="s">
        <v>266</v>
      </c>
      <c r="J423">
        <v>0.5</v>
      </c>
      <c r="K423">
        <v>0</v>
      </c>
      <c r="O423" s="62"/>
      <c r="P423" s="62"/>
      <c r="Q423" s="64" t="s">
        <v>526</v>
      </c>
      <c r="R423" s="70">
        <v>456</v>
      </c>
      <c r="S423" s="71">
        <v>320878.8</v>
      </c>
      <c r="T423" s="75">
        <f t="shared" si="7"/>
        <v>8.8537418278207775E-5</v>
      </c>
    </row>
    <row r="424" spans="1:20">
      <c r="A424" s="57">
        <v>41671</v>
      </c>
      <c r="B424">
        <v>1066</v>
      </c>
      <c r="C424">
        <v>586983.14</v>
      </c>
      <c r="D424">
        <v>586983.14</v>
      </c>
      <c r="E424">
        <v>586983.14</v>
      </c>
      <c r="F424">
        <v>8299</v>
      </c>
      <c r="G424" t="s">
        <v>541</v>
      </c>
      <c r="H424" t="s">
        <v>265</v>
      </c>
      <c r="I424" t="s">
        <v>266</v>
      </c>
      <c r="J424">
        <v>0.5</v>
      </c>
      <c r="K424">
        <v>0</v>
      </c>
      <c r="O424" s="62"/>
      <c r="P424" s="62"/>
      <c r="Q424" s="64" t="s">
        <v>547</v>
      </c>
      <c r="R424" s="70">
        <v>1902</v>
      </c>
      <c r="S424" s="71">
        <v>726155.67</v>
      </c>
      <c r="T424" s="75">
        <f t="shared" si="7"/>
        <v>2.003620940052201E-4</v>
      </c>
    </row>
    <row r="425" spans="1:20">
      <c r="A425" s="57">
        <v>41671</v>
      </c>
      <c r="B425">
        <v>245</v>
      </c>
      <c r="C425">
        <v>114656.08</v>
      </c>
      <c r="D425">
        <v>118463.03999999999</v>
      </c>
      <c r="E425">
        <v>118463.03999999999</v>
      </c>
      <c r="F425">
        <v>8299</v>
      </c>
      <c r="G425" t="s">
        <v>541</v>
      </c>
      <c r="H425" t="s">
        <v>267</v>
      </c>
      <c r="I425" t="s">
        <v>266</v>
      </c>
      <c r="J425">
        <v>0.5</v>
      </c>
      <c r="K425">
        <v>0</v>
      </c>
      <c r="O425" s="62"/>
      <c r="P425" s="62"/>
      <c r="Q425" s="64" t="s">
        <v>380</v>
      </c>
      <c r="R425" s="70">
        <v>274</v>
      </c>
      <c r="S425" s="71">
        <v>6966.48</v>
      </c>
      <c r="T425" s="75">
        <f t="shared" si="7"/>
        <v>1.9222028806102769E-6</v>
      </c>
    </row>
    <row r="426" spans="1:20">
      <c r="A426" s="57">
        <v>41671</v>
      </c>
      <c r="B426">
        <v>401</v>
      </c>
      <c r="C426">
        <v>127262.43</v>
      </c>
      <c r="D426">
        <v>127262.43</v>
      </c>
      <c r="E426">
        <v>127262.43</v>
      </c>
      <c r="F426">
        <v>8351</v>
      </c>
      <c r="G426" t="s">
        <v>542</v>
      </c>
      <c r="H426" t="s">
        <v>265</v>
      </c>
      <c r="I426" t="s">
        <v>266</v>
      </c>
      <c r="J426">
        <v>0.5</v>
      </c>
      <c r="K426">
        <v>0</v>
      </c>
      <c r="O426" s="62"/>
      <c r="P426" s="62"/>
      <c r="Q426" s="64" t="s">
        <v>509</v>
      </c>
      <c r="R426" s="70">
        <v>47</v>
      </c>
      <c r="S426" s="71">
        <v>25036.65</v>
      </c>
      <c r="T426" s="75">
        <f t="shared" si="7"/>
        <v>6.9081545846440802E-6</v>
      </c>
    </row>
    <row r="427" spans="1:20">
      <c r="A427" s="57">
        <v>41671</v>
      </c>
      <c r="B427">
        <v>4</v>
      </c>
      <c r="C427">
        <v>55.12</v>
      </c>
      <c r="D427">
        <v>67.12</v>
      </c>
      <c r="E427">
        <v>67.12</v>
      </c>
      <c r="F427">
        <v>8351</v>
      </c>
      <c r="G427" t="s">
        <v>542</v>
      </c>
      <c r="H427" t="s">
        <v>267</v>
      </c>
      <c r="I427" t="s">
        <v>266</v>
      </c>
      <c r="J427">
        <v>0.5</v>
      </c>
      <c r="K427">
        <v>0</v>
      </c>
      <c r="O427" s="62"/>
      <c r="P427" s="62"/>
      <c r="Q427" s="64" t="s">
        <v>321</v>
      </c>
      <c r="R427" s="70">
        <v>747</v>
      </c>
      <c r="S427" s="71">
        <v>237083.02</v>
      </c>
      <c r="T427" s="75">
        <f t="shared" si="7"/>
        <v>6.5416345699375279E-5</v>
      </c>
    </row>
    <row r="428" spans="1:20">
      <c r="A428" s="57">
        <v>41671</v>
      </c>
      <c r="B428">
        <v>2</v>
      </c>
      <c r="C428">
        <v>30</v>
      </c>
      <c r="D428">
        <v>0</v>
      </c>
      <c r="E428">
        <v>30</v>
      </c>
      <c r="F428">
        <v>8398</v>
      </c>
      <c r="G428" t="s">
        <v>543</v>
      </c>
      <c r="H428" t="s">
        <v>265</v>
      </c>
      <c r="I428">
        <v>0</v>
      </c>
      <c r="J428">
        <v>0</v>
      </c>
      <c r="K428">
        <v>0</v>
      </c>
      <c r="O428" s="62"/>
      <c r="P428" s="62"/>
      <c r="Q428" s="64" t="s">
        <v>511</v>
      </c>
      <c r="R428" s="70">
        <v>1072</v>
      </c>
      <c r="S428" s="71">
        <v>31810.02</v>
      </c>
      <c r="T428" s="75">
        <f t="shared" si="7"/>
        <v>8.777074229204781E-6</v>
      </c>
    </row>
    <row r="429" spans="1:20">
      <c r="A429" s="57">
        <v>41671</v>
      </c>
      <c r="B429">
        <v>22706</v>
      </c>
      <c r="C429">
        <v>1674532.88</v>
      </c>
      <c r="D429">
        <v>1674532.88</v>
      </c>
      <c r="E429">
        <v>1674532.88</v>
      </c>
      <c r="F429">
        <v>8398</v>
      </c>
      <c r="G429" t="s">
        <v>543</v>
      </c>
      <c r="H429" t="s">
        <v>265</v>
      </c>
      <c r="I429" t="s">
        <v>266</v>
      </c>
      <c r="J429">
        <v>0.5</v>
      </c>
      <c r="K429">
        <v>0</v>
      </c>
      <c r="O429" s="62"/>
      <c r="P429" s="62"/>
      <c r="Q429" s="64" t="s">
        <v>510</v>
      </c>
      <c r="R429" s="70">
        <v>97</v>
      </c>
      <c r="S429" s="71">
        <v>15163.65</v>
      </c>
      <c r="T429" s="75">
        <f t="shared" si="7"/>
        <v>4.1839798162868517E-6</v>
      </c>
    </row>
    <row r="430" spans="1:20">
      <c r="A430" s="57">
        <v>41671</v>
      </c>
      <c r="B430">
        <v>508</v>
      </c>
      <c r="C430">
        <v>82927.16</v>
      </c>
      <c r="D430">
        <v>85373.56</v>
      </c>
      <c r="E430">
        <v>85373.56</v>
      </c>
      <c r="F430">
        <v>8398</v>
      </c>
      <c r="G430" t="s">
        <v>543</v>
      </c>
      <c r="H430" t="s">
        <v>267</v>
      </c>
      <c r="I430" t="s">
        <v>266</v>
      </c>
      <c r="J430">
        <v>0.5</v>
      </c>
      <c r="K430">
        <v>0</v>
      </c>
      <c r="O430" s="62"/>
      <c r="P430" s="62"/>
      <c r="Q430" s="64" t="s">
        <v>328</v>
      </c>
      <c r="R430" s="70">
        <v>246</v>
      </c>
      <c r="S430" s="71">
        <v>54315.86</v>
      </c>
      <c r="T430" s="75">
        <f t="shared" si="7"/>
        <v>1.4986923461321143E-5</v>
      </c>
    </row>
    <row r="431" spans="1:20">
      <c r="A431" s="57">
        <v>41671</v>
      </c>
      <c r="B431">
        <v>10</v>
      </c>
      <c r="C431">
        <v>380.05</v>
      </c>
      <c r="D431">
        <v>380.05</v>
      </c>
      <c r="E431">
        <v>380.05</v>
      </c>
      <c r="F431">
        <v>8641</v>
      </c>
      <c r="G431" t="s">
        <v>544</v>
      </c>
      <c r="H431" t="s">
        <v>265</v>
      </c>
      <c r="I431" t="s">
        <v>266</v>
      </c>
      <c r="J431">
        <v>0.5</v>
      </c>
      <c r="K431">
        <v>0</v>
      </c>
      <c r="O431" s="62"/>
      <c r="P431" s="62"/>
      <c r="Q431" s="64" t="s">
        <v>532</v>
      </c>
      <c r="R431" s="70">
        <v>5</v>
      </c>
      <c r="S431" s="71">
        <v>1027.22</v>
      </c>
      <c r="T431" s="75">
        <f t="shared" si="7"/>
        <v>2.834322703891332E-7</v>
      </c>
    </row>
    <row r="432" spans="1:20">
      <c r="A432" s="57">
        <v>41671</v>
      </c>
      <c r="B432">
        <v>14</v>
      </c>
      <c r="C432">
        <v>8737.1</v>
      </c>
      <c r="D432">
        <v>8999.2199999999993</v>
      </c>
      <c r="E432">
        <v>8999.2199999999993</v>
      </c>
      <c r="F432">
        <v>8641</v>
      </c>
      <c r="G432" t="s">
        <v>544</v>
      </c>
      <c r="H432" t="s">
        <v>267</v>
      </c>
      <c r="I432" t="s">
        <v>266</v>
      </c>
      <c r="J432">
        <v>0.5</v>
      </c>
      <c r="K432">
        <v>0</v>
      </c>
      <c r="O432" s="62"/>
      <c r="P432" s="62"/>
      <c r="Q432" s="64" t="s">
        <v>530</v>
      </c>
      <c r="R432" s="70">
        <v>1161</v>
      </c>
      <c r="S432" s="71">
        <v>342120.16</v>
      </c>
      <c r="T432" s="75">
        <f t="shared" si="7"/>
        <v>9.4398370061616319E-5</v>
      </c>
    </row>
    <row r="433" spans="1:20">
      <c r="A433" s="57">
        <v>41671</v>
      </c>
      <c r="B433">
        <v>20</v>
      </c>
      <c r="C433">
        <v>2179.23</v>
      </c>
      <c r="D433">
        <v>2244.5500000000002</v>
      </c>
      <c r="E433">
        <v>2244.5500000000002</v>
      </c>
      <c r="F433">
        <v>8661</v>
      </c>
      <c r="G433" t="s">
        <v>545</v>
      </c>
      <c r="H433" t="s">
        <v>267</v>
      </c>
      <c r="I433" t="s">
        <v>266</v>
      </c>
      <c r="J433">
        <v>0.5</v>
      </c>
      <c r="K433">
        <v>0</v>
      </c>
      <c r="O433" s="62"/>
      <c r="P433" s="62"/>
      <c r="Q433" s="64" t="s">
        <v>529</v>
      </c>
      <c r="R433" s="70">
        <v>115</v>
      </c>
      <c r="S433" s="71">
        <v>41105.300000000003</v>
      </c>
      <c r="T433" s="75">
        <f t="shared" si="7"/>
        <v>1.1341843523321623E-5</v>
      </c>
    </row>
    <row r="434" spans="1:20">
      <c r="A434" s="57">
        <v>41671</v>
      </c>
      <c r="B434">
        <v>1</v>
      </c>
      <c r="C434">
        <v>199</v>
      </c>
      <c r="D434">
        <v>199</v>
      </c>
      <c r="E434">
        <v>199</v>
      </c>
      <c r="F434">
        <v>8675</v>
      </c>
      <c r="G434" t="s">
        <v>546</v>
      </c>
      <c r="H434" t="s">
        <v>265</v>
      </c>
      <c r="I434" t="s">
        <v>266</v>
      </c>
      <c r="J434">
        <v>0.5</v>
      </c>
      <c r="K434">
        <v>0</v>
      </c>
      <c r="O434" s="62"/>
      <c r="P434" s="62"/>
      <c r="Q434" s="64" t="s">
        <v>324</v>
      </c>
      <c r="R434" s="70">
        <v>6275</v>
      </c>
      <c r="S434" s="71">
        <v>941236.8</v>
      </c>
      <c r="T434" s="75">
        <f t="shared" si="7"/>
        <v>2.5970764120422353E-4</v>
      </c>
    </row>
    <row r="435" spans="1:20">
      <c r="A435" s="57">
        <v>41671</v>
      </c>
      <c r="B435">
        <v>1</v>
      </c>
      <c r="C435">
        <v>28.18</v>
      </c>
      <c r="D435">
        <v>29.02</v>
      </c>
      <c r="E435">
        <v>29.02</v>
      </c>
      <c r="F435">
        <v>8675</v>
      </c>
      <c r="G435" t="s">
        <v>546</v>
      </c>
      <c r="H435" t="s">
        <v>267</v>
      </c>
      <c r="I435" t="s">
        <v>266</v>
      </c>
      <c r="J435">
        <v>0.5</v>
      </c>
      <c r="K435">
        <v>0</v>
      </c>
      <c r="O435" s="62"/>
      <c r="P435" s="62"/>
      <c r="Q435" s="64" t="s">
        <v>486</v>
      </c>
      <c r="R435" s="70">
        <v>1</v>
      </c>
      <c r="S435" s="71">
        <v>1539.25</v>
      </c>
      <c r="T435" s="75">
        <f t="shared" si="7"/>
        <v>4.2471244932582434E-7</v>
      </c>
    </row>
    <row r="436" spans="1:20">
      <c r="A436" s="57">
        <v>41671</v>
      </c>
      <c r="B436">
        <v>3649</v>
      </c>
      <c r="C436">
        <v>394505.33</v>
      </c>
      <c r="D436">
        <v>394505.33</v>
      </c>
      <c r="E436">
        <v>394505.33</v>
      </c>
      <c r="F436">
        <v>8699</v>
      </c>
      <c r="G436" t="s">
        <v>547</v>
      </c>
      <c r="H436" t="s">
        <v>265</v>
      </c>
      <c r="I436" t="s">
        <v>266</v>
      </c>
      <c r="J436">
        <v>0.5</v>
      </c>
      <c r="K436">
        <v>0</v>
      </c>
      <c r="O436" s="62"/>
      <c r="P436" s="62"/>
      <c r="Q436" s="64" t="s">
        <v>419</v>
      </c>
      <c r="R436" s="70">
        <v>11196</v>
      </c>
      <c r="S436" s="71">
        <v>565614.49</v>
      </c>
      <c r="T436" s="75">
        <f t="shared" si="7"/>
        <v>1.5606530155730193E-4</v>
      </c>
    </row>
    <row r="437" spans="1:20">
      <c r="A437" s="57">
        <v>41671</v>
      </c>
      <c r="B437">
        <v>179</v>
      </c>
      <c r="C437">
        <v>89714.65</v>
      </c>
      <c r="D437">
        <v>92526.43</v>
      </c>
      <c r="E437">
        <v>92526.43</v>
      </c>
      <c r="F437">
        <v>8699</v>
      </c>
      <c r="G437" t="s">
        <v>547</v>
      </c>
      <c r="H437" t="s">
        <v>267</v>
      </c>
      <c r="I437" t="s">
        <v>266</v>
      </c>
      <c r="J437">
        <v>0.5</v>
      </c>
      <c r="K437">
        <v>0</v>
      </c>
      <c r="O437" s="62"/>
      <c r="P437" s="62"/>
      <c r="Q437" s="64" t="s">
        <v>495</v>
      </c>
      <c r="R437" s="70">
        <v>469</v>
      </c>
      <c r="S437" s="71">
        <v>49109.55</v>
      </c>
      <c r="T437" s="75">
        <f t="shared" si="7"/>
        <v>1.355038964806824E-5</v>
      </c>
    </row>
    <row r="438" spans="1:20">
      <c r="A438" s="57">
        <v>41671</v>
      </c>
      <c r="B438">
        <v>119</v>
      </c>
      <c r="C438">
        <v>69127.009999999995</v>
      </c>
      <c r="D438">
        <v>69127.009999999995</v>
      </c>
      <c r="E438">
        <v>69127.009999999995</v>
      </c>
      <c r="F438">
        <v>8911</v>
      </c>
      <c r="G438" t="s">
        <v>548</v>
      </c>
      <c r="H438" t="s">
        <v>265</v>
      </c>
      <c r="I438" t="s">
        <v>266</v>
      </c>
      <c r="J438">
        <v>0.5</v>
      </c>
      <c r="K438">
        <v>0</v>
      </c>
      <c r="O438" s="62"/>
      <c r="P438" s="62"/>
      <c r="Q438" s="64" t="s">
        <v>470</v>
      </c>
      <c r="R438" s="70">
        <v>365</v>
      </c>
      <c r="S438" s="71">
        <v>50445.1</v>
      </c>
      <c r="T438" s="75">
        <f t="shared" si="7"/>
        <v>1.3918896850729993E-5</v>
      </c>
    </row>
    <row r="439" spans="1:20">
      <c r="A439" s="57">
        <v>41671</v>
      </c>
      <c r="B439">
        <v>1</v>
      </c>
      <c r="C439">
        <v>329.52</v>
      </c>
      <c r="D439">
        <v>339.4</v>
      </c>
      <c r="E439">
        <v>339.4</v>
      </c>
      <c r="F439">
        <v>8911</v>
      </c>
      <c r="G439" t="s">
        <v>548</v>
      </c>
      <c r="H439" t="s">
        <v>267</v>
      </c>
      <c r="I439" t="s">
        <v>266</v>
      </c>
      <c r="J439">
        <v>0.5</v>
      </c>
      <c r="K439">
        <v>0</v>
      </c>
      <c r="O439" s="62"/>
      <c r="P439" s="62"/>
      <c r="Q439" s="64" t="s">
        <v>494</v>
      </c>
      <c r="R439" s="70">
        <v>1363</v>
      </c>
      <c r="S439" s="71">
        <v>173245.17</v>
      </c>
      <c r="T439" s="75">
        <f t="shared" si="7"/>
        <v>4.7802098739365819E-5</v>
      </c>
    </row>
    <row r="440" spans="1:20">
      <c r="A440" s="57">
        <v>41671</v>
      </c>
      <c r="B440">
        <v>1468</v>
      </c>
      <c r="C440">
        <v>582014.36</v>
      </c>
      <c r="D440">
        <v>582014.36</v>
      </c>
      <c r="E440">
        <v>582014.36</v>
      </c>
      <c r="F440">
        <v>8931</v>
      </c>
      <c r="G440" t="s">
        <v>549</v>
      </c>
      <c r="H440" t="s">
        <v>265</v>
      </c>
      <c r="I440" t="s">
        <v>266</v>
      </c>
      <c r="J440">
        <v>0.5</v>
      </c>
      <c r="K440">
        <v>0</v>
      </c>
      <c r="O440" s="62"/>
      <c r="P440" s="62"/>
      <c r="Q440" s="64" t="s">
        <v>318</v>
      </c>
      <c r="R440" s="70">
        <v>5</v>
      </c>
      <c r="S440" s="71">
        <v>5253.12</v>
      </c>
      <c r="T440" s="75">
        <f t="shared" si="7"/>
        <v>1.4494497071966701E-6</v>
      </c>
    </row>
    <row r="441" spans="1:20">
      <c r="A441" s="57">
        <v>41671</v>
      </c>
      <c r="B441">
        <v>17</v>
      </c>
      <c r="C441">
        <v>1153.6199999999999</v>
      </c>
      <c r="D441">
        <v>1188.26</v>
      </c>
      <c r="E441">
        <v>1188.26</v>
      </c>
      <c r="F441">
        <v>8931</v>
      </c>
      <c r="G441" t="s">
        <v>549</v>
      </c>
      <c r="H441" t="s">
        <v>267</v>
      </c>
      <c r="I441" t="s">
        <v>266</v>
      </c>
      <c r="J441">
        <v>0.5</v>
      </c>
      <c r="K441">
        <v>0</v>
      </c>
      <c r="O441" s="62"/>
      <c r="P441" s="62"/>
      <c r="Q441" s="64" t="s">
        <v>554</v>
      </c>
      <c r="R441" s="70">
        <v>571</v>
      </c>
      <c r="S441" s="71">
        <v>45848.88</v>
      </c>
      <c r="T441" s="75">
        <f t="shared" si="7"/>
        <v>1.2650700096570278E-5</v>
      </c>
    </row>
    <row r="442" spans="1:20">
      <c r="A442" s="57">
        <v>41671</v>
      </c>
      <c r="B442">
        <v>1387</v>
      </c>
      <c r="C442">
        <v>621216.07999999996</v>
      </c>
      <c r="D442">
        <v>621216.07999999996</v>
      </c>
      <c r="E442">
        <v>621216.07999999996</v>
      </c>
      <c r="F442">
        <v>8999</v>
      </c>
      <c r="G442" t="s">
        <v>550</v>
      </c>
      <c r="H442" t="s">
        <v>265</v>
      </c>
      <c r="I442" t="s">
        <v>266</v>
      </c>
      <c r="J442">
        <v>0.5</v>
      </c>
      <c r="K442">
        <v>0</v>
      </c>
      <c r="O442" s="62"/>
      <c r="P442" s="62"/>
      <c r="Q442" s="64" t="s">
        <v>550</v>
      </c>
      <c r="R442" s="70">
        <v>8419</v>
      </c>
      <c r="S442" s="71">
        <v>1251702.29</v>
      </c>
      <c r="T442" s="75">
        <f t="shared" si="7"/>
        <v>3.453718014699648E-4</v>
      </c>
    </row>
    <row r="443" spans="1:20">
      <c r="A443" s="57">
        <v>41671</v>
      </c>
      <c r="B443">
        <v>643</v>
      </c>
      <c r="C443">
        <v>115670.6</v>
      </c>
      <c r="D443">
        <v>119734.5</v>
      </c>
      <c r="E443">
        <v>119734.5</v>
      </c>
      <c r="F443">
        <v>8999</v>
      </c>
      <c r="G443" t="s">
        <v>550</v>
      </c>
      <c r="H443" t="s">
        <v>267</v>
      </c>
      <c r="I443" t="s">
        <v>266</v>
      </c>
      <c r="J443">
        <v>0.5</v>
      </c>
      <c r="K443">
        <v>0</v>
      </c>
      <c r="O443" s="62"/>
      <c r="P443" s="62"/>
      <c r="Q443" s="64" t="s">
        <v>330</v>
      </c>
      <c r="R443" s="70">
        <v>72</v>
      </c>
      <c r="S443" s="71">
        <v>20213.78</v>
      </c>
      <c r="T443" s="75">
        <f t="shared" si="7"/>
        <v>5.5774201812138127E-6</v>
      </c>
    </row>
    <row r="444" spans="1:20">
      <c r="A444" s="57">
        <v>41671</v>
      </c>
      <c r="B444">
        <v>3</v>
      </c>
      <c r="C444">
        <v>12470.47</v>
      </c>
      <c r="D444">
        <v>12470.47</v>
      </c>
      <c r="E444">
        <v>12470.47</v>
      </c>
      <c r="F444">
        <v>9222</v>
      </c>
      <c r="G444" t="s">
        <v>551</v>
      </c>
      <c r="H444" t="s">
        <v>265</v>
      </c>
      <c r="I444" t="s">
        <v>266</v>
      </c>
      <c r="J444">
        <v>0.5</v>
      </c>
      <c r="K444">
        <v>0</v>
      </c>
      <c r="O444" s="62"/>
      <c r="P444" s="62"/>
      <c r="Q444" s="64" t="s">
        <v>484</v>
      </c>
      <c r="R444" s="70">
        <v>267</v>
      </c>
      <c r="S444" s="71">
        <v>30810.62</v>
      </c>
      <c r="T444" s="75">
        <f t="shared" si="7"/>
        <v>8.5013181000144422E-6</v>
      </c>
    </row>
    <row r="445" spans="1:20">
      <c r="A445" s="57">
        <v>41671</v>
      </c>
      <c r="B445">
        <v>4</v>
      </c>
      <c r="C445">
        <v>81.16</v>
      </c>
      <c r="D445">
        <v>83.6</v>
      </c>
      <c r="E445">
        <v>83.6</v>
      </c>
      <c r="F445">
        <v>9222</v>
      </c>
      <c r="G445" t="s">
        <v>551</v>
      </c>
      <c r="H445" t="s">
        <v>267</v>
      </c>
      <c r="I445" t="s">
        <v>266</v>
      </c>
      <c r="J445">
        <v>0.5</v>
      </c>
      <c r="K445">
        <v>0</v>
      </c>
      <c r="O445" s="62"/>
      <c r="P445" s="62"/>
      <c r="Q445" s="64" t="s">
        <v>506</v>
      </c>
      <c r="R445" s="70">
        <v>13</v>
      </c>
      <c r="S445" s="71">
        <v>5534.94</v>
      </c>
      <c r="T445" s="75">
        <f t="shared" si="7"/>
        <v>1.5272099556741778E-6</v>
      </c>
    </row>
    <row r="446" spans="1:20">
      <c r="A446" s="57">
        <v>41671</v>
      </c>
      <c r="B446">
        <v>21</v>
      </c>
      <c r="C446">
        <v>17238.38</v>
      </c>
      <c r="D446">
        <v>17755.54</v>
      </c>
      <c r="E446">
        <v>17755.54</v>
      </c>
      <c r="F446">
        <v>9311</v>
      </c>
      <c r="G446" t="s">
        <v>552</v>
      </c>
      <c r="H446" t="s">
        <v>267</v>
      </c>
      <c r="I446" t="s">
        <v>266</v>
      </c>
      <c r="J446">
        <v>0.5</v>
      </c>
      <c r="K446">
        <v>0</v>
      </c>
      <c r="O446" s="62"/>
      <c r="P446" s="62"/>
      <c r="Q446" s="64" t="s">
        <v>322</v>
      </c>
      <c r="R446" s="70">
        <v>1270</v>
      </c>
      <c r="S446" s="71">
        <v>183074.97</v>
      </c>
      <c r="T446" s="75">
        <f t="shared" si="7"/>
        <v>5.0514353691052017E-5</v>
      </c>
    </row>
    <row r="447" spans="1:20">
      <c r="A447" s="57">
        <v>41671</v>
      </c>
      <c r="B447">
        <v>40993</v>
      </c>
      <c r="C447">
        <v>23150623.600000001</v>
      </c>
      <c r="D447">
        <v>23150623.600000001</v>
      </c>
      <c r="E447">
        <v>23150623.600000001</v>
      </c>
      <c r="F447">
        <v>9399</v>
      </c>
      <c r="G447" t="s">
        <v>553</v>
      </c>
      <c r="H447" t="s">
        <v>265</v>
      </c>
      <c r="I447" t="s">
        <v>266</v>
      </c>
      <c r="J447">
        <v>0.5</v>
      </c>
      <c r="K447">
        <v>0</v>
      </c>
      <c r="O447" s="62"/>
      <c r="P447" s="62"/>
      <c r="Q447" s="64" t="s">
        <v>480</v>
      </c>
      <c r="R447" s="70">
        <v>2395</v>
      </c>
      <c r="S447" s="71">
        <v>681566.78</v>
      </c>
      <c r="T447" s="75">
        <f t="shared" si="7"/>
        <v>1.8805905246900459E-4</v>
      </c>
    </row>
    <row r="448" spans="1:20">
      <c r="A448" s="57">
        <v>41671</v>
      </c>
      <c r="B448">
        <v>1503</v>
      </c>
      <c r="C448">
        <v>71616.960000000006</v>
      </c>
      <c r="D448">
        <v>73764.160000000003</v>
      </c>
      <c r="E448">
        <v>73764.160000000003</v>
      </c>
      <c r="F448">
        <v>9399</v>
      </c>
      <c r="G448" t="s">
        <v>553</v>
      </c>
      <c r="H448" t="s">
        <v>267</v>
      </c>
      <c r="I448" t="s">
        <v>266</v>
      </c>
      <c r="J448">
        <v>0.5</v>
      </c>
      <c r="K448">
        <v>0</v>
      </c>
      <c r="O448" s="62"/>
      <c r="P448" s="62"/>
      <c r="Q448" s="64" t="s">
        <v>545</v>
      </c>
      <c r="R448" s="70">
        <v>324</v>
      </c>
      <c r="S448" s="71">
        <v>61145.07</v>
      </c>
      <c r="T448" s="75">
        <f t="shared" si="7"/>
        <v>1.6871250572615874E-5</v>
      </c>
    </row>
    <row r="449" spans="1:20">
      <c r="A449" s="57">
        <v>41671</v>
      </c>
      <c r="B449">
        <v>14113</v>
      </c>
      <c r="C449">
        <v>2942324.15</v>
      </c>
      <c r="D449">
        <v>2942324.15</v>
      </c>
      <c r="E449">
        <v>2942324.15</v>
      </c>
      <c r="F449">
        <v>9402</v>
      </c>
      <c r="G449" t="s">
        <v>554</v>
      </c>
      <c r="H449" t="s">
        <v>265</v>
      </c>
      <c r="I449" t="s">
        <v>266</v>
      </c>
      <c r="J449">
        <v>0.5</v>
      </c>
      <c r="K449">
        <v>0</v>
      </c>
      <c r="O449" s="62"/>
      <c r="P449" s="62"/>
      <c r="Q449" s="64" t="s">
        <v>326</v>
      </c>
      <c r="R449" s="70">
        <v>14539</v>
      </c>
      <c r="S449" s="71">
        <v>670055.73</v>
      </c>
      <c r="T449" s="75">
        <f t="shared" si="7"/>
        <v>1.8488290418912018E-4</v>
      </c>
    </row>
    <row r="450" spans="1:20">
      <c r="A450" s="57">
        <v>41671</v>
      </c>
      <c r="B450">
        <v>23</v>
      </c>
      <c r="C450">
        <v>1346</v>
      </c>
      <c r="D450">
        <v>1386.38</v>
      </c>
      <c r="E450">
        <v>1386.38</v>
      </c>
      <c r="F450">
        <v>9402</v>
      </c>
      <c r="G450" t="s">
        <v>554</v>
      </c>
      <c r="H450" t="s">
        <v>267</v>
      </c>
      <c r="I450" t="s">
        <v>266</v>
      </c>
      <c r="J450">
        <v>0.5</v>
      </c>
      <c r="K450">
        <v>0</v>
      </c>
      <c r="O450" s="62"/>
      <c r="P450" s="62"/>
      <c r="Q450" s="64" t="s">
        <v>493</v>
      </c>
      <c r="R450" s="70">
        <v>12</v>
      </c>
      <c r="S450" s="71">
        <v>2512.7600000000002</v>
      </c>
      <c r="T450" s="75">
        <f t="shared" si="7"/>
        <v>6.9332496616401399E-7</v>
      </c>
    </row>
    <row r="451" spans="1:20">
      <c r="A451" s="57">
        <v>41640</v>
      </c>
      <c r="B451">
        <v>326</v>
      </c>
      <c r="C451">
        <v>94401.25</v>
      </c>
      <c r="D451">
        <v>94401.25</v>
      </c>
      <c r="E451">
        <v>94401.25</v>
      </c>
      <c r="F451">
        <v>1520</v>
      </c>
      <c r="G451" t="s">
        <v>317</v>
      </c>
      <c r="H451" t="s">
        <v>265</v>
      </c>
      <c r="I451" t="s">
        <v>268</v>
      </c>
      <c r="J451">
        <v>0.5</v>
      </c>
      <c r="K451">
        <v>0</v>
      </c>
      <c r="O451" s="62"/>
      <c r="P451" s="62"/>
      <c r="Q451" s="64" t="s">
        <v>537</v>
      </c>
      <c r="R451" s="70">
        <v>85</v>
      </c>
      <c r="S451" s="71">
        <v>45883.98</v>
      </c>
      <c r="T451" s="75">
        <f t="shared" si="7"/>
        <v>1.2660384947615489E-5</v>
      </c>
    </row>
    <row r="452" spans="1:20">
      <c r="A452" s="57">
        <v>41640</v>
      </c>
      <c r="B452">
        <v>30</v>
      </c>
      <c r="C452">
        <v>5084.51</v>
      </c>
      <c r="D452">
        <v>5133.8900000000003</v>
      </c>
      <c r="E452">
        <v>5133.8900000000003</v>
      </c>
      <c r="F452">
        <v>1520</v>
      </c>
      <c r="G452" t="s">
        <v>317</v>
      </c>
      <c r="H452" t="s">
        <v>267</v>
      </c>
      <c r="I452" t="s">
        <v>268</v>
      </c>
      <c r="J452">
        <v>0.5</v>
      </c>
      <c r="K452">
        <v>0</v>
      </c>
      <c r="O452" s="62"/>
      <c r="P452" s="62"/>
      <c r="Q452" s="64" t="s">
        <v>320</v>
      </c>
      <c r="R452" s="70">
        <v>32</v>
      </c>
      <c r="S452" s="71">
        <v>15556.69</v>
      </c>
      <c r="T452" s="75">
        <f t="shared" si="7"/>
        <v>4.2924280742586057E-6</v>
      </c>
    </row>
    <row r="453" spans="1:20">
      <c r="A453" s="57">
        <v>41640</v>
      </c>
      <c r="B453">
        <v>73</v>
      </c>
      <c r="C453">
        <v>106425.37</v>
      </c>
      <c r="D453">
        <v>106425.37</v>
      </c>
      <c r="E453">
        <v>106425.37</v>
      </c>
      <c r="F453">
        <v>1711</v>
      </c>
      <c r="G453" t="s">
        <v>318</v>
      </c>
      <c r="H453" t="s">
        <v>265</v>
      </c>
      <c r="I453" t="s">
        <v>266</v>
      </c>
      <c r="J453">
        <v>0.5</v>
      </c>
      <c r="K453">
        <v>0</v>
      </c>
      <c r="O453" s="62"/>
      <c r="P453" s="62"/>
      <c r="Q453" s="64" t="s">
        <v>553</v>
      </c>
      <c r="R453" s="70">
        <v>19649</v>
      </c>
      <c r="S453" s="71">
        <v>908714.51</v>
      </c>
      <c r="T453" s="75">
        <f t="shared" si="7"/>
        <v>2.5073403623843843E-4</v>
      </c>
    </row>
    <row r="454" spans="1:20">
      <c r="A454" s="57">
        <v>41640</v>
      </c>
      <c r="B454">
        <v>16</v>
      </c>
      <c r="C454">
        <v>12435.74</v>
      </c>
      <c r="D454">
        <v>12435.74</v>
      </c>
      <c r="E454">
        <v>12435.74</v>
      </c>
      <c r="F454">
        <v>1731</v>
      </c>
      <c r="G454" t="s">
        <v>319</v>
      </c>
      <c r="H454" t="s">
        <v>265</v>
      </c>
      <c r="I454" t="s">
        <v>266</v>
      </c>
      <c r="J454">
        <v>0.5</v>
      </c>
      <c r="K454">
        <v>0</v>
      </c>
      <c r="O454" s="62"/>
      <c r="P454" s="62"/>
      <c r="Q454" s="64" t="s">
        <v>485</v>
      </c>
      <c r="R454" s="70">
        <v>743</v>
      </c>
      <c r="S454" s="71">
        <v>80714.31</v>
      </c>
      <c r="T454" s="75">
        <f t="shared" si="7"/>
        <v>2.2270828192784719E-5</v>
      </c>
    </row>
    <row r="455" spans="1:20">
      <c r="A455" s="57">
        <v>41640</v>
      </c>
      <c r="B455">
        <v>2</v>
      </c>
      <c r="C455">
        <v>2267.5100000000002</v>
      </c>
      <c r="D455">
        <v>2335.5300000000002</v>
      </c>
      <c r="E455">
        <v>2335.5300000000002</v>
      </c>
      <c r="F455">
        <v>1731</v>
      </c>
      <c r="G455" t="s">
        <v>319</v>
      </c>
      <c r="H455" t="s">
        <v>267</v>
      </c>
      <c r="I455" t="s">
        <v>266</v>
      </c>
      <c r="J455">
        <v>0.5</v>
      </c>
      <c r="K455">
        <v>0</v>
      </c>
      <c r="O455" s="62"/>
      <c r="P455" s="62"/>
      <c r="Q455" s="64" t="s">
        <v>402</v>
      </c>
      <c r="R455" s="70">
        <v>422</v>
      </c>
      <c r="S455" s="71">
        <v>183401.52</v>
      </c>
      <c r="T455" s="75">
        <f t="shared" si="7"/>
        <v>5.0604455916374314E-5</v>
      </c>
    </row>
    <row r="456" spans="1:20">
      <c r="A456" s="57">
        <v>41640</v>
      </c>
      <c r="B456">
        <v>2</v>
      </c>
      <c r="C456">
        <v>141</v>
      </c>
      <c r="D456">
        <v>141</v>
      </c>
      <c r="E456">
        <v>141</v>
      </c>
      <c r="F456">
        <v>1799</v>
      </c>
      <c r="G456" t="s">
        <v>320</v>
      </c>
      <c r="H456" t="s">
        <v>265</v>
      </c>
      <c r="I456" t="s">
        <v>266</v>
      </c>
      <c r="J456">
        <v>0.5</v>
      </c>
      <c r="K456">
        <v>0</v>
      </c>
      <c r="O456" s="62"/>
      <c r="P456" s="62"/>
      <c r="Q456" s="64" t="s">
        <v>552</v>
      </c>
      <c r="R456" s="70">
        <v>241</v>
      </c>
      <c r="S456" s="71">
        <v>103476.1</v>
      </c>
      <c r="T456" s="75">
        <f t="shared" ref="T456:T487" si="8">S456/GETPIVOTDATA("Sum of SUM(A_TXN_ADJ)",$O$5)</f>
        <v>2.8551299579460087E-5</v>
      </c>
    </row>
    <row r="457" spans="1:20">
      <c r="A457" s="57">
        <v>41640</v>
      </c>
      <c r="B457">
        <v>3</v>
      </c>
      <c r="C457">
        <v>636.27</v>
      </c>
      <c r="D457">
        <v>655.35</v>
      </c>
      <c r="E457">
        <v>655.35</v>
      </c>
      <c r="F457">
        <v>1799</v>
      </c>
      <c r="G457" t="s">
        <v>320</v>
      </c>
      <c r="H457" t="s">
        <v>267</v>
      </c>
      <c r="I457" t="s">
        <v>266</v>
      </c>
      <c r="J457">
        <v>0.5</v>
      </c>
      <c r="K457">
        <v>0</v>
      </c>
      <c r="O457" s="62"/>
      <c r="P457" s="62"/>
      <c r="Q457" s="64" t="s">
        <v>474</v>
      </c>
      <c r="R457" s="70">
        <v>71</v>
      </c>
      <c r="S457" s="71">
        <v>19232.5</v>
      </c>
      <c r="T457" s="75">
        <f t="shared" si="8"/>
        <v>5.3066637529049321E-6</v>
      </c>
    </row>
    <row r="458" spans="1:20">
      <c r="A458" s="57">
        <v>41640</v>
      </c>
      <c r="B458">
        <v>5513</v>
      </c>
      <c r="C458">
        <v>834028.82</v>
      </c>
      <c r="D458">
        <v>834028.82</v>
      </c>
      <c r="E458">
        <v>834028.82</v>
      </c>
      <c r="F458">
        <v>2741</v>
      </c>
      <c r="G458" t="s">
        <v>321</v>
      </c>
      <c r="H458" t="s">
        <v>265</v>
      </c>
      <c r="I458" t="s">
        <v>266</v>
      </c>
      <c r="J458">
        <v>0.5</v>
      </c>
      <c r="K458">
        <v>0</v>
      </c>
      <c r="O458" s="62"/>
      <c r="P458" s="62"/>
      <c r="Q458" s="64" t="s">
        <v>540</v>
      </c>
      <c r="R458" s="70">
        <v>94</v>
      </c>
      <c r="S458" s="71">
        <v>67001.070000000007</v>
      </c>
      <c r="T458" s="75">
        <f t="shared" si="8"/>
        <v>1.8487047943577074E-5</v>
      </c>
    </row>
    <row r="459" spans="1:20">
      <c r="A459" s="57">
        <v>41640</v>
      </c>
      <c r="B459">
        <v>63</v>
      </c>
      <c r="C459">
        <v>16218.87</v>
      </c>
      <c r="D459">
        <v>16639.59</v>
      </c>
      <c r="E459">
        <v>16639.59</v>
      </c>
      <c r="F459">
        <v>2741</v>
      </c>
      <c r="G459" t="s">
        <v>321</v>
      </c>
      <c r="H459" t="s">
        <v>267</v>
      </c>
      <c r="I459" t="s">
        <v>266</v>
      </c>
      <c r="J459">
        <v>0.5</v>
      </c>
      <c r="K459">
        <v>0</v>
      </c>
      <c r="O459" s="62"/>
      <c r="P459" s="62"/>
      <c r="Q459" s="64" t="s">
        <v>339</v>
      </c>
      <c r="R459" s="70">
        <v>2787</v>
      </c>
      <c r="S459" s="71">
        <v>249347.64</v>
      </c>
      <c r="T459" s="75">
        <f t="shared" si="8"/>
        <v>6.8800420281314855E-5</v>
      </c>
    </row>
    <row r="460" spans="1:20">
      <c r="A460" s="57">
        <v>41640</v>
      </c>
      <c r="B460">
        <v>143</v>
      </c>
      <c r="C460">
        <v>28802.080000000002</v>
      </c>
      <c r="D460">
        <v>29667.74</v>
      </c>
      <c r="E460">
        <v>29667.74</v>
      </c>
      <c r="F460">
        <v>4011</v>
      </c>
      <c r="G460" t="s">
        <v>322</v>
      </c>
      <c r="H460" t="s">
        <v>267</v>
      </c>
      <c r="I460" t="s">
        <v>266</v>
      </c>
      <c r="J460">
        <v>0.5</v>
      </c>
      <c r="K460">
        <v>0</v>
      </c>
      <c r="O460" s="62"/>
      <c r="P460" s="62"/>
      <c r="Q460" s="64" t="s">
        <v>337</v>
      </c>
      <c r="R460" s="70">
        <v>2141</v>
      </c>
      <c r="S460" s="71">
        <v>39374.550000000003</v>
      </c>
      <c r="T460" s="75">
        <f t="shared" si="8"/>
        <v>1.0864292071854564E-5</v>
      </c>
    </row>
    <row r="461" spans="1:20">
      <c r="A461" s="57">
        <v>41640</v>
      </c>
      <c r="B461">
        <v>588</v>
      </c>
      <c r="C461">
        <v>139216.45000000001</v>
      </c>
      <c r="D461">
        <v>139216.45000000001</v>
      </c>
      <c r="E461">
        <v>139216.45000000001</v>
      </c>
      <c r="F461">
        <v>4111</v>
      </c>
      <c r="G461" t="s">
        <v>323</v>
      </c>
      <c r="H461" t="s">
        <v>265</v>
      </c>
      <c r="I461" t="s">
        <v>266</v>
      </c>
      <c r="J461">
        <v>0.5</v>
      </c>
      <c r="K461">
        <v>0</v>
      </c>
      <c r="O461" s="62"/>
      <c r="P461" s="62"/>
      <c r="Q461" s="64" t="s">
        <v>518</v>
      </c>
      <c r="R461" s="70">
        <v>3996</v>
      </c>
      <c r="S461" s="71">
        <v>604177.86</v>
      </c>
      <c r="T461" s="75">
        <f t="shared" si="8"/>
        <v>1.6670577147898978E-4</v>
      </c>
    </row>
    <row r="462" spans="1:20">
      <c r="A462" s="57">
        <v>41640</v>
      </c>
      <c r="B462">
        <v>372</v>
      </c>
      <c r="C462">
        <v>27209.279999999999</v>
      </c>
      <c r="D462">
        <v>28038.6</v>
      </c>
      <c r="E462">
        <v>28038.6</v>
      </c>
      <c r="F462">
        <v>4111</v>
      </c>
      <c r="G462" t="s">
        <v>323</v>
      </c>
      <c r="H462" t="s">
        <v>267</v>
      </c>
      <c r="I462" t="s">
        <v>266</v>
      </c>
      <c r="J462">
        <v>0.5</v>
      </c>
      <c r="K462">
        <v>0</v>
      </c>
      <c r="O462" s="62"/>
      <c r="P462" s="62"/>
      <c r="Q462" s="64" t="s">
        <v>544</v>
      </c>
      <c r="R462" s="70">
        <v>128</v>
      </c>
      <c r="S462" s="71">
        <v>61784.44</v>
      </c>
      <c r="T462" s="75">
        <f t="shared" si="8"/>
        <v>1.7047666618563868E-5</v>
      </c>
    </row>
    <row r="463" spans="1:20">
      <c r="A463" s="57">
        <v>41640</v>
      </c>
      <c r="B463">
        <v>261</v>
      </c>
      <c r="C463">
        <v>17262.61</v>
      </c>
      <c r="D463">
        <v>17262.61</v>
      </c>
      <c r="E463">
        <v>17262.61</v>
      </c>
      <c r="F463">
        <v>4112</v>
      </c>
      <c r="G463" t="s">
        <v>324</v>
      </c>
      <c r="H463" t="s">
        <v>265</v>
      </c>
      <c r="I463" t="s">
        <v>266</v>
      </c>
      <c r="J463">
        <v>0.5</v>
      </c>
      <c r="K463">
        <v>0</v>
      </c>
      <c r="O463" s="62"/>
      <c r="P463" s="62"/>
      <c r="Q463" s="64" t="s">
        <v>338</v>
      </c>
      <c r="R463" s="70">
        <v>3552</v>
      </c>
      <c r="S463" s="71">
        <v>337708.76</v>
      </c>
      <c r="T463" s="75">
        <f t="shared" si="8"/>
        <v>9.3181169152760756E-5</v>
      </c>
    </row>
    <row r="464" spans="1:20">
      <c r="A464" s="57">
        <v>41640</v>
      </c>
      <c r="B464">
        <v>2</v>
      </c>
      <c r="C464">
        <v>811.89</v>
      </c>
      <c r="D464">
        <v>0</v>
      </c>
      <c r="E464">
        <v>836.25</v>
      </c>
      <c r="F464">
        <v>4112</v>
      </c>
      <c r="G464" t="s">
        <v>324</v>
      </c>
      <c r="H464" t="s">
        <v>267</v>
      </c>
      <c r="I464">
        <v>0</v>
      </c>
      <c r="J464">
        <v>0</v>
      </c>
      <c r="K464">
        <v>0</v>
      </c>
      <c r="O464" s="62"/>
      <c r="P464" s="62"/>
      <c r="Q464" s="64" t="s">
        <v>323</v>
      </c>
      <c r="R464" s="70">
        <v>4378</v>
      </c>
      <c r="S464" s="71">
        <v>270105.83</v>
      </c>
      <c r="T464" s="75">
        <f t="shared" si="8"/>
        <v>7.4528054985534994E-5</v>
      </c>
    </row>
    <row r="465" spans="1:20">
      <c r="A465" s="57">
        <v>41640</v>
      </c>
      <c r="B465">
        <v>600</v>
      </c>
      <c r="C465">
        <v>112865.35</v>
      </c>
      <c r="D465">
        <v>116591.97</v>
      </c>
      <c r="E465">
        <v>116591.97</v>
      </c>
      <c r="F465">
        <v>4112</v>
      </c>
      <c r="G465" t="s">
        <v>324</v>
      </c>
      <c r="H465" t="s">
        <v>267</v>
      </c>
      <c r="I465" t="s">
        <v>266</v>
      </c>
      <c r="J465">
        <v>0.5</v>
      </c>
      <c r="K465">
        <v>0</v>
      </c>
      <c r="O465" s="62"/>
      <c r="P465" s="62"/>
      <c r="Q465" s="64" t="s">
        <v>472</v>
      </c>
      <c r="R465" s="70">
        <v>10</v>
      </c>
      <c r="S465" s="71">
        <v>15011.36</v>
      </c>
      <c r="T465" s="75">
        <f t="shared" si="8"/>
        <v>4.1419597033046663E-6</v>
      </c>
    </row>
    <row r="466" spans="1:20">
      <c r="A466" s="57">
        <v>41640</v>
      </c>
      <c r="B466">
        <v>88</v>
      </c>
      <c r="C466">
        <v>22940.42</v>
      </c>
      <c r="D466">
        <v>22940.42</v>
      </c>
      <c r="E466">
        <v>22940.42</v>
      </c>
      <c r="F466">
        <v>4119</v>
      </c>
      <c r="G466" t="s">
        <v>325</v>
      </c>
      <c r="H466" t="s">
        <v>265</v>
      </c>
      <c r="I466" t="s">
        <v>266</v>
      </c>
      <c r="J466">
        <v>0.5</v>
      </c>
      <c r="K466">
        <v>0</v>
      </c>
      <c r="O466" s="62"/>
      <c r="P466" s="62"/>
      <c r="Q466" s="64" t="s">
        <v>538</v>
      </c>
      <c r="R466" s="70">
        <v>1460</v>
      </c>
      <c r="S466" s="71">
        <v>966999.83</v>
      </c>
      <c r="T466" s="75">
        <f t="shared" si="8"/>
        <v>2.6681621978038379E-4</v>
      </c>
    </row>
    <row r="467" spans="1:20">
      <c r="A467" s="57">
        <v>41640</v>
      </c>
      <c r="B467">
        <v>1</v>
      </c>
      <c r="C467">
        <v>199.8</v>
      </c>
      <c r="D467">
        <v>205.8</v>
      </c>
      <c r="E467">
        <v>205.8</v>
      </c>
      <c r="F467">
        <v>4119</v>
      </c>
      <c r="G467" t="s">
        <v>325</v>
      </c>
      <c r="H467" t="s">
        <v>267</v>
      </c>
      <c r="I467" t="s">
        <v>266</v>
      </c>
      <c r="J467">
        <v>0.5</v>
      </c>
      <c r="K467">
        <v>0</v>
      </c>
      <c r="O467" s="62"/>
      <c r="P467" s="62"/>
      <c r="Q467" s="64" t="s">
        <v>344</v>
      </c>
      <c r="R467" s="70">
        <v>522</v>
      </c>
      <c r="S467" s="71">
        <v>86941.33</v>
      </c>
      <c r="T467" s="75">
        <f t="shared" si="8"/>
        <v>2.3988998026275638E-5</v>
      </c>
    </row>
    <row r="468" spans="1:20">
      <c r="A468" s="57">
        <v>41640</v>
      </c>
      <c r="B468">
        <v>5</v>
      </c>
      <c r="C468">
        <v>140.63999999999999</v>
      </c>
      <c r="D468">
        <v>0</v>
      </c>
      <c r="E468">
        <v>140.63999999999999</v>
      </c>
      <c r="F468">
        <v>4121</v>
      </c>
      <c r="G468" t="s">
        <v>326</v>
      </c>
      <c r="H468" t="s">
        <v>265</v>
      </c>
      <c r="I468">
        <v>0</v>
      </c>
      <c r="J468">
        <v>0</v>
      </c>
      <c r="K468">
        <v>0</v>
      </c>
      <c r="O468" s="62"/>
      <c r="P468" s="62"/>
      <c r="Q468" s="64" t="s">
        <v>521</v>
      </c>
      <c r="R468" s="70">
        <v>58</v>
      </c>
      <c r="S468" s="71">
        <v>1074.4100000000001</v>
      </c>
      <c r="T468" s="75">
        <f t="shared" si="8"/>
        <v>2.9645301457213514E-7</v>
      </c>
    </row>
    <row r="469" spans="1:20">
      <c r="A469" s="57">
        <v>41640</v>
      </c>
      <c r="B469">
        <v>10383</v>
      </c>
      <c r="C469">
        <v>479036.68</v>
      </c>
      <c r="D469">
        <v>479036.68</v>
      </c>
      <c r="E469">
        <v>479036.68</v>
      </c>
      <c r="F469">
        <v>4121</v>
      </c>
      <c r="G469" t="s">
        <v>326</v>
      </c>
      <c r="H469" t="s">
        <v>265</v>
      </c>
      <c r="I469" t="s">
        <v>266</v>
      </c>
      <c r="J469">
        <v>0.5</v>
      </c>
      <c r="K469">
        <v>0</v>
      </c>
      <c r="O469" s="62"/>
      <c r="P469" s="62"/>
      <c r="Q469" s="64" t="s">
        <v>543</v>
      </c>
      <c r="R469" s="70">
        <v>8206</v>
      </c>
      <c r="S469" s="71">
        <v>1188628.82</v>
      </c>
      <c r="T469" s="75">
        <f t="shared" si="8"/>
        <v>3.2796846352539514E-4</v>
      </c>
    </row>
    <row r="470" spans="1:20">
      <c r="A470" s="57">
        <v>41640</v>
      </c>
      <c r="B470">
        <v>1403</v>
      </c>
      <c r="C470">
        <v>66121.63</v>
      </c>
      <c r="D470">
        <v>68158.149999999994</v>
      </c>
      <c r="E470">
        <v>68158.149999999994</v>
      </c>
      <c r="F470">
        <v>4121</v>
      </c>
      <c r="G470" t="s">
        <v>326</v>
      </c>
      <c r="H470" t="s">
        <v>267</v>
      </c>
      <c r="I470" t="s">
        <v>266</v>
      </c>
      <c r="J470">
        <v>0.5</v>
      </c>
      <c r="K470">
        <v>0</v>
      </c>
      <c r="O470" s="62"/>
      <c r="P470" s="62"/>
      <c r="Q470" s="64" t="s">
        <v>371</v>
      </c>
      <c r="R470" s="70">
        <v>1341</v>
      </c>
      <c r="S470" s="71">
        <v>258644.29</v>
      </c>
      <c r="T470" s="75">
        <f t="shared" si="8"/>
        <v>7.1365567588136314E-5</v>
      </c>
    </row>
    <row r="471" spans="1:20">
      <c r="A471" s="57">
        <v>41640</v>
      </c>
      <c r="B471">
        <v>12</v>
      </c>
      <c r="C471">
        <v>1526.54</v>
      </c>
      <c r="D471">
        <v>1526.54</v>
      </c>
      <c r="E471">
        <v>1526.54</v>
      </c>
      <c r="F471">
        <v>4131</v>
      </c>
      <c r="G471" t="s">
        <v>327</v>
      </c>
      <c r="H471" t="s">
        <v>265</v>
      </c>
      <c r="I471" t="s">
        <v>266</v>
      </c>
      <c r="J471">
        <v>0.5</v>
      </c>
      <c r="K471">
        <v>0</v>
      </c>
      <c r="O471" s="62"/>
      <c r="P471" s="62"/>
      <c r="Q471" s="64" t="s">
        <v>342</v>
      </c>
      <c r="R471" s="70">
        <v>465</v>
      </c>
      <c r="S471" s="71">
        <v>37420.46</v>
      </c>
      <c r="T471" s="75">
        <f t="shared" si="8"/>
        <v>1.0325116271885032E-5</v>
      </c>
    </row>
    <row r="472" spans="1:20">
      <c r="A472" s="57">
        <v>41640</v>
      </c>
      <c r="B472">
        <v>85</v>
      </c>
      <c r="C472">
        <v>8206.61</v>
      </c>
      <c r="D472">
        <v>8452.83</v>
      </c>
      <c r="E472">
        <v>8452.83</v>
      </c>
      <c r="F472">
        <v>4131</v>
      </c>
      <c r="G472" t="s">
        <v>327</v>
      </c>
      <c r="H472" t="s">
        <v>267</v>
      </c>
      <c r="I472" t="s">
        <v>266</v>
      </c>
      <c r="J472">
        <v>0.5</v>
      </c>
      <c r="K472">
        <v>0</v>
      </c>
      <c r="O472" s="62"/>
      <c r="P472" s="62"/>
      <c r="Q472" s="64" t="s">
        <v>558</v>
      </c>
      <c r="R472" s="70">
        <v>10</v>
      </c>
      <c r="S472" s="71">
        <v>6530.17</v>
      </c>
      <c r="T472" s="75">
        <f t="shared" si="8"/>
        <v>1.801815491449744E-6</v>
      </c>
    </row>
    <row r="473" spans="1:20">
      <c r="A473" s="57">
        <v>41640</v>
      </c>
      <c r="B473">
        <v>160</v>
      </c>
      <c r="C473">
        <v>56567.57</v>
      </c>
      <c r="D473">
        <v>56567.57</v>
      </c>
      <c r="E473">
        <v>56567.57</v>
      </c>
      <c r="F473">
        <v>4214</v>
      </c>
      <c r="G473" t="s">
        <v>328</v>
      </c>
      <c r="H473" t="s">
        <v>265</v>
      </c>
      <c r="I473" t="s">
        <v>266</v>
      </c>
      <c r="J473">
        <v>0.5</v>
      </c>
      <c r="K473">
        <v>0</v>
      </c>
      <c r="O473" s="62"/>
      <c r="P473" s="62"/>
      <c r="Q473" s="64" t="s">
        <v>559</v>
      </c>
      <c r="R473" s="70">
        <v>42</v>
      </c>
      <c r="S473" s="71">
        <v>42621.26</v>
      </c>
      <c r="T473" s="75">
        <f t="shared" si="8"/>
        <v>1.1760129756669018E-5</v>
      </c>
    </row>
    <row r="474" spans="1:20">
      <c r="A474" s="57">
        <v>41640</v>
      </c>
      <c r="B474">
        <v>27</v>
      </c>
      <c r="C474">
        <v>3509.19</v>
      </c>
      <c r="D474">
        <v>3614.49</v>
      </c>
      <c r="E474">
        <v>3614.49</v>
      </c>
      <c r="F474">
        <v>4214</v>
      </c>
      <c r="G474" t="s">
        <v>328</v>
      </c>
      <c r="H474" t="s">
        <v>267</v>
      </c>
      <c r="I474" t="s">
        <v>266</v>
      </c>
      <c r="J474">
        <v>0.5</v>
      </c>
      <c r="K474">
        <v>0</v>
      </c>
      <c r="O474" s="62"/>
      <c r="P474" s="62"/>
      <c r="Q474" s="64" t="s">
        <v>561</v>
      </c>
      <c r="R474" s="70">
        <v>12</v>
      </c>
      <c r="S474" s="71">
        <v>8446.82</v>
      </c>
      <c r="T474" s="75">
        <f t="shared" si="8"/>
        <v>2.3306607836377194E-6</v>
      </c>
    </row>
    <row r="475" spans="1:20">
      <c r="A475" s="57">
        <v>41640</v>
      </c>
      <c r="B475">
        <v>377</v>
      </c>
      <c r="C475">
        <v>343267.29</v>
      </c>
      <c r="D475">
        <v>343267.29</v>
      </c>
      <c r="E475">
        <v>343267.29</v>
      </c>
      <c r="F475">
        <v>4215</v>
      </c>
      <c r="G475" t="s">
        <v>329</v>
      </c>
      <c r="H475" t="s">
        <v>265</v>
      </c>
      <c r="I475" t="s">
        <v>266</v>
      </c>
      <c r="J475">
        <v>0.5</v>
      </c>
      <c r="K475">
        <v>0</v>
      </c>
      <c r="O475" s="62"/>
      <c r="P475" s="62"/>
      <c r="Q475" s="64" t="s">
        <v>562</v>
      </c>
      <c r="R475" s="70">
        <v>8</v>
      </c>
      <c r="S475" s="71">
        <v>878.64</v>
      </c>
      <c r="T475" s="75">
        <f t="shared" si="8"/>
        <v>2.4243582684790792E-7</v>
      </c>
    </row>
    <row r="476" spans="1:20">
      <c r="A476" s="57">
        <v>41640</v>
      </c>
      <c r="B476">
        <v>82</v>
      </c>
      <c r="C476">
        <v>22044.52</v>
      </c>
      <c r="D476">
        <v>22722.5</v>
      </c>
      <c r="E476">
        <v>22722.5</v>
      </c>
      <c r="F476">
        <v>4215</v>
      </c>
      <c r="G476" t="s">
        <v>329</v>
      </c>
      <c r="H476" t="s">
        <v>267</v>
      </c>
      <c r="I476" t="s">
        <v>266</v>
      </c>
      <c r="J476">
        <v>0.5</v>
      </c>
      <c r="K476">
        <v>0</v>
      </c>
      <c r="O476" s="62"/>
      <c r="P476" s="62"/>
      <c r="Q476" s="64" t="s">
        <v>563</v>
      </c>
      <c r="R476" s="70">
        <v>2</v>
      </c>
      <c r="S476" s="71">
        <v>73.61</v>
      </c>
      <c r="T476" s="75">
        <f t="shared" si="8"/>
        <v>2.0310595026716864E-8</v>
      </c>
    </row>
    <row r="477" spans="1:20">
      <c r="A477" s="57">
        <v>41640</v>
      </c>
      <c r="B477">
        <v>3</v>
      </c>
      <c r="C477">
        <v>176.59</v>
      </c>
      <c r="D477">
        <v>181.89</v>
      </c>
      <c r="E477">
        <v>181.89</v>
      </c>
      <c r="F477">
        <v>4225</v>
      </c>
      <c r="G477" t="s">
        <v>330</v>
      </c>
      <c r="H477" t="s">
        <v>267</v>
      </c>
      <c r="I477" t="s">
        <v>266</v>
      </c>
      <c r="J477">
        <v>0.5</v>
      </c>
      <c r="K477">
        <v>0</v>
      </c>
      <c r="O477" s="62"/>
      <c r="P477" s="62"/>
      <c r="Q477" s="64" t="s">
        <v>564</v>
      </c>
      <c r="R477" s="70">
        <v>4</v>
      </c>
      <c r="S477" s="71">
        <v>388.88</v>
      </c>
      <c r="T477" s="75">
        <f t="shared" si="8"/>
        <v>1.073004237738032E-7</v>
      </c>
    </row>
    <row r="478" spans="1:20">
      <c r="A478" s="57">
        <v>41640</v>
      </c>
      <c r="B478">
        <v>264</v>
      </c>
      <c r="C478">
        <v>448837.33</v>
      </c>
      <c r="D478">
        <v>448837.33</v>
      </c>
      <c r="E478">
        <v>448837.33</v>
      </c>
      <c r="F478">
        <v>4411</v>
      </c>
      <c r="G478" t="s">
        <v>331</v>
      </c>
      <c r="H478" t="s">
        <v>265</v>
      </c>
      <c r="I478" t="s">
        <v>269</v>
      </c>
      <c r="J478">
        <v>0.52</v>
      </c>
      <c r="K478">
        <v>0</v>
      </c>
      <c r="O478" s="62"/>
      <c r="P478" s="62"/>
      <c r="Q478" s="64" t="s">
        <v>565</v>
      </c>
      <c r="R478" s="70">
        <v>9</v>
      </c>
      <c r="S478" s="71">
        <v>249.07</v>
      </c>
      <c r="T478" s="75">
        <f t="shared" si="8"/>
        <v>6.8723813385468942E-8</v>
      </c>
    </row>
    <row r="479" spans="1:20">
      <c r="A479" s="57">
        <v>41640</v>
      </c>
      <c r="B479">
        <v>1723</v>
      </c>
      <c r="C479">
        <v>2147941.27</v>
      </c>
      <c r="D479">
        <v>2184261.67</v>
      </c>
      <c r="E479">
        <v>2184261.67</v>
      </c>
      <c r="F479">
        <v>4411</v>
      </c>
      <c r="G479" t="s">
        <v>331</v>
      </c>
      <c r="H479" t="s">
        <v>267</v>
      </c>
      <c r="I479" t="s">
        <v>269</v>
      </c>
      <c r="J479">
        <v>0.52</v>
      </c>
      <c r="K479">
        <v>0</v>
      </c>
      <c r="O479" s="62"/>
      <c r="P479" s="62"/>
      <c r="Q479" s="64" t="s">
        <v>566</v>
      </c>
      <c r="R479" s="70">
        <v>9</v>
      </c>
      <c r="S479" s="71">
        <v>1810.31</v>
      </c>
      <c r="T479" s="75">
        <f t="shared" si="8"/>
        <v>4.9950378050286376E-7</v>
      </c>
    </row>
    <row r="480" spans="1:20">
      <c r="A480" s="57">
        <v>41640</v>
      </c>
      <c r="B480">
        <v>31</v>
      </c>
      <c r="C480">
        <v>11525.02</v>
      </c>
      <c r="D480">
        <v>11525.02</v>
      </c>
      <c r="E480">
        <v>11525.02</v>
      </c>
      <c r="F480">
        <v>4457</v>
      </c>
      <c r="G480" t="s">
        <v>332</v>
      </c>
      <c r="H480" t="s">
        <v>265</v>
      </c>
      <c r="I480" t="s">
        <v>266</v>
      </c>
      <c r="J480">
        <v>0.5</v>
      </c>
      <c r="K480">
        <v>0</v>
      </c>
      <c r="O480" s="62"/>
      <c r="P480" s="62"/>
      <c r="Q480" s="64" t="s">
        <v>567</v>
      </c>
      <c r="R480" s="70">
        <v>5</v>
      </c>
      <c r="S480" s="71">
        <v>312.91000000000003</v>
      </c>
      <c r="T480" s="75">
        <f t="shared" si="8"/>
        <v>8.6338653577095156E-8</v>
      </c>
    </row>
    <row r="481" spans="1:20">
      <c r="A481" s="57">
        <v>41640</v>
      </c>
      <c r="B481">
        <v>24</v>
      </c>
      <c r="C481">
        <v>4002.76</v>
      </c>
      <c r="D481">
        <v>4122.8</v>
      </c>
      <c r="E481">
        <v>4122.8</v>
      </c>
      <c r="F481">
        <v>4457</v>
      </c>
      <c r="G481" t="s">
        <v>332</v>
      </c>
      <c r="H481" t="s">
        <v>267</v>
      </c>
      <c r="I481" t="s">
        <v>266</v>
      </c>
      <c r="J481">
        <v>0.5</v>
      </c>
      <c r="K481">
        <v>0</v>
      </c>
      <c r="O481" s="62"/>
      <c r="P481" s="62"/>
      <c r="Q481" s="64" t="s">
        <v>570</v>
      </c>
      <c r="R481" s="70">
        <v>3</v>
      </c>
      <c r="S481" s="71">
        <v>381.34</v>
      </c>
      <c r="T481" s="75">
        <f t="shared" si="8"/>
        <v>1.0521997429001776E-7</v>
      </c>
    </row>
    <row r="482" spans="1:20">
      <c r="A482" s="57">
        <v>41640</v>
      </c>
      <c r="B482">
        <v>13</v>
      </c>
      <c r="C482">
        <v>13774.88</v>
      </c>
      <c r="D482">
        <v>13774.88</v>
      </c>
      <c r="E482">
        <v>13774.88</v>
      </c>
      <c r="F482">
        <v>4468</v>
      </c>
      <c r="G482" t="s">
        <v>333</v>
      </c>
      <c r="H482" t="s">
        <v>265</v>
      </c>
      <c r="I482" t="s">
        <v>266</v>
      </c>
      <c r="J482">
        <v>0.5</v>
      </c>
      <c r="K482">
        <v>0</v>
      </c>
      <c r="O482" s="62"/>
      <c r="P482" s="62"/>
      <c r="Q482" s="64" t="s">
        <v>571</v>
      </c>
      <c r="R482" s="70">
        <v>3</v>
      </c>
      <c r="S482" s="71">
        <v>44.06</v>
      </c>
      <c r="T482" s="75">
        <f t="shared" si="8"/>
        <v>1.2157109317716954E-8</v>
      </c>
    </row>
    <row r="483" spans="1:20">
      <c r="A483" s="57">
        <v>41640</v>
      </c>
      <c r="B483">
        <v>6</v>
      </c>
      <c r="C483">
        <v>2171.0100000000002</v>
      </c>
      <c r="D483">
        <v>2236.15</v>
      </c>
      <c r="E483">
        <v>2236.15</v>
      </c>
      <c r="F483">
        <v>4468</v>
      </c>
      <c r="G483" t="s">
        <v>333</v>
      </c>
      <c r="H483" t="s">
        <v>267</v>
      </c>
      <c r="I483" t="s">
        <v>266</v>
      </c>
      <c r="J483">
        <v>0.5</v>
      </c>
      <c r="K483">
        <v>0</v>
      </c>
      <c r="O483" s="62"/>
      <c r="P483" s="62"/>
      <c r="Q483" s="64" t="s">
        <v>575</v>
      </c>
      <c r="R483" s="70">
        <v>1</v>
      </c>
      <c r="S483" s="71">
        <v>165.19</v>
      </c>
      <c r="T483" s="75">
        <f t="shared" si="8"/>
        <v>4.5579502682561591E-8</v>
      </c>
    </row>
    <row r="484" spans="1:20">
      <c r="A484" s="57">
        <v>41640</v>
      </c>
      <c r="B484">
        <v>4</v>
      </c>
      <c r="C484">
        <v>-1930.67</v>
      </c>
      <c r="D484">
        <v>0</v>
      </c>
      <c r="E484">
        <v>-1930.67</v>
      </c>
      <c r="F484">
        <v>4511</v>
      </c>
      <c r="G484" t="s">
        <v>334</v>
      </c>
      <c r="H484" t="s">
        <v>265</v>
      </c>
      <c r="I484">
        <v>0</v>
      </c>
      <c r="J484">
        <v>0</v>
      </c>
      <c r="K484">
        <v>0</v>
      </c>
      <c r="O484" s="62"/>
      <c r="P484" s="62"/>
      <c r="Q484" s="64" t="s">
        <v>576</v>
      </c>
      <c r="R484" s="70">
        <v>1</v>
      </c>
      <c r="S484" s="71">
        <v>189.1</v>
      </c>
      <c r="T484" s="75">
        <f t="shared" si="8"/>
        <v>5.2176790103955424E-8</v>
      </c>
    </row>
    <row r="485" spans="1:20">
      <c r="A485" s="57">
        <v>41640</v>
      </c>
      <c r="B485">
        <v>46878</v>
      </c>
      <c r="C485">
        <v>20804019.129999999</v>
      </c>
      <c r="D485">
        <v>20804019.129999999</v>
      </c>
      <c r="E485">
        <v>20804019.129999999</v>
      </c>
      <c r="F485">
        <v>4511</v>
      </c>
      <c r="G485" t="s">
        <v>334</v>
      </c>
      <c r="H485" t="s">
        <v>265</v>
      </c>
      <c r="I485" t="s">
        <v>270</v>
      </c>
      <c r="J485">
        <v>0.5</v>
      </c>
      <c r="K485">
        <v>0</v>
      </c>
      <c r="O485" s="62"/>
      <c r="P485" s="59" t="s">
        <v>294</v>
      </c>
      <c r="Q485" s="60"/>
      <c r="R485" s="68">
        <v>366129</v>
      </c>
      <c r="S485" s="69">
        <v>46482293.279999986</v>
      </c>
      <c r="T485" s="75">
        <f t="shared" si="8"/>
        <v>1.2825472554315478E-2</v>
      </c>
    </row>
    <row r="486" spans="1:20">
      <c r="A486" s="57">
        <v>41640</v>
      </c>
      <c r="B486">
        <v>2</v>
      </c>
      <c r="C486">
        <v>381.93</v>
      </c>
      <c r="D486">
        <v>0</v>
      </c>
      <c r="E486">
        <v>393.39</v>
      </c>
      <c r="F486">
        <v>4511</v>
      </c>
      <c r="G486" t="s">
        <v>334</v>
      </c>
      <c r="H486" t="s">
        <v>267</v>
      </c>
      <c r="I486">
        <v>0</v>
      </c>
      <c r="J486">
        <v>0</v>
      </c>
      <c r="K486">
        <v>0</v>
      </c>
      <c r="O486" s="59" t="s">
        <v>283</v>
      </c>
      <c r="P486" s="60"/>
      <c r="Q486" s="60"/>
      <c r="R486" s="68">
        <v>1620586</v>
      </c>
      <c r="S486" s="69">
        <v>314418977.77000022</v>
      </c>
      <c r="T486" s="75">
        <f t="shared" si="8"/>
        <v>8.6755013261795494E-2</v>
      </c>
    </row>
    <row r="487" spans="1:20">
      <c r="A487" s="57">
        <v>41640</v>
      </c>
      <c r="B487">
        <v>7580</v>
      </c>
      <c r="C487">
        <v>3582136.68</v>
      </c>
      <c r="D487">
        <v>3662449.06</v>
      </c>
      <c r="E487">
        <v>3662449.06</v>
      </c>
      <c r="F487">
        <v>4511</v>
      </c>
      <c r="G487" t="s">
        <v>334</v>
      </c>
      <c r="H487" t="s">
        <v>267</v>
      </c>
      <c r="I487" t="s">
        <v>270</v>
      </c>
      <c r="J487">
        <v>0.5</v>
      </c>
      <c r="K487">
        <v>0</v>
      </c>
      <c r="O487" s="65" t="s">
        <v>278</v>
      </c>
      <c r="P487" s="66"/>
      <c r="Q487" s="66"/>
      <c r="R487" s="72">
        <v>30959952</v>
      </c>
      <c r="S487" s="73">
        <v>3624216814.0900006</v>
      </c>
      <c r="T487" s="75">
        <f t="shared" si="8"/>
        <v>1</v>
      </c>
    </row>
    <row r="488" spans="1:20">
      <c r="A488" s="57">
        <v>41640</v>
      </c>
      <c r="B488">
        <v>175</v>
      </c>
      <c r="C488">
        <v>13698.43</v>
      </c>
      <c r="D488">
        <v>13698.43</v>
      </c>
      <c r="E488">
        <v>13698.43</v>
      </c>
      <c r="F488">
        <v>4582</v>
      </c>
      <c r="G488" t="s">
        <v>335</v>
      </c>
      <c r="H488" t="s">
        <v>265</v>
      </c>
      <c r="I488" t="s">
        <v>270</v>
      </c>
      <c r="J488">
        <v>0.5</v>
      </c>
      <c r="K488">
        <v>0</v>
      </c>
    </row>
    <row r="489" spans="1:20">
      <c r="A489" s="57">
        <v>41640</v>
      </c>
      <c r="B489">
        <v>12</v>
      </c>
      <c r="C489">
        <v>788.03</v>
      </c>
      <c r="D489">
        <v>811.67</v>
      </c>
      <c r="E489">
        <v>811.67</v>
      </c>
      <c r="F489">
        <v>4582</v>
      </c>
      <c r="G489" t="s">
        <v>335</v>
      </c>
      <c r="H489" t="s">
        <v>267</v>
      </c>
      <c r="I489" t="s">
        <v>270</v>
      </c>
      <c r="J489">
        <v>0.5</v>
      </c>
      <c r="K489">
        <v>0</v>
      </c>
    </row>
    <row r="490" spans="1:20">
      <c r="A490" s="57">
        <v>41640</v>
      </c>
      <c r="B490">
        <v>14221</v>
      </c>
      <c r="C490">
        <v>10866907.859999999</v>
      </c>
      <c r="D490">
        <v>10866907.859999999</v>
      </c>
      <c r="E490">
        <v>10866907.859999999</v>
      </c>
      <c r="F490">
        <v>4722</v>
      </c>
      <c r="G490" t="s">
        <v>336</v>
      </c>
      <c r="H490" t="s">
        <v>265</v>
      </c>
      <c r="I490" t="s">
        <v>269</v>
      </c>
      <c r="J490">
        <v>0.52</v>
      </c>
      <c r="K490">
        <v>0</v>
      </c>
    </row>
    <row r="491" spans="1:20">
      <c r="A491" s="57">
        <v>41640</v>
      </c>
      <c r="B491">
        <v>2196</v>
      </c>
      <c r="C491">
        <v>1145967.99</v>
      </c>
      <c r="D491">
        <v>1180792.03</v>
      </c>
      <c r="E491">
        <v>1180792.03</v>
      </c>
      <c r="F491">
        <v>4722</v>
      </c>
      <c r="G491" t="s">
        <v>336</v>
      </c>
      <c r="H491" t="s">
        <v>267</v>
      </c>
      <c r="I491" t="s">
        <v>269</v>
      </c>
      <c r="J491">
        <v>0.52</v>
      </c>
      <c r="K491">
        <v>0</v>
      </c>
    </row>
    <row r="492" spans="1:20">
      <c r="A492" s="57">
        <v>41640</v>
      </c>
      <c r="B492">
        <v>10290</v>
      </c>
      <c r="C492">
        <v>501239.42</v>
      </c>
      <c r="D492">
        <v>501239.42</v>
      </c>
      <c r="E492">
        <v>501239.42</v>
      </c>
      <c r="F492">
        <v>4784</v>
      </c>
      <c r="G492" t="s">
        <v>337</v>
      </c>
      <c r="H492" t="s">
        <v>265</v>
      </c>
      <c r="I492" t="s">
        <v>266</v>
      </c>
      <c r="J492">
        <v>0.5</v>
      </c>
      <c r="K492">
        <v>0</v>
      </c>
    </row>
    <row r="493" spans="1:20">
      <c r="A493" s="57">
        <v>41640</v>
      </c>
      <c r="B493">
        <v>120</v>
      </c>
      <c r="C493">
        <v>2482.9299999999998</v>
      </c>
      <c r="D493">
        <v>2559.4899999999998</v>
      </c>
      <c r="E493">
        <v>2559.4899999999998</v>
      </c>
      <c r="F493">
        <v>4784</v>
      </c>
      <c r="G493" t="s">
        <v>337</v>
      </c>
      <c r="H493" t="s">
        <v>267</v>
      </c>
      <c r="I493" t="s">
        <v>266</v>
      </c>
      <c r="J493">
        <v>0.5</v>
      </c>
      <c r="K493">
        <v>0</v>
      </c>
    </row>
    <row r="494" spans="1:20">
      <c r="A494" s="57">
        <v>41640</v>
      </c>
      <c r="B494">
        <v>1120</v>
      </c>
      <c r="C494">
        <v>232621.89</v>
      </c>
      <c r="D494">
        <v>232621.89</v>
      </c>
      <c r="E494">
        <v>232621.89</v>
      </c>
      <c r="F494">
        <v>4789</v>
      </c>
      <c r="G494" t="s">
        <v>338</v>
      </c>
      <c r="H494" t="s">
        <v>265</v>
      </c>
      <c r="I494" t="s">
        <v>266</v>
      </c>
      <c r="J494">
        <v>0.5</v>
      </c>
      <c r="K494">
        <v>0</v>
      </c>
    </row>
    <row r="495" spans="1:20">
      <c r="A495" s="57">
        <v>41640</v>
      </c>
      <c r="B495">
        <v>33</v>
      </c>
      <c r="C495">
        <v>159.9</v>
      </c>
      <c r="D495">
        <v>0</v>
      </c>
      <c r="E495">
        <v>165.66</v>
      </c>
      <c r="F495">
        <v>4789</v>
      </c>
      <c r="G495" t="s">
        <v>338</v>
      </c>
      <c r="H495" t="s">
        <v>267</v>
      </c>
      <c r="I495">
        <v>0</v>
      </c>
      <c r="J495">
        <v>0</v>
      </c>
      <c r="K495">
        <v>0</v>
      </c>
    </row>
    <row r="496" spans="1:20">
      <c r="A496" s="57">
        <v>41640</v>
      </c>
      <c r="B496">
        <v>535</v>
      </c>
      <c r="C496">
        <v>29300.28</v>
      </c>
      <c r="D496">
        <v>30187.68</v>
      </c>
      <c r="E496">
        <v>30187.68</v>
      </c>
      <c r="F496">
        <v>4789</v>
      </c>
      <c r="G496" t="s">
        <v>338</v>
      </c>
      <c r="H496" t="s">
        <v>267</v>
      </c>
      <c r="I496" t="s">
        <v>266</v>
      </c>
      <c r="J496">
        <v>0.5</v>
      </c>
      <c r="K496">
        <v>0</v>
      </c>
    </row>
    <row r="497" spans="1:11">
      <c r="A497" s="57">
        <v>41640</v>
      </c>
      <c r="B497">
        <v>6584</v>
      </c>
      <c r="C497">
        <v>499810.08</v>
      </c>
      <c r="D497">
        <v>499810.08</v>
      </c>
      <c r="E497">
        <v>499810.08</v>
      </c>
      <c r="F497">
        <v>4812</v>
      </c>
      <c r="G497" t="s">
        <v>339</v>
      </c>
      <c r="H497" t="s">
        <v>265</v>
      </c>
      <c r="I497" t="s">
        <v>266</v>
      </c>
      <c r="J497">
        <v>0.5</v>
      </c>
      <c r="K497">
        <v>0</v>
      </c>
    </row>
    <row r="498" spans="1:11">
      <c r="A498" s="57">
        <v>41640</v>
      </c>
      <c r="B498">
        <v>194</v>
      </c>
      <c r="C498">
        <v>18646.060000000001</v>
      </c>
      <c r="D498">
        <v>19199.16</v>
      </c>
      <c r="E498">
        <v>19199.16</v>
      </c>
      <c r="F498">
        <v>4812</v>
      </c>
      <c r="G498" t="s">
        <v>339</v>
      </c>
      <c r="H498" t="s">
        <v>267</v>
      </c>
      <c r="I498" t="s">
        <v>266</v>
      </c>
      <c r="J498">
        <v>0.5</v>
      </c>
      <c r="K498">
        <v>0</v>
      </c>
    </row>
    <row r="499" spans="1:11">
      <c r="A499" s="57">
        <v>41640</v>
      </c>
      <c r="B499">
        <v>1</v>
      </c>
      <c r="C499">
        <v>76.97</v>
      </c>
      <c r="D499">
        <v>0</v>
      </c>
      <c r="E499">
        <v>76.97</v>
      </c>
      <c r="F499">
        <v>4814</v>
      </c>
      <c r="G499" t="s">
        <v>340</v>
      </c>
      <c r="H499" t="s">
        <v>265</v>
      </c>
      <c r="I499">
        <v>0</v>
      </c>
      <c r="J499">
        <v>0</v>
      </c>
      <c r="K499">
        <v>0</v>
      </c>
    </row>
    <row r="500" spans="1:11">
      <c r="A500" s="57">
        <v>41640</v>
      </c>
      <c r="B500">
        <v>75394</v>
      </c>
      <c r="C500">
        <v>8504660.7400000002</v>
      </c>
      <c r="D500">
        <v>8504660.7400000002</v>
      </c>
      <c r="E500">
        <v>8504660.7400000002</v>
      </c>
      <c r="F500">
        <v>4814</v>
      </c>
      <c r="G500" t="s">
        <v>340</v>
      </c>
      <c r="H500" t="s">
        <v>265</v>
      </c>
      <c r="I500" t="s">
        <v>266</v>
      </c>
      <c r="J500">
        <v>0.5</v>
      </c>
      <c r="K500">
        <v>0</v>
      </c>
    </row>
    <row r="501" spans="1:11">
      <c r="A501" s="57">
        <v>41640</v>
      </c>
      <c r="B501">
        <v>1008</v>
      </c>
      <c r="C501">
        <v>34230.19</v>
      </c>
      <c r="D501">
        <v>34926.65</v>
      </c>
      <c r="E501">
        <v>34926.65</v>
      </c>
      <c r="F501">
        <v>4814</v>
      </c>
      <c r="G501" t="s">
        <v>340</v>
      </c>
      <c r="H501" t="s">
        <v>267</v>
      </c>
      <c r="I501" t="s">
        <v>266</v>
      </c>
      <c r="J501">
        <v>0.5</v>
      </c>
      <c r="K501">
        <v>0</v>
      </c>
    </row>
    <row r="502" spans="1:11">
      <c r="A502" s="57">
        <v>41640</v>
      </c>
      <c r="B502">
        <v>230</v>
      </c>
      <c r="C502">
        <v>26017.16</v>
      </c>
      <c r="D502">
        <v>26017.16</v>
      </c>
      <c r="E502">
        <v>26017.16</v>
      </c>
      <c r="F502">
        <v>4816</v>
      </c>
      <c r="G502" t="s">
        <v>341</v>
      </c>
      <c r="H502" t="s">
        <v>265</v>
      </c>
      <c r="I502" t="s">
        <v>266</v>
      </c>
      <c r="J502">
        <v>0.5</v>
      </c>
      <c r="K502">
        <v>0</v>
      </c>
    </row>
    <row r="503" spans="1:11">
      <c r="A503" s="57">
        <v>41640</v>
      </c>
      <c r="B503">
        <v>190</v>
      </c>
      <c r="C503">
        <v>18456.37</v>
      </c>
      <c r="D503">
        <v>19035.009999999998</v>
      </c>
      <c r="E503">
        <v>19035.009999999998</v>
      </c>
      <c r="F503">
        <v>4816</v>
      </c>
      <c r="G503" t="s">
        <v>341</v>
      </c>
      <c r="H503" t="s">
        <v>267</v>
      </c>
      <c r="I503" t="s">
        <v>266</v>
      </c>
      <c r="J503">
        <v>0.5</v>
      </c>
      <c r="K503">
        <v>0</v>
      </c>
    </row>
    <row r="504" spans="1:11">
      <c r="A504" s="57">
        <v>41640</v>
      </c>
      <c r="B504">
        <v>30</v>
      </c>
      <c r="C504">
        <v>2535.33</v>
      </c>
      <c r="D504">
        <v>2611.67</v>
      </c>
      <c r="E504">
        <v>2611.67</v>
      </c>
      <c r="F504">
        <v>4829</v>
      </c>
      <c r="G504" t="s">
        <v>342</v>
      </c>
      <c r="H504" t="s">
        <v>267</v>
      </c>
      <c r="I504" t="s">
        <v>266</v>
      </c>
      <c r="J504">
        <v>0.5</v>
      </c>
      <c r="K504">
        <v>0</v>
      </c>
    </row>
    <row r="505" spans="1:11">
      <c r="A505" s="57">
        <v>41640</v>
      </c>
      <c r="B505">
        <v>10299</v>
      </c>
      <c r="C505">
        <v>1139257.26</v>
      </c>
      <c r="D505">
        <v>1139257.26</v>
      </c>
      <c r="E505">
        <v>1139257.26</v>
      </c>
      <c r="F505">
        <v>4899</v>
      </c>
      <c r="G505" t="s">
        <v>343</v>
      </c>
      <c r="H505" t="s">
        <v>265</v>
      </c>
      <c r="I505" t="s">
        <v>266</v>
      </c>
      <c r="J505">
        <v>0.5</v>
      </c>
      <c r="K505">
        <v>0</v>
      </c>
    </row>
    <row r="506" spans="1:11">
      <c r="A506" s="57">
        <v>41640</v>
      </c>
      <c r="B506">
        <v>3</v>
      </c>
      <c r="C506">
        <v>136.46</v>
      </c>
      <c r="D506">
        <v>0</v>
      </c>
      <c r="E506">
        <v>140.56</v>
      </c>
      <c r="F506">
        <v>4899</v>
      </c>
      <c r="G506" t="s">
        <v>343</v>
      </c>
      <c r="H506" t="s">
        <v>267</v>
      </c>
      <c r="I506">
        <v>0</v>
      </c>
      <c r="J506">
        <v>0</v>
      </c>
      <c r="K506">
        <v>0</v>
      </c>
    </row>
    <row r="507" spans="1:11">
      <c r="A507" s="57">
        <v>41640</v>
      </c>
      <c r="B507">
        <v>32</v>
      </c>
      <c r="C507">
        <v>4069.33</v>
      </c>
      <c r="D507">
        <v>4191.3900000000003</v>
      </c>
      <c r="E507">
        <v>4191.3900000000003</v>
      </c>
      <c r="F507">
        <v>4899</v>
      </c>
      <c r="G507" t="s">
        <v>343</v>
      </c>
      <c r="H507" t="s">
        <v>267</v>
      </c>
      <c r="I507" t="s">
        <v>266</v>
      </c>
      <c r="J507">
        <v>0.5</v>
      </c>
      <c r="K507">
        <v>0</v>
      </c>
    </row>
    <row r="508" spans="1:11">
      <c r="A508" s="57">
        <v>41640</v>
      </c>
      <c r="B508">
        <v>16933</v>
      </c>
      <c r="C508">
        <v>4199533.45</v>
      </c>
      <c r="D508">
        <v>4199533.45</v>
      </c>
      <c r="E508">
        <v>4199533.45</v>
      </c>
      <c r="F508">
        <v>4900</v>
      </c>
      <c r="G508" t="s">
        <v>344</v>
      </c>
      <c r="H508" t="s">
        <v>265</v>
      </c>
      <c r="I508" t="s">
        <v>266</v>
      </c>
      <c r="J508">
        <v>0.5</v>
      </c>
      <c r="K508">
        <v>0</v>
      </c>
    </row>
    <row r="509" spans="1:11">
      <c r="A509" s="57">
        <v>41640</v>
      </c>
      <c r="B509">
        <v>40</v>
      </c>
      <c r="C509">
        <v>11059.81</v>
      </c>
      <c r="D509">
        <v>11396.17</v>
      </c>
      <c r="E509">
        <v>11396.17</v>
      </c>
      <c r="F509">
        <v>4900</v>
      </c>
      <c r="G509" t="s">
        <v>344</v>
      </c>
      <c r="H509" t="s">
        <v>267</v>
      </c>
      <c r="I509" t="s">
        <v>266</v>
      </c>
      <c r="J509">
        <v>0.5</v>
      </c>
      <c r="K509">
        <v>0</v>
      </c>
    </row>
    <row r="510" spans="1:11">
      <c r="A510" s="57">
        <v>41640</v>
      </c>
      <c r="B510">
        <v>1920</v>
      </c>
      <c r="C510">
        <v>366127.89</v>
      </c>
      <c r="D510">
        <v>366127.89</v>
      </c>
      <c r="E510">
        <v>366127.89</v>
      </c>
      <c r="F510">
        <v>5013</v>
      </c>
      <c r="G510" t="s">
        <v>345</v>
      </c>
      <c r="H510" t="s">
        <v>265</v>
      </c>
      <c r="I510" t="s">
        <v>271</v>
      </c>
      <c r="J510">
        <v>0.52</v>
      </c>
      <c r="K510">
        <v>0</v>
      </c>
    </row>
    <row r="511" spans="1:11">
      <c r="A511" s="57">
        <v>41640</v>
      </c>
      <c r="B511">
        <v>11</v>
      </c>
      <c r="C511">
        <v>14559.32</v>
      </c>
      <c r="D511">
        <v>14996.1</v>
      </c>
      <c r="E511">
        <v>14996.1</v>
      </c>
      <c r="F511">
        <v>5013</v>
      </c>
      <c r="G511" t="s">
        <v>345</v>
      </c>
      <c r="H511" t="s">
        <v>267</v>
      </c>
      <c r="I511" t="s">
        <v>271</v>
      </c>
      <c r="J511">
        <v>0.52</v>
      </c>
      <c r="K511">
        <v>0</v>
      </c>
    </row>
    <row r="512" spans="1:11">
      <c r="A512" s="57">
        <v>41640</v>
      </c>
      <c r="B512">
        <v>2</v>
      </c>
      <c r="C512">
        <v>1326.05</v>
      </c>
      <c r="D512">
        <v>1365.83</v>
      </c>
      <c r="E512">
        <v>1365.83</v>
      </c>
      <c r="F512">
        <v>5021</v>
      </c>
      <c r="G512" t="s">
        <v>346</v>
      </c>
      <c r="H512" t="s">
        <v>267</v>
      </c>
      <c r="I512" t="s">
        <v>268</v>
      </c>
      <c r="J512">
        <v>0.5</v>
      </c>
      <c r="K512">
        <v>0</v>
      </c>
    </row>
    <row r="513" spans="1:11">
      <c r="A513" s="57">
        <v>41640</v>
      </c>
      <c r="B513">
        <v>8</v>
      </c>
      <c r="C513">
        <v>4989.88</v>
      </c>
      <c r="D513">
        <v>4989.88</v>
      </c>
      <c r="E513">
        <v>4989.88</v>
      </c>
      <c r="F513">
        <v>5039</v>
      </c>
      <c r="G513" t="s">
        <v>347</v>
      </c>
      <c r="H513" t="s">
        <v>265</v>
      </c>
      <c r="I513" t="s">
        <v>268</v>
      </c>
      <c r="J513">
        <v>0.5</v>
      </c>
      <c r="K513">
        <v>0</v>
      </c>
    </row>
    <row r="514" spans="1:11">
      <c r="A514" s="57">
        <v>41640</v>
      </c>
      <c r="B514">
        <v>3</v>
      </c>
      <c r="C514">
        <v>27376.36</v>
      </c>
      <c r="D514">
        <v>28197.64</v>
      </c>
      <c r="E514">
        <v>28197.64</v>
      </c>
      <c r="F514">
        <v>5039</v>
      </c>
      <c r="G514" t="s">
        <v>347</v>
      </c>
      <c r="H514" t="s">
        <v>267</v>
      </c>
      <c r="I514" t="s">
        <v>268</v>
      </c>
      <c r="J514">
        <v>0.5</v>
      </c>
      <c r="K514">
        <v>0</v>
      </c>
    </row>
    <row r="515" spans="1:11">
      <c r="A515" s="57">
        <v>41640</v>
      </c>
      <c r="B515">
        <v>7</v>
      </c>
      <c r="C515">
        <v>1143.58</v>
      </c>
      <c r="D515">
        <v>1177.8599999999999</v>
      </c>
      <c r="E515">
        <v>1177.8599999999999</v>
      </c>
      <c r="F515">
        <v>5044</v>
      </c>
      <c r="G515" t="s">
        <v>348</v>
      </c>
      <c r="H515" t="s">
        <v>267</v>
      </c>
      <c r="I515" t="s">
        <v>268</v>
      </c>
      <c r="J515">
        <v>0.5</v>
      </c>
      <c r="K515">
        <v>0</v>
      </c>
    </row>
    <row r="516" spans="1:11">
      <c r="A516" s="57">
        <v>41640</v>
      </c>
      <c r="B516">
        <v>1</v>
      </c>
      <c r="C516">
        <v>0.99</v>
      </c>
      <c r="D516">
        <v>0</v>
      </c>
      <c r="E516">
        <v>0.99</v>
      </c>
      <c r="F516">
        <v>5045</v>
      </c>
      <c r="G516" t="s">
        <v>349</v>
      </c>
      <c r="H516" t="s">
        <v>265</v>
      </c>
      <c r="I516">
        <v>0</v>
      </c>
      <c r="J516">
        <v>0</v>
      </c>
      <c r="K516">
        <v>0</v>
      </c>
    </row>
    <row r="517" spans="1:11">
      <c r="A517" s="57">
        <v>41640</v>
      </c>
      <c r="B517">
        <v>54512</v>
      </c>
      <c r="C517">
        <v>1879450.89</v>
      </c>
      <c r="D517">
        <v>1879450.89</v>
      </c>
      <c r="E517">
        <v>1879450.89</v>
      </c>
      <c r="F517">
        <v>5045</v>
      </c>
      <c r="G517" t="s">
        <v>349</v>
      </c>
      <c r="H517" t="s">
        <v>265</v>
      </c>
      <c r="I517" t="s">
        <v>268</v>
      </c>
      <c r="J517">
        <v>0.5</v>
      </c>
      <c r="K517">
        <v>0</v>
      </c>
    </row>
    <row r="518" spans="1:11">
      <c r="A518" s="57">
        <v>41640</v>
      </c>
      <c r="B518">
        <v>1027</v>
      </c>
      <c r="C518">
        <v>181485.93</v>
      </c>
      <c r="D518">
        <v>186674.13</v>
      </c>
      <c r="E518">
        <v>186674.13</v>
      </c>
      <c r="F518">
        <v>5045</v>
      </c>
      <c r="G518" t="s">
        <v>349</v>
      </c>
      <c r="H518" t="s">
        <v>267</v>
      </c>
      <c r="I518" t="s">
        <v>268</v>
      </c>
      <c r="J518">
        <v>0.5</v>
      </c>
      <c r="K518">
        <v>0</v>
      </c>
    </row>
    <row r="519" spans="1:11">
      <c r="A519" s="57">
        <v>41640</v>
      </c>
      <c r="B519">
        <v>8</v>
      </c>
      <c r="C519">
        <v>1124.3599999999999</v>
      </c>
      <c r="D519">
        <v>1158.08</v>
      </c>
      <c r="E519">
        <v>1158.08</v>
      </c>
      <c r="F519">
        <v>5046</v>
      </c>
      <c r="G519" t="s">
        <v>350</v>
      </c>
      <c r="H519" t="s">
        <v>267</v>
      </c>
      <c r="I519" t="s">
        <v>266</v>
      </c>
      <c r="J519">
        <v>0.5</v>
      </c>
      <c r="K519">
        <v>0</v>
      </c>
    </row>
    <row r="520" spans="1:11">
      <c r="A520" s="57">
        <v>41640</v>
      </c>
      <c r="B520">
        <v>798</v>
      </c>
      <c r="C520">
        <v>1407208.86</v>
      </c>
      <c r="D520">
        <v>1407208.86</v>
      </c>
      <c r="E520">
        <v>1407208.86</v>
      </c>
      <c r="F520">
        <v>5047</v>
      </c>
      <c r="G520" t="s">
        <v>351</v>
      </c>
      <c r="H520" t="s">
        <v>265</v>
      </c>
      <c r="I520" t="s">
        <v>266</v>
      </c>
      <c r="J520">
        <v>0.5</v>
      </c>
      <c r="K520">
        <v>0</v>
      </c>
    </row>
    <row r="521" spans="1:11">
      <c r="A521" s="57">
        <v>41640</v>
      </c>
      <c r="B521">
        <v>47</v>
      </c>
      <c r="C521">
        <v>42108.98</v>
      </c>
      <c r="D521">
        <v>43372.3</v>
      </c>
      <c r="E521">
        <v>43372.3</v>
      </c>
      <c r="F521">
        <v>5047</v>
      </c>
      <c r="G521" t="s">
        <v>351</v>
      </c>
      <c r="H521" t="s">
        <v>267</v>
      </c>
      <c r="I521" t="s">
        <v>266</v>
      </c>
      <c r="J521">
        <v>0.5</v>
      </c>
      <c r="K521">
        <v>0</v>
      </c>
    </row>
    <row r="522" spans="1:11">
      <c r="A522" s="57">
        <v>41640</v>
      </c>
      <c r="B522">
        <v>458</v>
      </c>
      <c r="C522">
        <v>857867.34</v>
      </c>
      <c r="D522">
        <v>857867.34</v>
      </c>
      <c r="E522">
        <v>857867.34</v>
      </c>
      <c r="F522">
        <v>5065</v>
      </c>
      <c r="G522" t="s">
        <v>352</v>
      </c>
      <c r="H522" t="s">
        <v>265</v>
      </c>
      <c r="I522" t="s">
        <v>268</v>
      </c>
      <c r="J522">
        <v>0.5</v>
      </c>
      <c r="K522">
        <v>0</v>
      </c>
    </row>
    <row r="523" spans="1:11">
      <c r="A523" s="57">
        <v>41640</v>
      </c>
      <c r="B523">
        <v>34</v>
      </c>
      <c r="C523">
        <v>30001.66</v>
      </c>
      <c r="D523">
        <v>30896.98</v>
      </c>
      <c r="E523">
        <v>30896.98</v>
      </c>
      <c r="F523">
        <v>5065</v>
      </c>
      <c r="G523" t="s">
        <v>352</v>
      </c>
      <c r="H523" t="s">
        <v>267</v>
      </c>
      <c r="I523" t="s">
        <v>268</v>
      </c>
      <c r="J523">
        <v>0.5</v>
      </c>
      <c r="K523">
        <v>0</v>
      </c>
    </row>
    <row r="524" spans="1:11">
      <c r="A524" s="57">
        <v>41640</v>
      </c>
      <c r="B524">
        <v>1074</v>
      </c>
      <c r="C524">
        <v>241318.9</v>
      </c>
      <c r="D524">
        <v>241318.9</v>
      </c>
      <c r="E524">
        <v>241318.9</v>
      </c>
      <c r="F524">
        <v>5072</v>
      </c>
      <c r="G524" t="s">
        <v>353</v>
      </c>
      <c r="H524" t="s">
        <v>265</v>
      </c>
      <c r="I524" t="s">
        <v>268</v>
      </c>
      <c r="J524">
        <v>0.5</v>
      </c>
      <c r="K524">
        <v>0</v>
      </c>
    </row>
    <row r="525" spans="1:11">
      <c r="A525" s="57">
        <v>41640</v>
      </c>
      <c r="B525">
        <v>33</v>
      </c>
      <c r="C525">
        <v>3381.52</v>
      </c>
      <c r="D525">
        <v>3490.62</v>
      </c>
      <c r="E525">
        <v>3490.62</v>
      </c>
      <c r="F525">
        <v>5072</v>
      </c>
      <c r="G525" t="s">
        <v>353</v>
      </c>
      <c r="H525" t="s">
        <v>267</v>
      </c>
      <c r="I525" t="s">
        <v>268</v>
      </c>
      <c r="J525">
        <v>0.5</v>
      </c>
      <c r="K525">
        <v>0</v>
      </c>
    </row>
    <row r="526" spans="1:11">
      <c r="A526" s="57">
        <v>41640</v>
      </c>
      <c r="B526">
        <v>1</v>
      </c>
      <c r="C526">
        <v>186.43</v>
      </c>
      <c r="D526">
        <v>186.43</v>
      </c>
      <c r="E526">
        <v>186.43</v>
      </c>
      <c r="F526">
        <v>5074</v>
      </c>
      <c r="G526" t="s">
        <v>354</v>
      </c>
      <c r="H526" t="s">
        <v>265</v>
      </c>
      <c r="I526" t="s">
        <v>268</v>
      </c>
      <c r="J526">
        <v>0.5</v>
      </c>
      <c r="K526">
        <v>0</v>
      </c>
    </row>
    <row r="527" spans="1:11">
      <c r="A527" s="57">
        <v>41640</v>
      </c>
      <c r="B527">
        <v>2</v>
      </c>
      <c r="C527">
        <v>104.41</v>
      </c>
      <c r="D527">
        <v>107.53</v>
      </c>
      <c r="E527">
        <v>107.53</v>
      </c>
      <c r="F527">
        <v>5074</v>
      </c>
      <c r="G527" t="s">
        <v>354</v>
      </c>
      <c r="H527" t="s">
        <v>267</v>
      </c>
      <c r="I527" t="s">
        <v>268</v>
      </c>
      <c r="J527">
        <v>0.5</v>
      </c>
      <c r="K527">
        <v>0</v>
      </c>
    </row>
    <row r="528" spans="1:11">
      <c r="A528" s="57">
        <v>41640</v>
      </c>
      <c r="B528">
        <v>102</v>
      </c>
      <c r="C528">
        <v>18091.23</v>
      </c>
      <c r="D528">
        <v>18091.23</v>
      </c>
      <c r="E528">
        <v>18091.23</v>
      </c>
      <c r="F528">
        <v>5085</v>
      </c>
      <c r="G528" t="s">
        <v>355</v>
      </c>
      <c r="H528" t="s">
        <v>265</v>
      </c>
      <c r="I528" t="s">
        <v>266</v>
      </c>
      <c r="J528">
        <v>0.5</v>
      </c>
      <c r="K528">
        <v>0</v>
      </c>
    </row>
    <row r="529" spans="1:11">
      <c r="A529" s="57">
        <v>41640</v>
      </c>
      <c r="B529">
        <v>7</v>
      </c>
      <c r="C529">
        <v>23837.45</v>
      </c>
      <c r="D529">
        <v>24552.61</v>
      </c>
      <c r="E529">
        <v>24552.61</v>
      </c>
      <c r="F529">
        <v>5085</v>
      </c>
      <c r="G529" t="s">
        <v>355</v>
      </c>
      <c r="H529" t="s">
        <v>267</v>
      </c>
      <c r="I529" t="s">
        <v>266</v>
      </c>
      <c r="J529">
        <v>0.5</v>
      </c>
      <c r="K529">
        <v>0</v>
      </c>
    </row>
    <row r="530" spans="1:11">
      <c r="A530" s="57">
        <v>41640</v>
      </c>
      <c r="B530">
        <v>15</v>
      </c>
      <c r="C530">
        <v>13416.15</v>
      </c>
      <c r="D530">
        <v>13819.11</v>
      </c>
      <c r="E530">
        <v>13819.11</v>
      </c>
      <c r="F530">
        <v>5094</v>
      </c>
      <c r="G530" t="s">
        <v>356</v>
      </c>
      <c r="H530" t="s">
        <v>267</v>
      </c>
      <c r="I530" t="s">
        <v>268</v>
      </c>
      <c r="J530">
        <v>0.5</v>
      </c>
      <c r="K530">
        <v>0</v>
      </c>
    </row>
    <row r="531" spans="1:11">
      <c r="A531" s="57">
        <v>41640</v>
      </c>
      <c r="B531">
        <v>997</v>
      </c>
      <c r="C531">
        <v>517042.45</v>
      </c>
      <c r="D531">
        <v>517042.45</v>
      </c>
      <c r="E531">
        <v>517042.45</v>
      </c>
      <c r="F531">
        <v>5099</v>
      </c>
      <c r="G531" t="s">
        <v>357</v>
      </c>
      <c r="H531" t="s">
        <v>265</v>
      </c>
      <c r="I531" t="s">
        <v>268</v>
      </c>
      <c r="J531">
        <v>0.5</v>
      </c>
      <c r="K531">
        <v>0</v>
      </c>
    </row>
    <row r="532" spans="1:11">
      <c r="A532" s="57">
        <v>41640</v>
      </c>
      <c r="B532">
        <v>90</v>
      </c>
      <c r="C532">
        <v>46513.47</v>
      </c>
      <c r="D532">
        <v>47961.91</v>
      </c>
      <c r="E532">
        <v>47961.91</v>
      </c>
      <c r="F532">
        <v>5099</v>
      </c>
      <c r="G532" t="s">
        <v>357</v>
      </c>
      <c r="H532" t="s">
        <v>267</v>
      </c>
      <c r="I532" t="s">
        <v>268</v>
      </c>
      <c r="J532">
        <v>0.5</v>
      </c>
      <c r="K532">
        <v>0</v>
      </c>
    </row>
    <row r="533" spans="1:11">
      <c r="A533" s="57">
        <v>41640</v>
      </c>
      <c r="B533">
        <v>171</v>
      </c>
      <c r="C533">
        <v>262257.90999999997</v>
      </c>
      <c r="D533">
        <v>262257.90999999997</v>
      </c>
      <c r="E533">
        <v>262257.90999999997</v>
      </c>
      <c r="F533">
        <v>5111</v>
      </c>
      <c r="G533" t="s">
        <v>358</v>
      </c>
      <c r="H533" t="s">
        <v>265</v>
      </c>
      <c r="I533" t="s">
        <v>268</v>
      </c>
      <c r="J533">
        <v>0.5</v>
      </c>
      <c r="K533">
        <v>0</v>
      </c>
    </row>
    <row r="534" spans="1:11">
      <c r="A534" s="57">
        <v>41640</v>
      </c>
      <c r="B534">
        <v>20</v>
      </c>
      <c r="C534">
        <v>4549.33</v>
      </c>
      <c r="D534">
        <v>4685.8100000000004</v>
      </c>
      <c r="E534">
        <v>4685.8100000000004</v>
      </c>
      <c r="F534">
        <v>5111</v>
      </c>
      <c r="G534" t="s">
        <v>358</v>
      </c>
      <c r="H534" t="s">
        <v>267</v>
      </c>
      <c r="I534" t="s">
        <v>268</v>
      </c>
      <c r="J534">
        <v>0.5</v>
      </c>
      <c r="K534">
        <v>0</v>
      </c>
    </row>
    <row r="535" spans="1:11">
      <c r="A535" s="57">
        <v>41640</v>
      </c>
      <c r="B535">
        <v>112</v>
      </c>
      <c r="C535">
        <v>15115.78</v>
      </c>
      <c r="D535">
        <v>15624.64</v>
      </c>
      <c r="E535">
        <v>15624.64</v>
      </c>
      <c r="F535">
        <v>5122</v>
      </c>
      <c r="G535" t="s">
        <v>359</v>
      </c>
      <c r="H535" t="s">
        <v>267</v>
      </c>
      <c r="I535" t="s">
        <v>266</v>
      </c>
      <c r="J535">
        <v>0.5</v>
      </c>
      <c r="K535">
        <v>0</v>
      </c>
    </row>
    <row r="536" spans="1:11">
      <c r="A536" s="57">
        <v>41640</v>
      </c>
      <c r="B536">
        <v>21</v>
      </c>
      <c r="C536">
        <v>13627.63</v>
      </c>
      <c r="D536">
        <v>14036.49</v>
      </c>
      <c r="E536">
        <v>14036.49</v>
      </c>
      <c r="F536">
        <v>5131</v>
      </c>
      <c r="G536" t="s">
        <v>360</v>
      </c>
      <c r="H536" t="s">
        <v>267</v>
      </c>
      <c r="I536" t="s">
        <v>268</v>
      </c>
      <c r="J536">
        <v>0.5</v>
      </c>
      <c r="K536">
        <v>0</v>
      </c>
    </row>
    <row r="537" spans="1:11">
      <c r="A537" s="57">
        <v>41640</v>
      </c>
      <c r="B537">
        <v>44</v>
      </c>
      <c r="C537">
        <v>7012.89</v>
      </c>
      <c r="D537">
        <v>7229.71</v>
      </c>
      <c r="E537">
        <v>7229.71</v>
      </c>
      <c r="F537">
        <v>5137</v>
      </c>
      <c r="G537" t="s">
        <v>361</v>
      </c>
      <c r="H537" t="s">
        <v>267</v>
      </c>
      <c r="I537" t="s">
        <v>268</v>
      </c>
      <c r="J537">
        <v>0.5</v>
      </c>
      <c r="K537">
        <v>0</v>
      </c>
    </row>
    <row r="538" spans="1:11">
      <c r="A538" s="57">
        <v>41640</v>
      </c>
      <c r="B538">
        <v>14</v>
      </c>
      <c r="C538">
        <v>1751.57</v>
      </c>
      <c r="D538">
        <v>1804.11</v>
      </c>
      <c r="E538">
        <v>1804.11</v>
      </c>
      <c r="F538">
        <v>5139</v>
      </c>
      <c r="G538" t="s">
        <v>362</v>
      </c>
      <c r="H538" t="s">
        <v>267</v>
      </c>
      <c r="I538" t="s">
        <v>268</v>
      </c>
      <c r="J538">
        <v>0.5</v>
      </c>
      <c r="K538">
        <v>0</v>
      </c>
    </row>
    <row r="539" spans="1:11">
      <c r="A539" s="57">
        <v>41640</v>
      </c>
      <c r="B539">
        <v>404</v>
      </c>
      <c r="C539">
        <v>48426.34</v>
      </c>
      <c r="D539">
        <v>48426.34</v>
      </c>
      <c r="E539">
        <v>48426.34</v>
      </c>
      <c r="F539">
        <v>5172</v>
      </c>
      <c r="G539" t="s">
        <v>364</v>
      </c>
      <c r="H539" t="s">
        <v>265</v>
      </c>
      <c r="I539" t="s">
        <v>268</v>
      </c>
      <c r="J539">
        <v>0.5</v>
      </c>
      <c r="K539">
        <v>0</v>
      </c>
    </row>
    <row r="540" spans="1:11">
      <c r="A540" s="57">
        <v>41640</v>
      </c>
      <c r="B540">
        <v>1</v>
      </c>
      <c r="C540">
        <v>10989.78</v>
      </c>
      <c r="D540">
        <v>11319.48</v>
      </c>
      <c r="E540">
        <v>11319.48</v>
      </c>
      <c r="F540">
        <v>5172</v>
      </c>
      <c r="G540" t="s">
        <v>364</v>
      </c>
      <c r="H540" t="s">
        <v>267</v>
      </c>
      <c r="I540" t="s">
        <v>268</v>
      </c>
      <c r="J540">
        <v>0.5</v>
      </c>
      <c r="K540">
        <v>0</v>
      </c>
    </row>
    <row r="541" spans="1:11">
      <c r="A541" s="57">
        <v>41640</v>
      </c>
      <c r="B541">
        <v>63</v>
      </c>
      <c r="C541">
        <v>9125.09</v>
      </c>
      <c r="D541">
        <v>9398.85</v>
      </c>
      <c r="E541">
        <v>9398.85</v>
      </c>
      <c r="F541">
        <v>5192</v>
      </c>
      <c r="G541" t="s">
        <v>365</v>
      </c>
      <c r="H541" t="s">
        <v>267</v>
      </c>
      <c r="I541" t="s">
        <v>268</v>
      </c>
      <c r="J541">
        <v>0.5</v>
      </c>
      <c r="K541">
        <v>0</v>
      </c>
    </row>
    <row r="542" spans="1:11">
      <c r="A542" s="57">
        <v>41640</v>
      </c>
      <c r="B542">
        <v>3</v>
      </c>
      <c r="C542">
        <v>178.74</v>
      </c>
      <c r="D542">
        <v>184.1</v>
      </c>
      <c r="E542">
        <v>184.1</v>
      </c>
      <c r="F542">
        <v>5193</v>
      </c>
      <c r="G542" t="s">
        <v>366</v>
      </c>
      <c r="H542" t="s">
        <v>267</v>
      </c>
      <c r="I542" t="s">
        <v>266</v>
      </c>
      <c r="J542">
        <v>0.5</v>
      </c>
      <c r="K542">
        <v>0</v>
      </c>
    </row>
    <row r="543" spans="1:11">
      <c r="A543" s="57">
        <v>41640</v>
      </c>
      <c r="B543">
        <v>2131</v>
      </c>
      <c r="C543">
        <v>2469561.84</v>
      </c>
      <c r="D543">
        <v>2469561.84</v>
      </c>
      <c r="E543">
        <v>2469561.84</v>
      </c>
      <c r="F543">
        <v>5199</v>
      </c>
      <c r="G543" t="s">
        <v>367</v>
      </c>
      <c r="H543" t="s">
        <v>265</v>
      </c>
      <c r="I543" t="s">
        <v>268</v>
      </c>
      <c r="J543">
        <v>0.5</v>
      </c>
      <c r="K543">
        <v>0</v>
      </c>
    </row>
    <row r="544" spans="1:11">
      <c r="A544" s="57">
        <v>41640</v>
      </c>
      <c r="B544">
        <v>123</v>
      </c>
      <c r="C544">
        <v>68547.86</v>
      </c>
      <c r="D544">
        <v>70338.66</v>
      </c>
      <c r="E544">
        <v>70338.66</v>
      </c>
      <c r="F544">
        <v>5199</v>
      </c>
      <c r="G544" t="s">
        <v>367</v>
      </c>
      <c r="H544" t="s">
        <v>267</v>
      </c>
      <c r="I544" t="s">
        <v>268</v>
      </c>
      <c r="J544">
        <v>0.5</v>
      </c>
      <c r="K544">
        <v>0</v>
      </c>
    </row>
    <row r="545" spans="1:11">
      <c r="A545" s="57">
        <v>41640</v>
      </c>
      <c r="B545">
        <v>12520</v>
      </c>
      <c r="C545">
        <v>1577656.75</v>
      </c>
      <c r="D545">
        <v>1577656.75</v>
      </c>
      <c r="E545">
        <v>1577656.75</v>
      </c>
      <c r="F545">
        <v>5200</v>
      </c>
      <c r="G545" t="s">
        <v>368</v>
      </c>
      <c r="H545" t="s">
        <v>265</v>
      </c>
      <c r="I545" t="s">
        <v>272</v>
      </c>
      <c r="J545">
        <v>0.47</v>
      </c>
      <c r="K545">
        <v>0</v>
      </c>
    </row>
    <row r="546" spans="1:11">
      <c r="A546" s="57">
        <v>41640</v>
      </c>
      <c r="B546">
        <v>116</v>
      </c>
      <c r="C546">
        <v>16766.07</v>
      </c>
      <c r="D546">
        <v>17309.75</v>
      </c>
      <c r="E546">
        <v>17309.75</v>
      </c>
      <c r="F546">
        <v>5200</v>
      </c>
      <c r="G546" t="s">
        <v>368</v>
      </c>
      <c r="H546" t="s">
        <v>267</v>
      </c>
      <c r="I546" t="s">
        <v>272</v>
      </c>
      <c r="J546">
        <v>0.47</v>
      </c>
      <c r="K546">
        <v>0</v>
      </c>
    </row>
    <row r="547" spans="1:11">
      <c r="A547" s="57">
        <v>41640</v>
      </c>
      <c r="B547">
        <v>2172</v>
      </c>
      <c r="C547">
        <v>503687.35</v>
      </c>
      <c r="D547">
        <v>503687.35</v>
      </c>
      <c r="E547">
        <v>503687.35</v>
      </c>
      <c r="F547">
        <v>5211</v>
      </c>
      <c r="G547" t="s">
        <v>369</v>
      </c>
      <c r="H547" t="s">
        <v>265</v>
      </c>
      <c r="I547" t="s">
        <v>268</v>
      </c>
      <c r="J547">
        <v>0.5</v>
      </c>
      <c r="K547">
        <v>0</v>
      </c>
    </row>
    <row r="548" spans="1:11">
      <c r="A548" s="57">
        <v>41640</v>
      </c>
      <c r="B548">
        <v>9</v>
      </c>
      <c r="C548">
        <v>1719.33</v>
      </c>
      <c r="D548">
        <v>1770.93</v>
      </c>
      <c r="E548">
        <v>1770.93</v>
      </c>
      <c r="F548">
        <v>5211</v>
      </c>
      <c r="G548" t="s">
        <v>369</v>
      </c>
      <c r="H548" t="s">
        <v>267</v>
      </c>
      <c r="I548" t="s">
        <v>268</v>
      </c>
      <c r="J548">
        <v>0.5</v>
      </c>
      <c r="K548">
        <v>0</v>
      </c>
    </row>
    <row r="549" spans="1:11">
      <c r="A549" s="57">
        <v>41640</v>
      </c>
      <c r="B549">
        <v>6</v>
      </c>
      <c r="C549">
        <v>1469.52</v>
      </c>
      <c r="D549">
        <v>0</v>
      </c>
      <c r="E549">
        <v>1469.52</v>
      </c>
      <c r="F549">
        <v>5251</v>
      </c>
      <c r="G549" t="s">
        <v>370</v>
      </c>
      <c r="H549" t="s">
        <v>265</v>
      </c>
      <c r="I549">
        <v>0</v>
      </c>
      <c r="J549">
        <v>0</v>
      </c>
      <c r="K549">
        <v>0</v>
      </c>
    </row>
    <row r="550" spans="1:11">
      <c r="A550" s="57">
        <v>41640</v>
      </c>
      <c r="B550">
        <v>96437</v>
      </c>
      <c r="C550">
        <v>7716861.4699999997</v>
      </c>
      <c r="D550">
        <v>7716861.4699999997</v>
      </c>
      <c r="E550">
        <v>7716861.4699999997</v>
      </c>
      <c r="F550">
        <v>5251</v>
      </c>
      <c r="G550" t="s">
        <v>370</v>
      </c>
      <c r="H550" t="s">
        <v>265</v>
      </c>
      <c r="I550" t="s">
        <v>268</v>
      </c>
      <c r="J550">
        <v>0.5</v>
      </c>
      <c r="K550">
        <v>0</v>
      </c>
    </row>
    <row r="551" spans="1:11">
      <c r="A551" s="57">
        <v>41640</v>
      </c>
      <c r="B551">
        <v>153</v>
      </c>
      <c r="C551">
        <v>16445</v>
      </c>
      <c r="D551">
        <v>16964.04</v>
      </c>
      <c r="E551">
        <v>16964.04</v>
      </c>
      <c r="F551">
        <v>5251</v>
      </c>
      <c r="G551" t="s">
        <v>370</v>
      </c>
      <c r="H551" t="s">
        <v>267</v>
      </c>
      <c r="I551" t="s">
        <v>268</v>
      </c>
      <c r="J551">
        <v>0.5</v>
      </c>
      <c r="K551">
        <v>0</v>
      </c>
    </row>
    <row r="552" spans="1:11">
      <c r="A552" s="57">
        <v>41640</v>
      </c>
      <c r="B552">
        <v>1460</v>
      </c>
      <c r="C552">
        <v>153453.89000000001</v>
      </c>
      <c r="D552">
        <v>153453.89000000001</v>
      </c>
      <c r="E552">
        <v>153453.89000000001</v>
      </c>
      <c r="F552">
        <v>5261</v>
      </c>
      <c r="G552" t="s">
        <v>366</v>
      </c>
      <c r="H552" t="s">
        <v>265</v>
      </c>
      <c r="I552" t="s">
        <v>268</v>
      </c>
      <c r="J552">
        <v>0.5</v>
      </c>
      <c r="K552">
        <v>0</v>
      </c>
    </row>
    <row r="553" spans="1:11">
      <c r="A553" s="57">
        <v>41640</v>
      </c>
      <c r="B553">
        <v>7</v>
      </c>
      <c r="C553">
        <v>232.69</v>
      </c>
      <c r="D553">
        <v>239.67</v>
      </c>
      <c r="E553">
        <v>239.67</v>
      </c>
      <c r="F553">
        <v>5261</v>
      </c>
      <c r="G553" t="s">
        <v>366</v>
      </c>
      <c r="H553" t="s">
        <v>267</v>
      </c>
      <c r="I553" t="s">
        <v>268</v>
      </c>
      <c r="J553">
        <v>0.5</v>
      </c>
      <c r="K553">
        <v>0</v>
      </c>
    </row>
    <row r="554" spans="1:11">
      <c r="A554" s="57">
        <v>41640</v>
      </c>
      <c r="B554">
        <v>2</v>
      </c>
      <c r="C554">
        <v>801.98</v>
      </c>
      <c r="D554">
        <v>826.04</v>
      </c>
      <c r="E554">
        <v>826.04</v>
      </c>
      <c r="F554">
        <v>5271</v>
      </c>
      <c r="G554" t="s">
        <v>557</v>
      </c>
      <c r="H554" t="s">
        <v>267</v>
      </c>
      <c r="I554" t="s">
        <v>271</v>
      </c>
      <c r="J554">
        <v>0.52</v>
      </c>
      <c r="K554">
        <v>0</v>
      </c>
    </row>
    <row r="555" spans="1:11">
      <c r="A555" s="57">
        <v>41640</v>
      </c>
      <c r="B555">
        <v>7163</v>
      </c>
      <c r="C555">
        <v>1453297.25</v>
      </c>
      <c r="D555">
        <v>1453297.25</v>
      </c>
      <c r="E555">
        <v>1453297.25</v>
      </c>
      <c r="F555">
        <v>5300</v>
      </c>
      <c r="G555" t="s">
        <v>371</v>
      </c>
      <c r="H555" t="s">
        <v>265</v>
      </c>
      <c r="I555" t="s">
        <v>266</v>
      </c>
      <c r="J555">
        <v>0.5</v>
      </c>
      <c r="K555">
        <v>0</v>
      </c>
    </row>
    <row r="556" spans="1:11">
      <c r="A556" s="57">
        <v>41640</v>
      </c>
      <c r="B556">
        <v>137</v>
      </c>
      <c r="C556">
        <v>20766.400000000001</v>
      </c>
      <c r="D556">
        <v>21557.56</v>
      </c>
      <c r="E556">
        <v>21557.56</v>
      </c>
      <c r="F556">
        <v>5300</v>
      </c>
      <c r="G556" t="s">
        <v>371</v>
      </c>
      <c r="H556" t="s">
        <v>267</v>
      </c>
      <c r="I556" t="s">
        <v>266</v>
      </c>
      <c r="J556">
        <v>0.5</v>
      </c>
      <c r="K556">
        <v>0</v>
      </c>
    </row>
    <row r="557" spans="1:11">
      <c r="A557" s="57">
        <v>41640</v>
      </c>
      <c r="B557">
        <v>3604</v>
      </c>
      <c r="C557">
        <v>443116.75</v>
      </c>
      <c r="D557">
        <v>443116.75</v>
      </c>
      <c r="E557">
        <v>443116.75</v>
      </c>
      <c r="F557">
        <v>5309</v>
      </c>
      <c r="G557" t="s">
        <v>372</v>
      </c>
      <c r="H557" t="s">
        <v>265</v>
      </c>
      <c r="I557" t="s">
        <v>268</v>
      </c>
      <c r="J557">
        <v>0.5</v>
      </c>
      <c r="K557">
        <v>0</v>
      </c>
    </row>
    <row r="558" spans="1:11">
      <c r="A558" s="57">
        <v>41640</v>
      </c>
      <c r="B558">
        <v>2377</v>
      </c>
      <c r="C558">
        <v>317497.39</v>
      </c>
      <c r="D558">
        <v>326573.57</v>
      </c>
      <c r="E558">
        <v>326573.57</v>
      </c>
      <c r="F558">
        <v>5309</v>
      </c>
      <c r="G558" t="s">
        <v>372</v>
      </c>
      <c r="H558" t="s">
        <v>267</v>
      </c>
      <c r="I558" t="s">
        <v>268</v>
      </c>
      <c r="J558">
        <v>0.5</v>
      </c>
      <c r="K558">
        <v>0</v>
      </c>
    </row>
    <row r="559" spans="1:11">
      <c r="A559" s="57">
        <v>41640</v>
      </c>
      <c r="B559">
        <v>304</v>
      </c>
      <c r="C559">
        <v>40358.269999999997</v>
      </c>
      <c r="D559">
        <v>40358.269999999997</v>
      </c>
      <c r="E559">
        <v>40358.269999999997</v>
      </c>
      <c r="F559">
        <v>5310</v>
      </c>
      <c r="G559" t="s">
        <v>373</v>
      </c>
      <c r="H559" t="s">
        <v>265</v>
      </c>
      <c r="I559" t="s">
        <v>266</v>
      </c>
      <c r="J559">
        <v>0.5</v>
      </c>
      <c r="K559">
        <v>0</v>
      </c>
    </row>
    <row r="560" spans="1:11">
      <c r="A560" s="57">
        <v>41640</v>
      </c>
      <c r="B560">
        <v>661</v>
      </c>
      <c r="C560">
        <v>60915.63</v>
      </c>
      <c r="D560">
        <v>62804.35</v>
      </c>
      <c r="E560">
        <v>62804.35</v>
      </c>
      <c r="F560">
        <v>5310</v>
      </c>
      <c r="G560" t="s">
        <v>373</v>
      </c>
      <c r="H560" t="s">
        <v>267</v>
      </c>
      <c r="I560" t="s">
        <v>266</v>
      </c>
      <c r="J560">
        <v>0.5</v>
      </c>
      <c r="K560">
        <v>0</v>
      </c>
    </row>
    <row r="561" spans="1:11">
      <c r="A561" s="57">
        <v>41640</v>
      </c>
      <c r="B561">
        <v>9</v>
      </c>
      <c r="C561">
        <v>792.69</v>
      </c>
      <c r="D561">
        <v>0</v>
      </c>
      <c r="E561">
        <v>792.69</v>
      </c>
      <c r="F561">
        <v>5311</v>
      </c>
      <c r="G561" t="s">
        <v>374</v>
      </c>
      <c r="H561" t="s">
        <v>265</v>
      </c>
      <c r="I561">
        <v>0</v>
      </c>
      <c r="J561">
        <v>0</v>
      </c>
      <c r="K561">
        <v>0</v>
      </c>
    </row>
    <row r="562" spans="1:11">
      <c r="A562" s="57">
        <v>41640</v>
      </c>
      <c r="B562">
        <v>218498</v>
      </c>
      <c r="C562">
        <v>15357750.890000001</v>
      </c>
      <c r="D562">
        <v>15357750.890000001</v>
      </c>
      <c r="E562">
        <v>15357750.890000001</v>
      </c>
      <c r="F562">
        <v>5311</v>
      </c>
      <c r="G562" t="s">
        <v>374</v>
      </c>
      <c r="H562" t="s">
        <v>265</v>
      </c>
      <c r="I562" t="s">
        <v>272</v>
      </c>
      <c r="J562">
        <v>0.47</v>
      </c>
      <c r="K562">
        <v>0</v>
      </c>
    </row>
    <row r="563" spans="1:11">
      <c r="A563" s="57">
        <v>41640</v>
      </c>
      <c r="B563">
        <v>4466</v>
      </c>
      <c r="C563">
        <v>771776.39</v>
      </c>
      <c r="D563">
        <v>795617.75</v>
      </c>
      <c r="E563">
        <v>795617.75</v>
      </c>
      <c r="F563">
        <v>5311</v>
      </c>
      <c r="G563" t="s">
        <v>374</v>
      </c>
      <c r="H563" t="s">
        <v>267</v>
      </c>
      <c r="I563" t="s">
        <v>272</v>
      </c>
      <c r="J563">
        <v>0.47</v>
      </c>
      <c r="K563">
        <v>0</v>
      </c>
    </row>
    <row r="564" spans="1:11">
      <c r="A564" s="57">
        <v>41640</v>
      </c>
      <c r="B564">
        <v>24</v>
      </c>
      <c r="C564">
        <v>2984.17</v>
      </c>
      <c r="D564">
        <v>3073.69</v>
      </c>
      <c r="E564">
        <v>3073.69</v>
      </c>
      <c r="F564">
        <v>5331</v>
      </c>
      <c r="G564" t="s">
        <v>375</v>
      </c>
      <c r="H564" t="s">
        <v>267</v>
      </c>
      <c r="I564" t="s">
        <v>268</v>
      </c>
      <c r="J564">
        <v>0.5</v>
      </c>
      <c r="K564">
        <v>0</v>
      </c>
    </row>
    <row r="565" spans="1:11">
      <c r="A565" s="57">
        <v>41640</v>
      </c>
      <c r="B565">
        <v>1</v>
      </c>
      <c r="C565">
        <v>17.95</v>
      </c>
      <c r="D565">
        <v>0</v>
      </c>
      <c r="E565">
        <v>17.95</v>
      </c>
      <c r="F565">
        <v>5399</v>
      </c>
      <c r="G565" t="s">
        <v>376</v>
      </c>
      <c r="H565" t="s">
        <v>265</v>
      </c>
      <c r="I565">
        <v>0</v>
      </c>
      <c r="J565">
        <v>0</v>
      </c>
      <c r="K565">
        <v>0</v>
      </c>
    </row>
    <row r="566" spans="1:11">
      <c r="A566" s="57">
        <v>41640</v>
      </c>
      <c r="B566">
        <v>252</v>
      </c>
      <c r="C566">
        <v>28994.34</v>
      </c>
      <c r="D566">
        <v>28994.34</v>
      </c>
      <c r="E566">
        <v>28994.34</v>
      </c>
      <c r="F566">
        <v>5399</v>
      </c>
      <c r="G566" t="s">
        <v>376</v>
      </c>
      <c r="H566" t="s">
        <v>265</v>
      </c>
      <c r="I566" t="s">
        <v>266</v>
      </c>
      <c r="J566">
        <v>0.5</v>
      </c>
      <c r="K566">
        <v>0</v>
      </c>
    </row>
    <row r="567" spans="1:11">
      <c r="A567" s="57">
        <v>41640</v>
      </c>
      <c r="B567">
        <v>426</v>
      </c>
      <c r="C567">
        <v>54352.77</v>
      </c>
      <c r="D567">
        <v>56001.55</v>
      </c>
      <c r="E567">
        <v>56001.55</v>
      </c>
      <c r="F567">
        <v>5399</v>
      </c>
      <c r="G567" t="s">
        <v>376</v>
      </c>
      <c r="H567" t="s">
        <v>267</v>
      </c>
      <c r="I567" t="s">
        <v>266</v>
      </c>
      <c r="J567">
        <v>0.5</v>
      </c>
      <c r="K567">
        <v>0</v>
      </c>
    </row>
    <row r="568" spans="1:11">
      <c r="A568" s="57">
        <v>41640</v>
      </c>
      <c r="B568">
        <v>24</v>
      </c>
      <c r="C568">
        <v>1791.64</v>
      </c>
      <c r="D568">
        <v>0</v>
      </c>
      <c r="E568">
        <v>1791.64</v>
      </c>
      <c r="F568">
        <v>5411</v>
      </c>
      <c r="G568" t="s">
        <v>377</v>
      </c>
      <c r="H568" t="s">
        <v>265</v>
      </c>
      <c r="I568">
        <v>0</v>
      </c>
      <c r="J568">
        <v>0</v>
      </c>
      <c r="K568">
        <v>0</v>
      </c>
    </row>
    <row r="569" spans="1:11">
      <c r="A569" s="57">
        <v>41640</v>
      </c>
      <c r="B569">
        <v>912896</v>
      </c>
      <c r="C569">
        <v>50503795.43</v>
      </c>
      <c r="D569">
        <v>50503795.43</v>
      </c>
      <c r="E569">
        <v>50503795.43</v>
      </c>
      <c r="F569">
        <v>5411</v>
      </c>
      <c r="G569" t="s">
        <v>377</v>
      </c>
      <c r="H569" t="s">
        <v>265</v>
      </c>
      <c r="I569" t="s">
        <v>266</v>
      </c>
      <c r="J569">
        <v>0.5</v>
      </c>
      <c r="K569">
        <v>0</v>
      </c>
    </row>
    <row r="570" spans="1:11">
      <c r="A570" s="57">
        <v>41640</v>
      </c>
      <c r="B570">
        <v>3712</v>
      </c>
      <c r="C570">
        <v>263003.34000000003</v>
      </c>
      <c r="D570">
        <v>270977.26</v>
      </c>
      <c r="E570">
        <v>270977.26</v>
      </c>
      <c r="F570">
        <v>5411</v>
      </c>
      <c r="G570" t="s">
        <v>377</v>
      </c>
      <c r="H570" t="s">
        <v>267</v>
      </c>
      <c r="I570" t="s">
        <v>266</v>
      </c>
      <c r="J570">
        <v>0.5</v>
      </c>
      <c r="K570">
        <v>0</v>
      </c>
    </row>
    <row r="571" spans="1:11">
      <c r="A571" s="57">
        <v>41640</v>
      </c>
      <c r="B571">
        <v>2</v>
      </c>
      <c r="C571">
        <v>250</v>
      </c>
      <c r="D571">
        <v>250</v>
      </c>
      <c r="E571">
        <v>250</v>
      </c>
      <c r="F571">
        <v>5422</v>
      </c>
      <c r="G571" t="s">
        <v>378</v>
      </c>
      <c r="H571" t="s">
        <v>265</v>
      </c>
      <c r="I571" t="s">
        <v>268</v>
      </c>
      <c r="J571">
        <v>0.5</v>
      </c>
      <c r="K571">
        <v>0</v>
      </c>
    </row>
    <row r="572" spans="1:11">
      <c r="A572" s="57">
        <v>41640</v>
      </c>
      <c r="B572">
        <v>17</v>
      </c>
      <c r="C572">
        <v>1717.37</v>
      </c>
      <c r="D572">
        <v>1768.89</v>
      </c>
      <c r="E572">
        <v>1768.89</v>
      </c>
      <c r="F572">
        <v>5422</v>
      </c>
      <c r="G572" t="s">
        <v>378</v>
      </c>
      <c r="H572" t="s">
        <v>267</v>
      </c>
      <c r="I572" t="s">
        <v>268</v>
      </c>
      <c r="J572">
        <v>0.5</v>
      </c>
      <c r="K572">
        <v>0</v>
      </c>
    </row>
    <row r="573" spans="1:11">
      <c r="A573" s="57">
        <v>41640</v>
      </c>
      <c r="B573">
        <v>936</v>
      </c>
      <c r="C573">
        <v>32669.02</v>
      </c>
      <c r="D573">
        <v>32669.02</v>
      </c>
      <c r="E573">
        <v>32669.02</v>
      </c>
      <c r="F573">
        <v>5441</v>
      </c>
      <c r="G573" t="s">
        <v>379</v>
      </c>
      <c r="H573" t="s">
        <v>265</v>
      </c>
      <c r="I573" t="s">
        <v>268</v>
      </c>
      <c r="J573">
        <v>0.5</v>
      </c>
      <c r="K573">
        <v>0</v>
      </c>
    </row>
    <row r="574" spans="1:11">
      <c r="A574" s="57">
        <v>41640</v>
      </c>
      <c r="B574">
        <v>133</v>
      </c>
      <c r="C574">
        <v>4450.79</v>
      </c>
      <c r="D574">
        <v>4584.47</v>
      </c>
      <c r="E574">
        <v>4584.47</v>
      </c>
      <c r="F574">
        <v>5441</v>
      </c>
      <c r="G574" t="s">
        <v>379</v>
      </c>
      <c r="H574" t="s">
        <v>267</v>
      </c>
      <c r="I574" t="s">
        <v>268</v>
      </c>
      <c r="J574">
        <v>0.5</v>
      </c>
      <c r="K574">
        <v>0</v>
      </c>
    </row>
    <row r="575" spans="1:11">
      <c r="A575" s="57">
        <v>41640</v>
      </c>
      <c r="B575">
        <v>29</v>
      </c>
      <c r="C575">
        <v>459.82</v>
      </c>
      <c r="D575">
        <v>473.6</v>
      </c>
      <c r="E575">
        <v>473.6</v>
      </c>
      <c r="F575">
        <v>5451</v>
      </c>
      <c r="G575" t="s">
        <v>380</v>
      </c>
      <c r="H575" t="s">
        <v>267</v>
      </c>
      <c r="I575" t="s">
        <v>266</v>
      </c>
      <c r="J575">
        <v>0.5</v>
      </c>
      <c r="K575">
        <v>0</v>
      </c>
    </row>
    <row r="576" spans="1:11">
      <c r="A576" s="57">
        <v>41640</v>
      </c>
      <c r="B576">
        <v>418</v>
      </c>
      <c r="C576">
        <v>29041.24</v>
      </c>
      <c r="D576">
        <v>29041.24</v>
      </c>
      <c r="E576">
        <v>29041.24</v>
      </c>
      <c r="F576">
        <v>5462</v>
      </c>
      <c r="G576" t="s">
        <v>381</v>
      </c>
      <c r="H576" t="s">
        <v>265</v>
      </c>
      <c r="I576" t="s">
        <v>266</v>
      </c>
      <c r="J576">
        <v>0.5</v>
      </c>
      <c r="K576">
        <v>0</v>
      </c>
    </row>
    <row r="577" spans="1:11">
      <c r="A577" s="57">
        <v>41640</v>
      </c>
      <c r="B577">
        <v>59</v>
      </c>
      <c r="C577">
        <v>1995.52</v>
      </c>
      <c r="D577">
        <v>2055.4</v>
      </c>
      <c r="E577">
        <v>2055.4</v>
      </c>
      <c r="F577">
        <v>5462</v>
      </c>
      <c r="G577" t="s">
        <v>381</v>
      </c>
      <c r="H577" t="s">
        <v>267</v>
      </c>
      <c r="I577" t="s">
        <v>266</v>
      </c>
      <c r="J577">
        <v>0.5</v>
      </c>
      <c r="K577">
        <v>0</v>
      </c>
    </row>
    <row r="578" spans="1:11">
      <c r="A578" s="57">
        <v>41640</v>
      </c>
      <c r="B578">
        <v>3</v>
      </c>
      <c r="C578">
        <v>117.75</v>
      </c>
      <c r="D578">
        <v>0</v>
      </c>
      <c r="E578">
        <v>117.75</v>
      </c>
      <c r="F578">
        <v>5499</v>
      </c>
      <c r="G578" t="s">
        <v>382</v>
      </c>
      <c r="H578" t="s">
        <v>265</v>
      </c>
      <c r="I578">
        <v>0</v>
      </c>
      <c r="J578">
        <v>0</v>
      </c>
      <c r="K578">
        <v>0</v>
      </c>
    </row>
    <row r="579" spans="1:11">
      <c r="A579" s="57">
        <v>41640</v>
      </c>
      <c r="B579">
        <v>32278</v>
      </c>
      <c r="C579">
        <v>1724402.44</v>
      </c>
      <c r="D579">
        <v>1724402.44</v>
      </c>
      <c r="E579">
        <v>1724402.44</v>
      </c>
      <c r="F579">
        <v>5499</v>
      </c>
      <c r="G579" t="s">
        <v>382</v>
      </c>
      <c r="H579" t="s">
        <v>265</v>
      </c>
      <c r="I579" t="s">
        <v>266</v>
      </c>
      <c r="J579">
        <v>0.5</v>
      </c>
      <c r="K579">
        <v>0</v>
      </c>
    </row>
    <row r="580" spans="1:11">
      <c r="A580" s="57">
        <v>41640</v>
      </c>
      <c r="B580">
        <v>988</v>
      </c>
      <c r="C580">
        <v>74115.64</v>
      </c>
      <c r="D580">
        <v>76267.08</v>
      </c>
      <c r="E580">
        <v>76267.08</v>
      </c>
      <c r="F580">
        <v>5499</v>
      </c>
      <c r="G580" t="s">
        <v>382</v>
      </c>
      <c r="H580" t="s">
        <v>267</v>
      </c>
      <c r="I580" t="s">
        <v>266</v>
      </c>
      <c r="J580">
        <v>0.5</v>
      </c>
      <c r="K580">
        <v>0</v>
      </c>
    </row>
    <row r="581" spans="1:11">
      <c r="A581" s="57">
        <v>41640</v>
      </c>
      <c r="B581">
        <v>4449</v>
      </c>
      <c r="C581">
        <v>3366290.27</v>
      </c>
      <c r="D581">
        <v>3366290.27</v>
      </c>
      <c r="E581">
        <v>3366290.27</v>
      </c>
      <c r="F581">
        <v>5511</v>
      </c>
      <c r="G581" t="s">
        <v>383</v>
      </c>
      <c r="H581" t="s">
        <v>265</v>
      </c>
      <c r="I581" t="s">
        <v>271</v>
      </c>
      <c r="J581">
        <v>0.52</v>
      </c>
      <c r="K581">
        <v>0</v>
      </c>
    </row>
    <row r="582" spans="1:11">
      <c r="A582" s="57">
        <v>41640</v>
      </c>
      <c r="B582">
        <v>33</v>
      </c>
      <c r="C582">
        <v>23166.400000000001</v>
      </c>
      <c r="D582">
        <v>23874.7</v>
      </c>
      <c r="E582">
        <v>23874.7</v>
      </c>
      <c r="F582">
        <v>5511</v>
      </c>
      <c r="G582" t="s">
        <v>383</v>
      </c>
      <c r="H582" t="s">
        <v>267</v>
      </c>
      <c r="I582" t="s">
        <v>271</v>
      </c>
      <c r="J582">
        <v>0.52</v>
      </c>
      <c r="K582">
        <v>0</v>
      </c>
    </row>
    <row r="583" spans="1:11">
      <c r="A583" s="57">
        <v>41640</v>
      </c>
      <c r="B583">
        <v>1431</v>
      </c>
      <c r="C583">
        <v>619704.24</v>
      </c>
      <c r="D583">
        <v>619704.24</v>
      </c>
      <c r="E583">
        <v>619704.24</v>
      </c>
      <c r="F583">
        <v>5532</v>
      </c>
      <c r="G583" t="s">
        <v>385</v>
      </c>
      <c r="H583" t="s">
        <v>265</v>
      </c>
      <c r="I583" t="s">
        <v>271</v>
      </c>
      <c r="J583">
        <v>0.52</v>
      </c>
      <c r="K583">
        <v>0</v>
      </c>
    </row>
    <row r="584" spans="1:11">
      <c r="A584" s="57">
        <v>41640</v>
      </c>
      <c r="B584">
        <v>5</v>
      </c>
      <c r="C584">
        <v>497.26</v>
      </c>
      <c r="D584">
        <v>512.16</v>
      </c>
      <c r="E584">
        <v>512.16</v>
      </c>
      <c r="F584">
        <v>5532</v>
      </c>
      <c r="G584" t="s">
        <v>385</v>
      </c>
      <c r="H584" t="s">
        <v>267</v>
      </c>
      <c r="I584" t="s">
        <v>271</v>
      </c>
      <c r="J584">
        <v>0.52</v>
      </c>
      <c r="K584">
        <v>0</v>
      </c>
    </row>
    <row r="585" spans="1:11">
      <c r="A585" s="57">
        <v>41640</v>
      </c>
      <c r="B585">
        <v>1</v>
      </c>
      <c r="C585">
        <v>41.47</v>
      </c>
      <c r="D585">
        <v>0</v>
      </c>
      <c r="E585">
        <v>41.47</v>
      </c>
      <c r="F585">
        <v>5533</v>
      </c>
      <c r="G585" t="s">
        <v>386</v>
      </c>
      <c r="H585" t="s">
        <v>265</v>
      </c>
      <c r="I585">
        <v>0</v>
      </c>
      <c r="J585">
        <v>0</v>
      </c>
      <c r="K585">
        <v>0</v>
      </c>
    </row>
    <row r="586" spans="1:11">
      <c r="A586" s="57">
        <v>41640</v>
      </c>
      <c r="B586">
        <v>7486</v>
      </c>
      <c r="C586">
        <v>735651.73</v>
      </c>
      <c r="D586">
        <v>735651.73</v>
      </c>
      <c r="E586">
        <v>735651.73</v>
      </c>
      <c r="F586">
        <v>5533</v>
      </c>
      <c r="G586" t="s">
        <v>386</v>
      </c>
      <c r="H586" t="s">
        <v>265</v>
      </c>
      <c r="I586" t="s">
        <v>271</v>
      </c>
      <c r="J586">
        <v>0.52</v>
      </c>
      <c r="K586">
        <v>0</v>
      </c>
    </row>
    <row r="587" spans="1:11">
      <c r="A587" s="57">
        <v>41640</v>
      </c>
      <c r="B587">
        <v>57</v>
      </c>
      <c r="C587">
        <v>31505.33</v>
      </c>
      <c r="D587">
        <v>32450.41</v>
      </c>
      <c r="E587">
        <v>32450.41</v>
      </c>
      <c r="F587">
        <v>5533</v>
      </c>
      <c r="G587" t="s">
        <v>386</v>
      </c>
      <c r="H587" t="s">
        <v>267</v>
      </c>
      <c r="I587" t="s">
        <v>271</v>
      </c>
      <c r="J587">
        <v>0.52</v>
      </c>
      <c r="K587">
        <v>0</v>
      </c>
    </row>
    <row r="588" spans="1:11">
      <c r="A588" s="57">
        <v>41640</v>
      </c>
      <c r="B588">
        <v>6</v>
      </c>
      <c r="C588">
        <v>268.29000000000002</v>
      </c>
      <c r="D588">
        <v>0</v>
      </c>
      <c r="E588">
        <v>268.29000000000002</v>
      </c>
      <c r="F588">
        <v>5541</v>
      </c>
      <c r="G588" t="s">
        <v>387</v>
      </c>
      <c r="H588" t="s">
        <v>265</v>
      </c>
      <c r="I588">
        <v>0</v>
      </c>
      <c r="J588">
        <v>0</v>
      </c>
      <c r="K588">
        <v>0</v>
      </c>
    </row>
    <row r="589" spans="1:11">
      <c r="A589" s="57">
        <v>41640</v>
      </c>
      <c r="B589">
        <v>273073</v>
      </c>
      <c r="C589">
        <v>18168784.91</v>
      </c>
      <c r="D589">
        <v>18168784.91</v>
      </c>
      <c r="E589">
        <v>18168784.91</v>
      </c>
      <c r="F589">
        <v>5541</v>
      </c>
      <c r="G589" t="s">
        <v>387</v>
      </c>
      <c r="H589" t="s">
        <v>265</v>
      </c>
      <c r="I589" t="s">
        <v>273</v>
      </c>
      <c r="J589">
        <v>0.48</v>
      </c>
      <c r="K589">
        <v>0</v>
      </c>
    </row>
    <row r="590" spans="1:11">
      <c r="A590" s="57">
        <v>41640</v>
      </c>
      <c r="B590">
        <v>1517</v>
      </c>
      <c r="C590">
        <v>94265.76</v>
      </c>
      <c r="D590">
        <v>97110.84</v>
      </c>
      <c r="E590">
        <v>97110.84</v>
      </c>
      <c r="F590">
        <v>5541</v>
      </c>
      <c r="G590" t="s">
        <v>387</v>
      </c>
      <c r="H590" t="s">
        <v>267</v>
      </c>
      <c r="I590" t="s">
        <v>273</v>
      </c>
      <c r="J590">
        <v>0.48</v>
      </c>
      <c r="K590">
        <v>0</v>
      </c>
    </row>
    <row r="591" spans="1:11">
      <c r="A591" s="57">
        <v>41640</v>
      </c>
      <c r="B591">
        <v>142</v>
      </c>
      <c r="C591">
        <v>6926.41</v>
      </c>
      <c r="D591">
        <v>7135.87</v>
      </c>
      <c r="E591">
        <v>7135.87</v>
      </c>
      <c r="F591">
        <v>5542</v>
      </c>
      <c r="G591" t="s">
        <v>388</v>
      </c>
      <c r="H591" t="s">
        <v>267</v>
      </c>
      <c r="I591" t="s">
        <v>273</v>
      </c>
      <c r="J591">
        <v>0.48</v>
      </c>
      <c r="K591">
        <v>0</v>
      </c>
    </row>
    <row r="592" spans="1:11">
      <c r="A592" s="57">
        <v>41640</v>
      </c>
      <c r="B592">
        <v>579</v>
      </c>
      <c r="C592">
        <v>112752.92</v>
      </c>
      <c r="D592">
        <v>112752.92</v>
      </c>
      <c r="E592">
        <v>112752.92</v>
      </c>
      <c r="F592">
        <v>5551</v>
      </c>
      <c r="G592" t="s">
        <v>389</v>
      </c>
      <c r="H592" t="s">
        <v>265</v>
      </c>
      <c r="I592" t="s">
        <v>268</v>
      </c>
      <c r="J592">
        <v>0.5</v>
      </c>
      <c r="K592">
        <v>0</v>
      </c>
    </row>
    <row r="593" spans="1:11">
      <c r="A593" s="57">
        <v>41640</v>
      </c>
      <c r="B593">
        <v>14</v>
      </c>
      <c r="C593">
        <v>6476.93</v>
      </c>
      <c r="D593">
        <v>6671.27</v>
      </c>
      <c r="E593">
        <v>6671.27</v>
      </c>
      <c r="F593">
        <v>5551</v>
      </c>
      <c r="G593" t="s">
        <v>389</v>
      </c>
      <c r="H593" t="s">
        <v>267</v>
      </c>
      <c r="I593" t="s">
        <v>268</v>
      </c>
      <c r="J593">
        <v>0.5</v>
      </c>
      <c r="K593">
        <v>0</v>
      </c>
    </row>
    <row r="594" spans="1:11">
      <c r="A594" s="57">
        <v>41640</v>
      </c>
      <c r="B594">
        <v>26</v>
      </c>
      <c r="C594">
        <v>20836.650000000001</v>
      </c>
      <c r="D594">
        <v>20836.650000000001</v>
      </c>
      <c r="E594">
        <v>20836.650000000001</v>
      </c>
      <c r="F594">
        <v>5561</v>
      </c>
      <c r="G594" t="s">
        <v>390</v>
      </c>
      <c r="H594" t="s">
        <v>265</v>
      </c>
      <c r="I594" t="s">
        <v>268</v>
      </c>
      <c r="J594">
        <v>0.5</v>
      </c>
      <c r="K594">
        <v>0</v>
      </c>
    </row>
    <row r="595" spans="1:11">
      <c r="A595" s="57">
        <v>41640</v>
      </c>
      <c r="B595">
        <v>13</v>
      </c>
      <c r="C595">
        <v>9134.08</v>
      </c>
      <c r="D595">
        <v>9443.06</v>
      </c>
      <c r="E595">
        <v>9443.06</v>
      </c>
      <c r="F595">
        <v>5561</v>
      </c>
      <c r="G595" t="s">
        <v>390</v>
      </c>
      <c r="H595" t="s">
        <v>267</v>
      </c>
      <c r="I595" t="s">
        <v>268</v>
      </c>
      <c r="J595">
        <v>0.5</v>
      </c>
      <c r="K595">
        <v>0</v>
      </c>
    </row>
    <row r="596" spans="1:11">
      <c r="A596" s="57">
        <v>41640</v>
      </c>
      <c r="B596">
        <v>244</v>
      </c>
      <c r="C596">
        <v>108950.43</v>
      </c>
      <c r="D596">
        <v>108950.43</v>
      </c>
      <c r="E596">
        <v>108950.43</v>
      </c>
      <c r="F596">
        <v>5571</v>
      </c>
      <c r="G596" t="s">
        <v>391</v>
      </c>
      <c r="H596" t="s">
        <v>265</v>
      </c>
      <c r="I596" t="s">
        <v>268</v>
      </c>
      <c r="J596">
        <v>0.5</v>
      </c>
      <c r="K596">
        <v>0</v>
      </c>
    </row>
    <row r="597" spans="1:11">
      <c r="A597" s="57">
        <v>41640</v>
      </c>
      <c r="B597">
        <v>35</v>
      </c>
      <c r="C597">
        <v>35545.94</v>
      </c>
      <c r="D597">
        <v>36612.32</v>
      </c>
      <c r="E597">
        <v>36612.32</v>
      </c>
      <c r="F597">
        <v>5571</v>
      </c>
      <c r="G597" t="s">
        <v>391</v>
      </c>
      <c r="H597" t="s">
        <v>267</v>
      </c>
      <c r="I597" t="s">
        <v>268</v>
      </c>
      <c r="J597">
        <v>0.5</v>
      </c>
      <c r="K597">
        <v>0</v>
      </c>
    </row>
    <row r="598" spans="1:11">
      <c r="A598" s="57">
        <v>41640</v>
      </c>
      <c r="B598">
        <v>388</v>
      </c>
      <c r="C598">
        <v>173486.86</v>
      </c>
      <c r="D598">
        <v>173486.86</v>
      </c>
      <c r="E598">
        <v>173486.86</v>
      </c>
      <c r="F598">
        <v>5599</v>
      </c>
      <c r="G598" t="s">
        <v>392</v>
      </c>
      <c r="H598" t="s">
        <v>265</v>
      </c>
      <c r="I598" t="s">
        <v>268</v>
      </c>
      <c r="J598">
        <v>0.5</v>
      </c>
      <c r="K598">
        <v>0</v>
      </c>
    </row>
    <row r="599" spans="1:11">
      <c r="A599" s="57">
        <v>41640</v>
      </c>
      <c r="B599">
        <v>7</v>
      </c>
      <c r="C599">
        <v>3035.52</v>
      </c>
      <c r="D599">
        <v>3126.6</v>
      </c>
      <c r="E599">
        <v>3126.6</v>
      </c>
      <c r="F599">
        <v>5599</v>
      </c>
      <c r="G599" t="s">
        <v>392</v>
      </c>
      <c r="H599" t="s">
        <v>267</v>
      </c>
      <c r="I599" t="s">
        <v>268</v>
      </c>
      <c r="J599">
        <v>0.5</v>
      </c>
      <c r="K599">
        <v>0</v>
      </c>
    </row>
    <row r="600" spans="1:11">
      <c r="A600" s="57">
        <v>41640</v>
      </c>
      <c r="B600">
        <v>4909</v>
      </c>
      <c r="C600">
        <v>665950.4</v>
      </c>
      <c r="D600">
        <v>665950.4</v>
      </c>
      <c r="E600">
        <v>665950.4</v>
      </c>
      <c r="F600">
        <v>5611</v>
      </c>
      <c r="G600" t="s">
        <v>393</v>
      </c>
      <c r="H600" t="s">
        <v>265</v>
      </c>
      <c r="I600" t="s">
        <v>268</v>
      </c>
      <c r="J600">
        <v>0.5</v>
      </c>
      <c r="K600">
        <v>0</v>
      </c>
    </row>
    <row r="601" spans="1:11">
      <c r="A601" s="57">
        <v>41640</v>
      </c>
      <c r="B601">
        <v>1</v>
      </c>
      <c r="C601">
        <v>232.37</v>
      </c>
      <c r="D601">
        <v>0</v>
      </c>
      <c r="E601">
        <v>239.35</v>
      </c>
      <c r="F601">
        <v>5611</v>
      </c>
      <c r="G601" t="s">
        <v>393</v>
      </c>
      <c r="H601" t="s">
        <v>267</v>
      </c>
      <c r="I601">
        <v>0</v>
      </c>
      <c r="J601">
        <v>0</v>
      </c>
      <c r="K601">
        <v>0</v>
      </c>
    </row>
    <row r="602" spans="1:11">
      <c r="A602" s="57">
        <v>41640</v>
      </c>
      <c r="B602">
        <v>429</v>
      </c>
      <c r="C602">
        <v>113512.23</v>
      </c>
      <c r="D602">
        <v>116411.73</v>
      </c>
      <c r="E602">
        <v>116411.73</v>
      </c>
      <c r="F602">
        <v>5611</v>
      </c>
      <c r="G602" t="s">
        <v>393</v>
      </c>
      <c r="H602" t="s">
        <v>267</v>
      </c>
      <c r="I602" t="s">
        <v>268</v>
      </c>
      <c r="J602">
        <v>0.5</v>
      </c>
      <c r="K602">
        <v>0</v>
      </c>
    </row>
    <row r="603" spans="1:11">
      <c r="A603" s="57">
        <v>41640</v>
      </c>
      <c r="B603">
        <v>25005</v>
      </c>
      <c r="C603">
        <v>2059761.78</v>
      </c>
      <c r="D603">
        <v>2059761.78</v>
      </c>
      <c r="E603">
        <v>2059761.78</v>
      </c>
      <c r="F603">
        <v>5621</v>
      </c>
      <c r="G603" t="s">
        <v>394</v>
      </c>
      <c r="H603" t="s">
        <v>265</v>
      </c>
      <c r="I603" t="s">
        <v>268</v>
      </c>
      <c r="J603">
        <v>0.5</v>
      </c>
      <c r="K603">
        <v>0</v>
      </c>
    </row>
    <row r="604" spans="1:11">
      <c r="A604" s="57">
        <v>41640</v>
      </c>
      <c r="B604">
        <v>1158</v>
      </c>
      <c r="C604">
        <v>237358.61</v>
      </c>
      <c r="D604">
        <v>244383.53</v>
      </c>
      <c r="E604">
        <v>244383.53</v>
      </c>
      <c r="F604">
        <v>5621</v>
      </c>
      <c r="G604" t="s">
        <v>394</v>
      </c>
      <c r="H604" t="s">
        <v>267</v>
      </c>
      <c r="I604" t="s">
        <v>268</v>
      </c>
      <c r="J604">
        <v>0.5</v>
      </c>
      <c r="K604">
        <v>0</v>
      </c>
    </row>
    <row r="605" spans="1:11">
      <c r="A605" s="57">
        <v>41640</v>
      </c>
      <c r="B605">
        <v>5725</v>
      </c>
      <c r="C605">
        <v>522963.25</v>
      </c>
      <c r="D605">
        <v>522963.25</v>
      </c>
      <c r="E605">
        <v>522963.25</v>
      </c>
      <c r="F605">
        <v>5631</v>
      </c>
      <c r="G605" t="s">
        <v>395</v>
      </c>
      <c r="H605" t="s">
        <v>265</v>
      </c>
      <c r="I605" t="s">
        <v>268</v>
      </c>
      <c r="J605">
        <v>0.5</v>
      </c>
      <c r="K605">
        <v>0</v>
      </c>
    </row>
    <row r="606" spans="1:11">
      <c r="A606" s="57">
        <v>41640</v>
      </c>
      <c r="B606">
        <v>326</v>
      </c>
      <c r="C606">
        <v>88066.3</v>
      </c>
      <c r="D606">
        <v>90728.26</v>
      </c>
      <c r="E606">
        <v>90728.26</v>
      </c>
      <c r="F606">
        <v>5631</v>
      </c>
      <c r="G606" t="s">
        <v>395</v>
      </c>
      <c r="H606" t="s">
        <v>267</v>
      </c>
      <c r="I606" t="s">
        <v>268</v>
      </c>
      <c r="J606">
        <v>0.5</v>
      </c>
      <c r="K606">
        <v>0</v>
      </c>
    </row>
    <row r="607" spans="1:11">
      <c r="A607" s="57">
        <v>41640</v>
      </c>
      <c r="B607">
        <v>3430</v>
      </c>
      <c r="C607">
        <v>276367.90000000002</v>
      </c>
      <c r="D607">
        <v>276367.90000000002</v>
      </c>
      <c r="E607">
        <v>276367.90000000002</v>
      </c>
      <c r="F607">
        <v>5641</v>
      </c>
      <c r="G607" t="s">
        <v>396</v>
      </c>
      <c r="H607" t="s">
        <v>265</v>
      </c>
      <c r="I607" t="s">
        <v>268</v>
      </c>
      <c r="J607">
        <v>0.5</v>
      </c>
      <c r="K607">
        <v>0</v>
      </c>
    </row>
    <row r="608" spans="1:11">
      <c r="A608" s="57">
        <v>41640</v>
      </c>
      <c r="B608">
        <v>171</v>
      </c>
      <c r="C608">
        <v>17456.599999999999</v>
      </c>
      <c r="D608">
        <v>18023.72</v>
      </c>
      <c r="E608">
        <v>18023.72</v>
      </c>
      <c r="F608">
        <v>5641</v>
      </c>
      <c r="G608" t="s">
        <v>396</v>
      </c>
      <c r="H608" t="s">
        <v>267</v>
      </c>
      <c r="I608" t="s">
        <v>268</v>
      </c>
      <c r="J608">
        <v>0.5</v>
      </c>
      <c r="K608">
        <v>0</v>
      </c>
    </row>
    <row r="609" spans="1:11">
      <c r="A609" s="57">
        <v>41640</v>
      </c>
      <c r="B609">
        <v>5536</v>
      </c>
      <c r="C609">
        <v>344866.13</v>
      </c>
      <c r="D609">
        <v>344866.13</v>
      </c>
      <c r="E609">
        <v>344866.13</v>
      </c>
      <c r="F609">
        <v>5651</v>
      </c>
      <c r="G609" t="s">
        <v>397</v>
      </c>
      <c r="H609" t="s">
        <v>265</v>
      </c>
      <c r="I609" t="s">
        <v>268</v>
      </c>
      <c r="J609">
        <v>0.5</v>
      </c>
      <c r="K609">
        <v>0</v>
      </c>
    </row>
    <row r="610" spans="1:11">
      <c r="A610" s="57">
        <v>41640</v>
      </c>
      <c r="B610">
        <v>2560</v>
      </c>
      <c r="C610">
        <v>430335.63</v>
      </c>
      <c r="D610">
        <v>443637.99</v>
      </c>
      <c r="E610">
        <v>443637.99</v>
      </c>
      <c r="F610">
        <v>5651</v>
      </c>
      <c r="G610" t="s">
        <v>397</v>
      </c>
      <c r="H610" t="s">
        <v>267</v>
      </c>
      <c r="I610" t="s">
        <v>268</v>
      </c>
      <c r="J610">
        <v>0.5</v>
      </c>
      <c r="K610">
        <v>0</v>
      </c>
    </row>
    <row r="611" spans="1:11">
      <c r="A611" s="57">
        <v>41640</v>
      </c>
      <c r="B611">
        <v>3</v>
      </c>
      <c r="C611">
        <v>107.97</v>
      </c>
      <c r="D611">
        <v>107.97</v>
      </c>
      <c r="E611">
        <v>107.97</v>
      </c>
      <c r="F611">
        <v>5655</v>
      </c>
      <c r="G611" t="s">
        <v>398</v>
      </c>
      <c r="H611" t="s">
        <v>265</v>
      </c>
      <c r="I611" t="s">
        <v>268</v>
      </c>
      <c r="J611">
        <v>0.5</v>
      </c>
      <c r="K611">
        <v>0</v>
      </c>
    </row>
    <row r="612" spans="1:11">
      <c r="A612" s="57">
        <v>41640</v>
      </c>
      <c r="B612">
        <v>121</v>
      </c>
      <c r="C612">
        <v>12925.73</v>
      </c>
      <c r="D612">
        <v>13316.61</v>
      </c>
      <c r="E612">
        <v>13316.61</v>
      </c>
      <c r="F612">
        <v>5655</v>
      </c>
      <c r="G612" t="s">
        <v>398</v>
      </c>
      <c r="H612" t="s">
        <v>267</v>
      </c>
      <c r="I612" t="s">
        <v>268</v>
      </c>
      <c r="J612">
        <v>0.5</v>
      </c>
      <c r="K612">
        <v>0</v>
      </c>
    </row>
    <row r="613" spans="1:11">
      <c r="A613" s="57">
        <v>41640</v>
      </c>
      <c r="B613">
        <v>10489</v>
      </c>
      <c r="C613">
        <v>1308765.58</v>
      </c>
      <c r="D613">
        <v>1308765.58</v>
      </c>
      <c r="E613">
        <v>1308765.58</v>
      </c>
      <c r="F613">
        <v>5661</v>
      </c>
      <c r="G613" t="s">
        <v>399</v>
      </c>
      <c r="H613" t="s">
        <v>265</v>
      </c>
      <c r="I613" t="s">
        <v>268</v>
      </c>
      <c r="J613">
        <v>0.5</v>
      </c>
      <c r="K613">
        <v>0</v>
      </c>
    </row>
    <row r="614" spans="1:11">
      <c r="A614" s="57">
        <v>41640</v>
      </c>
      <c r="B614">
        <v>1183</v>
      </c>
      <c r="C614">
        <v>160176.59</v>
      </c>
      <c r="D614">
        <v>164926.99</v>
      </c>
      <c r="E614">
        <v>164926.99</v>
      </c>
      <c r="F614">
        <v>5661</v>
      </c>
      <c r="G614" t="s">
        <v>399</v>
      </c>
      <c r="H614" t="s">
        <v>267</v>
      </c>
      <c r="I614" t="s">
        <v>268</v>
      </c>
      <c r="J614">
        <v>0.5</v>
      </c>
      <c r="K614">
        <v>0</v>
      </c>
    </row>
    <row r="615" spans="1:11">
      <c r="A615" s="57">
        <v>41640</v>
      </c>
      <c r="B615">
        <v>10</v>
      </c>
      <c r="C615">
        <v>3844.25</v>
      </c>
      <c r="D615">
        <v>3844.25</v>
      </c>
      <c r="E615">
        <v>3844.25</v>
      </c>
      <c r="F615">
        <v>5681</v>
      </c>
      <c r="G615" t="s">
        <v>400</v>
      </c>
      <c r="H615" t="s">
        <v>265</v>
      </c>
      <c r="I615" t="s">
        <v>268</v>
      </c>
      <c r="J615">
        <v>0.5</v>
      </c>
      <c r="K615">
        <v>0</v>
      </c>
    </row>
    <row r="616" spans="1:11">
      <c r="A616" s="57">
        <v>41640</v>
      </c>
      <c r="B616">
        <v>1</v>
      </c>
      <c r="C616">
        <v>364.62</v>
      </c>
      <c r="D616">
        <v>375.56</v>
      </c>
      <c r="E616">
        <v>375.56</v>
      </c>
      <c r="F616">
        <v>5681</v>
      </c>
      <c r="G616" t="s">
        <v>400</v>
      </c>
      <c r="H616" t="s">
        <v>267</v>
      </c>
      <c r="I616" t="s">
        <v>268</v>
      </c>
      <c r="J616">
        <v>0.5</v>
      </c>
      <c r="K616">
        <v>0</v>
      </c>
    </row>
    <row r="617" spans="1:11">
      <c r="A617" s="57">
        <v>41640</v>
      </c>
      <c r="B617">
        <v>21465</v>
      </c>
      <c r="C617">
        <v>2053385.35</v>
      </c>
      <c r="D617">
        <v>2053385.35</v>
      </c>
      <c r="E617">
        <v>2053385.35</v>
      </c>
      <c r="F617">
        <v>5691</v>
      </c>
      <c r="G617" t="s">
        <v>401</v>
      </c>
      <c r="H617" t="s">
        <v>265</v>
      </c>
      <c r="I617" t="s">
        <v>268</v>
      </c>
      <c r="J617">
        <v>0.5</v>
      </c>
      <c r="K617">
        <v>0</v>
      </c>
    </row>
    <row r="618" spans="1:11">
      <c r="A618" s="57">
        <v>41640</v>
      </c>
      <c r="B618">
        <v>1</v>
      </c>
      <c r="C618">
        <v>103.67</v>
      </c>
      <c r="D618">
        <v>0</v>
      </c>
      <c r="E618">
        <v>106.77</v>
      </c>
      <c r="F618">
        <v>5691</v>
      </c>
      <c r="G618" t="s">
        <v>401</v>
      </c>
      <c r="H618" t="s">
        <v>267</v>
      </c>
      <c r="I618">
        <v>0</v>
      </c>
      <c r="J618">
        <v>0</v>
      </c>
      <c r="K618">
        <v>0</v>
      </c>
    </row>
    <row r="619" spans="1:11">
      <c r="A619" s="57">
        <v>41640</v>
      </c>
      <c r="B619">
        <v>2494</v>
      </c>
      <c r="C619">
        <v>417305.95</v>
      </c>
      <c r="D619">
        <v>428591.23</v>
      </c>
      <c r="E619">
        <v>428591.23</v>
      </c>
      <c r="F619">
        <v>5691</v>
      </c>
      <c r="G619" t="s">
        <v>401</v>
      </c>
      <c r="H619" t="s">
        <v>267</v>
      </c>
      <c r="I619" t="s">
        <v>268</v>
      </c>
      <c r="J619">
        <v>0.5</v>
      </c>
      <c r="K619">
        <v>0</v>
      </c>
    </row>
    <row r="620" spans="1:11">
      <c r="A620" s="57">
        <v>41640</v>
      </c>
      <c r="B620">
        <v>58</v>
      </c>
      <c r="C620">
        <v>5041.2299999999996</v>
      </c>
      <c r="D620">
        <v>5041.2299999999996</v>
      </c>
      <c r="E620">
        <v>5041.2299999999996</v>
      </c>
      <c r="F620">
        <v>5697</v>
      </c>
      <c r="G620" t="s">
        <v>402</v>
      </c>
      <c r="H620" t="s">
        <v>265</v>
      </c>
      <c r="I620" t="s">
        <v>266</v>
      </c>
      <c r="J620">
        <v>0.5</v>
      </c>
      <c r="K620">
        <v>0</v>
      </c>
    </row>
    <row r="621" spans="1:11">
      <c r="A621" s="57">
        <v>41640</v>
      </c>
      <c r="B621">
        <v>41</v>
      </c>
      <c r="C621">
        <v>15543.05</v>
      </c>
      <c r="D621">
        <v>15996.65</v>
      </c>
      <c r="E621">
        <v>15996.65</v>
      </c>
      <c r="F621">
        <v>5697</v>
      </c>
      <c r="G621" t="s">
        <v>402</v>
      </c>
      <c r="H621" t="s">
        <v>267</v>
      </c>
      <c r="I621" t="s">
        <v>266</v>
      </c>
      <c r="J621">
        <v>0.5</v>
      </c>
      <c r="K621">
        <v>0</v>
      </c>
    </row>
    <row r="622" spans="1:11">
      <c r="A622" s="57">
        <v>41640</v>
      </c>
      <c r="B622">
        <v>2</v>
      </c>
      <c r="C622">
        <v>3599.51</v>
      </c>
      <c r="D622">
        <v>3707.49</v>
      </c>
      <c r="E622">
        <v>3707.49</v>
      </c>
      <c r="F622">
        <v>5698</v>
      </c>
      <c r="G622" t="s">
        <v>403</v>
      </c>
      <c r="H622" t="s">
        <v>267</v>
      </c>
      <c r="I622" t="s">
        <v>268</v>
      </c>
      <c r="J622">
        <v>0.5</v>
      </c>
      <c r="K622">
        <v>0</v>
      </c>
    </row>
    <row r="623" spans="1:11">
      <c r="A623" s="57">
        <v>41640</v>
      </c>
      <c r="B623">
        <v>1</v>
      </c>
      <c r="C623">
        <v>800</v>
      </c>
      <c r="D623">
        <v>0</v>
      </c>
      <c r="E623">
        <v>800</v>
      </c>
      <c r="F623">
        <v>5699</v>
      </c>
      <c r="G623" t="s">
        <v>404</v>
      </c>
      <c r="H623" t="s">
        <v>265</v>
      </c>
      <c r="I623">
        <v>0</v>
      </c>
      <c r="J623">
        <v>0</v>
      </c>
      <c r="K623">
        <v>0</v>
      </c>
    </row>
    <row r="624" spans="1:11">
      <c r="A624" s="57">
        <v>41640</v>
      </c>
      <c r="B624">
        <v>10517</v>
      </c>
      <c r="C624">
        <v>1086502.8400000001</v>
      </c>
      <c r="D624">
        <v>1086502.8400000001</v>
      </c>
      <c r="E624">
        <v>1086502.8400000001</v>
      </c>
      <c r="F624">
        <v>5699</v>
      </c>
      <c r="G624" t="s">
        <v>404</v>
      </c>
      <c r="H624" t="s">
        <v>265</v>
      </c>
      <c r="I624" t="s">
        <v>268</v>
      </c>
      <c r="J624">
        <v>0.5</v>
      </c>
      <c r="K624">
        <v>0</v>
      </c>
    </row>
    <row r="625" spans="1:11">
      <c r="A625" s="57">
        <v>41640</v>
      </c>
      <c r="B625">
        <v>1235</v>
      </c>
      <c r="C625">
        <v>279139.12</v>
      </c>
      <c r="D625">
        <v>287707.42</v>
      </c>
      <c r="E625">
        <v>287707.42</v>
      </c>
      <c r="F625">
        <v>5699</v>
      </c>
      <c r="G625" t="s">
        <v>404</v>
      </c>
      <c r="H625" t="s">
        <v>267</v>
      </c>
      <c r="I625" t="s">
        <v>268</v>
      </c>
      <c r="J625">
        <v>0.5</v>
      </c>
      <c r="K625">
        <v>0</v>
      </c>
    </row>
    <row r="626" spans="1:11">
      <c r="A626" s="57">
        <v>41640</v>
      </c>
      <c r="B626">
        <v>1</v>
      </c>
      <c r="C626">
        <v>139.9</v>
      </c>
      <c r="D626">
        <v>0</v>
      </c>
      <c r="E626">
        <v>139.9</v>
      </c>
      <c r="F626">
        <v>5712</v>
      </c>
      <c r="G626" t="s">
        <v>405</v>
      </c>
      <c r="H626" t="s">
        <v>265</v>
      </c>
      <c r="I626">
        <v>0</v>
      </c>
      <c r="J626">
        <v>0</v>
      </c>
      <c r="K626">
        <v>0</v>
      </c>
    </row>
    <row r="627" spans="1:11">
      <c r="A627" s="57">
        <v>41640</v>
      </c>
      <c r="B627">
        <v>2748</v>
      </c>
      <c r="C627">
        <v>1553970.57</v>
      </c>
      <c r="D627">
        <v>1553970.57</v>
      </c>
      <c r="E627">
        <v>1553970.57</v>
      </c>
      <c r="F627">
        <v>5712</v>
      </c>
      <c r="G627" t="s">
        <v>405</v>
      </c>
      <c r="H627" t="s">
        <v>265</v>
      </c>
      <c r="I627" t="s">
        <v>268</v>
      </c>
      <c r="J627">
        <v>0.5</v>
      </c>
      <c r="K627">
        <v>0</v>
      </c>
    </row>
    <row r="628" spans="1:11">
      <c r="A628" s="57">
        <v>41640</v>
      </c>
      <c r="B628">
        <v>88</v>
      </c>
      <c r="C628">
        <v>36438.49</v>
      </c>
      <c r="D628">
        <v>37566.61</v>
      </c>
      <c r="E628">
        <v>37566.61</v>
      </c>
      <c r="F628">
        <v>5712</v>
      </c>
      <c r="G628" t="s">
        <v>405</v>
      </c>
      <c r="H628" t="s">
        <v>267</v>
      </c>
      <c r="I628" t="s">
        <v>268</v>
      </c>
      <c r="J628">
        <v>0.5</v>
      </c>
      <c r="K628">
        <v>0</v>
      </c>
    </row>
    <row r="629" spans="1:11">
      <c r="A629" s="57">
        <v>41640</v>
      </c>
      <c r="B629">
        <v>262</v>
      </c>
      <c r="C629">
        <v>299550.59000000003</v>
      </c>
      <c r="D629">
        <v>299550.59000000003</v>
      </c>
      <c r="E629">
        <v>299550.59000000003</v>
      </c>
      <c r="F629">
        <v>5713</v>
      </c>
      <c r="G629" t="s">
        <v>406</v>
      </c>
      <c r="H629" t="s">
        <v>265</v>
      </c>
      <c r="I629" t="s">
        <v>268</v>
      </c>
      <c r="J629">
        <v>0.5</v>
      </c>
      <c r="K629">
        <v>0</v>
      </c>
    </row>
    <row r="630" spans="1:11">
      <c r="A630" s="57">
        <v>41640</v>
      </c>
      <c r="B630">
        <v>6</v>
      </c>
      <c r="C630">
        <v>11686.89</v>
      </c>
      <c r="D630">
        <v>12037.49</v>
      </c>
      <c r="E630">
        <v>12037.49</v>
      </c>
      <c r="F630">
        <v>5713</v>
      </c>
      <c r="G630" t="s">
        <v>406</v>
      </c>
      <c r="H630" t="s">
        <v>267</v>
      </c>
      <c r="I630" t="s">
        <v>268</v>
      </c>
      <c r="J630">
        <v>0.5</v>
      </c>
      <c r="K630">
        <v>0</v>
      </c>
    </row>
    <row r="631" spans="1:11">
      <c r="A631" s="57">
        <v>41640</v>
      </c>
      <c r="B631">
        <v>504</v>
      </c>
      <c r="C631">
        <v>69946.11</v>
      </c>
      <c r="D631">
        <v>69946.11</v>
      </c>
      <c r="E631">
        <v>69946.11</v>
      </c>
      <c r="F631">
        <v>5714</v>
      </c>
      <c r="G631" t="s">
        <v>407</v>
      </c>
      <c r="H631" t="s">
        <v>265</v>
      </c>
      <c r="I631" t="s">
        <v>268</v>
      </c>
      <c r="J631">
        <v>0.5</v>
      </c>
      <c r="K631">
        <v>0</v>
      </c>
    </row>
    <row r="632" spans="1:11">
      <c r="A632" s="57">
        <v>41640</v>
      </c>
      <c r="B632">
        <v>1</v>
      </c>
      <c r="C632">
        <v>436.44</v>
      </c>
      <c r="D632">
        <v>449.54</v>
      </c>
      <c r="E632">
        <v>449.54</v>
      </c>
      <c r="F632">
        <v>5714</v>
      </c>
      <c r="G632" t="s">
        <v>407</v>
      </c>
      <c r="H632" t="s">
        <v>267</v>
      </c>
      <c r="I632" t="s">
        <v>268</v>
      </c>
      <c r="J632">
        <v>0.5</v>
      </c>
      <c r="K632">
        <v>0</v>
      </c>
    </row>
    <row r="633" spans="1:11">
      <c r="A633" s="57">
        <v>41640</v>
      </c>
      <c r="B633">
        <v>16</v>
      </c>
      <c r="C633">
        <v>2500.11</v>
      </c>
      <c r="D633">
        <v>2500.11</v>
      </c>
      <c r="E633">
        <v>2500.11</v>
      </c>
      <c r="F633">
        <v>5718</v>
      </c>
      <c r="G633" t="s">
        <v>408</v>
      </c>
      <c r="H633" t="s">
        <v>265</v>
      </c>
      <c r="I633" t="s">
        <v>268</v>
      </c>
      <c r="J633">
        <v>0.5</v>
      </c>
      <c r="K633">
        <v>0</v>
      </c>
    </row>
    <row r="634" spans="1:11">
      <c r="A634" s="57">
        <v>41640</v>
      </c>
      <c r="B634">
        <v>12594</v>
      </c>
      <c r="C634">
        <v>1828577.73</v>
      </c>
      <c r="D634">
        <v>1828577.73</v>
      </c>
      <c r="E634">
        <v>1828577.73</v>
      </c>
      <c r="F634">
        <v>5719</v>
      </c>
      <c r="G634" t="s">
        <v>409</v>
      </c>
      <c r="H634" t="s">
        <v>265</v>
      </c>
      <c r="I634" t="s">
        <v>268</v>
      </c>
      <c r="J634">
        <v>0.5</v>
      </c>
      <c r="K634">
        <v>0</v>
      </c>
    </row>
    <row r="635" spans="1:11">
      <c r="A635" s="57">
        <v>41640</v>
      </c>
      <c r="B635">
        <v>287</v>
      </c>
      <c r="C635">
        <v>52600.800000000003</v>
      </c>
      <c r="D635">
        <v>54113.5</v>
      </c>
      <c r="E635">
        <v>54113.5</v>
      </c>
      <c r="F635">
        <v>5719</v>
      </c>
      <c r="G635" t="s">
        <v>409</v>
      </c>
      <c r="H635" t="s">
        <v>267</v>
      </c>
      <c r="I635" t="s">
        <v>268</v>
      </c>
      <c r="J635">
        <v>0.5</v>
      </c>
      <c r="K635">
        <v>0</v>
      </c>
    </row>
    <row r="636" spans="1:11">
      <c r="A636" s="57">
        <v>41640</v>
      </c>
      <c r="B636">
        <v>2376</v>
      </c>
      <c r="C636">
        <v>1570174.66</v>
      </c>
      <c r="D636">
        <v>1570174.66</v>
      </c>
      <c r="E636">
        <v>1570174.66</v>
      </c>
      <c r="F636">
        <v>5722</v>
      </c>
      <c r="G636" t="s">
        <v>410</v>
      </c>
      <c r="H636" t="s">
        <v>265</v>
      </c>
      <c r="I636" t="s">
        <v>268</v>
      </c>
      <c r="J636">
        <v>0.5</v>
      </c>
      <c r="K636">
        <v>0</v>
      </c>
    </row>
    <row r="637" spans="1:11">
      <c r="A637" s="57">
        <v>41640</v>
      </c>
      <c r="B637">
        <v>65</v>
      </c>
      <c r="C637">
        <v>9768.4699999999993</v>
      </c>
      <c r="D637">
        <v>10061.51</v>
      </c>
      <c r="E637">
        <v>10061.51</v>
      </c>
      <c r="F637">
        <v>5722</v>
      </c>
      <c r="G637" t="s">
        <v>410</v>
      </c>
      <c r="H637" t="s">
        <v>267</v>
      </c>
      <c r="I637" t="s">
        <v>268</v>
      </c>
      <c r="J637">
        <v>0.5</v>
      </c>
      <c r="K637">
        <v>0</v>
      </c>
    </row>
    <row r="638" spans="1:11">
      <c r="A638" s="57">
        <v>41640</v>
      </c>
      <c r="B638">
        <v>1</v>
      </c>
      <c r="C638">
        <v>800</v>
      </c>
      <c r="D638">
        <v>0</v>
      </c>
      <c r="E638">
        <v>800</v>
      </c>
      <c r="F638">
        <v>5732</v>
      </c>
      <c r="G638" t="s">
        <v>411</v>
      </c>
      <c r="H638" t="s">
        <v>265</v>
      </c>
      <c r="I638">
        <v>0</v>
      </c>
      <c r="J638">
        <v>0</v>
      </c>
      <c r="K638">
        <v>0</v>
      </c>
    </row>
    <row r="639" spans="1:11">
      <c r="A639" s="57">
        <v>41640</v>
      </c>
      <c r="B639">
        <v>15271</v>
      </c>
      <c r="C639">
        <v>5002372.71</v>
      </c>
      <c r="D639">
        <v>5002372.71</v>
      </c>
      <c r="E639">
        <v>5002372.71</v>
      </c>
      <c r="F639">
        <v>5732</v>
      </c>
      <c r="G639" t="s">
        <v>411</v>
      </c>
      <c r="H639" t="s">
        <v>265</v>
      </c>
      <c r="I639" t="s">
        <v>268</v>
      </c>
      <c r="J639">
        <v>0.5</v>
      </c>
      <c r="K639">
        <v>0</v>
      </c>
    </row>
    <row r="640" spans="1:11">
      <c r="A640" s="57">
        <v>41640</v>
      </c>
      <c r="B640">
        <v>666</v>
      </c>
      <c r="C640">
        <v>143565.07</v>
      </c>
      <c r="D640">
        <v>147781.91</v>
      </c>
      <c r="E640">
        <v>147781.91</v>
      </c>
      <c r="F640">
        <v>5732</v>
      </c>
      <c r="G640" t="s">
        <v>411</v>
      </c>
      <c r="H640" t="s">
        <v>267</v>
      </c>
      <c r="I640" t="s">
        <v>268</v>
      </c>
      <c r="J640">
        <v>0.5</v>
      </c>
      <c r="K640">
        <v>0</v>
      </c>
    </row>
    <row r="641" spans="1:11">
      <c r="A641" s="57">
        <v>41640</v>
      </c>
      <c r="B641">
        <v>270</v>
      </c>
      <c r="C641">
        <v>127041.9</v>
      </c>
      <c r="D641">
        <v>127041.9</v>
      </c>
      <c r="E641">
        <v>127041.9</v>
      </c>
      <c r="F641">
        <v>5733</v>
      </c>
      <c r="G641" t="s">
        <v>412</v>
      </c>
      <c r="H641" t="s">
        <v>265</v>
      </c>
      <c r="I641" t="s">
        <v>268</v>
      </c>
      <c r="J641">
        <v>0.5</v>
      </c>
      <c r="K641">
        <v>0</v>
      </c>
    </row>
    <row r="642" spans="1:11">
      <c r="A642" s="57">
        <v>41640</v>
      </c>
      <c r="B642">
        <v>46</v>
      </c>
      <c r="C642">
        <v>45416.77</v>
      </c>
      <c r="D642">
        <v>46779.29</v>
      </c>
      <c r="E642">
        <v>46779.29</v>
      </c>
      <c r="F642">
        <v>5733</v>
      </c>
      <c r="G642" t="s">
        <v>412</v>
      </c>
      <c r="H642" t="s">
        <v>267</v>
      </c>
      <c r="I642" t="s">
        <v>268</v>
      </c>
      <c r="J642">
        <v>0.5</v>
      </c>
      <c r="K642">
        <v>0</v>
      </c>
    </row>
    <row r="643" spans="1:11">
      <c r="A643" s="57">
        <v>41640</v>
      </c>
      <c r="B643">
        <v>6</v>
      </c>
      <c r="C643">
        <v>5896</v>
      </c>
      <c r="D643">
        <v>5896</v>
      </c>
      <c r="E643">
        <v>5896</v>
      </c>
      <c r="F643">
        <v>5734</v>
      </c>
      <c r="G643" t="s">
        <v>413</v>
      </c>
      <c r="H643" t="s">
        <v>265</v>
      </c>
      <c r="I643" t="s">
        <v>268</v>
      </c>
      <c r="J643">
        <v>0.5</v>
      </c>
      <c r="K643">
        <v>0</v>
      </c>
    </row>
    <row r="644" spans="1:11">
      <c r="A644" s="57">
        <v>41640</v>
      </c>
      <c r="B644">
        <v>237</v>
      </c>
      <c r="C644">
        <v>43064.77</v>
      </c>
      <c r="D644">
        <v>44309.95</v>
      </c>
      <c r="E644">
        <v>44309.95</v>
      </c>
      <c r="F644">
        <v>5734</v>
      </c>
      <c r="G644" t="s">
        <v>413</v>
      </c>
      <c r="H644" t="s">
        <v>267</v>
      </c>
      <c r="I644" t="s">
        <v>268</v>
      </c>
      <c r="J644">
        <v>0.5</v>
      </c>
      <c r="K644">
        <v>0</v>
      </c>
    </row>
    <row r="645" spans="1:11">
      <c r="A645" s="57">
        <v>41640</v>
      </c>
      <c r="B645">
        <v>2691</v>
      </c>
      <c r="C645">
        <v>71773.13</v>
      </c>
      <c r="D645">
        <v>71773.13</v>
      </c>
      <c r="E645">
        <v>71773.13</v>
      </c>
      <c r="F645">
        <v>5735</v>
      </c>
      <c r="G645" t="s">
        <v>414</v>
      </c>
      <c r="H645" t="s">
        <v>265</v>
      </c>
      <c r="I645" t="s">
        <v>268</v>
      </c>
      <c r="J645">
        <v>0.5</v>
      </c>
      <c r="K645">
        <v>0</v>
      </c>
    </row>
    <row r="646" spans="1:11">
      <c r="A646" s="57">
        <v>41640</v>
      </c>
      <c r="B646">
        <v>48</v>
      </c>
      <c r="C646">
        <v>4666.7299999999996</v>
      </c>
      <c r="D646">
        <v>4808.2299999999996</v>
      </c>
      <c r="E646">
        <v>4808.2299999999996</v>
      </c>
      <c r="F646">
        <v>5735</v>
      </c>
      <c r="G646" t="s">
        <v>414</v>
      </c>
      <c r="H646" t="s">
        <v>267</v>
      </c>
      <c r="I646" t="s">
        <v>268</v>
      </c>
      <c r="J646">
        <v>0.5</v>
      </c>
      <c r="K646">
        <v>0</v>
      </c>
    </row>
    <row r="647" spans="1:11">
      <c r="A647" s="57">
        <v>41640</v>
      </c>
      <c r="B647">
        <v>8220</v>
      </c>
      <c r="C647">
        <v>793826.91</v>
      </c>
      <c r="D647">
        <v>793826.91</v>
      </c>
      <c r="E647">
        <v>793826.91</v>
      </c>
      <c r="F647">
        <v>5811</v>
      </c>
      <c r="G647" t="s">
        <v>415</v>
      </c>
      <c r="H647" t="s">
        <v>265</v>
      </c>
      <c r="I647" t="s">
        <v>274</v>
      </c>
      <c r="J647">
        <v>0.52</v>
      </c>
      <c r="K647">
        <v>0</v>
      </c>
    </row>
    <row r="648" spans="1:11">
      <c r="A648" s="57">
        <v>41640</v>
      </c>
      <c r="B648">
        <v>209</v>
      </c>
      <c r="C648">
        <v>15866.46</v>
      </c>
      <c r="D648">
        <v>16344.18</v>
      </c>
      <c r="E648">
        <v>16344.18</v>
      </c>
      <c r="F648">
        <v>5811</v>
      </c>
      <c r="G648" t="s">
        <v>415</v>
      </c>
      <c r="H648" t="s">
        <v>267</v>
      </c>
      <c r="I648" t="s">
        <v>274</v>
      </c>
      <c r="J648">
        <v>0.52</v>
      </c>
      <c r="K648">
        <v>0</v>
      </c>
    </row>
    <row r="649" spans="1:11">
      <c r="A649" s="57">
        <v>41640</v>
      </c>
      <c r="B649">
        <v>1</v>
      </c>
      <c r="C649">
        <v>30</v>
      </c>
      <c r="D649">
        <v>0</v>
      </c>
      <c r="E649">
        <v>30</v>
      </c>
      <c r="F649">
        <v>5812</v>
      </c>
      <c r="G649" t="s">
        <v>416</v>
      </c>
      <c r="H649" t="s">
        <v>265</v>
      </c>
      <c r="I649">
        <v>0</v>
      </c>
      <c r="J649">
        <v>0</v>
      </c>
      <c r="K649">
        <v>0</v>
      </c>
    </row>
    <row r="650" spans="1:11">
      <c r="A650" s="57">
        <v>41640</v>
      </c>
      <c r="B650">
        <v>85008</v>
      </c>
      <c r="C650">
        <v>6945398.7400000002</v>
      </c>
      <c r="D650">
        <v>6945398.7400000002</v>
      </c>
      <c r="E650">
        <v>6945398.7400000002</v>
      </c>
      <c r="F650">
        <v>5812</v>
      </c>
      <c r="G650" t="s">
        <v>416</v>
      </c>
      <c r="H650" t="s">
        <v>265</v>
      </c>
      <c r="I650" t="s">
        <v>274</v>
      </c>
      <c r="J650">
        <v>0.52</v>
      </c>
      <c r="K650">
        <v>0</v>
      </c>
    </row>
    <row r="651" spans="1:11">
      <c r="A651" s="57">
        <v>41640</v>
      </c>
      <c r="B651">
        <v>1</v>
      </c>
      <c r="C651">
        <v>10.77</v>
      </c>
      <c r="D651">
        <v>0</v>
      </c>
      <c r="E651">
        <v>11.09</v>
      </c>
      <c r="F651">
        <v>5812</v>
      </c>
      <c r="G651" t="s">
        <v>416</v>
      </c>
      <c r="H651" t="s">
        <v>267</v>
      </c>
      <c r="I651">
        <v>0</v>
      </c>
      <c r="J651">
        <v>0</v>
      </c>
      <c r="K651">
        <v>0</v>
      </c>
    </row>
    <row r="652" spans="1:11">
      <c r="A652" s="57">
        <v>41640</v>
      </c>
      <c r="B652">
        <v>9664</v>
      </c>
      <c r="C652">
        <v>1131506.6499999999</v>
      </c>
      <c r="D652">
        <v>1165793.51</v>
      </c>
      <c r="E652">
        <v>1165793.51</v>
      </c>
      <c r="F652">
        <v>5812</v>
      </c>
      <c r="G652" t="s">
        <v>416</v>
      </c>
      <c r="H652" t="s">
        <v>267</v>
      </c>
      <c r="I652" t="s">
        <v>274</v>
      </c>
      <c r="J652">
        <v>0.52</v>
      </c>
      <c r="K652">
        <v>0</v>
      </c>
    </row>
    <row r="653" spans="1:11">
      <c r="A653" s="57">
        <v>41640</v>
      </c>
      <c r="B653">
        <v>1</v>
      </c>
      <c r="C653">
        <v>114.97</v>
      </c>
      <c r="D653">
        <v>0</v>
      </c>
      <c r="E653">
        <v>114.97</v>
      </c>
      <c r="F653">
        <v>5813</v>
      </c>
      <c r="G653" t="s">
        <v>417</v>
      </c>
      <c r="H653" t="s">
        <v>265</v>
      </c>
      <c r="I653">
        <v>0</v>
      </c>
      <c r="J653">
        <v>0</v>
      </c>
      <c r="K653">
        <v>0</v>
      </c>
    </row>
    <row r="654" spans="1:11">
      <c r="A654" s="57">
        <v>41640</v>
      </c>
      <c r="B654">
        <v>20379</v>
      </c>
      <c r="C654">
        <v>1807200.52</v>
      </c>
      <c r="D654">
        <v>1807200.52</v>
      </c>
      <c r="E654">
        <v>1807200.52</v>
      </c>
      <c r="F654">
        <v>5813</v>
      </c>
      <c r="G654" t="s">
        <v>417</v>
      </c>
      <c r="H654" t="s">
        <v>265</v>
      </c>
      <c r="I654" t="s">
        <v>274</v>
      </c>
      <c r="J654">
        <v>0.52</v>
      </c>
      <c r="K654">
        <v>0</v>
      </c>
    </row>
    <row r="655" spans="1:11">
      <c r="A655" s="57">
        <v>41640</v>
      </c>
      <c r="B655">
        <v>1281</v>
      </c>
      <c r="C655">
        <v>174692.41</v>
      </c>
      <c r="D655">
        <v>179977.15</v>
      </c>
      <c r="E655">
        <v>179977.15</v>
      </c>
      <c r="F655">
        <v>5813</v>
      </c>
      <c r="G655" t="s">
        <v>417</v>
      </c>
      <c r="H655" t="s">
        <v>267</v>
      </c>
      <c r="I655" t="s">
        <v>274</v>
      </c>
      <c r="J655">
        <v>0.52</v>
      </c>
      <c r="K655">
        <v>0</v>
      </c>
    </row>
    <row r="656" spans="1:11">
      <c r="A656" s="57">
        <v>41640</v>
      </c>
      <c r="B656">
        <v>37050</v>
      </c>
      <c r="C656">
        <v>651738.31000000006</v>
      </c>
      <c r="D656">
        <v>651738.31000000006</v>
      </c>
      <c r="E656">
        <v>651738.31000000006</v>
      </c>
      <c r="F656">
        <v>5814</v>
      </c>
      <c r="G656" t="s">
        <v>418</v>
      </c>
      <c r="H656" t="s">
        <v>265</v>
      </c>
      <c r="I656" t="s">
        <v>274</v>
      </c>
      <c r="J656">
        <v>0.52</v>
      </c>
      <c r="K656">
        <v>0</v>
      </c>
    </row>
    <row r="657" spans="1:11">
      <c r="A657" s="57">
        <v>41640</v>
      </c>
      <c r="B657">
        <v>1501</v>
      </c>
      <c r="C657">
        <v>39332.019999999997</v>
      </c>
      <c r="D657">
        <v>40512.800000000003</v>
      </c>
      <c r="E657">
        <v>40512.800000000003</v>
      </c>
      <c r="F657">
        <v>5814</v>
      </c>
      <c r="G657" t="s">
        <v>418</v>
      </c>
      <c r="H657" t="s">
        <v>267</v>
      </c>
      <c r="I657" t="s">
        <v>274</v>
      </c>
      <c r="J657">
        <v>0.52</v>
      </c>
      <c r="K657">
        <v>0</v>
      </c>
    </row>
    <row r="658" spans="1:11">
      <c r="A658" s="57">
        <v>41640</v>
      </c>
      <c r="B658">
        <v>1</v>
      </c>
      <c r="C658">
        <v>44.98</v>
      </c>
      <c r="D658">
        <v>0</v>
      </c>
      <c r="E658">
        <v>44.98</v>
      </c>
      <c r="F658">
        <v>5912</v>
      </c>
      <c r="G658" t="s">
        <v>419</v>
      </c>
      <c r="H658" t="s">
        <v>265</v>
      </c>
      <c r="I658">
        <v>0</v>
      </c>
      <c r="J658">
        <v>0</v>
      </c>
      <c r="K658">
        <v>0</v>
      </c>
    </row>
    <row r="659" spans="1:11">
      <c r="A659" s="57">
        <v>41640</v>
      </c>
      <c r="B659">
        <v>50728</v>
      </c>
      <c r="C659">
        <v>2231304.46</v>
      </c>
      <c r="D659">
        <v>2231304.46</v>
      </c>
      <c r="E659">
        <v>2231304.46</v>
      </c>
      <c r="F659">
        <v>5912</v>
      </c>
      <c r="G659" t="s">
        <v>419</v>
      </c>
      <c r="H659" t="s">
        <v>265</v>
      </c>
      <c r="I659" t="s">
        <v>266</v>
      </c>
      <c r="J659">
        <v>0.5</v>
      </c>
      <c r="K659">
        <v>0</v>
      </c>
    </row>
    <row r="660" spans="1:11">
      <c r="A660" s="57">
        <v>41640</v>
      </c>
      <c r="B660">
        <v>1094</v>
      </c>
      <c r="C660">
        <v>53913.51</v>
      </c>
      <c r="D660">
        <v>55669.07</v>
      </c>
      <c r="E660">
        <v>55669.07</v>
      </c>
      <c r="F660">
        <v>5912</v>
      </c>
      <c r="G660" t="s">
        <v>419</v>
      </c>
      <c r="H660" t="s">
        <v>267</v>
      </c>
      <c r="I660" t="s">
        <v>266</v>
      </c>
      <c r="J660">
        <v>0.5</v>
      </c>
      <c r="K660">
        <v>0</v>
      </c>
    </row>
    <row r="661" spans="1:11">
      <c r="A661" s="57">
        <v>41640</v>
      </c>
      <c r="B661">
        <v>3</v>
      </c>
      <c r="C661">
        <v>121.24</v>
      </c>
      <c r="D661">
        <v>0</v>
      </c>
      <c r="E661">
        <v>121.24</v>
      </c>
      <c r="F661">
        <v>5921</v>
      </c>
      <c r="G661" t="s">
        <v>420</v>
      </c>
      <c r="H661" t="s">
        <v>265</v>
      </c>
      <c r="I661">
        <v>0</v>
      </c>
      <c r="J661">
        <v>0</v>
      </c>
      <c r="K661">
        <v>0</v>
      </c>
    </row>
    <row r="662" spans="1:11">
      <c r="A662" s="57">
        <v>41640</v>
      </c>
      <c r="B662">
        <v>105402</v>
      </c>
      <c r="C662">
        <v>8117666.1699999999</v>
      </c>
      <c r="D662">
        <v>8117666.1699999999</v>
      </c>
      <c r="E662">
        <v>8117666.1699999999</v>
      </c>
      <c r="F662">
        <v>5921</v>
      </c>
      <c r="G662" t="s">
        <v>420</v>
      </c>
      <c r="H662" t="s">
        <v>265</v>
      </c>
      <c r="I662" t="s">
        <v>268</v>
      </c>
      <c r="J662">
        <v>0.5</v>
      </c>
      <c r="K662">
        <v>0</v>
      </c>
    </row>
    <row r="663" spans="1:11">
      <c r="A663" s="57">
        <v>41640</v>
      </c>
      <c r="B663">
        <v>547</v>
      </c>
      <c r="C663">
        <v>45620.57</v>
      </c>
      <c r="D663">
        <v>47014.95</v>
      </c>
      <c r="E663">
        <v>47014.95</v>
      </c>
      <c r="F663">
        <v>5921</v>
      </c>
      <c r="G663" t="s">
        <v>420</v>
      </c>
      <c r="H663" t="s">
        <v>267</v>
      </c>
      <c r="I663" t="s">
        <v>268</v>
      </c>
      <c r="J663">
        <v>0.5</v>
      </c>
      <c r="K663">
        <v>0</v>
      </c>
    </row>
    <row r="664" spans="1:11">
      <c r="A664" s="57">
        <v>41640</v>
      </c>
      <c r="B664">
        <v>6</v>
      </c>
      <c r="C664">
        <v>507.06</v>
      </c>
      <c r="D664">
        <v>522.28</v>
      </c>
      <c r="E664">
        <v>522.28</v>
      </c>
      <c r="F664">
        <v>5931</v>
      </c>
      <c r="G664" t="s">
        <v>421</v>
      </c>
      <c r="H664" t="s">
        <v>267</v>
      </c>
      <c r="I664" t="s">
        <v>268</v>
      </c>
      <c r="J664">
        <v>0.5</v>
      </c>
      <c r="K664">
        <v>0</v>
      </c>
    </row>
    <row r="665" spans="1:11">
      <c r="A665" s="57">
        <v>41640</v>
      </c>
      <c r="B665">
        <v>186</v>
      </c>
      <c r="C665">
        <v>50861.96</v>
      </c>
      <c r="D665">
        <v>50861.96</v>
      </c>
      <c r="E665">
        <v>50861.96</v>
      </c>
      <c r="F665">
        <v>5932</v>
      </c>
      <c r="G665" t="s">
        <v>422</v>
      </c>
      <c r="H665" t="s">
        <v>265</v>
      </c>
      <c r="I665" t="s">
        <v>268</v>
      </c>
      <c r="J665">
        <v>0.5</v>
      </c>
      <c r="K665">
        <v>0</v>
      </c>
    </row>
    <row r="666" spans="1:11">
      <c r="A666" s="57">
        <v>41640</v>
      </c>
      <c r="B666">
        <v>44</v>
      </c>
      <c r="C666">
        <v>25543.34</v>
      </c>
      <c r="D666">
        <v>26309.599999999999</v>
      </c>
      <c r="E666">
        <v>26309.599999999999</v>
      </c>
      <c r="F666">
        <v>5932</v>
      </c>
      <c r="G666" t="s">
        <v>422</v>
      </c>
      <c r="H666" t="s">
        <v>267</v>
      </c>
      <c r="I666" t="s">
        <v>268</v>
      </c>
      <c r="J666">
        <v>0.5</v>
      </c>
      <c r="K666">
        <v>0</v>
      </c>
    </row>
    <row r="667" spans="1:11">
      <c r="A667" s="57">
        <v>41640</v>
      </c>
      <c r="B667">
        <v>26</v>
      </c>
      <c r="C667">
        <v>4885.55</v>
      </c>
      <c r="D667">
        <v>4885.55</v>
      </c>
      <c r="E667">
        <v>4885.55</v>
      </c>
      <c r="F667">
        <v>5933</v>
      </c>
      <c r="G667" t="s">
        <v>423</v>
      </c>
      <c r="H667" t="s">
        <v>265</v>
      </c>
      <c r="I667" t="s">
        <v>268</v>
      </c>
      <c r="J667">
        <v>0.5</v>
      </c>
      <c r="K667">
        <v>0</v>
      </c>
    </row>
    <row r="668" spans="1:11">
      <c r="A668" s="57">
        <v>41640</v>
      </c>
      <c r="B668">
        <v>2</v>
      </c>
      <c r="C668">
        <v>159.44</v>
      </c>
      <c r="D668">
        <v>164.22</v>
      </c>
      <c r="E668">
        <v>164.22</v>
      </c>
      <c r="F668">
        <v>5933</v>
      </c>
      <c r="G668" t="s">
        <v>423</v>
      </c>
      <c r="H668" t="s">
        <v>267</v>
      </c>
      <c r="I668" t="s">
        <v>268</v>
      </c>
      <c r="J668">
        <v>0.5</v>
      </c>
      <c r="K668">
        <v>0</v>
      </c>
    </row>
    <row r="669" spans="1:11">
      <c r="A669" s="57">
        <v>41640</v>
      </c>
      <c r="B669">
        <v>6</v>
      </c>
      <c r="C669">
        <v>1663</v>
      </c>
      <c r="D669">
        <v>1663</v>
      </c>
      <c r="E669">
        <v>1663</v>
      </c>
      <c r="F669">
        <v>5935</v>
      </c>
      <c r="G669" t="s">
        <v>424</v>
      </c>
      <c r="H669" t="s">
        <v>265</v>
      </c>
      <c r="I669" t="s">
        <v>271</v>
      </c>
      <c r="J669">
        <v>0.52</v>
      </c>
      <c r="K669">
        <v>0</v>
      </c>
    </row>
    <row r="670" spans="1:11">
      <c r="A670" s="57">
        <v>41640</v>
      </c>
      <c r="B670">
        <v>471</v>
      </c>
      <c r="C670">
        <v>119479.65</v>
      </c>
      <c r="D670">
        <v>119479.65</v>
      </c>
      <c r="E670">
        <v>119479.65</v>
      </c>
      <c r="F670">
        <v>5940</v>
      </c>
      <c r="G670" t="s">
        <v>426</v>
      </c>
      <c r="H670" t="s">
        <v>265</v>
      </c>
      <c r="I670" t="s">
        <v>268</v>
      </c>
      <c r="J670">
        <v>0.5</v>
      </c>
      <c r="K670">
        <v>0</v>
      </c>
    </row>
    <row r="671" spans="1:11">
      <c r="A671" s="57">
        <v>41640</v>
      </c>
      <c r="B671">
        <v>490</v>
      </c>
      <c r="C671">
        <v>69422.31</v>
      </c>
      <c r="D671">
        <v>69588.63</v>
      </c>
      <c r="E671">
        <v>69588.63</v>
      </c>
      <c r="F671">
        <v>5940</v>
      </c>
      <c r="G671" t="s">
        <v>426</v>
      </c>
      <c r="H671" t="s">
        <v>267</v>
      </c>
      <c r="I671" t="s">
        <v>268</v>
      </c>
      <c r="J671">
        <v>0.5</v>
      </c>
      <c r="K671">
        <v>0</v>
      </c>
    </row>
    <row r="672" spans="1:11">
      <c r="A672" s="57">
        <v>41640</v>
      </c>
      <c r="B672">
        <v>17195</v>
      </c>
      <c r="C672">
        <v>1803389.32</v>
      </c>
      <c r="D672">
        <v>1803389.32</v>
      </c>
      <c r="E672">
        <v>1803389.32</v>
      </c>
      <c r="F672">
        <v>5941</v>
      </c>
      <c r="G672" t="s">
        <v>427</v>
      </c>
      <c r="H672" t="s">
        <v>265</v>
      </c>
      <c r="I672" t="s">
        <v>268</v>
      </c>
      <c r="J672">
        <v>0.5</v>
      </c>
      <c r="K672">
        <v>0</v>
      </c>
    </row>
    <row r="673" spans="1:11">
      <c r="A673" s="57">
        <v>41640</v>
      </c>
      <c r="B673">
        <v>1863</v>
      </c>
      <c r="C673">
        <v>396892.07</v>
      </c>
      <c r="D673">
        <v>408911.99</v>
      </c>
      <c r="E673">
        <v>408911.99</v>
      </c>
      <c r="F673">
        <v>5941</v>
      </c>
      <c r="G673" t="s">
        <v>427</v>
      </c>
      <c r="H673" t="s">
        <v>267</v>
      </c>
      <c r="I673" t="s">
        <v>268</v>
      </c>
      <c r="J673">
        <v>0.5</v>
      </c>
      <c r="K673">
        <v>0</v>
      </c>
    </row>
    <row r="674" spans="1:11">
      <c r="A674" s="57">
        <v>41640</v>
      </c>
      <c r="B674">
        <v>7071</v>
      </c>
      <c r="C674">
        <v>456473.31</v>
      </c>
      <c r="D674">
        <v>456473.31</v>
      </c>
      <c r="E674">
        <v>456473.31</v>
      </c>
      <c r="F674">
        <v>5942</v>
      </c>
      <c r="G674" t="s">
        <v>428</v>
      </c>
      <c r="H674" t="s">
        <v>265</v>
      </c>
      <c r="I674" t="s">
        <v>268</v>
      </c>
      <c r="J674">
        <v>0.5</v>
      </c>
      <c r="K674">
        <v>0</v>
      </c>
    </row>
    <row r="675" spans="1:11">
      <c r="A675" s="57">
        <v>41640</v>
      </c>
      <c r="B675">
        <v>1830</v>
      </c>
      <c r="C675">
        <v>79378.880000000005</v>
      </c>
      <c r="D675">
        <v>80421.42</v>
      </c>
      <c r="E675">
        <v>80421.42</v>
      </c>
      <c r="F675">
        <v>5942</v>
      </c>
      <c r="G675" t="s">
        <v>428</v>
      </c>
      <c r="H675" t="s">
        <v>267</v>
      </c>
      <c r="I675" t="s">
        <v>268</v>
      </c>
      <c r="J675">
        <v>0.5</v>
      </c>
      <c r="K675">
        <v>0</v>
      </c>
    </row>
    <row r="676" spans="1:11">
      <c r="A676" s="57">
        <v>41640</v>
      </c>
      <c r="B676">
        <v>1</v>
      </c>
      <c r="C676">
        <v>7.98</v>
      </c>
      <c r="D676">
        <v>0</v>
      </c>
      <c r="E676">
        <v>7.98</v>
      </c>
      <c r="F676">
        <v>5943</v>
      </c>
      <c r="G676" t="s">
        <v>429</v>
      </c>
      <c r="H676" t="s">
        <v>265</v>
      </c>
      <c r="I676">
        <v>0</v>
      </c>
      <c r="J676">
        <v>0</v>
      </c>
      <c r="K676">
        <v>0</v>
      </c>
    </row>
    <row r="677" spans="1:11">
      <c r="A677" s="57">
        <v>41640</v>
      </c>
      <c r="B677">
        <v>22467</v>
      </c>
      <c r="C677">
        <v>1951043.9</v>
      </c>
      <c r="D677">
        <v>1951043.9</v>
      </c>
      <c r="E677">
        <v>1951043.9</v>
      </c>
      <c r="F677">
        <v>5943</v>
      </c>
      <c r="G677" t="s">
        <v>429</v>
      </c>
      <c r="H677" t="s">
        <v>265</v>
      </c>
      <c r="I677" t="s">
        <v>268</v>
      </c>
      <c r="J677">
        <v>0.5</v>
      </c>
      <c r="K677">
        <v>0</v>
      </c>
    </row>
    <row r="678" spans="1:11">
      <c r="A678" s="57">
        <v>41640</v>
      </c>
      <c r="B678">
        <v>158</v>
      </c>
      <c r="C678">
        <v>18088.509999999998</v>
      </c>
      <c r="D678">
        <v>18726.189999999999</v>
      </c>
      <c r="E678">
        <v>18726.189999999999</v>
      </c>
      <c r="F678">
        <v>5943</v>
      </c>
      <c r="G678" t="s">
        <v>429</v>
      </c>
      <c r="H678" t="s">
        <v>267</v>
      </c>
      <c r="I678" t="s">
        <v>268</v>
      </c>
      <c r="J678">
        <v>0.5</v>
      </c>
      <c r="K678">
        <v>0</v>
      </c>
    </row>
    <row r="679" spans="1:11">
      <c r="A679" s="57">
        <v>41640</v>
      </c>
      <c r="B679">
        <v>5819</v>
      </c>
      <c r="C679">
        <v>1968665.53</v>
      </c>
      <c r="D679">
        <v>1968665.53</v>
      </c>
      <c r="E679">
        <v>1968665.53</v>
      </c>
      <c r="F679">
        <v>5944</v>
      </c>
      <c r="G679" t="s">
        <v>430</v>
      </c>
      <c r="H679" t="s">
        <v>265</v>
      </c>
      <c r="I679" t="s">
        <v>268</v>
      </c>
      <c r="J679">
        <v>0.5</v>
      </c>
      <c r="K679">
        <v>0</v>
      </c>
    </row>
    <row r="680" spans="1:11">
      <c r="A680" s="57">
        <v>41640</v>
      </c>
      <c r="B680">
        <v>524</v>
      </c>
      <c r="C680">
        <v>550091.09</v>
      </c>
      <c r="D680">
        <v>566656.94999999995</v>
      </c>
      <c r="E680">
        <v>566656.94999999995</v>
      </c>
      <c r="F680">
        <v>5944</v>
      </c>
      <c r="G680" t="s">
        <v>430</v>
      </c>
      <c r="H680" t="s">
        <v>267</v>
      </c>
      <c r="I680" t="s">
        <v>268</v>
      </c>
      <c r="J680">
        <v>0.5</v>
      </c>
      <c r="K680">
        <v>0</v>
      </c>
    </row>
    <row r="681" spans="1:11">
      <c r="A681" s="57">
        <v>41640</v>
      </c>
      <c r="B681">
        <v>4399</v>
      </c>
      <c r="C681">
        <v>321152.84999999998</v>
      </c>
      <c r="D681">
        <v>321152.84999999998</v>
      </c>
      <c r="E681">
        <v>321152.84999999998</v>
      </c>
      <c r="F681">
        <v>5945</v>
      </c>
      <c r="G681" t="s">
        <v>431</v>
      </c>
      <c r="H681" t="s">
        <v>265</v>
      </c>
      <c r="I681" t="s">
        <v>268</v>
      </c>
      <c r="J681">
        <v>0.5</v>
      </c>
      <c r="K681">
        <v>0</v>
      </c>
    </row>
    <row r="682" spans="1:11">
      <c r="A682" s="57">
        <v>41640</v>
      </c>
      <c r="B682">
        <v>230</v>
      </c>
      <c r="C682">
        <v>36146.550000000003</v>
      </c>
      <c r="D682">
        <v>37241.39</v>
      </c>
      <c r="E682">
        <v>37241.39</v>
      </c>
      <c r="F682">
        <v>5945</v>
      </c>
      <c r="G682" t="s">
        <v>431</v>
      </c>
      <c r="H682" t="s">
        <v>267</v>
      </c>
      <c r="I682" t="s">
        <v>268</v>
      </c>
      <c r="J682">
        <v>0.5</v>
      </c>
      <c r="K682">
        <v>0</v>
      </c>
    </row>
    <row r="683" spans="1:11">
      <c r="A683" s="57">
        <v>41640</v>
      </c>
      <c r="B683">
        <v>904</v>
      </c>
      <c r="C683">
        <v>240712.13</v>
      </c>
      <c r="D683">
        <v>240712.13</v>
      </c>
      <c r="E683">
        <v>240712.13</v>
      </c>
      <c r="F683">
        <v>5946</v>
      </c>
      <c r="G683" t="s">
        <v>432</v>
      </c>
      <c r="H683" t="s">
        <v>265</v>
      </c>
      <c r="I683" t="s">
        <v>268</v>
      </c>
      <c r="J683">
        <v>0.5</v>
      </c>
      <c r="K683">
        <v>0</v>
      </c>
    </row>
    <row r="684" spans="1:11">
      <c r="A684" s="57">
        <v>41640</v>
      </c>
      <c r="B684">
        <v>132</v>
      </c>
      <c r="C684">
        <v>28560.04</v>
      </c>
      <c r="D684">
        <v>29244.46</v>
      </c>
      <c r="E684">
        <v>29244.46</v>
      </c>
      <c r="F684">
        <v>5946</v>
      </c>
      <c r="G684" t="s">
        <v>432</v>
      </c>
      <c r="H684" t="s">
        <v>267</v>
      </c>
      <c r="I684" t="s">
        <v>268</v>
      </c>
      <c r="J684">
        <v>0.5</v>
      </c>
      <c r="K684">
        <v>0</v>
      </c>
    </row>
    <row r="685" spans="1:11">
      <c r="A685" s="57">
        <v>41640</v>
      </c>
      <c r="B685">
        <v>5312</v>
      </c>
      <c r="C685">
        <v>411988.75</v>
      </c>
      <c r="D685">
        <v>411988.75</v>
      </c>
      <c r="E685">
        <v>411988.75</v>
      </c>
      <c r="F685">
        <v>5947</v>
      </c>
      <c r="G685" t="s">
        <v>433</v>
      </c>
      <c r="H685" t="s">
        <v>265</v>
      </c>
      <c r="I685" t="s">
        <v>268</v>
      </c>
      <c r="J685">
        <v>0.5</v>
      </c>
      <c r="K685">
        <v>0</v>
      </c>
    </row>
    <row r="686" spans="1:11">
      <c r="A686" s="57">
        <v>41640</v>
      </c>
      <c r="B686">
        <v>1208</v>
      </c>
      <c r="C686">
        <v>122860.31</v>
      </c>
      <c r="D686">
        <v>126649.97</v>
      </c>
      <c r="E686">
        <v>126649.97</v>
      </c>
      <c r="F686">
        <v>5947</v>
      </c>
      <c r="G686" t="s">
        <v>433</v>
      </c>
      <c r="H686" t="s">
        <v>267</v>
      </c>
      <c r="I686" t="s">
        <v>268</v>
      </c>
      <c r="J686">
        <v>0.5</v>
      </c>
      <c r="K686">
        <v>0</v>
      </c>
    </row>
    <row r="687" spans="1:11">
      <c r="A687" s="57">
        <v>41640</v>
      </c>
      <c r="B687">
        <v>1353</v>
      </c>
      <c r="C687">
        <v>220151.11</v>
      </c>
      <c r="D687">
        <v>220151.11</v>
      </c>
      <c r="E687">
        <v>220151.11</v>
      </c>
      <c r="F687">
        <v>5948</v>
      </c>
      <c r="G687" t="s">
        <v>434</v>
      </c>
      <c r="H687" t="s">
        <v>265</v>
      </c>
      <c r="I687" t="s">
        <v>268</v>
      </c>
      <c r="J687">
        <v>0.5</v>
      </c>
      <c r="K687">
        <v>0</v>
      </c>
    </row>
    <row r="688" spans="1:11">
      <c r="A688" s="57">
        <v>41640</v>
      </c>
      <c r="B688">
        <v>345</v>
      </c>
      <c r="C688">
        <v>147451.51999999999</v>
      </c>
      <c r="D688">
        <v>152084.01999999999</v>
      </c>
      <c r="E688">
        <v>152084.01999999999</v>
      </c>
      <c r="F688">
        <v>5948</v>
      </c>
      <c r="G688" t="s">
        <v>434</v>
      </c>
      <c r="H688" t="s">
        <v>267</v>
      </c>
      <c r="I688" t="s">
        <v>268</v>
      </c>
      <c r="J688">
        <v>0.5</v>
      </c>
      <c r="K688">
        <v>0</v>
      </c>
    </row>
    <row r="689" spans="1:11">
      <c r="A689" s="57">
        <v>41640</v>
      </c>
      <c r="B689">
        <v>128</v>
      </c>
      <c r="C689">
        <v>30564.21</v>
      </c>
      <c r="D689">
        <v>30564.21</v>
      </c>
      <c r="E689">
        <v>30564.21</v>
      </c>
      <c r="F689">
        <v>5949</v>
      </c>
      <c r="G689" t="s">
        <v>435</v>
      </c>
      <c r="H689" t="s">
        <v>265</v>
      </c>
      <c r="I689" t="s">
        <v>268</v>
      </c>
      <c r="J689">
        <v>0.5</v>
      </c>
      <c r="K689">
        <v>0</v>
      </c>
    </row>
    <row r="690" spans="1:11">
      <c r="A690" s="57">
        <v>41640</v>
      </c>
      <c r="B690">
        <v>35</v>
      </c>
      <c r="C690">
        <v>6232.14</v>
      </c>
      <c r="D690">
        <v>6419.1</v>
      </c>
      <c r="E690">
        <v>6419.1</v>
      </c>
      <c r="F690">
        <v>5949</v>
      </c>
      <c r="G690" t="s">
        <v>435</v>
      </c>
      <c r="H690" t="s">
        <v>267</v>
      </c>
      <c r="I690" t="s">
        <v>268</v>
      </c>
      <c r="J690">
        <v>0.5</v>
      </c>
      <c r="K690">
        <v>0</v>
      </c>
    </row>
    <row r="691" spans="1:11">
      <c r="A691" s="57">
        <v>41640</v>
      </c>
      <c r="B691">
        <v>1250</v>
      </c>
      <c r="C691">
        <v>176544.18</v>
      </c>
      <c r="D691">
        <v>176544.18</v>
      </c>
      <c r="E691">
        <v>176544.18</v>
      </c>
      <c r="F691">
        <v>5950</v>
      </c>
      <c r="G691" t="s">
        <v>436</v>
      </c>
      <c r="H691" t="s">
        <v>265</v>
      </c>
      <c r="I691" t="s">
        <v>268</v>
      </c>
      <c r="J691">
        <v>0.5</v>
      </c>
      <c r="K691">
        <v>0</v>
      </c>
    </row>
    <row r="692" spans="1:11">
      <c r="A692" s="57">
        <v>41640</v>
      </c>
      <c r="B692">
        <v>48</v>
      </c>
      <c r="C692">
        <v>19014.45</v>
      </c>
      <c r="D692">
        <v>19584.87</v>
      </c>
      <c r="E692">
        <v>19584.87</v>
      </c>
      <c r="F692">
        <v>5950</v>
      </c>
      <c r="G692" t="s">
        <v>436</v>
      </c>
      <c r="H692" t="s">
        <v>267</v>
      </c>
      <c r="I692" t="s">
        <v>268</v>
      </c>
      <c r="J692">
        <v>0.5</v>
      </c>
      <c r="K692">
        <v>0</v>
      </c>
    </row>
    <row r="693" spans="1:11">
      <c r="A693" s="57">
        <v>41640</v>
      </c>
      <c r="B693">
        <v>3</v>
      </c>
      <c r="C693">
        <v>140.62</v>
      </c>
      <c r="D693">
        <v>144.84</v>
      </c>
      <c r="E693">
        <v>144.84</v>
      </c>
      <c r="F693">
        <v>5960</v>
      </c>
      <c r="G693" t="s">
        <v>437</v>
      </c>
      <c r="H693" t="s">
        <v>267</v>
      </c>
      <c r="I693" t="s">
        <v>275</v>
      </c>
      <c r="J693">
        <v>0.52</v>
      </c>
      <c r="K693">
        <v>0</v>
      </c>
    </row>
    <row r="694" spans="1:11">
      <c r="A694" s="57">
        <v>41640</v>
      </c>
      <c r="B694">
        <v>138</v>
      </c>
      <c r="C694">
        <v>90702.86</v>
      </c>
      <c r="D694">
        <v>93783.16</v>
      </c>
      <c r="E694">
        <v>93783.16</v>
      </c>
      <c r="F694">
        <v>5962</v>
      </c>
      <c r="G694" t="s">
        <v>438</v>
      </c>
      <c r="H694" t="s">
        <v>267</v>
      </c>
      <c r="I694" t="s">
        <v>269</v>
      </c>
      <c r="J694">
        <v>0.52</v>
      </c>
      <c r="K694">
        <v>0</v>
      </c>
    </row>
    <row r="695" spans="1:11">
      <c r="A695" s="57">
        <v>41640</v>
      </c>
      <c r="B695">
        <v>4294</v>
      </c>
      <c r="C695">
        <v>679637.35</v>
      </c>
      <c r="D695">
        <v>679637.35</v>
      </c>
      <c r="E695">
        <v>679637.35</v>
      </c>
      <c r="F695">
        <v>5964</v>
      </c>
      <c r="G695" t="s">
        <v>439</v>
      </c>
      <c r="H695" t="s">
        <v>265</v>
      </c>
      <c r="I695" t="s">
        <v>275</v>
      </c>
      <c r="J695">
        <v>0.52</v>
      </c>
      <c r="K695">
        <v>0</v>
      </c>
    </row>
    <row r="696" spans="1:11">
      <c r="A696" s="57">
        <v>41640</v>
      </c>
      <c r="B696">
        <v>4641</v>
      </c>
      <c r="C696">
        <v>639622.21</v>
      </c>
      <c r="D696">
        <v>653589.23</v>
      </c>
      <c r="E696">
        <v>653589.23</v>
      </c>
      <c r="F696">
        <v>5964</v>
      </c>
      <c r="G696" t="s">
        <v>439</v>
      </c>
      <c r="H696" t="s">
        <v>267</v>
      </c>
      <c r="I696" t="s">
        <v>275</v>
      </c>
      <c r="J696">
        <v>0.52</v>
      </c>
      <c r="K696">
        <v>0</v>
      </c>
    </row>
    <row r="697" spans="1:11">
      <c r="A697" s="57">
        <v>41640</v>
      </c>
      <c r="B697">
        <v>30</v>
      </c>
      <c r="C697">
        <v>4383.3</v>
      </c>
      <c r="D697">
        <v>4583.0200000000004</v>
      </c>
      <c r="E697">
        <v>4583.0200000000004</v>
      </c>
      <c r="F697">
        <v>5965</v>
      </c>
      <c r="G697" t="s">
        <v>440</v>
      </c>
      <c r="H697" t="s">
        <v>267</v>
      </c>
      <c r="I697" t="s">
        <v>275</v>
      </c>
      <c r="J697">
        <v>0.52</v>
      </c>
      <c r="K697">
        <v>0</v>
      </c>
    </row>
    <row r="698" spans="1:11">
      <c r="A698" s="57">
        <v>41640</v>
      </c>
      <c r="B698">
        <v>5</v>
      </c>
      <c r="C698">
        <v>225.76</v>
      </c>
      <c r="D698">
        <v>232.52</v>
      </c>
      <c r="E698">
        <v>232.52</v>
      </c>
      <c r="F698">
        <v>5966</v>
      </c>
      <c r="G698" t="s">
        <v>441</v>
      </c>
      <c r="H698" t="s">
        <v>267</v>
      </c>
      <c r="I698" t="s">
        <v>275</v>
      </c>
      <c r="J698">
        <v>0.52</v>
      </c>
      <c r="K698">
        <v>0</v>
      </c>
    </row>
    <row r="699" spans="1:11">
      <c r="A699" s="57">
        <v>41640</v>
      </c>
      <c r="B699">
        <v>1</v>
      </c>
      <c r="C699">
        <v>1018.74</v>
      </c>
      <c r="D699">
        <v>0</v>
      </c>
      <c r="E699">
        <v>1018.74</v>
      </c>
      <c r="F699">
        <v>5967</v>
      </c>
      <c r="G699" t="s">
        <v>442</v>
      </c>
      <c r="H699" t="s">
        <v>265</v>
      </c>
      <c r="I699">
        <v>0</v>
      </c>
      <c r="J699">
        <v>0</v>
      </c>
      <c r="K699">
        <v>0</v>
      </c>
    </row>
    <row r="700" spans="1:11">
      <c r="A700" s="57">
        <v>41640</v>
      </c>
      <c r="B700">
        <v>2429</v>
      </c>
      <c r="C700">
        <v>583144.29</v>
      </c>
      <c r="D700">
        <v>583144.29</v>
      </c>
      <c r="E700">
        <v>583144.29</v>
      </c>
      <c r="F700">
        <v>5967</v>
      </c>
      <c r="G700" t="s">
        <v>442</v>
      </c>
      <c r="H700" t="s">
        <v>265</v>
      </c>
      <c r="I700" t="s">
        <v>275</v>
      </c>
      <c r="J700">
        <v>0.52</v>
      </c>
      <c r="K700">
        <v>0</v>
      </c>
    </row>
    <row r="701" spans="1:11">
      <c r="A701" s="57">
        <v>41640</v>
      </c>
      <c r="B701">
        <v>1</v>
      </c>
      <c r="C701">
        <v>10.14</v>
      </c>
      <c r="D701">
        <v>0</v>
      </c>
      <c r="E701">
        <v>10.44</v>
      </c>
      <c r="F701">
        <v>5967</v>
      </c>
      <c r="G701" t="s">
        <v>442</v>
      </c>
      <c r="H701" t="s">
        <v>267</v>
      </c>
      <c r="I701">
        <v>0</v>
      </c>
      <c r="J701">
        <v>0</v>
      </c>
      <c r="K701">
        <v>0</v>
      </c>
    </row>
    <row r="702" spans="1:11">
      <c r="A702" s="57">
        <v>41640</v>
      </c>
      <c r="B702">
        <v>14375</v>
      </c>
      <c r="C702">
        <v>527206.18999999994</v>
      </c>
      <c r="D702">
        <v>538652.55000000005</v>
      </c>
      <c r="E702">
        <v>538652.55000000005</v>
      </c>
      <c r="F702">
        <v>5967</v>
      </c>
      <c r="G702" t="s">
        <v>442</v>
      </c>
      <c r="H702" t="s">
        <v>267</v>
      </c>
      <c r="I702" t="s">
        <v>275</v>
      </c>
      <c r="J702">
        <v>0.52</v>
      </c>
      <c r="K702">
        <v>0</v>
      </c>
    </row>
    <row r="703" spans="1:11">
      <c r="A703" s="57">
        <v>41640</v>
      </c>
      <c r="B703">
        <v>2440</v>
      </c>
      <c r="C703">
        <v>218794.7</v>
      </c>
      <c r="D703">
        <v>218794.7</v>
      </c>
      <c r="E703">
        <v>218794.7</v>
      </c>
      <c r="F703">
        <v>5968</v>
      </c>
      <c r="G703" t="s">
        <v>443</v>
      </c>
      <c r="H703" t="s">
        <v>265</v>
      </c>
      <c r="I703" t="s">
        <v>275</v>
      </c>
      <c r="J703">
        <v>0.52</v>
      </c>
      <c r="K703">
        <v>0</v>
      </c>
    </row>
    <row r="704" spans="1:11">
      <c r="A704" s="57">
        <v>41640</v>
      </c>
      <c r="B704">
        <v>660</v>
      </c>
      <c r="C704">
        <v>93467.3</v>
      </c>
      <c r="D704">
        <v>95601.68</v>
      </c>
      <c r="E704">
        <v>95601.68</v>
      </c>
      <c r="F704">
        <v>5968</v>
      </c>
      <c r="G704" t="s">
        <v>443</v>
      </c>
      <c r="H704" t="s">
        <v>267</v>
      </c>
      <c r="I704" t="s">
        <v>275</v>
      </c>
      <c r="J704">
        <v>0.52</v>
      </c>
      <c r="K704">
        <v>0</v>
      </c>
    </row>
    <row r="705" spans="1:11">
      <c r="A705" s="57">
        <v>41640</v>
      </c>
      <c r="B705">
        <v>6463</v>
      </c>
      <c r="C705">
        <v>1153459.79</v>
      </c>
      <c r="D705">
        <v>1153459.79</v>
      </c>
      <c r="E705">
        <v>1153459.79</v>
      </c>
      <c r="F705">
        <v>5969</v>
      </c>
      <c r="G705" t="s">
        <v>444</v>
      </c>
      <c r="H705" t="s">
        <v>265</v>
      </c>
      <c r="I705" t="s">
        <v>275</v>
      </c>
      <c r="J705">
        <v>0.52</v>
      </c>
      <c r="K705">
        <v>0</v>
      </c>
    </row>
    <row r="706" spans="1:11">
      <c r="A706" s="57">
        <v>41640</v>
      </c>
      <c r="B706">
        <v>4</v>
      </c>
      <c r="C706">
        <v>368.49</v>
      </c>
      <c r="D706">
        <v>0</v>
      </c>
      <c r="E706">
        <v>372.85</v>
      </c>
      <c r="F706">
        <v>5969</v>
      </c>
      <c r="G706" t="s">
        <v>444</v>
      </c>
      <c r="H706" t="s">
        <v>267</v>
      </c>
      <c r="I706">
        <v>0</v>
      </c>
      <c r="J706">
        <v>0</v>
      </c>
      <c r="K706">
        <v>0</v>
      </c>
    </row>
    <row r="707" spans="1:11">
      <c r="A707" s="57">
        <v>41640</v>
      </c>
      <c r="B707">
        <v>23392</v>
      </c>
      <c r="C707">
        <v>2388229.77</v>
      </c>
      <c r="D707">
        <v>2434203.39</v>
      </c>
      <c r="E707">
        <v>2434203.39</v>
      </c>
      <c r="F707">
        <v>5969</v>
      </c>
      <c r="G707" t="s">
        <v>444</v>
      </c>
      <c r="H707" t="s">
        <v>267</v>
      </c>
      <c r="I707" t="s">
        <v>275</v>
      </c>
      <c r="J707">
        <v>0.52</v>
      </c>
      <c r="K707">
        <v>0</v>
      </c>
    </row>
    <row r="708" spans="1:11">
      <c r="A708" s="57">
        <v>41640</v>
      </c>
      <c r="B708">
        <v>1715</v>
      </c>
      <c r="C708">
        <v>297580.46999999997</v>
      </c>
      <c r="D708">
        <v>297580.46999999997</v>
      </c>
      <c r="E708">
        <v>297580.46999999997</v>
      </c>
      <c r="F708">
        <v>5970</v>
      </c>
      <c r="G708" t="s">
        <v>445</v>
      </c>
      <c r="H708" t="s">
        <v>265</v>
      </c>
      <c r="I708" t="s">
        <v>268</v>
      </c>
      <c r="J708">
        <v>0.5</v>
      </c>
      <c r="K708">
        <v>0</v>
      </c>
    </row>
    <row r="709" spans="1:11">
      <c r="A709" s="57">
        <v>41640</v>
      </c>
      <c r="B709">
        <v>394</v>
      </c>
      <c r="C709">
        <v>54352.51</v>
      </c>
      <c r="D709">
        <v>55555.15</v>
      </c>
      <c r="E709">
        <v>55555.15</v>
      </c>
      <c r="F709">
        <v>5970</v>
      </c>
      <c r="G709" t="s">
        <v>445</v>
      </c>
      <c r="H709" t="s">
        <v>267</v>
      </c>
      <c r="I709" t="s">
        <v>268</v>
      </c>
      <c r="J709">
        <v>0.5</v>
      </c>
      <c r="K709">
        <v>0</v>
      </c>
    </row>
    <row r="710" spans="1:11">
      <c r="A710" s="57">
        <v>41640</v>
      </c>
      <c r="B710">
        <v>101</v>
      </c>
      <c r="C710">
        <v>36087.730000000003</v>
      </c>
      <c r="D710">
        <v>36087.730000000003</v>
      </c>
      <c r="E710">
        <v>36087.730000000003</v>
      </c>
      <c r="F710">
        <v>5971</v>
      </c>
      <c r="G710" t="s">
        <v>446</v>
      </c>
      <c r="H710" t="s">
        <v>265</v>
      </c>
      <c r="I710" t="s">
        <v>268</v>
      </c>
      <c r="J710">
        <v>0.5</v>
      </c>
      <c r="K710">
        <v>0</v>
      </c>
    </row>
    <row r="711" spans="1:11">
      <c r="A711" s="57">
        <v>41640</v>
      </c>
      <c r="B711">
        <v>82</v>
      </c>
      <c r="C711">
        <v>38089.96</v>
      </c>
      <c r="D711">
        <v>39232.86</v>
      </c>
      <c r="E711">
        <v>39232.86</v>
      </c>
      <c r="F711">
        <v>5971</v>
      </c>
      <c r="G711" t="s">
        <v>446</v>
      </c>
      <c r="H711" t="s">
        <v>267</v>
      </c>
      <c r="I711" t="s">
        <v>268</v>
      </c>
      <c r="J711">
        <v>0.5</v>
      </c>
      <c r="K711">
        <v>0</v>
      </c>
    </row>
    <row r="712" spans="1:11">
      <c r="A712" s="57">
        <v>41640</v>
      </c>
      <c r="B712">
        <v>260</v>
      </c>
      <c r="C712">
        <v>31746.31</v>
      </c>
      <c r="D712">
        <v>31746.31</v>
      </c>
      <c r="E712">
        <v>31746.31</v>
      </c>
      <c r="F712">
        <v>5972</v>
      </c>
      <c r="G712" t="s">
        <v>447</v>
      </c>
      <c r="H712" t="s">
        <v>265</v>
      </c>
      <c r="I712" t="s">
        <v>268</v>
      </c>
      <c r="J712">
        <v>0.5</v>
      </c>
      <c r="K712">
        <v>0</v>
      </c>
    </row>
    <row r="713" spans="1:11">
      <c r="A713" s="57">
        <v>41640</v>
      </c>
      <c r="B713">
        <v>8</v>
      </c>
      <c r="C713">
        <v>1179.52</v>
      </c>
      <c r="D713">
        <v>1214.9000000000001</v>
      </c>
      <c r="E713">
        <v>1214.9000000000001</v>
      </c>
      <c r="F713">
        <v>5972</v>
      </c>
      <c r="G713" t="s">
        <v>447</v>
      </c>
      <c r="H713" t="s">
        <v>267</v>
      </c>
      <c r="I713" t="s">
        <v>268</v>
      </c>
      <c r="J713">
        <v>0.5</v>
      </c>
      <c r="K713">
        <v>0</v>
      </c>
    </row>
    <row r="714" spans="1:11">
      <c r="A714" s="57">
        <v>41640</v>
      </c>
      <c r="B714">
        <v>12</v>
      </c>
      <c r="C714">
        <v>499.34</v>
      </c>
      <c r="D714">
        <v>499.34</v>
      </c>
      <c r="E714">
        <v>499.34</v>
      </c>
      <c r="F714">
        <v>5973</v>
      </c>
      <c r="G714" t="s">
        <v>448</v>
      </c>
      <c r="H714" t="s">
        <v>265</v>
      </c>
      <c r="I714" t="s">
        <v>268</v>
      </c>
      <c r="J714">
        <v>0.5</v>
      </c>
      <c r="K714">
        <v>0</v>
      </c>
    </row>
    <row r="715" spans="1:11">
      <c r="A715" s="57">
        <v>41640</v>
      </c>
      <c r="B715">
        <v>13</v>
      </c>
      <c r="C715">
        <v>2417.62</v>
      </c>
      <c r="D715">
        <v>2490.14</v>
      </c>
      <c r="E715">
        <v>2490.14</v>
      </c>
      <c r="F715">
        <v>5973</v>
      </c>
      <c r="G715" t="s">
        <v>448</v>
      </c>
      <c r="H715" t="s">
        <v>267</v>
      </c>
      <c r="I715" t="s">
        <v>268</v>
      </c>
      <c r="J715">
        <v>0.5</v>
      </c>
      <c r="K715">
        <v>0</v>
      </c>
    </row>
    <row r="716" spans="1:11">
      <c r="A716" s="57">
        <v>41640</v>
      </c>
      <c r="B716">
        <v>1</v>
      </c>
      <c r="C716">
        <v>74.42</v>
      </c>
      <c r="D716">
        <v>76.66</v>
      </c>
      <c r="E716">
        <v>76.66</v>
      </c>
      <c r="F716">
        <v>5975</v>
      </c>
      <c r="G716" t="s">
        <v>558</v>
      </c>
      <c r="H716" t="s">
        <v>267</v>
      </c>
      <c r="I716" t="s">
        <v>266</v>
      </c>
      <c r="J716">
        <v>0.5</v>
      </c>
      <c r="K716">
        <v>0</v>
      </c>
    </row>
    <row r="717" spans="1:11">
      <c r="A717" s="57">
        <v>41640</v>
      </c>
      <c r="B717">
        <v>2</v>
      </c>
      <c r="C717">
        <v>322.41000000000003</v>
      </c>
      <c r="D717">
        <v>332.09</v>
      </c>
      <c r="E717">
        <v>332.09</v>
      </c>
      <c r="F717">
        <v>5976</v>
      </c>
      <c r="G717" t="s">
        <v>559</v>
      </c>
      <c r="H717" t="s">
        <v>267</v>
      </c>
      <c r="I717" t="s">
        <v>266</v>
      </c>
      <c r="J717">
        <v>0.5</v>
      </c>
      <c r="K717">
        <v>0</v>
      </c>
    </row>
    <row r="718" spans="1:11">
      <c r="A718" s="57">
        <v>41640</v>
      </c>
      <c r="B718">
        <v>3639</v>
      </c>
      <c r="C718">
        <v>297728.46000000002</v>
      </c>
      <c r="D718">
        <v>297728.46000000002</v>
      </c>
      <c r="E718">
        <v>297728.46000000002</v>
      </c>
      <c r="F718">
        <v>5977</v>
      </c>
      <c r="G718" t="s">
        <v>449</v>
      </c>
      <c r="H718" t="s">
        <v>265</v>
      </c>
      <c r="I718" t="s">
        <v>268</v>
      </c>
      <c r="J718">
        <v>0.5</v>
      </c>
      <c r="K718">
        <v>0</v>
      </c>
    </row>
    <row r="719" spans="1:11">
      <c r="A719" s="57">
        <v>41640</v>
      </c>
      <c r="B719">
        <v>739</v>
      </c>
      <c r="C719">
        <v>122731.58</v>
      </c>
      <c r="D719">
        <v>126429.74</v>
      </c>
      <c r="E719">
        <v>126429.74</v>
      </c>
      <c r="F719">
        <v>5977</v>
      </c>
      <c r="G719" t="s">
        <v>449</v>
      </c>
      <c r="H719" t="s">
        <v>267</v>
      </c>
      <c r="I719" t="s">
        <v>268</v>
      </c>
      <c r="J719">
        <v>0.5</v>
      </c>
      <c r="K719">
        <v>0</v>
      </c>
    </row>
    <row r="720" spans="1:11">
      <c r="A720" s="57">
        <v>41640</v>
      </c>
      <c r="B720">
        <v>6</v>
      </c>
      <c r="C720">
        <v>9901.59</v>
      </c>
      <c r="D720">
        <v>10198.629999999999</v>
      </c>
      <c r="E720">
        <v>10198.629999999999</v>
      </c>
      <c r="F720">
        <v>5983</v>
      </c>
      <c r="G720" t="s">
        <v>450</v>
      </c>
      <c r="H720" t="s">
        <v>267</v>
      </c>
      <c r="I720" t="s">
        <v>273</v>
      </c>
      <c r="J720">
        <v>0.48</v>
      </c>
      <c r="K720">
        <v>0</v>
      </c>
    </row>
    <row r="721" spans="1:11">
      <c r="A721" s="57">
        <v>41640</v>
      </c>
      <c r="B721">
        <v>1759</v>
      </c>
      <c r="C721">
        <v>127650.67</v>
      </c>
      <c r="D721">
        <v>127650.67</v>
      </c>
      <c r="E721">
        <v>127650.67</v>
      </c>
      <c r="F721">
        <v>5992</v>
      </c>
      <c r="G721" t="s">
        <v>451</v>
      </c>
      <c r="H721" t="s">
        <v>265</v>
      </c>
      <c r="I721" t="s">
        <v>268</v>
      </c>
      <c r="J721">
        <v>0.5</v>
      </c>
      <c r="K721">
        <v>0</v>
      </c>
    </row>
    <row r="722" spans="1:11">
      <c r="A722" s="57">
        <v>41640</v>
      </c>
      <c r="B722">
        <v>94</v>
      </c>
      <c r="C722">
        <v>7823.65</v>
      </c>
      <c r="D722">
        <v>8065.73</v>
      </c>
      <c r="E722">
        <v>8065.73</v>
      </c>
      <c r="F722">
        <v>5992</v>
      </c>
      <c r="G722" t="s">
        <v>451</v>
      </c>
      <c r="H722" t="s">
        <v>267</v>
      </c>
      <c r="I722" t="s">
        <v>268</v>
      </c>
      <c r="J722">
        <v>0.5</v>
      </c>
      <c r="K722">
        <v>0</v>
      </c>
    </row>
    <row r="723" spans="1:11">
      <c r="A723" s="57">
        <v>41640</v>
      </c>
      <c r="B723">
        <v>51</v>
      </c>
      <c r="C723">
        <v>4514.59</v>
      </c>
      <c r="D723">
        <v>4649.99</v>
      </c>
      <c r="E723">
        <v>4649.99</v>
      </c>
      <c r="F723">
        <v>5993</v>
      </c>
      <c r="G723" t="s">
        <v>452</v>
      </c>
      <c r="H723" t="s">
        <v>267</v>
      </c>
      <c r="I723" t="s">
        <v>268</v>
      </c>
      <c r="J723">
        <v>0.5</v>
      </c>
      <c r="K723">
        <v>0</v>
      </c>
    </row>
    <row r="724" spans="1:11">
      <c r="A724" s="57">
        <v>41640</v>
      </c>
      <c r="B724">
        <v>4538</v>
      </c>
      <c r="C724">
        <v>245319.58</v>
      </c>
      <c r="D724">
        <v>245319.58</v>
      </c>
      <c r="E724">
        <v>245319.58</v>
      </c>
      <c r="F724">
        <v>5994</v>
      </c>
      <c r="G724" t="s">
        <v>453</v>
      </c>
      <c r="H724" t="s">
        <v>265</v>
      </c>
      <c r="I724" t="s">
        <v>268</v>
      </c>
      <c r="J724">
        <v>0.5</v>
      </c>
      <c r="K724">
        <v>0</v>
      </c>
    </row>
    <row r="725" spans="1:11">
      <c r="A725" s="57">
        <v>41640</v>
      </c>
      <c r="B725">
        <v>30</v>
      </c>
      <c r="C725">
        <v>1080.1600000000001</v>
      </c>
      <c r="D725">
        <v>1112.58</v>
      </c>
      <c r="E725">
        <v>1112.58</v>
      </c>
      <c r="F725">
        <v>5994</v>
      </c>
      <c r="G725" t="s">
        <v>453</v>
      </c>
      <c r="H725" t="s">
        <v>267</v>
      </c>
      <c r="I725" t="s">
        <v>268</v>
      </c>
      <c r="J725">
        <v>0.5</v>
      </c>
      <c r="K725">
        <v>0</v>
      </c>
    </row>
    <row r="726" spans="1:11">
      <c r="A726" s="57">
        <v>41640</v>
      </c>
      <c r="B726">
        <v>1</v>
      </c>
      <c r="C726">
        <v>82.95</v>
      </c>
      <c r="D726">
        <v>0</v>
      </c>
      <c r="E726">
        <v>82.95</v>
      </c>
      <c r="F726">
        <v>5995</v>
      </c>
      <c r="G726" t="s">
        <v>454</v>
      </c>
      <c r="H726" t="s">
        <v>265</v>
      </c>
      <c r="I726">
        <v>0</v>
      </c>
      <c r="J726">
        <v>0</v>
      </c>
      <c r="K726">
        <v>0</v>
      </c>
    </row>
    <row r="727" spans="1:11">
      <c r="A727" s="57">
        <v>41640</v>
      </c>
      <c r="B727">
        <v>1973</v>
      </c>
      <c r="C727">
        <v>174353.32</v>
      </c>
      <c r="D727">
        <v>174353.32</v>
      </c>
      <c r="E727">
        <v>174353.32</v>
      </c>
      <c r="F727">
        <v>5995</v>
      </c>
      <c r="G727" t="s">
        <v>454</v>
      </c>
      <c r="H727" t="s">
        <v>265</v>
      </c>
      <c r="I727" t="s">
        <v>268</v>
      </c>
      <c r="J727">
        <v>0.5</v>
      </c>
      <c r="K727">
        <v>0</v>
      </c>
    </row>
    <row r="728" spans="1:11">
      <c r="A728" s="57">
        <v>41640</v>
      </c>
      <c r="B728">
        <v>29</v>
      </c>
      <c r="C728">
        <v>6312.63</v>
      </c>
      <c r="D728">
        <v>6501.95</v>
      </c>
      <c r="E728">
        <v>6501.95</v>
      </c>
      <c r="F728">
        <v>5995</v>
      </c>
      <c r="G728" t="s">
        <v>454</v>
      </c>
      <c r="H728" t="s">
        <v>267</v>
      </c>
      <c r="I728" t="s">
        <v>268</v>
      </c>
      <c r="J728">
        <v>0.5</v>
      </c>
      <c r="K728">
        <v>0</v>
      </c>
    </row>
    <row r="729" spans="1:11">
      <c r="A729" s="57">
        <v>41640</v>
      </c>
      <c r="B729">
        <v>1286</v>
      </c>
      <c r="C729">
        <v>205957.89</v>
      </c>
      <c r="D729">
        <v>205957.89</v>
      </c>
      <c r="E729">
        <v>205957.89</v>
      </c>
      <c r="F729">
        <v>5996</v>
      </c>
      <c r="G729" t="s">
        <v>455</v>
      </c>
      <c r="H729" t="s">
        <v>265</v>
      </c>
      <c r="I729" t="s">
        <v>268</v>
      </c>
      <c r="J729">
        <v>0.5</v>
      </c>
      <c r="K729">
        <v>0</v>
      </c>
    </row>
    <row r="730" spans="1:11">
      <c r="A730" s="57">
        <v>41640</v>
      </c>
      <c r="B730">
        <v>1</v>
      </c>
      <c r="C730">
        <v>15.24</v>
      </c>
      <c r="D730">
        <v>15.7</v>
      </c>
      <c r="E730">
        <v>15.7</v>
      </c>
      <c r="F730">
        <v>5996</v>
      </c>
      <c r="G730" t="s">
        <v>455</v>
      </c>
      <c r="H730" t="s">
        <v>267</v>
      </c>
      <c r="I730" t="s">
        <v>268</v>
      </c>
      <c r="J730">
        <v>0.5</v>
      </c>
      <c r="K730">
        <v>0</v>
      </c>
    </row>
    <row r="731" spans="1:11">
      <c r="A731" s="57">
        <v>41640</v>
      </c>
      <c r="B731">
        <v>1</v>
      </c>
      <c r="C731">
        <v>55.67</v>
      </c>
      <c r="D731">
        <v>57.35</v>
      </c>
      <c r="E731">
        <v>57.35</v>
      </c>
      <c r="F731">
        <v>5997</v>
      </c>
      <c r="G731" t="s">
        <v>560</v>
      </c>
      <c r="H731" t="s">
        <v>267</v>
      </c>
      <c r="I731" t="s">
        <v>268</v>
      </c>
      <c r="J731">
        <v>0.5</v>
      </c>
      <c r="K731">
        <v>0</v>
      </c>
    </row>
    <row r="732" spans="1:11">
      <c r="A732" s="57">
        <v>41640</v>
      </c>
      <c r="B732">
        <v>643</v>
      </c>
      <c r="C732">
        <v>80836.649999999994</v>
      </c>
      <c r="D732">
        <v>80836.649999999994</v>
      </c>
      <c r="E732">
        <v>80836.649999999994</v>
      </c>
      <c r="F732">
        <v>5998</v>
      </c>
      <c r="G732" t="s">
        <v>456</v>
      </c>
      <c r="H732" t="s">
        <v>265</v>
      </c>
      <c r="I732" t="s">
        <v>268</v>
      </c>
      <c r="J732">
        <v>0.5</v>
      </c>
      <c r="K732">
        <v>0</v>
      </c>
    </row>
    <row r="733" spans="1:11">
      <c r="A733" s="57">
        <v>41640</v>
      </c>
      <c r="B733">
        <v>5</v>
      </c>
      <c r="C733">
        <v>1659.69</v>
      </c>
      <c r="D733">
        <v>1709.49</v>
      </c>
      <c r="E733">
        <v>1709.49</v>
      </c>
      <c r="F733">
        <v>5998</v>
      </c>
      <c r="G733" t="s">
        <v>456</v>
      </c>
      <c r="H733" t="s">
        <v>267</v>
      </c>
      <c r="I733" t="s">
        <v>268</v>
      </c>
      <c r="J733">
        <v>0.5</v>
      </c>
      <c r="K733">
        <v>0</v>
      </c>
    </row>
    <row r="734" spans="1:11">
      <c r="A734" s="57">
        <v>41640</v>
      </c>
      <c r="B734">
        <v>11777</v>
      </c>
      <c r="C734">
        <v>1819494.12</v>
      </c>
      <c r="D734">
        <v>1819494.12</v>
      </c>
      <c r="E734">
        <v>1819494.12</v>
      </c>
      <c r="F734">
        <v>5999</v>
      </c>
      <c r="G734" t="s">
        <v>457</v>
      </c>
      <c r="H734" t="s">
        <v>265</v>
      </c>
      <c r="I734" t="s">
        <v>268</v>
      </c>
      <c r="J734">
        <v>0.5</v>
      </c>
      <c r="K734">
        <v>0</v>
      </c>
    </row>
    <row r="735" spans="1:11">
      <c r="A735" s="57">
        <v>41640</v>
      </c>
      <c r="B735">
        <v>2089</v>
      </c>
      <c r="C735">
        <v>303723.78000000003</v>
      </c>
      <c r="D735">
        <v>313183.71999999997</v>
      </c>
      <c r="E735">
        <v>313183.71999999997</v>
      </c>
      <c r="F735">
        <v>5999</v>
      </c>
      <c r="G735" t="s">
        <v>457</v>
      </c>
      <c r="H735" t="s">
        <v>267</v>
      </c>
      <c r="I735" t="s">
        <v>268</v>
      </c>
      <c r="J735">
        <v>0.5</v>
      </c>
      <c r="K735">
        <v>0</v>
      </c>
    </row>
    <row r="736" spans="1:11">
      <c r="A736" s="57">
        <v>41640</v>
      </c>
      <c r="B736">
        <v>3805</v>
      </c>
      <c r="C736">
        <v>1028965.38</v>
      </c>
      <c r="D736">
        <v>1028965.38</v>
      </c>
      <c r="E736">
        <v>1028965.38</v>
      </c>
      <c r="F736">
        <v>6012</v>
      </c>
      <c r="G736" t="s">
        <v>459</v>
      </c>
      <c r="H736" t="s">
        <v>265</v>
      </c>
      <c r="I736" t="s">
        <v>266</v>
      </c>
      <c r="J736">
        <v>0.5</v>
      </c>
      <c r="K736">
        <v>0</v>
      </c>
    </row>
    <row r="737" spans="1:11">
      <c r="A737" s="57">
        <v>41640</v>
      </c>
      <c r="B737">
        <v>504</v>
      </c>
      <c r="C737">
        <v>-81356.039999999994</v>
      </c>
      <c r="D737">
        <v>-81231.179999999993</v>
      </c>
      <c r="E737">
        <v>-81231.179999999993</v>
      </c>
      <c r="F737">
        <v>6012</v>
      </c>
      <c r="G737" t="s">
        <v>459</v>
      </c>
      <c r="H737" t="s">
        <v>267</v>
      </c>
      <c r="I737" t="s">
        <v>266</v>
      </c>
      <c r="J737">
        <v>0.5</v>
      </c>
      <c r="K737">
        <v>0</v>
      </c>
    </row>
    <row r="738" spans="1:11">
      <c r="A738" s="57">
        <v>41640</v>
      </c>
      <c r="B738">
        <v>1</v>
      </c>
      <c r="C738">
        <v>2</v>
      </c>
      <c r="D738">
        <v>2</v>
      </c>
      <c r="E738">
        <v>2</v>
      </c>
      <c r="F738">
        <v>6051</v>
      </c>
      <c r="G738" t="s">
        <v>561</v>
      </c>
      <c r="H738" t="s">
        <v>265</v>
      </c>
      <c r="I738" t="s">
        <v>266</v>
      </c>
      <c r="J738">
        <v>0.5</v>
      </c>
      <c r="K738">
        <v>0</v>
      </c>
    </row>
    <row r="739" spans="1:11">
      <c r="A739" s="57">
        <v>41640</v>
      </c>
      <c r="B739">
        <v>1</v>
      </c>
      <c r="C739">
        <v>226.05</v>
      </c>
      <c r="D739">
        <v>226.05</v>
      </c>
      <c r="E739">
        <v>226.05</v>
      </c>
      <c r="F739">
        <v>6211</v>
      </c>
      <c r="G739" t="s">
        <v>460</v>
      </c>
      <c r="H739" t="s">
        <v>265</v>
      </c>
      <c r="I739" t="s">
        <v>266</v>
      </c>
      <c r="J739">
        <v>0.5</v>
      </c>
      <c r="K739">
        <v>0</v>
      </c>
    </row>
    <row r="740" spans="1:11">
      <c r="A740" s="57">
        <v>41640</v>
      </c>
      <c r="B740">
        <v>2</v>
      </c>
      <c r="C740">
        <v>9491.2000000000007</v>
      </c>
      <c r="D740">
        <v>9775.94</v>
      </c>
      <c r="E740">
        <v>9775.94</v>
      </c>
      <c r="F740">
        <v>6211</v>
      </c>
      <c r="G740" t="s">
        <v>460</v>
      </c>
      <c r="H740" t="s">
        <v>267</v>
      </c>
      <c r="I740" t="s">
        <v>266</v>
      </c>
      <c r="J740">
        <v>0.5</v>
      </c>
      <c r="K740">
        <v>0</v>
      </c>
    </row>
    <row r="741" spans="1:11">
      <c r="A741" s="57">
        <v>41640</v>
      </c>
      <c r="B741">
        <v>14</v>
      </c>
      <c r="C741">
        <v>920.81</v>
      </c>
      <c r="D741">
        <v>0</v>
      </c>
      <c r="E741">
        <v>920.81</v>
      </c>
      <c r="F741">
        <v>6300</v>
      </c>
      <c r="G741" t="s">
        <v>461</v>
      </c>
      <c r="H741" t="s">
        <v>265</v>
      </c>
      <c r="I741">
        <v>0</v>
      </c>
      <c r="J741">
        <v>0</v>
      </c>
      <c r="K741">
        <v>0</v>
      </c>
    </row>
    <row r="742" spans="1:11">
      <c r="A742" s="57">
        <v>41640</v>
      </c>
      <c r="B742">
        <v>62465</v>
      </c>
      <c r="C742">
        <v>15782371.970000001</v>
      </c>
      <c r="D742">
        <v>15782371.970000001</v>
      </c>
      <c r="E742">
        <v>15782371.970000001</v>
      </c>
      <c r="F742">
        <v>6300</v>
      </c>
      <c r="G742" t="s">
        <v>461</v>
      </c>
      <c r="H742" t="s">
        <v>265</v>
      </c>
      <c r="I742" t="s">
        <v>266</v>
      </c>
      <c r="J742">
        <v>0.5</v>
      </c>
      <c r="K742">
        <v>0</v>
      </c>
    </row>
    <row r="743" spans="1:11">
      <c r="A743" s="57">
        <v>41640</v>
      </c>
      <c r="B743">
        <v>128</v>
      </c>
      <c r="C743">
        <v>25653.84</v>
      </c>
      <c r="D743">
        <v>26314.38</v>
      </c>
      <c r="E743">
        <v>26314.38</v>
      </c>
      <c r="F743">
        <v>6300</v>
      </c>
      <c r="G743" t="s">
        <v>461</v>
      </c>
      <c r="H743" t="s">
        <v>267</v>
      </c>
      <c r="I743" t="s">
        <v>266</v>
      </c>
      <c r="J743">
        <v>0.5</v>
      </c>
      <c r="K743">
        <v>0</v>
      </c>
    </row>
    <row r="744" spans="1:11">
      <c r="A744" s="57">
        <v>41640</v>
      </c>
      <c r="B744">
        <v>19700</v>
      </c>
      <c r="C744">
        <v>5658993.9800000004</v>
      </c>
      <c r="D744">
        <v>5658993.9800000004</v>
      </c>
      <c r="E744">
        <v>5658993.9800000004</v>
      </c>
      <c r="F744">
        <v>7011</v>
      </c>
      <c r="G744" t="s">
        <v>462</v>
      </c>
      <c r="H744" t="s">
        <v>265</v>
      </c>
      <c r="I744" t="s">
        <v>276</v>
      </c>
      <c r="J744">
        <v>0.52</v>
      </c>
      <c r="K744">
        <v>0</v>
      </c>
    </row>
    <row r="745" spans="1:11">
      <c r="A745" s="57">
        <v>41640</v>
      </c>
      <c r="B745">
        <v>3</v>
      </c>
      <c r="C745">
        <v>1940.65</v>
      </c>
      <c r="D745">
        <v>0</v>
      </c>
      <c r="E745">
        <v>1998.87</v>
      </c>
      <c r="F745">
        <v>7011</v>
      </c>
      <c r="G745" t="s">
        <v>462</v>
      </c>
      <c r="H745" t="s">
        <v>267</v>
      </c>
      <c r="I745">
        <v>0</v>
      </c>
      <c r="J745">
        <v>0</v>
      </c>
      <c r="K745">
        <v>0</v>
      </c>
    </row>
    <row r="746" spans="1:11">
      <c r="A746" s="57">
        <v>41640</v>
      </c>
      <c r="B746">
        <v>13561</v>
      </c>
      <c r="C746">
        <v>7858092.04</v>
      </c>
      <c r="D746">
        <v>8103219.9000000004</v>
      </c>
      <c r="E746">
        <v>8103219.9000000004</v>
      </c>
      <c r="F746">
        <v>7011</v>
      </c>
      <c r="G746" t="s">
        <v>462</v>
      </c>
      <c r="H746" t="s">
        <v>267</v>
      </c>
      <c r="I746" t="s">
        <v>276</v>
      </c>
      <c r="J746">
        <v>0.52</v>
      </c>
      <c r="K746">
        <v>0</v>
      </c>
    </row>
    <row r="747" spans="1:11">
      <c r="A747" s="57">
        <v>41640</v>
      </c>
      <c r="B747">
        <v>227</v>
      </c>
      <c r="C747">
        <v>124447.67</v>
      </c>
      <c r="D747">
        <v>128077.83</v>
      </c>
      <c r="E747">
        <v>128077.83</v>
      </c>
      <c r="F747">
        <v>7012</v>
      </c>
      <c r="G747" t="s">
        <v>463</v>
      </c>
      <c r="H747" t="s">
        <v>267</v>
      </c>
      <c r="I747" t="s">
        <v>276</v>
      </c>
      <c r="J747">
        <v>0.52</v>
      </c>
      <c r="K747">
        <v>0</v>
      </c>
    </row>
    <row r="748" spans="1:11">
      <c r="A748" s="57">
        <v>41640</v>
      </c>
      <c r="B748">
        <v>11</v>
      </c>
      <c r="C748">
        <v>2240.27</v>
      </c>
      <c r="D748">
        <v>2307.4299999999998</v>
      </c>
      <c r="E748">
        <v>2307.4299999999998</v>
      </c>
      <c r="F748">
        <v>7032</v>
      </c>
      <c r="G748" t="s">
        <v>464</v>
      </c>
      <c r="H748" t="s">
        <v>267</v>
      </c>
      <c r="I748" t="s">
        <v>276</v>
      </c>
      <c r="J748">
        <v>0.52</v>
      </c>
      <c r="K748">
        <v>0</v>
      </c>
    </row>
    <row r="749" spans="1:11">
      <c r="A749" s="57">
        <v>41640</v>
      </c>
      <c r="B749">
        <v>113</v>
      </c>
      <c r="C749">
        <v>27340.22</v>
      </c>
      <c r="D749">
        <v>27340.22</v>
      </c>
      <c r="E749">
        <v>27340.22</v>
      </c>
      <c r="F749">
        <v>7033</v>
      </c>
      <c r="G749" t="s">
        <v>465</v>
      </c>
      <c r="H749" t="s">
        <v>265</v>
      </c>
      <c r="I749" t="s">
        <v>276</v>
      </c>
      <c r="J749">
        <v>0.52</v>
      </c>
      <c r="K749">
        <v>0</v>
      </c>
    </row>
    <row r="750" spans="1:11">
      <c r="A750" s="57">
        <v>41640</v>
      </c>
      <c r="B750">
        <v>16</v>
      </c>
      <c r="C750">
        <v>2013.34</v>
      </c>
      <c r="D750">
        <v>2073.7399999999998</v>
      </c>
      <c r="E750">
        <v>2073.7399999999998</v>
      </c>
      <c r="F750">
        <v>7033</v>
      </c>
      <c r="G750" t="s">
        <v>465</v>
      </c>
      <c r="H750" t="s">
        <v>267</v>
      </c>
      <c r="I750" t="s">
        <v>276</v>
      </c>
      <c r="J750">
        <v>0.52</v>
      </c>
      <c r="K750">
        <v>0</v>
      </c>
    </row>
    <row r="751" spans="1:11">
      <c r="A751" s="57">
        <v>41640</v>
      </c>
      <c r="B751">
        <v>35</v>
      </c>
      <c r="C751">
        <v>1578.65</v>
      </c>
      <c r="D751">
        <v>1578.65</v>
      </c>
      <c r="E751">
        <v>1578.65</v>
      </c>
      <c r="F751">
        <v>7210</v>
      </c>
      <c r="G751" t="s">
        <v>466</v>
      </c>
      <c r="H751" t="s">
        <v>265</v>
      </c>
      <c r="I751" t="s">
        <v>266</v>
      </c>
      <c r="J751">
        <v>0.5</v>
      </c>
      <c r="K751">
        <v>0</v>
      </c>
    </row>
    <row r="752" spans="1:11">
      <c r="A752" s="57">
        <v>41640</v>
      </c>
      <c r="B752">
        <v>2</v>
      </c>
      <c r="C752">
        <v>64.209999999999994</v>
      </c>
      <c r="D752">
        <v>66.150000000000006</v>
      </c>
      <c r="E752">
        <v>66.150000000000006</v>
      </c>
      <c r="F752">
        <v>7210</v>
      </c>
      <c r="G752" t="s">
        <v>466</v>
      </c>
      <c r="H752" t="s">
        <v>267</v>
      </c>
      <c r="I752" t="s">
        <v>266</v>
      </c>
      <c r="J752">
        <v>0.5</v>
      </c>
      <c r="K752">
        <v>0</v>
      </c>
    </row>
    <row r="753" spans="1:11">
      <c r="A753" s="57">
        <v>41640</v>
      </c>
      <c r="B753">
        <v>2</v>
      </c>
      <c r="C753">
        <v>22.51</v>
      </c>
      <c r="D753">
        <v>23.19</v>
      </c>
      <c r="E753">
        <v>23.19</v>
      </c>
      <c r="F753">
        <v>7211</v>
      </c>
      <c r="G753" t="s">
        <v>467</v>
      </c>
      <c r="H753" t="s">
        <v>267</v>
      </c>
      <c r="I753" t="s">
        <v>266</v>
      </c>
      <c r="J753">
        <v>0.5</v>
      </c>
      <c r="K753">
        <v>0</v>
      </c>
    </row>
    <row r="754" spans="1:11">
      <c r="A754" s="57">
        <v>41640</v>
      </c>
      <c r="B754">
        <v>1290</v>
      </c>
      <c r="C754">
        <v>69048.17</v>
      </c>
      <c r="D754">
        <v>69048.17</v>
      </c>
      <c r="E754">
        <v>69048.17</v>
      </c>
      <c r="F754">
        <v>7216</v>
      </c>
      <c r="G754" t="s">
        <v>468</v>
      </c>
      <c r="H754" t="s">
        <v>265</v>
      </c>
      <c r="I754" t="s">
        <v>266</v>
      </c>
      <c r="J754">
        <v>0.5</v>
      </c>
      <c r="K754">
        <v>0</v>
      </c>
    </row>
    <row r="755" spans="1:11">
      <c r="A755" s="57">
        <v>41640</v>
      </c>
      <c r="B755">
        <v>22</v>
      </c>
      <c r="C755">
        <v>1594.99</v>
      </c>
      <c r="D755">
        <v>1642.87</v>
      </c>
      <c r="E755">
        <v>1642.87</v>
      </c>
      <c r="F755">
        <v>7216</v>
      </c>
      <c r="G755" t="s">
        <v>468</v>
      </c>
      <c r="H755" t="s">
        <v>267</v>
      </c>
      <c r="I755" t="s">
        <v>266</v>
      </c>
      <c r="J755">
        <v>0.5</v>
      </c>
      <c r="K755">
        <v>0</v>
      </c>
    </row>
    <row r="756" spans="1:11">
      <c r="A756" s="57">
        <v>41640</v>
      </c>
      <c r="B756">
        <v>93</v>
      </c>
      <c r="C756">
        <v>17632.34</v>
      </c>
      <c r="D756">
        <v>17632.34</v>
      </c>
      <c r="E756">
        <v>17632.34</v>
      </c>
      <c r="F756">
        <v>7217</v>
      </c>
      <c r="G756" t="s">
        <v>469</v>
      </c>
      <c r="H756" t="s">
        <v>265</v>
      </c>
      <c r="I756" t="s">
        <v>266</v>
      </c>
      <c r="J756">
        <v>0.5</v>
      </c>
      <c r="K756">
        <v>0</v>
      </c>
    </row>
    <row r="757" spans="1:11">
      <c r="A757" s="57">
        <v>41640</v>
      </c>
      <c r="B757">
        <v>61</v>
      </c>
      <c r="C757">
        <v>29919.85</v>
      </c>
      <c r="D757">
        <v>29919.85</v>
      </c>
      <c r="E757">
        <v>29919.85</v>
      </c>
      <c r="F757">
        <v>7221</v>
      </c>
      <c r="G757" t="s">
        <v>470</v>
      </c>
      <c r="H757" t="s">
        <v>265</v>
      </c>
      <c r="I757" t="s">
        <v>266</v>
      </c>
      <c r="J757">
        <v>0.5</v>
      </c>
      <c r="K757">
        <v>0</v>
      </c>
    </row>
    <row r="758" spans="1:11">
      <c r="A758" s="57">
        <v>41640</v>
      </c>
      <c r="B758">
        <v>34</v>
      </c>
      <c r="C758">
        <v>5597.15</v>
      </c>
      <c r="D758">
        <v>5765.07</v>
      </c>
      <c r="E758">
        <v>5765.07</v>
      </c>
      <c r="F758">
        <v>7221</v>
      </c>
      <c r="G758" t="s">
        <v>470</v>
      </c>
      <c r="H758" t="s">
        <v>267</v>
      </c>
      <c r="I758" t="s">
        <v>266</v>
      </c>
      <c r="J758">
        <v>0.5</v>
      </c>
      <c r="K758">
        <v>0</v>
      </c>
    </row>
    <row r="759" spans="1:11">
      <c r="A759" s="57">
        <v>41640</v>
      </c>
      <c r="B759">
        <v>1</v>
      </c>
      <c r="C759">
        <v>45</v>
      </c>
      <c r="D759">
        <v>0</v>
      </c>
      <c r="E759">
        <v>45</v>
      </c>
      <c r="F759">
        <v>7230</v>
      </c>
      <c r="G759" t="s">
        <v>471</v>
      </c>
      <c r="H759" t="s">
        <v>265</v>
      </c>
      <c r="I759">
        <v>0</v>
      </c>
      <c r="J759">
        <v>0</v>
      </c>
      <c r="K759">
        <v>0</v>
      </c>
    </row>
    <row r="760" spans="1:11">
      <c r="A760" s="57">
        <v>41640</v>
      </c>
      <c r="B760">
        <v>7828</v>
      </c>
      <c r="C760">
        <v>825888.8</v>
      </c>
      <c r="D760">
        <v>825888.8</v>
      </c>
      <c r="E760">
        <v>825888.8</v>
      </c>
      <c r="F760">
        <v>7230</v>
      </c>
      <c r="G760" t="s">
        <v>471</v>
      </c>
      <c r="H760" t="s">
        <v>265</v>
      </c>
      <c r="I760" t="s">
        <v>266</v>
      </c>
      <c r="J760">
        <v>0.5</v>
      </c>
      <c r="K760">
        <v>0</v>
      </c>
    </row>
    <row r="761" spans="1:11">
      <c r="A761" s="57">
        <v>41640</v>
      </c>
      <c r="B761">
        <v>1023</v>
      </c>
      <c r="C761">
        <v>147127.89000000001</v>
      </c>
      <c r="D761">
        <v>148178.54999999999</v>
      </c>
      <c r="E761">
        <v>148178.54999999999</v>
      </c>
      <c r="F761">
        <v>7230</v>
      </c>
      <c r="G761" t="s">
        <v>471</v>
      </c>
      <c r="H761" t="s">
        <v>267</v>
      </c>
      <c r="I761" t="s">
        <v>266</v>
      </c>
      <c r="J761">
        <v>0.5</v>
      </c>
      <c r="K761">
        <v>0</v>
      </c>
    </row>
    <row r="762" spans="1:11">
      <c r="A762" s="57">
        <v>41640</v>
      </c>
      <c r="B762">
        <v>3</v>
      </c>
      <c r="C762">
        <v>213.06</v>
      </c>
      <c r="D762">
        <v>219.46</v>
      </c>
      <c r="E762">
        <v>219.46</v>
      </c>
      <c r="F762">
        <v>7251</v>
      </c>
      <c r="G762" t="s">
        <v>562</v>
      </c>
      <c r="H762" t="s">
        <v>267</v>
      </c>
      <c r="I762" t="s">
        <v>266</v>
      </c>
      <c r="J762">
        <v>0.5</v>
      </c>
      <c r="K762">
        <v>0</v>
      </c>
    </row>
    <row r="763" spans="1:11">
      <c r="A763" s="57">
        <v>41640</v>
      </c>
      <c r="B763">
        <v>88</v>
      </c>
      <c r="C763">
        <v>255348.53</v>
      </c>
      <c r="D763">
        <v>255348.53</v>
      </c>
      <c r="E763">
        <v>255348.53</v>
      </c>
      <c r="F763">
        <v>7261</v>
      </c>
      <c r="G763" t="s">
        <v>472</v>
      </c>
      <c r="H763" t="s">
        <v>265</v>
      </c>
      <c r="I763" t="s">
        <v>266</v>
      </c>
      <c r="J763">
        <v>0.5</v>
      </c>
      <c r="K763">
        <v>0</v>
      </c>
    </row>
    <row r="764" spans="1:11">
      <c r="A764" s="57">
        <v>41640</v>
      </c>
      <c r="B764">
        <v>1</v>
      </c>
      <c r="C764">
        <v>51.28</v>
      </c>
      <c r="D764">
        <v>52.82</v>
      </c>
      <c r="E764">
        <v>52.82</v>
      </c>
      <c r="F764">
        <v>7261</v>
      </c>
      <c r="G764" t="s">
        <v>472</v>
      </c>
      <c r="H764" t="s">
        <v>267</v>
      </c>
      <c r="I764" t="s">
        <v>266</v>
      </c>
      <c r="J764">
        <v>0.5</v>
      </c>
      <c r="K764">
        <v>0</v>
      </c>
    </row>
    <row r="765" spans="1:11">
      <c r="A765" s="57">
        <v>41640</v>
      </c>
      <c r="B765">
        <v>21</v>
      </c>
      <c r="C765">
        <v>10629.55</v>
      </c>
      <c r="D765">
        <v>10629.55</v>
      </c>
      <c r="E765">
        <v>10629.55</v>
      </c>
      <c r="F765">
        <v>7273</v>
      </c>
      <c r="G765" t="s">
        <v>473</v>
      </c>
      <c r="H765" t="s">
        <v>265</v>
      </c>
      <c r="I765" t="s">
        <v>266</v>
      </c>
      <c r="J765">
        <v>0.5</v>
      </c>
      <c r="K765">
        <v>0</v>
      </c>
    </row>
    <row r="766" spans="1:11">
      <c r="A766" s="57">
        <v>41640</v>
      </c>
      <c r="B766">
        <v>56</v>
      </c>
      <c r="C766">
        <v>5217.1099999999997</v>
      </c>
      <c r="D766">
        <v>5389.03</v>
      </c>
      <c r="E766">
        <v>5389.03</v>
      </c>
      <c r="F766">
        <v>7273</v>
      </c>
      <c r="G766" t="s">
        <v>473</v>
      </c>
      <c r="H766" t="s">
        <v>267</v>
      </c>
      <c r="I766" t="s">
        <v>266</v>
      </c>
      <c r="J766">
        <v>0.5</v>
      </c>
      <c r="K766">
        <v>0</v>
      </c>
    </row>
    <row r="767" spans="1:11">
      <c r="A767" s="57">
        <v>41640</v>
      </c>
      <c r="B767">
        <v>7</v>
      </c>
      <c r="C767">
        <v>805.42</v>
      </c>
      <c r="D767">
        <v>831.76</v>
      </c>
      <c r="E767">
        <v>831.76</v>
      </c>
      <c r="F767">
        <v>7276</v>
      </c>
      <c r="G767" t="s">
        <v>474</v>
      </c>
      <c r="H767" t="s">
        <v>267</v>
      </c>
      <c r="I767" t="s">
        <v>266</v>
      </c>
      <c r="J767">
        <v>0.5</v>
      </c>
      <c r="K767">
        <v>0</v>
      </c>
    </row>
    <row r="768" spans="1:11">
      <c r="A768" s="57">
        <v>41640</v>
      </c>
      <c r="B768">
        <v>6</v>
      </c>
      <c r="C768">
        <v>1055.3499999999999</v>
      </c>
      <c r="D768">
        <v>1087.01</v>
      </c>
      <c r="E768">
        <v>1087.01</v>
      </c>
      <c r="F768">
        <v>7277</v>
      </c>
      <c r="G768" t="s">
        <v>475</v>
      </c>
      <c r="H768" t="s">
        <v>267</v>
      </c>
      <c r="I768" t="s">
        <v>266</v>
      </c>
      <c r="J768">
        <v>0.5</v>
      </c>
      <c r="K768">
        <v>0</v>
      </c>
    </row>
    <row r="769" spans="1:11">
      <c r="A769" s="57">
        <v>41640</v>
      </c>
      <c r="B769">
        <v>8</v>
      </c>
      <c r="C769">
        <v>212.21</v>
      </c>
      <c r="D769">
        <v>232.43</v>
      </c>
      <c r="E769">
        <v>232.43</v>
      </c>
      <c r="F769">
        <v>7278</v>
      </c>
      <c r="G769" t="s">
        <v>476</v>
      </c>
      <c r="H769" t="s">
        <v>267</v>
      </c>
      <c r="I769" t="s">
        <v>266</v>
      </c>
      <c r="J769">
        <v>0.5</v>
      </c>
      <c r="K769">
        <v>0</v>
      </c>
    </row>
    <row r="770" spans="1:11">
      <c r="A770" s="57">
        <v>41640</v>
      </c>
      <c r="B770">
        <v>113</v>
      </c>
      <c r="C770">
        <v>23944.21</v>
      </c>
      <c r="D770">
        <v>23944.21</v>
      </c>
      <c r="E770">
        <v>23944.21</v>
      </c>
      <c r="F770">
        <v>7296</v>
      </c>
      <c r="G770" t="s">
        <v>477</v>
      </c>
      <c r="H770" t="s">
        <v>265</v>
      </c>
      <c r="I770" t="s">
        <v>268</v>
      </c>
      <c r="J770">
        <v>0.5</v>
      </c>
      <c r="K770">
        <v>0</v>
      </c>
    </row>
    <row r="771" spans="1:11">
      <c r="A771" s="57">
        <v>41640</v>
      </c>
      <c r="B771">
        <v>9</v>
      </c>
      <c r="C771">
        <v>2885.32</v>
      </c>
      <c r="D771">
        <v>2971.88</v>
      </c>
      <c r="E771">
        <v>2971.88</v>
      </c>
      <c r="F771">
        <v>7296</v>
      </c>
      <c r="G771" t="s">
        <v>477</v>
      </c>
      <c r="H771" t="s">
        <v>267</v>
      </c>
      <c r="I771" t="s">
        <v>268</v>
      </c>
      <c r="J771">
        <v>0.5</v>
      </c>
      <c r="K771">
        <v>0</v>
      </c>
    </row>
    <row r="772" spans="1:11">
      <c r="A772" s="57">
        <v>41640</v>
      </c>
      <c r="B772">
        <v>6</v>
      </c>
      <c r="C772">
        <v>1914.5</v>
      </c>
      <c r="D772">
        <v>1914.5</v>
      </c>
      <c r="E772">
        <v>1914.5</v>
      </c>
      <c r="F772">
        <v>7297</v>
      </c>
      <c r="G772" t="s">
        <v>478</v>
      </c>
      <c r="H772" t="s">
        <v>265</v>
      </c>
      <c r="I772" t="s">
        <v>266</v>
      </c>
      <c r="J772">
        <v>0.5</v>
      </c>
      <c r="K772">
        <v>0</v>
      </c>
    </row>
    <row r="773" spans="1:11">
      <c r="A773" s="57">
        <v>41640</v>
      </c>
      <c r="B773">
        <v>33</v>
      </c>
      <c r="C773">
        <v>5336.22</v>
      </c>
      <c r="D773">
        <v>5496.38</v>
      </c>
      <c r="E773">
        <v>5496.38</v>
      </c>
      <c r="F773">
        <v>7297</v>
      </c>
      <c r="G773" t="s">
        <v>478</v>
      </c>
      <c r="H773" t="s">
        <v>267</v>
      </c>
      <c r="I773" t="s">
        <v>266</v>
      </c>
      <c r="J773">
        <v>0.5</v>
      </c>
      <c r="K773">
        <v>0</v>
      </c>
    </row>
    <row r="774" spans="1:11">
      <c r="A774" s="57">
        <v>41640</v>
      </c>
      <c r="B774">
        <v>151</v>
      </c>
      <c r="C774">
        <v>7926.24</v>
      </c>
      <c r="D774">
        <v>7926.24</v>
      </c>
      <c r="E774">
        <v>7926.24</v>
      </c>
      <c r="F774">
        <v>7298</v>
      </c>
      <c r="G774" t="s">
        <v>479</v>
      </c>
      <c r="H774" t="s">
        <v>265</v>
      </c>
      <c r="I774" t="s">
        <v>266</v>
      </c>
      <c r="J774">
        <v>0.5</v>
      </c>
      <c r="K774">
        <v>0</v>
      </c>
    </row>
    <row r="775" spans="1:11">
      <c r="A775" s="57">
        <v>41640</v>
      </c>
      <c r="B775">
        <v>178</v>
      </c>
      <c r="C775">
        <v>26144.86</v>
      </c>
      <c r="D775">
        <v>26941.86</v>
      </c>
      <c r="E775">
        <v>26941.86</v>
      </c>
      <c r="F775">
        <v>7298</v>
      </c>
      <c r="G775" t="s">
        <v>479</v>
      </c>
      <c r="H775" t="s">
        <v>267</v>
      </c>
      <c r="I775" t="s">
        <v>266</v>
      </c>
      <c r="J775">
        <v>0.5</v>
      </c>
      <c r="K775">
        <v>0</v>
      </c>
    </row>
    <row r="776" spans="1:11">
      <c r="A776" s="57">
        <v>41640</v>
      </c>
      <c r="B776">
        <v>368</v>
      </c>
      <c r="C776">
        <v>161101.9</v>
      </c>
      <c r="D776">
        <v>161101.9</v>
      </c>
      <c r="E776">
        <v>161101.9</v>
      </c>
      <c r="F776">
        <v>7299</v>
      </c>
      <c r="G776" t="s">
        <v>480</v>
      </c>
      <c r="H776" t="s">
        <v>265</v>
      </c>
      <c r="I776" t="s">
        <v>266</v>
      </c>
      <c r="J776">
        <v>0.5</v>
      </c>
      <c r="K776">
        <v>0</v>
      </c>
    </row>
    <row r="777" spans="1:11">
      <c r="A777" s="57">
        <v>41640</v>
      </c>
      <c r="B777">
        <v>229</v>
      </c>
      <c r="C777">
        <v>80177.91</v>
      </c>
      <c r="D777">
        <v>82610.509999999995</v>
      </c>
      <c r="E777">
        <v>82610.509999999995</v>
      </c>
      <c r="F777">
        <v>7299</v>
      </c>
      <c r="G777" t="s">
        <v>480</v>
      </c>
      <c r="H777" t="s">
        <v>267</v>
      </c>
      <c r="I777" t="s">
        <v>266</v>
      </c>
      <c r="J777">
        <v>0.5</v>
      </c>
      <c r="K777">
        <v>0</v>
      </c>
    </row>
    <row r="778" spans="1:11">
      <c r="A778" s="57">
        <v>41640</v>
      </c>
      <c r="B778">
        <v>5660</v>
      </c>
      <c r="C778">
        <v>937840.04</v>
      </c>
      <c r="D778">
        <v>937840.04</v>
      </c>
      <c r="E778">
        <v>937840.04</v>
      </c>
      <c r="F778">
        <v>7311</v>
      </c>
      <c r="G778" t="s">
        <v>481</v>
      </c>
      <c r="H778" t="s">
        <v>265</v>
      </c>
      <c r="I778" t="s">
        <v>266</v>
      </c>
      <c r="J778">
        <v>0.5</v>
      </c>
      <c r="K778">
        <v>0</v>
      </c>
    </row>
    <row r="779" spans="1:11">
      <c r="A779" s="57">
        <v>41640</v>
      </c>
      <c r="B779">
        <v>197</v>
      </c>
      <c r="C779">
        <v>131871.42000000001</v>
      </c>
      <c r="D779">
        <v>135835.74</v>
      </c>
      <c r="E779">
        <v>135835.74</v>
      </c>
      <c r="F779">
        <v>7311</v>
      </c>
      <c r="G779" t="s">
        <v>481</v>
      </c>
      <c r="H779" t="s">
        <v>267</v>
      </c>
      <c r="I779" t="s">
        <v>266</v>
      </c>
      <c r="J779">
        <v>0.5</v>
      </c>
      <c r="K779">
        <v>0</v>
      </c>
    </row>
    <row r="780" spans="1:11">
      <c r="A780" s="57">
        <v>41640</v>
      </c>
      <c r="B780">
        <v>1</v>
      </c>
      <c r="C780">
        <v>19.28</v>
      </c>
      <c r="D780">
        <v>19.86</v>
      </c>
      <c r="E780">
        <v>19.86</v>
      </c>
      <c r="F780">
        <v>7321</v>
      </c>
      <c r="G780" t="s">
        <v>482</v>
      </c>
      <c r="H780" t="s">
        <v>267</v>
      </c>
      <c r="I780" t="s">
        <v>266</v>
      </c>
      <c r="J780">
        <v>0.5</v>
      </c>
      <c r="K780">
        <v>0</v>
      </c>
    </row>
    <row r="781" spans="1:11">
      <c r="A781" s="57">
        <v>41640</v>
      </c>
      <c r="B781">
        <v>6</v>
      </c>
      <c r="C781">
        <v>430</v>
      </c>
      <c r="D781">
        <v>442.9</v>
      </c>
      <c r="E781">
        <v>442.9</v>
      </c>
      <c r="F781">
        <v>7333</v>
      </c>
      <c r="G781" t="s">
        <v>483</v>
      </c>
      <c r="H781" t="s">
        <v>267</v>
      </c>
      <c r="I781" t="s">
        <v>266</v>
      </c>
      <c r="J781">
        <v>0.5</v>
      </c>
      <c r="K781">
        <v>0</v>
      </c>
    </row>
    <row r="782" spans="1:11">
      <c r="A782" s="57">
        <v>41640</v>
      </c>
      <c r="B782">
        <v>34</v>
      </c>
      <c r="C782">
        <v>12162.77</v>
      </c>
      <c r="D782">
        <v>12527.65</v>
      </c>
      <c r="E782">
        <v>12527.65</v>
      </c>
      <c r="F782">
        <v>7338</v>
      </c>
      <c r="G782" t="s">
        <v>484</v>
      </c>
      <c r="H782" t="s">
        <v>267</v>
      </c>
      <c r="I782" t="s">
        <v>266</v>
      </c>
      <c r="J782">
        <v>0.5</v>
      </c>
      <c r="K782">
        <v>0</v>
      </c>
    </row>
    <row r="783" spans="1:11">
      <c r="A783" s="57">
        <v>41640</v>
      </c>
      <c r="B783">
        <v>53</v>
      </c>
      <c r="C783">
        <v>26735.51</v>
      </c>
      <c r="D783">
        <v>26735.51</v>
      </c>
      <c r="E783">
        <v>26735.51</v>
      </c>
      <c r="F783">
        <v>7339</v>
      </c>
      <c r="G783" t="s">
        <v>485</v>
      </c>
      <c r="H783" t="s">
        <v>265</v>
      </c>
      <c r="I783" t="s">
        <v>266</v>
      </c>
      <c r="J783">
        <v>0.5</v>
      </c>
      <c r="K783">
        <v>0</v>
      </c>
    </row>
    <row r="784" spans="1:11">
      <c r="A784" s="57">
        <v>41640</v>
      </c>
      <c r="B784">
        <v>69</v>
      </c>
      <c r="C784">
        <v>6263.6</v>
      </c>
      <c r="D784">
        <v>6461.16</v>
      </c>
      <c r="E784">
        <v>6461.16</v>
      </c>
      <c r="F784">
        <v>7339</v>
      </c>
      <c r="G784" t="s">
        <v>485</v>
      </c>
      <c r="H784" t="s">
        <v>267</v>
      </c>
      <c r="I784" t="s">
        <v>266</v>
      </c>
      <c r="J784">
        <v>0.5</v>
      </c>
      <c r="K784">
        <v>0</v>
      </c>
    </row>
    <row r="785" spans="1:11">
      <c r="A785" s="57">
        <v>41640</v>
      </c>
      <c r="B785">
        <v>36</v>
      </c>
      <c r="C785">
        <v>12367.03</v>
      </c>
      <c r="D785">
        <v>12367.03</v>
      </c>
      <c r="E785">
        <v>12367.03</v>
      </c>
      <c r="F785">
        <v>7342</v>
      </c>
      <c r="G785" t="s">
        <v>486</v>
      </c>
      <c r="H785" t="s">
        <v>265</v>
      </c>
      <c r="I785" t="s">
        <v>266</v>
      </c>
      <c r="J785">
        <v>0.5</v>
      </c>
      <c r="K785">
        <v>0</v>
      </c>
    </row>
    <row r="786" spans="1:11">
      <c r="A786" s="57">
        <v>41640</v>
      </c>
      <c r="B786">
        <v>37</v>
      </c>
      <c r="C786">
        <v>42182.51</v>
      </c>
      <c r="D786">
        <v>42182.51</v>
      </c>
      <c r="E786">
        <v>42182.51</v>
      </c>
      <c r="F786">
        <v>7361</v>
      </c>
      <c r="G786" t="s">
        <v>488</v>
      </c>
      <c r="H786" t="s">
        <v>265</v>
      </c>
      <c r="I786" t="s">
        <v>266</v>
      </c>
      <c r="J786">
        <v>0.5</v>
      </c>
      <c r="K786">
        <v>0</v>
      </c>
    </row>
    <row r="787" spans="1:11">
      <c r="A787" s="57">
        <v>41640</v>
      </c>
      <c r="B787">
        <v>1</v>
      </c>
      <c r="C787">
        <v>21.37</v>
      </c>
      <c r="D787">
        <v>22.01</v>
      </c>
      <c r="E787">
        <v>22.01</v>
      </c>
      <c r="F787">
        <v>7361</v>
      </c>
      <c r="G787" t="s">
        <v>488</v>
      </c>
      <c r="H787" t="s">
        <v>267</v>
      </c>
      <c r="I787" t="s">
        <v>266</v>
      </c>
      <c r="J787">
        <v>0.5</v>
      </c>
      <c r="K787">
        <v>0</v>
      </c>
    </row>
    <row r="788" spans="1:11">
      <c r="A788" s="57">
        <v>41640</v>
      </c>
      <c r="B788">
        <v>5248</v>
      </c>
      <c r="C788">
        <v>368434.86</v>
      </c>
      <c r="D788">
        <v>368434.86</v>
      </c>
      <c r="E788">
        <v>368434.86</v>
      </c>
      <c r="F788">
        <v>7372</v>
      </c>
      <c r="G788" t="s">
        <v>489</v>
      </c>
      <c r="H788" t="s">
        <v>265</v>
      </c>
      <c r="I788" t="s">
        <v>268</v>
      </c>
      <c r="J788">
        <v>0.5</v>
      </c>
      <c r="K788">
        <v>0</v>
      </c>
    </row>
    <row r="789" spans="1:11">
      <c r="A789" s="57">
        <v>41640</v>
      </c>
      <c r="B789">
        <v>449</v>
      </c>
      <c r="C789">
        <v>85473.56</v>
      </c>
      <c r="D789">
        <v>87920.92</v>
      </c>
      <c r="E789">
        <v>87920.92</v>
      </c>
      <c r="F789">
        <v>7372</v>
      </c>
      <c r="G789" t="s">
        <v>489</v>
      </c>
      <c r="H789" t="s">
        <v>267</v>
      </c>
      <c r="I789" t="s">
        <v>268</v>
      </c>
      <c r="J789">
        <v>0.5</v>
      </c>
      <c r="K789">
        <v>0</v>
      </c>
    </row>
    <row r="790" spans="1:11">
      <c r="A790" s="57">
        <v>41640</v>
      </c>
      <c r="B790">
        <v>28</v>
      </c>
      <c r="C790">
        <v>4503.4799999999996</v>
      </c>
      <c r="D790">
        <v>4638.5600000000004</v>
      </c>
      <c r="E790">
        <v>4638.5600000000004</v>
      </c>
      <c r="F790">
        <v>7375</v>
      </c>
      <c r="G790" t="s">
        <v>490</v>
      </c>
      <c r="H790" t="s">
        <v>267</v>
      </c>
      <c r="I790" t="s">
        <v>266</v>
      </c>
      <c r="J790">
        <v>0.5</v>
      </c>
      <c r="K790">
        <v>0</v>
      </c>
    </row>
    <row r="791" spans="1:11">
      <c r="A791" s="57">
        <v>41640</v>
      </c>
      <c r="B791">
        <v>19</v>
      </c>
      <c r="C791">
        <v>4285.54</v>
      </c>
      <c r="D791">
        <v>4414.1000000000004</v>
      </c>
      <c r="E791">
        <v>4414.1000000000004</v>
      </c>
      <c r="F791">
        <v>7379</v>
      </c>
      <c r="G791" t="s">
        <v>491</v>
      </c>
      <c r="H791" t="s">
        <v>267</v>
      </c>
      <c r="I791" t="s">
        <v>268</v>
      </c>
      <c r="J791">
        <v>0.5</v>
      </c>
      <c r="K791">
        <v>0</v>
      </c>
    </row>
    <row r="792" spans="1:11">
      <c r="A792" s="57">
        <v>41640</v>
      </c>
      <c r="B792">
        <v>2288</v>
      </c>
      <c r="C792">
        <v>634879.64</v>
      </c>
      <c r="D792">
        <v>634879.64</v>
      </c>
      <c r="E792">
        <v>634879.64</v>
      </c>
      <c r="F792">
        <v>7392</v>
      </c>
      <c r="G792" t="s">
        <v>492</v>
      </c>
      <c r="H792" t="s">
        <v>265</v>
      </c>
      <c r="I792" t="s">
        <v>266</v>
      </c>
      <c r="J792">
        <v>0.5</v>
      </c>
      <c r="K792">
        <v>0</v>
      </c>
    </row>
    <row r="793" spans="1:11">
      <c r="A793" s="57">
        <v>41640</v>
      </c>
      <c r="B793">
        <v>198</v>
      </c>
      <c r="C793">
        <v>35617.43</v>
      </c>
      <c r="D793">
        <v>36830.230000000003</v>
      </c>
      <c r="E793">
        <v>36830.230000000003</v>
      </c>
      <c r="F793">
        <v>7392</v>
      </c>
      <c r="G793" t="s">
        <v>492</v>
      </c>
      <c r="H793" t="s">
        <v>267</v>
      </c>
      <c r="I793" t="s">
        <v>266</v>
      </c>
      <c r="J793">
        <v>0.5</v>
      </c>
      <c r="K793">
        <v>0</v>
      </c>
    </row>
    <row r="794" spans="1:11">
      <c r="A794" s="57">
        <v>41640</v>
      </c>
      <c r="B794">
        <v>546</v>
      </c>
      <c r="C794">
        <v>72158.75</v>
      </c>
      <c r="D794">
        <v>72158.75</v>
      </c>
      <c r="E794">
        <v>72158.75</v>
      </c>
      <c r="F794">
        <v>7393</v>
      </c>
      <c r="G794" t="s">
        <v>493</v>
      </c>
      <c r="H794" t="s">
        <v>265</v>
      </c>
      <c r="I794" t="s">
        <v>266</v>
      </c>
      <c r="J794">
        <v>0.5</v>
      </c>
      <c r="K794">
        <v>0</v>
      </c>
    </row>
    <row r="795" spans="1:11">
      <c r="A795" s="57">
        <v>41640</v>
      </c>
      <c r="B795">
        <v>2</v>
      </c>
      <c r="C795">
        <v>790.54</v>
      </c>
      <c r="D795">
        <v>814.26</v>
      </c>
      <c r="E795">
        <v>814.26</v>
      </c>
      <c r="F795">
        <v>7393</v>
      </c>
      <c r="G795" t="s">
        <v>493</v>
      </c>
      <c r="H795" t="s">
        <v>267</v>
      </c>
      <c r="I795" t="s">
        <v>266</v>
      </c>
      <c r="J795">
        <v>0.5</v>
      </c>
      <c r="K795">
        <v>0</v>
      </c>
    </row>
    <row r="796" spans="1:11">
      <c r="A796" s="57">
        <v>41640</v>
      </c>
      <c r="B796">
        <v>700</v>
      </c>
      <c r="C796">
        <v>200025.1</v>
      </c>
      <c r="D796">
        <v>200025.1</v>
      </c>
      <c r="E796">
        <v>200025.1</v>
      </c>
      <c r="F796">
        <v>7394</v>
      </c>
      <c r="G796" t="s">
        <v>494</v>
      </c>
      <c r="H796" t="s">
        <v>265</v>
      </c>
      <c r="I796" t="s">
        <v>266</v>
      </c>
      <c r="J796">
        <v>0.5</v>
      </c>
      <c r="K796">
        <v>0</v>
      </c>
    </row>
    <row r="797" spans="1:11">
      <c r="A797" s="57">
        <v>41640</v>
      </c>
      <c r="B797">
        <v>226</v>
      </c>
      <c r="C797">
        <v>28473.58</v>
      </c>
      <c r="D797">
        <v>29327.48</v>
      </c>
      <c r="E797">
        <v>29327.48</v>
      </c>
      <c r="F797">
        <v>7394</v>
      </c>
      <c r="G797" t="s">
        <v>494</v>
      </c>
      <c r="H797" t="s">
        <v>267</v>
      </c>
      <c r="I797" t="s">
        <v>266</v>
      </c>
      <c r="J797">
        <v>0.5</v>
      </c>
      <c r="K797">
        <v>0</v>
      </c>
    </row>
    <row r="798" spans="1:11">
      <c r="A798" s="57">
        <v>41640</v>
      </c>
      <c r="B798">
        <v>155</v>
      </c>
      <c r="C798">
        <v>16362.3</v>
      </c>
      <c r="D798">
        <v>16362.3</v>
      </c>
      <c r="E798">
        <v>16362.3</v>
      </c>
      <c r="F798">
        <v>7395</v>
      </c>
      <c r="G798" t="s">
        <v>495</v>
      </c>
      <c r="H798" t="s">
        <v>265</v>
      </c>
      <c r="I798" t="s">
        <v>266</v>
      </c>
      <c r="J798">
        <v>0.5</v>
      </c>
      <c r="K798">
        <v>0</v>
      </c>
    </row>
    <row r="799" spans="1:11">
      <c r="A799" s="57">
        <v>41640</v>
      </c>
      <c r="B799">
        <v>51</v>
      </c>
      <c r="C799">
        <v>4544.1400000000003</v>
      </c>
      <c r="D799">
        <v>4681.22</v>
      </c>
      <c r="E799">
        <v>4681.22</v>
      </c>
      <c r="F799">
        <v>7395</v>
      </c>
      <c r="G799" t="s">
        <v>495</v>
      </c>
      <c r="H799" t="s">
        <v>267</v>
      </c>
      <c r="I799" t="s">
        <v>266</v>
      </c>
      <c r="J799">
        <v>0.5</v>
      </c>
      <c r="K799">
        <v>0</v>
      </c>
    </row>
    <row r="800" spans="1:11">
      <c r="A800" s="57">
        <v>41640</v>
      </c>
      <c r="B800">
        <v>2</v>
      </c>
      <c r="C800">
        <v>353</v>
      </c>
      <c r="D800">
        <v>0</v>
      </c>
      <c r="E800">
        <v>353</v>
      </c>
      <c r="F800">
        <v>7399</v>
      </c>
      <c r="G800" t="s">
        <v>496</v>
      </c>
      <c r="H800" t="s">
        <v>265</v>
      </c>
      <c r="I800">
        <v>0</v>
      </c>
      <c r="J800">
        <v>0</v>
      </c>
      <c r="K800">
        <v>0</v>
      </c>
    </row>
    <row r="801" spans="1:11">
      <c r="A801" s="57">
        <v>41640</v>
      </c>
      <c r="B801">
        <v>40664</v>
      </c>
      <c r="C801">
        <v>4396477.97</v>
      </c>
      <c r="D801">
        <v>4396477.97</v>
      </c>
      <c r="E801">
        <v>4396477.97</v>
      </c>
      <c r="F801">
        <v>7399</v>
      </c>
      <c r="G801" t="s">
        <v>496</v>
      </c>
      <c r="H801" t="s">
        <v>265</v>
      </c>
      <c r="I801" t="s">
        <v>266</v>
      </c>
      <c r="J801">
        <v>0.5</v>
      </c>
      <c r="K801">
        <v>0</v>
      </c>
    </row>
    <row r="802" spans="1:11">
      <c r="A802" s="57">
        <v>41640</v>
      </c>
      <c r="B802">
        <v>14040</v>
      </c>
      <c r="C802">
        <v>1579868.38</v>
      </c>
      <c r="D802">
        <v>1628808.08</v>
      </c>
      <c r="E802">
        <v>1628808.08</v>
      </c>
      <c r="F802">
        <v>7399</v>
      </c>
      <c r="G802" t="s">
        <v>496</v>
      </c>
      <c r="H802" t="s">
        <v>267</v>
      </c>
      <c r="I802" t="s">
        <v>266</v>
      </c>
      <c r="J802">
        <v>0.5</v>
      </c>
      <c r="K802">
        <v>0</v>
      </c>
    </row>
    <row r="803" spans="1:11">
      <c r="A803" s="57">
        <v>41640</v>
      </c>
      <c r="B803">
        <v>5148</v>
      </c>
      <c r="C803">
        <v>1541669.09</v>
      </c>
      <c r="D803">
        <v>1541669.09</v>
      </c>
      <c r="E803">
        <v>1541669.09</v>
      </c>
      <c r="F803">
        <v>7512</v>
      </c>
      <c r="G803" t="s">
        <v>497</v>
      </c>
      <c r="H803" t="s">
        <v>265</v>
      </c>
      <c r="I803" t="s">
        <v>277</v>
      </c>
      <c r="J803">
        <v>0.55000000000000004</v>
      </c>
      <c r="K803">
        <v>0</v>
      </c>
    </row>
    <row r="804" spans="1:11">
      <c r="A804" s="57">
        <v>41640</v>
      </c>
      <c r="B804">
        <v>2149</v>
      </c>
      <c r="C804">
        <v>842574.65</v>
      </c>
      <c r="D804">
        <v>868100.71</v>
      </c>
      <c r="E804">
        <v>868100.71</v>
      </c>
      <c r="F804">
        <v>7512</v>
      </c>
      <c r="G804" t="s">
        <v>497</v>
      </c>
      <c r="H804" t="s">
        <v>267</v>
      </c>
      <c r="I804" t="s">
        <v>277</v>
      </c>
      <c r="J804">
        <v>0.55000000000000004</v>
      </c>
      <c r="K804">
        <v>0</v>
      </c>
    </row>
    <row r="805" spans="1:11">
      <c r="A805" s="57">
        <v>41640</v>
      </c>
      <c r="B805">
        <v>121</v>
      </c>
      <c r="C805">
        <v>13034.81</v>
      </c>
      <c r="D805">
        <v>13034.81</v>
      </c>
      <c r="E805">
        <v>13034.81</v>
      </c>
      <c r="F805">
        <v>7513</v>
      </c>
      <c r="G805" t="s">
        <v>498</v>
      </c>
      <c r="H805" t="s">
        <v>265</v>
      </c>
      <c r="I805" t="s">
        <v>277</v>
      </c>
      <c r="J805">
        <v>0.55000000000000004</v>
      </c>
      <c r="K805">
        <v>0</v>
      </c>
    </row>
    <row r="806" spans="1:11">
      <c r="A806" s="57">
        <v>41640</v>
      </c>
      <c r="B806">
        <v>3</v>
      </c>
      <c r="C806">
        <v>1593.06</v>
      </c>
      <c r="D806">
        <v>1640.84</v>
      </c>
      <c r="E806">
        <v>1640.84</v>
      </c>
      <c r="F806">
        <v>7513</v>
      </c>
      <c r="G806" t="s">
        <v>498</v>
      </c>
      <c r="H806" t="s">
        <v>267</v>
      </c>
      <c r="I806" t="s">
        <v>277</v>
      </c>
      <c r="J806">
        <v>0.55000000000000004</v>
      </c>
      <c r="K806">
        <v>0</v>
      </c>
    </row>
    <row r="807" spans="1:11">
      <c r="A807" s="57">
        <v>41640</v>
      </c>
      <c r="B807">
        <v>16</v>
      </c>
      <c r="C807">
        <v>2369.63</v>
      </c>
      <c r="D807">
        <v>2369.63</v>
      </c>
      <c r="E807">
        <v>2369.63</v>
      </c>
      <c r="F807">
        <v>7519</v>
      </c>
      <c r="G807" t="s">
        <v>499</v>
      </c>
      <c r="H807" t="s">
        <v>265</v>
      </c>
      <c r="I807" t="s">
        <v>277</v>
      </c>
      <c r="J807">
        <v>0.55000000000000004</v>
      </c>
      <c r="K807">
        <v>0</v>
      </c>
    </row>
    <row r="808" spans="1:11">
      <c r="A808" s="57">
        <v>41640</v>
      </c>
      <c r="B808">
        <v>7</v>
      </c>
      <c r="C808">
        <v>1008.19</v>
      </c>
      <c r="D808">
        <v>1038.45</v>
      </c>
      <c r="E808">
        <v>1038.45</v>
      </c>
      <c r="F808">
        <v>7519</v>
      </c>
      <c r="G808" t="s">
        <v>499</v>
      </c>
      <c r="H808" t="s">
        <v>267</v>
      </c>
      <c r="I808" t="s">
        <v>277</v>
      </c>
      <c r="J808">
        <v>0.55000000000000004</v>
      </c>
      <c r="K808">
        <v>0</v>
      </c>
    </row>
    <row r="809" spans="1:11">
      <c r="A809" s="57">
        <v>41640</v>
      </c>
      <c r="B809">
        <v>27315</v>
      </c>
      <c r="C809">
        <v>811522.27</v>
      </c>
      <c r="D809">
        <v>811522.27</v>
      </c>
      <c r="E809">
        <v>811522.27</v>
      </c>
      <c r="F809">
        <v>7523</v>
      </c>
      <c r="G809" t="s">
        <v>500</v>
      </c>
      <c r="H809" t="s">
        <v>265</v>
      </c>
      <c r="I809" t="s">
        <v>271</v>
      </c>
      <c r="J809">
        <v>0.52</v>
      </c>
      <c r="K809">
        <v>0</v>
      </c>
    </row>
    <row r="810" spans="1:11">
      <c r="A810" s="57">
        <v>41640</v>
      </c>
      <c r="B810">
        <v>145</v>
      </c>
      <c r="C810">
        <v>5250.47</v>
      </c>
      <c r="D810">
        <v>5407.97</v>
      </c>
      <c r="E810">
        <v>5407.97</v>
      </c>
      <c r="F810">
        <v>7523</v>
      </c>
      <c r="G810" t="s">
        <v>500</v>
      </c>
      <c r="H810" t="s">
        <v>267</v>
      </c>
      <c r="I810" t="s">
        <v>271</v>
      </c>
      <c r="J810">
        <v>0.52</v>
      </c>
      <c r="K810">
        <v>0</v>
      </c>
    </row>
    <row r="811" spans="1:11">
      <c r="A811" s="57">
        <v>41640</v>
      </c>
      <c r="B811">
        <v>70</v>
      </c>
      <c r="C811">
        <v>39261.11</v>
      </c>
      <c r="D811">
        <v>39261.11</v>
      </c>
      <c r="E811">
        <v>39261.11</v>
      </c>
      <c r="F811">
        <v>7531</v>
      </c>
      <c r="G811" t="s">
        <v>501</v>
      </c>
      <c r="H811" t="s">
        <v>265</v>
      </c>
      <c r="I811" t="s">
        <v>271</v>
      </c>
      <c r="J811">
        <v>0.52</v>
      </c>
      <c r="K811">
        <v>0</v>
      </c>
    </row>
    <row r="812" spans="1:11">
      <c r="A812" s="57">
        <v>41640</v>
      </c>
      <c r="B812">
        <v>2</v>
      </c>
      <c r="C812">
        <v>332.69</v>
      </c>
      <c r="D812">
        <v>342.67</v>
      </c>
      <c r="E812">
        <v>342.67</v>
      </c>
      <c r="F812">
        <v>7531</v>
      </c>
      <c r="G812" t="s">
        <v>501</v>
      </c>
      <c r="H812" t="s">
        <v>267</v>
      </c>
      <c r="I812" t="s">
        <v>271</v>
      </c>
      <c r="J812">
        <v>0.52</v>
      </c>
      <c r="K812">
        <v>0</v>
      </c>
    </row>
    <row r="813" spans="1:11">
      <c r="A813" s="57">
        <v>41640</v>
      </c>
      <c r="B813">
        <v>3895</v>
      </c>
      <c r="C813">
        <v>1637734.84</v>
      </c>
      <c r="D813">
        <v>1637734.84</v>
      </c>
      <c r="E813">
        <v>1637734.84</v>
      </c>
      <c r="F813">
        <v>7538</v>
      </c>
      <c r="G813" t="s">
        <v>503</v>
      </c>
      <c r="H813" t="s">
        <v>265</v>
      </c>
      <c r="I813" t="s">
        <v>271</v>
      </c>
      <c r="J813">
        <v>0.52</v>
      </c>
      <c r="K813">
        <v>0</v>
      </c>
    </row>
    <row r="814" spans="1:11">
      <c r="A814" s="57">
        <v>41640</v>
      </c>
      <c r="B814">
        <v>27</v>
      </c>
      <c r="C814">
        <v>14686.39</v>
      </c>
      <c r="D814">
        <v>15138.33</v>
      </c>
      <c r="E814">
        <v>15138.33</v>
      </c>
      <c r="F814">
        <v>7538</v>
      </c>
      <c r="G814" t="s">
        <v>503</v>
      </c>
      <c r="H814" t="s">
        <v>267</v>
      </c>
      <c r="I814" t="s">
        <v>271</v>
      </c>
      <c r="J814">
        <v>0.52</v>
      </c>
      <c r="K814">
        <v>0</v>
      </c>
    </row>
    <row r="815" spans="1:11">
      <c r="A815" s="57">
        <v>41640</v>
      </c>
      <c r="B815">
        <v>3</v>
      </c>
      <c r="C815">
        <v>730</v>
      </c>
      <c r="D815">
        <v>730</v>
      </c>
      <c r="E815">
        <v>730</v>
      </c>
      <c r="F815">
        <v>7549</v>
      </c>
      <c r="G815" t="s">
        <v>505</v>
      </c>
      <c r="H815" t="s">
        <v>265</v>
      </c>
      <c r="I815" t="s">
        <v>271</v>
      </c>
      <c r="J815">
        <v>0.52</v>
      </c>
      <c r="K815">
        <v>0</v>
      </c>
    </row>
    <row r="816" spans="1:11">
      <c r="A816" s="57">
        <v>41640</v>
      </c>
      <c r="B816">
        <v>2</v>
      </c>
      <c r="C816">
        <v>337.07</v>
      </c>
      <c r="D816">
        <v>347.19</v>
      </c>
      <c r="E816">
        <v>347.19</v>
      </c>
      <c r="F816">
        <v>7549</v>
      </c>
      <c r="G816" t="s">
        <v>505</v>
      </c>
      <c r="H816" t="s">
        <v>267</v>
      </c>
      <c r="I816" t="s">
        <v>271</v>
      </c>
      <c r="J816">
        <v>0.52</v>
      </c>
      <c r="K816">
        <v>0</v>
      </c>
    </row>
    <row r="817" spans="1:11">
      <c r="A817" s="57">
        <v>41640</v>
      </c>
      <c r="B817">
        <v>118</v>
      </c>
      <c r="C817">
        <v>26946.05</v>
      </c>
      <c r="D817">
        <v>26946.05</v>
      </c>
      <c r="E817">
        <v>26946.05</v>
      </c>
      <c r="F817">
        <v>7622</v>
      </c>
      <c r="G817" t="s">
        <v>506</v>
      </c>
      <c r="H817" t="s">
        <v>265</v>
      </c>
      <c r="I817" t="s">
        <v>266</v>
      </c>
      <c r="J817">
        <v>0.5</v>
      </c>
      <c r="K817">
        <v>0</v>
      </c>
    </row>
    <row r="818" spans="1:11">
      <c r="A818" s="57">
        <v>41640</v>
      </c>
      <c r="B818">
        <v>3</v>
      </c>
      <c r="C818">
        <v>993.07</v>
      </c>
      <c r="D818">
        <v>1022.85</v>
      </c>
      <c r="E818">
        <v>1022.85</v>
      </c>
      <c r="F818">
        <v>7622</v>
      </c>
      <c r="G818" t="s">
        <v>506</v>
      </c>
      <c r="H818" t="s">
        <v>267</v>
      </c>
      <c r="I818" t="s">
        <v>266</v>
      </c>
      <c r="J818">
        <v>0.5</v>
      </c>
      <c r="K818">
        <v>0</v>
      </c>
    </row>
    <row r="819" spans="1:11">
      <c r="A819" s="57">
        <v>41640</v>
      </c>
      <c r="B819">
        <v>3</v>
      </c>
      <c r="C819">
        <v>4206.82</v>
      </c>
      <c r="D819">
        <v>4333.0200000000004</v>
      </c>
      <c r="E819">
        <v>4333.0200000000004</v>
      </c>
      <c r="F819">
        <v>7631</v>
      </c>
      <c r="G819" t="s">
        <v>508</v>
      </c>
      <c r="H819" t="s">
        <v>267</v>
      </c>
      <c r="I819" t="s">
        <v>268</v>
      </c>
      <c r="J819">
        <v>0.5</v>
      </c>
      <c r="K819">
        <v>0</v>
      </c>
    </row>
    <row r="820" spans="1:11">
      <c r="A820" s="57">
        <v>41640</v>
      </c>
      <c r="B820">
        <v>146</v>
      </c>
      <c r="C820">
        <v>21676.69</v>
      </c>
      <c r="D820">
        <v>21676.69</v>
      </c>
      <c r="E820">
        <v>21676.69</v>
      </c>
      <c r="F820">
        <v>7699</v>
      </c>
      <c r="G820" t="s">
        <v>509</v>
      </c>
      <c r="H820" t="s">
        <v>265</v>
      </c>
      <c r="I820" t="s">
        <v>266</v>
      </c>
      <c r="J820">
        <v>0.5</v>
      </c>
      <c r="K820">
        <v>0</v>
      </c>
    </row>
    <row r="821" spans="1:11">
      <c r="A821" s="57">
        <v>41640</v>
      </c>
      <c r="B821">
        <v>2</v>
      </c>
      <c r="C821">
        <v>1333.83</v>
      </c>
      <c r="D821">
        <v>1373.85</v>
      </c>
      <c r="E821">
        <v>1373.85</v>
      </c>
      <c r="F821">
        <v>7699</v>
      </c>
      <c r="G821" t="s">
        <v>509</v>
      </c>
      <c r="H821" t="s">
        <v>267</v>
      </c>
      <c r="I821" t="s">
        <v>266</v>
      </c>
      <c r="J821">
        <v>0.5</v>
      </c>
      <c r="K821">
        <v>0</v>
      </c>
    </row>
    <row r="822" spans="1:11">
      <c r="A822" s="57">
        <v>41640</v>
      </c>
      <c r="B822">
        <v>7</v>
      </c>
      <c r="C822">
        <v>420.44</v>
      </c>
      <c r="D822">
        <v>433.04</v>
      </c>
      <c r="E822">
        <v>433.04</v>
      </c>
      <c r="F822">
        <v>7829</v>
      </c>
      <c r="G822" t="s">
        <v>510</v>
      </c>
      <c r="H822" t="s">
        <v>267</v>
      </c>
      <c r="I822" t="s">
        <v>266</v>
      </c>
      <c r="J822">
        <v>0.5</v>
      </c>
      <c r="K822">
        <v>0</v>
      </c>
    </row>
    <row r="823" spans="1:11">
      <c r="A823" s="57">
        <v>41640</v>
      </c>
      <c r="B823">
        <v>1</v>
      </c>
      <c r="C823">
        <v>20</v>
      </c>
      <c r="D823">
        <v>0</v>
      </c>
      <c r="E823">
        <v>20</v>
      </c>
      <c r="F823">
        <v>7832</v>
      </c>
      <c r="G823" t="s">
        <v>511</v>
      </c>
      <c r="H823" t="s">
        <v>265</v>
      </c>
      <c r="I823">
        <v>0</v>
      </c>
      <c r="J823">
        <v>0</v>
      </c>
      <c r="K823">
        <v>0</v>
      </c>
    </row>
    <row r="824" spans="1:11">
      <c r="A824" s="57">
        <v>41640</v>
      </c>
      <c r="B824">
        <v>13783</v>
      </c>
      <c r="C824">
        <v>512825.3</v>
      </c>
      <c r="D824">
        <v>512825.3</v>
      </c>
      <c r="E824">
        <v>512825.3</v>
      </c>
      <c r="F824">
        <v>7832</v>
      </c>
      <c r="G824" t="s">
        <v>511</v>
      </c>
      <c r="H824" t="s">
        <v>265</v>
      </c>
      <c r="I824" t="s">
        <v>266</v>
      </c>
      <c r="J824">
        <v>0.5</v>
      </c>
      <c r="K824">
        <v>0</v>
      </c>
    </row>
    <row r="825" spans="1:11">
      <c r="A825" s="57">
        <v>41640</v>
      </c>
      <c r="B825">
        <v>135</v>
      </c>
      <c r="C825">
        <v>4011.64</v>
      </c>
      <c r="D825">
        <v>4136.9399999999996</v>
      </c>
      <c r="E825">
        <v>4136.9399999999996</v>
      </c>
      <c r="F825">
        <v>7832</v>
      </c>
      <c r="G825" t="s">
        <v>511</v>
      </c>
      <c r="H825" t="s">
        <v>267</v>
      </c>
      <c r="I825" t="s">
        <v>266</v>
      </c>
      <c r="J825">
        <v>0.5</v>
      </c>
      <c r="K825">
        <v>0</v>
      </c>
    </row>
    <row r="826" spans="1:11">
      <c r="A826" s="57">
        <v>41640</v>
      </c>
      <c r="B826">
        <v>170</v>
      </c>
      <c r="C826">
        <v>6866.17</v>
      </c>
      <c r="D826">
        <v>6866.17</v>
      </c>
      <c r="E826">
        <v>6866.17</v>
      </c>
      <c r="F826">
        <v>7841</v>
      </c>
      <c r="G826" t="s">
        <v>512</v>
      </c>
      <c r="H826" t="s">
        <v>265</v>
      </c>
      <c r="I826" t="s">
        <v>268</v>
      </c>
      <c r="J826">
        <v>0.5</v>
      </c>
      <c r="K826">
        <v>0</v>
      </c>
    </row>
    <row r="827" spans="1:11">
      <c r="A827" s="57">
        <v>41640</v>
      </c>
      <c r="B827">
        <v>35</v>
      </c>
      <c r="C827">
        <v>1767.29</v>
      </c>
      <c r="D827">
        <v>1820.19</v>
      </c>
      <c r="E827">
        <v>1820.19</v>
      </c>
      <c r="F827">
        <v>7841</v>
      </c>
      <c r="G827" t="s">
        <v>512</v>
      </c>
      <c r="H827" t="s">
        <v>267</v>
      </c>
      <c r="I827" t="s">
        <v>268</v>
      </c>
      <c r="J827">
        <v>0.5</v>
      </c>
      <c r="K827">
        <v>0</v>
      </c>
    </row>
    <row r="828" spans="1:11">
      <c r="A828" s="57">
        <v>41640</v>
      </c>
      <c r="B828">
        <v>15</v>
      </c>
      <c r="C828">
        <v>1366.91</v>
      </c>
      <c r="D828">
        <v>1366.91</v>
      </c>
      <c r="E828">
        <v>1366.91</v>
      </c>
      <c r="F828">
        <v>7911</v>
      </c>
      <c r="G828" t="s">
        <v>513</v>
      </c>
      <c r="H828" t="s">
        <v>265</v>
      </c>
      <c r="I828" t="s">
        <v>266</v>
      </c>
      <c r="J828">
        <v>0.5</v>
      </c>
      <c r="K828">
        <v>0</v>
      </c>
    </row>
    <row r="829" spans="1:11">
      <c r="A829" s="57">
        <v>41640</v>
      </c>
      <c r="B829">
        <v>1</v>
      </c>
      <c r="C829">
        <v>766.23</v>
      </c>
      <c r="D829">
        <v>789.21</v>
      </c>
      <c r="E829">
        <v>789.21</v>
      </c>
      <c r="F829">
        <v>7911</v>
      </c>
      <c r="G829" t="s">
        <v>513</v>
      </c>
      <c r="H829" t="s">
        <v>267</v>
      </c>
      <c r="I829" t="s">
        <v>266</v>
      </c>
      <c r="J829">
        <v>0.5</v>
      </c>
      <c r="K829">
        <v>0</v>
      </c>
    </row>
    <row r="830" spans="1:11">
      <c r="A830" s="57">
        <v>41640</v>
      </c>
      <c r="B830">
        <v>11020</v>
      </c>
      <c r="C830">
        <v>1972406.87</v>
      </c>
      <c r="D830">
        <v>1972406.87</v>
      </c>
      <c r="E830">
        <v>1972406.87</v>
      </c>
      <c r="F830">
        <v>7922</v>
      </c>
      <c r="G830" t="s">
        <v>514</v>
      </c>
      <c r="H830" t="s">
        <v>265</v>
      </c>
      <c r="I830" t="s">
        <v>266</v>
      </c>
      <c r="J830">
        <v>0.5</v>
      </c>
      <c r="K830">
        <v>0</v>
      </c>
    </row>
    <row r="831" spans="1:11">
      <c r="A831" s="57">
        <v>41640</v>
      </c>
      <c r="B831">
        <v>769</v>
      </c>
      <c r="C831">
        <v>263492.90000000002</v>
      </c>
      <c r="D831">
        <v>272499.06</v>
      </c>
      <c r="E831">
        <v>272499.06</v>
      </c>
      <c r="F831">
        <v>7922</v>
      </c>
      <c r="G831" t="s">
        <v>514</v>
      </c>
      <c r="H831" t="s">
        <v>267</v>
      </c>
      <c r="I831" t="s">
        <v>266</v>
      </c>
      <c r="J831">
        <v>0.5</v>
      </c>
      <c r="K831">
        <v>0</v>
      </c>
    </row>
    <row r="832" spans="1:11">
      <c r="A832" s="57">
        <v>41640</v>
      </c>
      <c r="B832">
        <v>239</v>
      </c>
      <c r="C832">
        <v>77856.34</v>
      </c>
      <c r="D832">
        <v>77856.34</v>
      </c>
      <c r="E832">
        <v>77856.34</v>
      </c>
      <c r="F832">
        <v>7929</v>
      </c>
      <c r="G832" t="s">
        <v>515</v>
      </c>
      <c r="H832" t="s">
        <v>265</v>
      </c>
      <c r="I832" t="s">
        <v>266</v>
      </c>
      <c r="J832">
        <v>0.5</v>
      </c>
      <c r="K832">
        <v>0</v>
      </c>
    </row>
    <row r="833" spans="1:11">
      <c r="A833" s="57">
        <v>41640</v>
      </c>
      <c r="B833">
        <v>7</v>
      </c>
      <c r="C833">
        <v>475.86</v>
      </c>
      <c r="D833">
        <v>490.12</v>
      </c>
      <c r="E833">
        <v>490.12</v>
      </c>
      <c r="F833">
        <v>7929</v>
      </c>
      <c r="G833" t="s">
        <v>515</v>
      </c>
      <c r="H833" t="s">
        <v>267</v>
      </c>
      <c r="I833" t="s">
        <v>266</v>
      </c>
      <c r="J833">
        <v>0.5</v>
      </c>
      <c r="K833">
        <v>0</v>
      </c>
    </row>
    <row r="834" spans="1:11">
      <c r="A834" s="57">
        <v>41640</v>
      </c>
      <c r="B834">
        <v>2</v>
      </c>
      <c r="C834">
        <v>52.05</v>
      </c>
      <c r="D834">
        <v>53.61</v>
      </c>
      <c r="E834">
        <v>53.61</v>
      </c>
      <c r="F834">
        <v>7933</v>
      </c>
      <c r="G834" t="s">
        <v>516</v>
      </c>
      <c r="H834" t="s">
        <v>267</v>
      </c>
      <c r="I834" t="s">
        <v>266</v>
      </c>
      <c r="J834">
        <v>0.5</v>
      </c>
      <c r="K834">
        <v>0</v>
      </c>
    </row>
    <row r="835" spans="1:11">
      <c r="A835" s="57">
        <v>41640</v>
      </c>
      <c r="B835">
        <v>101</v>
      </c>
      <c r="C835">
        <v>44024.61</v>
      </c>
      <c r="D835">
        <v>44024.61</v>
      </c>
      <c r="E835">
        <v>44024.61</v>
      </c>
      <c r="F835">
        <v>7941</v>
      </c>
      <c r="G835" t="s">
        <v>517</v>
      </c>
      <c r="H835" t="s">
        <v>265</v>
      </c>
      <c r="I835" t="s">
        <v>266</v>
      </c>
      <c r="J835">
        <v>0.5</v>
      </c>
      <c r="K835">
        <v>0</v>
      </c>
    </row>
    <row r="836" spans="1:11">
      <c r="A836" s="57">
        <v>41640</v>
      </c>
      <c r="B836">
        <v>51</v>
      </c>
      <c r="C836">
        <v>13521.97</v>
      </c>
      <c r="D836">
        <v>13927.63</v>
      </c>
      <c r="E836">
        <v>13927.63</v>
      </c>
      <c r="F836">
        <v>7941</v>
      </c>
      <c r="G836" t="s">
        <v>517</v>
      </c>
      <c r="H836" t="s">
        <v>267</v>
      </c>
      <c r="I836" t="s">
        <v>266</v>
      </c>
      <c r="J836">
        <v>0.5</v>
      </c>
      <c r="K836">
        <v>0</v>
      </c>
    </row>
    <row r="837" spans="1:11">
      <c r="A837" s="57">
        <v>41640</v>
      </c>
      <c r="B837">
        <v>1188</v>
      </c>
      <c r="C837">
        <v>105156.14</v>
      </c>
      <c r="D837">
        <v>105156.14</v>
      </c>
      <c r="E837">
        <v>105156.14</v>
      </c>
      <c r="F837">
        <v>7991</v>
      </c>
      <c r="G837" t="s">
        <v>518</v>
      </c>
      <c r="H837" t="s">
        <v>265</v>
      </c>
      <c r="I837" t="s">
        <v>266</v>
      </c>
      <c r="J837">
        <v>0.5</v>
      </c>
      <c r="K837">
        <v>0</v>
      </c>
    </row>
    <row r="838" spans="1:11">
      <c r="A838" s="57">
        <v>41640</v>
      </c>
      <c r="B838">
        <v>328</v>
      </c>
      <c r="C838">
        <v>61744.31</v>
      </c>
      <c r="D838">
        <v>63731.17</v>
      </c>
      <c r="E838">
        <v>63731.17</v>
      </c>
      <c r="F838">
        <v>7991</v>
      </c>
      <c r="G838" t="s">
        <v>518</v>
      </c>
      <c r="H838" t="s">
        <v>267</v>
      </c>
      <c r="I838" t="s">
        <v>266</v>
      </c>
      <c r="J838">
        <v>0.5</v>
      </c>
      <c r="K838">
        <v>0</v>
      </c>
    </row>
    <row r="839" spans="1:11">
      <c r="A839" s="57">
        <v>41640</v>
      </c>
      <c r="B839">
        <v>439</v>
      </c>
      <c r="C839">
        <v>67883.710000000006</v>
      </c>
      <c r="D839">
        <v>67883.710000000006</v>
      </c>
      <c r="E839">
        <v>67883.710000000006</v>
      </c>
      <c r="F839">
        <v>7992</v>
      </c>
      <c r="G839" t="s">
        <v>519</v>
      </c>
      <c r="H839" t="s">
        <v>265</v>
      </c>
      <c r="I839" t="s">
        <v>266</v>
      </c>
      <c r="J839">
        <v>0.5</v>
      </c>
      <c r="K839">
        <v>0</v>
      </c>
    </row>
    <row r="840" spans="1:11">
      <c r="A840" s="57">
        <v>41640</v>
      </c>
      <c r="B840">
        <v>61</v>
      </c>
      <c r="C840">
        <v>26888.1</v>
      </c>
      <c r="D840">
        <v>27694.78</v>
      </c>
      <c r="E840">
        <v>27694.78</v>
      </c>
      <c r="F840">
        <v>7992</v>
      </c>
      <c r="G840" t="s">
        <v>519</v>
      </c>
      <c r="H840" t="s">
        <v>267</v>
      </c>
      <c r="I840" t="s">
        <v>266</v>
      </c>
      <c r="J840">
        <v>0.5</v>
      </c>
      <c r="K840">
        <v>0</v>
      </c>
    </row>
    <row r="841" spans="1:11">
      <c r="A841" s="57">
        <v>41640</v>
      </c>
      <c r="B841">
        <v>3</v>
      </c>
      <c r="C841">
        <v>229.75</v>
      </c>
      <c r="D841">
        <v>236.65</v>
      </c>
      <c r="E841">
        <v>236.65</v>
      </c>
      <c r="F841">
        <v>7993</v>
      </c>
      <c r="G841" t="s">
        <v>520</v>
      </c>
      <c r="H841" t="s">
        <v>267</v>
      </c>
      <c r="I841" t="s">
        <v>268</v>
      </c>
      <c r="J841">
        <v>0.5</v>
      </c>
      <c r="K841">
        <v>0</v>
      </c>
    </row>
    <row r="842" spans="1:11">
      <c r="A842" s="57">
        <v>41640</v>
      </c>
      <c r="B842">
        <v>5</v>
      </c>
      <c r="C842">
        <v>84.68</v>
      </c>
      <c r="D842">
        <v>87.22</v>
      </c>
      <c r="E842">
        <v>87.22</v>
      </c>
      <c r="F842">
        <v>7994</v>
      </c>
      <c r="G842" t="s">
        <v>521</v>
      </c>
      <c r="H842" t="s">
        <v>267</v>
      </c>
      <c r="I842" t="s">
        <v>266</v>
      </c>
      <c r="J842">
        <v>0.5</v>
      </c>
      <c r="K842">
        <v>0</v>
      </c>
    </row>
    <row r="843" spans="1:11">
      <c r="A843" s="57">
        <v>41640</v>
      </c>
      <c r="B843">
        <v>1</v>
      </c>
      <c r="C843">
        <v>61.34</v>
      </c>
      <c r="D843">
        <v>63.18</v>
      </c>
      <c r="E843">
        <v>63.18</v>
      </c>
      <c r="F843">
        <v>7995</v>
      </c>
      <c r="G843" t="s">
        <v>563</v>
      </c>
      <c r="H843" t="s">
        <v>267</v>
      </c>
      <c r="I843" t="s">
        <v>266</v>
      </c>
      <c r="J843">
        <v>0.5</v>
      </c>
      <c r="K843">
        <v>0</v>
      </c>
    </row>
    <row r="844" spans="1:11">
      <c r="A844" s="57">
        <v>41640</v>
      </c>
      <c r="B844">
        <v>1079</v>
      </c>
      <c r="C844">
        <v>117100.45</v>
      </c>
      <c r="D844">
        <v>117100.45</v>
      </c>
      <c r="E844">
        <v>117100.45</v>
      </c>
      <c r="F844">
        <v>7996</v>
      </c>
      <c r="G844" t="s">
        <v>522</v>
      </c>
      <c r="H844" t="s">
        <v>265</v>
      </c>
      <c r="I844" t="s">
        <v>266</v>
      </c>
      <c r="J844">
        <v>0.5</v>
      </c>
      <c r="K844">
        <v>0</v>
      </c>
    </row>
    <row r="845" spans="1:11">
      <c r="A845" s="57">
        <v>41640</v>
      </c>
      <c r="B845">
        <v>532</v>
      </c>
      <c r="C845">
        <v>78268.929999999993</v>
      </c>
      <c r="D845">
        <v>80646.87</v>
      </c>
      <c r="E845">
        <v>80646.87</v>
      </c>
      <c r="F845">
        <v>7996</v>
      </c>
      <c r="G845" t="s">
        <v>522</v>
      </c>
      <c r="H845" t="s">
        <v>267</v>
      </c>
      <c r="I845" t="s">
        <v>266</v>
      </c>
      <c r="J845">
        <v>0.5</v>
      </c>
      <c r="K845">
        <v>0</v>
      </c>
    </row>
    <row r="846" spans="1:11">
      <c r="A846" s="57">
        <v>41640</v>
      </c>
      <c r="B846">
        <v>9632</v>
      </c>
      <c r="C846">
        <v>461921.06</v>
      </c>
      <c r="D846">
        <v>461921.06</v>
      </c>
      <c r="E846">
        <v>461921.06</v>
      </c>
      <c r="F846">
        <v>7997</v>
      </c>
      <c r="G846" t="s">
        <v>523</v>
      </c>
      <c r="H846" t="s">
        <v>265</v>
      </c>
      <c r="I846" t="s">
        <v>266</v>
      </c>
      <c r="J846">
        <v>0.5</v>
      </c>
      <c r="K846">
        <v>0</v>
      </c>
    </row>
    <row r="847" spans="1:11">
      <c r="A847" s="57">
        <v>41640</v>
      </c>
      <c r="B847">
        <v>176</v>
      </c>
      <c r="C847">
        <v>51462.21</v>
      </c>
      <c r="D847">
        <v>52923.89</v>
      </c>
      <c r="E847">
        <v>52923.89</v>
      </c>
      <c r="F847">
        <v>7997</v>
      </c>
      <c r="G847" t="s">
        <v>523</v>
      </c>
      <c r="H847" t="s">
        <v>267</v>
      </c>
      <c r="I847" t="s">
        <v>266</v>
      </c>
      <c r="J847">
        <v>0.5</v>
      </c>
      <c r="K847">
        <v>0</v>
      </c>
    </row>
    <row r="848" spans="1:11">
      <c r="A848" s="57">
        <v>41640</v>
      </c>
      <c r="B848">
        <v>193</v>
      </c>
      <c r="C848">
        <v>16230.35</v>
      </c>
      <c r="D848">
        <v>16230.35</v>
      </c>
      <c r="E848">
        <v>16230.35</v>
      </c>
      <c r="F848">
        <v>7998</v>
      </c>
      <c r="G848" t="s">
        <v>524</v>
      </c>
      <c r="H848" t="s">
        <v>265</v>
      </c>
      <c r="I848" t="s">
        <v>266</v>
      </c>
      <c r="J848">
        <v>0.5</v>
      </c>
      <c r="K848">
        <v>0</v>
      </c>
    </row>
    <row r="849" spans="1:11">
      <c r="A849" s="57">
        <v>41640</v>
      </c>
      <c r="B849">
        <v>8</v>
      </c>
      <c r="C849">
        <v>690.44</v>
      </c>
      <c r="D849">
        <v>711.16</v>
      </c>
      <c r="E849">
        <v>711.16</v>
      </c>
      <c r="F849">
        <v>7998</v>
      </c>
      <c r="G849" t="s">
        <v>524</v>
      </c>
      <c r="H849" t="s">
        <v>267</v>
      </c>
      <c r="I849" t="s">
        <v>266</v>
      </c>
      <c r="J849">
        <v>0.5</v>
      </c>
      <c r="K849">
        <v>0</v>
      </c>
    </row>
    <row r="850" spans="1:11">
      <c r="A850" s="57">
        <v>41640</v>
      </c>
      <c r="B850">
        <v>899</v>
      </c>
      <c r="C850">
        <v>46650.71</v>
      </c>
      <c r="D850">
        <v>46650.71</v>
      </c>
      <c r="E850">
        <v>46650.71</v>
      </c>
      <c r="F850">
        <v>7999</v>
      </c>
      <c r="G850" t="s">
        <v>525</v>
      </c>
      <c r="H850" t="s">
        <v>265</v>
      </c>
      <c r="I850" t="s">
        <v>266</v>
      </c>
      <c r="J850">
        <v>0.5</v>
      </c>
      <c r="K850">
        <v>0</v>
      </c>
    </row>
    <row r="851" spans="1:11">
      <c r="A851" s="57">
        <v>41640</v>
      </c>
      <c r="B851">
        <v>1079</v>
      </c>
      <c r="C851">
        <v>89499.11</v>
      </c>
      <c r="D851">
        <v>92247.51</v>
      </c>
      <c r="E851">
        <v>92247.51</v>
      </c>
      <c r="F851">
        <v>7999</v>
      </c>
      <c r="G851" t="s">
        <v>525</v>
      </c>
      <c r="H851" t="s">
        <v>267</v>
      </c>
      <c r="I851" t="s">
        <v>266</v>
      </c>
      <c r="J851">
        <v>0.5</v>
      </c>
      <c r="K851">
        <v>0</v>
      </c>
    </row>
    <row r="852" spans="1:11">
      <c r="A852" s="57">
        <v>41640</v>
      </c>
      <c r="B852">
        <v>1096</v>
      </c>
      <c r="C852">
        <v>388602.63</v>
      </c>
      <c r="D852">
        <v>388602.63</v>
      </c>
      <c r="E852">
        <v>388602.63</v>
      </c>
      <c r="F852">
        <v>8011</v>
      </c>
      <c r="G852" t="s">
        <v>526</v>
      </c>
      <c r="H852" t="s">
        <v>265</v>
      </c>
      <c r="I852" t="s">
        <v>266</v>
      </c>
      <c r="J852">
        <v>0.5</v>
      </c>
      <c r="K852">
        <v>0</v>
      </c>
    </row>
    <row r="853" spans="1:11">
      <c r="A853" s="57">
        <v>41640</v>
      </c>
      <c r="B853">
        <v>63</v>
      </c>
      <c r="C853">
        <v>40190.230000000003</v>
      </c>
      <c r="D853">
        <v>41395.99</v>
      </c>
      <c r="E853">
        <v>41395.99</v>
      </c>
      <c r="F853">
        <v>8011</v>
      </c>
      <c r="G853" t="s">
        <v>526</v>
      </c>
      <c r="H853" t="s">
        <v>267</v>
      </c>
      <c r="I853" t="s">
        <v>266</v>
      </c>
      <c r="J853">
        <v>0.5</v>
      </c>
      <c r="K853">
        <v>0</v>
      </c>
    </row>
    <row r="854" spans="1:11">
      <c r="A854" s="57">
        <v>41640</v>
      </c>
      <c r="B854">
        <v>3697</v>
      </c>
      <c r="C854">
        <v>1223072.29</v>
      </c>
      <c r="D854">
        <v>1223072.29</v>
      </c>
      <c r="E854">
        <v>1223072.29</v>
      </c>
      <c r="F854">
        <v>8021</v>
      </c>
      <c r="G854" t="s">
        <v>527</v>
      </c>
      <c r="H854" t="s">
        <v>265</v>
      </c>
      <c r="I854" t="s">
        <v>266</v>
      </c>
      <c r="J854">
        <v>0.5</v>
      </c>
      <c r="K854">
        <v>0</v>
      </c>
    </row>
    <row r="855" spans="1:11">
      <c r="A855" s="57">
        <v>41640</v>
      </c>
      <c r="B855">
        <v>50</v>
      </c>
      <c r="C855">
        <v>35984.980000000003</v>
      </c>
      <c r="D855">
        <v>37064.519999999997</v>
      </c>
      <c r="E855">
        <v>37064.519999999997</v>
      </c>
      <c r="F855">
        <v>8021</v>
      </c>
      <c r="G855" t="s">
        <v>527</v>
      </c>
      <c r="H855" t="s">
        <v>267</v>
      </c>
      <c r="I855" t="s">
        <v>266</v>
      </c>
      <c r="J855">
        <v>0.5</v>
      </c>
      <c r="K855">
        <v>0</v>
      </c>
    </row>
    <row r="856" spans="1:11">
      <c r="A856" s="57">
        <v>41640</v>
      </c>
      <c r="B856">
        <v>869</v>
      </c>
      <c r="C856">
        <v>84508.5</v>
      </c>
      <c r="D856">
        <v>84508.5</v>
      </c>
      <c r="E856">
        <v>84508.5</v>
      </c>
      <c r="F856">
        <v>8041</v>
      </c>
      <c r="G856" t="s">
        <v>528</v>
      </c>
      <c r="H856" t="s">
        <v>265</v>
      </c>
      <c r="I856" t="s">
        <v>266</v>
      </c>
      <c r="J856">
        <v>0.5</v>
      </c>
      <c r="K856">
        <v>0</v>
      </c>
    </row>
    <row r="857" spans="1:11">
      <c r="A857" s="57">
        <v>41640</v>
      </c>
      <c r="B857">
        <v>5</v>
      </c>
      <c r="C857">
        <v>1378.36</v>
      </c>
      <c r="D857">
        <v>1419.72</v>
      </c>
      <c r="E857">
        <v>1419.72</v>
      </c>
      <c r="F857">
        <v>8041</v>
      </c>
      <c r="G857" t="s">
        <v>528</v>
      </c>
      <c r="H857" t="s">
        <v>267</v>
      </c>
      <c r="I857" t="s">
        <v>266</v>
      </c>
      <c r="J857">
        <v>0.5</v>
      </c>
      <c r="K857">
        <v>0</v>
      </c>
    </row>
    <row r="858" spans="1:11">
      <c r="A858" s="57">
        <v>41640</v>
      </c>
      <c r="B858">
        <v>2065</v>
      </c>
      <c r="C858">
        <v>493090.57</v>
      </c>
      <c r="D858">
        <v>493090.57</v>
      </c>
      <c r="E858">
        <v>493090.57</v>
      </c>
      <c r="F858">
        <v>8042</v>
      </c>
      <c r="G858" t="s">
        <v>529</v>
      </c>
      <c r="H858" t="s">
        <v>265</v>
      </c>
      <c r="I858" t="s">
        <v>266</v>
      </c>
      <c r="J858">
        <v>0.5</v>
      </c>
      <c r="K858">
        <v>0</v>
      </c>
    </row>
    <row r="859" spans="1:11">
      <c r="A859" s="57">
        <v>41640</v>
      </c>
      <c r="B859">
        <v>19</v>
      </c>
      <c r="C859">
        <v>5449.35</v>
      </c>
      <c r="D859">
        <v>5612.87</v>
      </c>
      <c r="E859">
        <v>5612.87</v>
      </c>
      <c r="F859">
        <v>8042</v>
      </c>
      <c r="G859" t="s">
        <v>529</v>
      </c>
      <c r="H859" t="s">
        <v>267</v>
      </c>
      <c r="I859" t="s">
        <v>266</v>
      </c>
      <c r="J859">
        <v>0.5</v>
      </c>
      <c r="K859">
        <v>0</v>
      </c>
    </row>
    <row r="860" spans="1:11">
      <c r="A860" s="57">
        <v>41640</v>
      </c>
      <c r="B860">
        <v>795</v>
      </c>
      <c r="C860">
        <v>157245.82999999999</v>
      </c>
      <c r="D860">
        <v>157245.82999999999</v>
      </c>
      <c r="E860">
        <v>157245.82999999999</v>
      </c>
      <c r="F860">
        <v>8043</v>
      </c>
      <c r="G860" t="s">
        <v>530</v>
      </c>
      <c r="H860" t="s">
        <v>265</v>
      </c>
      <c r="I860" t="s">
        <v>266</v>
      </c>
      <c r="J860">
        <v>0.5</v>
      </c>
      <c r="K860">
        <v>0</v>
      </c>
    </row>
    <row r="861" spans="1:11">
      <c r="A861" s="57">
        <v>41640</v>
      </c>
      <c r="B861">
        <v>110</v>
      </c>
      <c r="C861">
        <v>32326.3</v>
      </c>
      <c r="D861">
        <v>33331.480000000003</v>
      </c>
      <c r="E861">
        <v>33331.480000000003</v>
      </c>
      <c r="F861">
        <v>8043</v>
      </c>
      <c r="G861" t="s">
        <v>530</v>
      </c>
      <c r="H861" t="s">
        <v>267</v>
      </c>
      <c r="I861" t="s">
        <v>266</v>
      </c>
      <c r="J861">
        <v>0.5</v>
      </c>
      <c r="K861">
        <v>0</v>
      </c>
    </row>
    <row r="862" spans="1:11">
      <c r="A862" s="57">
        <v>41640</v>
      </c>
      <c r="B862">
        <v>324</v>
      </c>
      <c r="C862">
        <v>25522.69</v>
      </c>
      <c r="D862">
        <v>25522.69</v>
      </c>
      <c r="E862">
        <v>25522.69</v>
      </c>
      <c r="F862">
        <v>8049</v>
      </c>
      <c r="G862" t="s">
        <v>531</v>
      </c>
      <c r="H862" t="s">
        <v>265</v>
      </c>
      <c r="I862" t="s">
        <v>266</v>
      </c>
      <c r="J862">
        <v>0.5</v>
      </c>
      <c r="K862">
        <v>0</v>
      </c>
    </row>
    <row r="863" spans="1:11">
      <c r="A863" s="57">
        <v>41640</v>
      </c>
      <c r="B863">
        <v>3</v>
      </c>
      <c r="C863">
        <v>1030.19</v>
      </c>
      <c r="D863">
        <v>1061.0899999999999</v>
      </c>
      <c r="E863">
        <v>1061.0899999999999</v>
      </c>
      <c r="F863">
        <v>8049</v>
      </c>
      <c r="G863" t="s">
        <v>531</v>
      </c>
      <c r="H863" t="s">
        <v>267</v>
      </c>
      <c r="I863" t="s">
        <v>266</v>
      </c>
      <c r="J863">
        <v>0.5</v>
      </c>
      <c r="K863">
        <v>0</v>
      </c>
    </row>
    <row r="864" spans="1:11">
      <c r="A864" s="57">
        <v>41640</v>
      </c>
      <c r="B864">
        <v>19</v>
      </c>
      <c r="C864">
        <v>2530.64</v>
      </c>
      <c r="D864">
        <v>2530.64</v>
      </c>
      <c r="E864">
        <v>2530.64</v>
      </c>
      <c r="F864">
        <v>8050</v>
      </c>
      <c r="G864" t="s">
        <v>532</v>
      </c>
      <c r="H864" t="s">
        <v>265</v>
      </c>
      <c r="I864" t="s">
        <v>266</v>
      </c>
      <c r="J864">
        <v>0.5</v>
      </c>
      <c r="K864">
        <v>0</v>
      </c>
    </row>
    <row r="865" spans="1:11">
      <c r="A865" s="57">
        <v>41640</v>
      </c>
      <c r="B865">
        <v>1</v>
      </c>
      <c r="C865">
        <v>113.09</v>
      </c>
      <c r="D865">
        <v>116.49</v>
      </c>
      <c r="E865">
        <v>116.49</v>
      </c>
      <c r="F865">
        <v>8050</v>
      </c>
      <c r="G865" t="s">
        <v>532</v>
      </c>
      <c r="H865" t="s">
        <v>267</v>
      </c>
      <c r="I865" t="s">
        <v>266</v>
      </c>
      <c r="J865">
        <v>0.5</v>
      </c>
      <c r="K865">
        <v>0</v>
      </c>
    </row>
    <row r="866" spans="1:11">
      <c r="A866" s="57">
        <v>41640</v>
      </c>
      <c r="B866">
        <v>1280</v>
      </c>
      <c r="C866">
        <v>317653</v>
      </c>
      <c r="D866">
        <v>317653</v>
      </c>
      <c r="E866">
        <v>317653</v>
      </c>
      <c r="F866">
        <v>8062</v>
      </c>
      <c r="G866" t="s">
        <v>533</v>
      </c>
      <c r="H866" t="s">
        <v>265</v>
      </c>
      <c r="I866" t="s">
        <v>266</v>
      </c>
      <c r="J866">
        <v>0.5</v>
      </c>
      <c r="K866">
        <v>0</v>
      </c>
    </row>
    <row r="867" spans="1:11">
      <c r="A867" s="57">
        <v>41640</v>
      </c>
      <c r="B867">
        <v>99</v>
      </c>
      <c r="C867">
        <v>38779.339999999997</v>
      </c>
      <c r="D867">
        <v>40149.800000000003</v>
      </c>
      <c r="E867">
        <v>40149.800000000003</v>
      </c>
      <c r="F867">
        <v>8062</v>
      </c>
      <c r="G867" t="s">
        <v>533</v>
      </c>
      <c r="H867" t="s">
        <v>267</v>
      </c>
      <c r="I867" t="s">
        <v>266</v>
      </c>
      <c r="J867">
        <v>0.5</v>
      </c>
      <c r="K867">
        <v>0</v>
      </c>
    </row>
    <row r="868" spans="1:11">
      <c r="A868" s="57">
        <v>41640</v>
      </c>
      <c r="B868">
        <v>142</v>
      </c>
      <c r="C868">
        <v>38338.800000000003</v>
      </c>
      <c r="D868">
        <v>38338.800000000003</v>
      </c>
      <c r="E868">
        <v>38338.800000000003</v>
      </c>
      <c r="F868">
        <v>8071</v>
      </c>
      <c r="G868" t="s">
        <v>534</v>
      </c>
      <c r="H868" t="s">
        <v>265</v>
      </c>
      <c r="I868" t="s">
        <v>266</v>
      </c>
      <c r="J868">
        <v>0.5</v>
      </c>
      <c r="K868">
        <v>0</v>
      </c>
    </row>
    <row r="869" spans="1:11">
      <c r="A869" s="57">
        <v>41640</v>
      </c>
      <c r="B869">
        <v>9</v>
      </c>
      <c r="C869">
        <v>8640.16</v>
      </c>
      <c r="D869">
        <v>8899.34</v>
      </c>
      <c r="E869">
        <v>8899.34</v>
      </c>
      <c r="F869">
        <v>8071</v>
      </c>
      <c r="G869" t="s">
        <v>534</v>
      </c>
      <c r="H869" t="s">
        <v>267</v>
      </c>
      <c r="I869" t="s">
        <v>266</v>
      </c>
      <c r="J869">
        <v>0.5</v>
      </c>
      <c r="K869">
        <v>0</v>
      </c>
    </row>
    <row r="870" spans="1:11">
      <c r="A870" s="57">
        <v>41640</v>
      </c>
      <c r="B870">
        <v>7309</v>
      </c>
      <c r="C870">
        <v>2073606.31</v>
      </c>
      <c r="D870">
        <v>2073606.31</v>
      </c>
      <c r="E870">
        <v>2073606.31</v>
      </c>
      <c r="F870">
        <v>8099</v>
      </c>
      <c r="G870" t="s">
        <v>535</v>
      </c>
      <c r="H870" t="s">
        <v>265</v>
      </c>
      <c r="I870" t="s">
        <v>266</v>
      </c>
      <c r="J870">
        <v>0.5</v>
      </c>
      <c r="K870">
        <v>0</v>
      </c>
    </row>
    <row r="871" spans="1:11">
      <c r="A871" s="57">
        <v>41640</v>
      </c>
      <c r="B871">
        <v>249</v>
      </c>
      <c r="C871">
        <v>83194.22</v>
      </c>
      <c r="D871">
        <v>85350.8</v>
      </c>
      <c r="E871">
        <v>85350.8</v>
      </c>
      <c r="F871">
        <v>8099</v>
      </c>
      <c r="G871" t="s">
        <v>535</v>
      </c>
      <c r="H871" t="s">
        <v>267</v>
      </c>
      <c r="I871" t="s">
        <v>266</v>
      </c>
      <c r="J871">
        <v>0.5</v>
      </c>
      <c r="K871">
        <v>0</v>
      </c>
    </row>
    <row r="872" spans="1:11">
      <c r="A872" s="57">
        <v>41640</v>
      </c>
      <c r="B872">
        <v>124</v>
      </c>
      <c r="C872">
        <v>196125.91</v>
      </c>
      <c r="D872">
        <v>196125.91</v>
      </c>
      <c r="E872">
        <v>196125.91</v>
      </c>
      <c r="F872">
        <v>8111</v>
      </c>
      <c r="G872" t="s">
        <v>536</v>
      </c>
      <c r="H872" t="s">
        <v>265</v>
      </c>
      <c r="I872" t="s">
        <v>266</v>
      </c>
      <c r="J872">
        <v>0.5</v>
      </c>
      <c r="K872">
        <v>0</v>
      </c>
    </row>
    <row r="873" spans="1:11">
      <c r="A873" s="57">
        <v>41640</v>
      </c>
      <c r="B873">
        <v>3</v>
      </c>
      <c r="C873">
        <v>2843.8</v>
      </c>
      <c r="D873">
        <v>2929.1</v>
      </c>
      <c r="E873">
        <v>2929.1</v>
      </c>
      <c r="F873">
        <v>8111</v>
      </c>
      <c r="G873" t="s">
        <v>536</v>
      </c>
      <c r="H873" t="s">
        <v>267</v>
      </c>
      <c r="I873" t="s">
        <v>266</v>
      </c>
      <c r="J873">
        <v>0.5</v>
      </c>
      <c r="K873">
        <v>0</v>
      </c>
    </row>
    <row r="874" spans="1:11">
      <c r="A874" s="57">
        <v>41640</v>
      </c>
      <c r="B874">
        <v>888</v>
      </c>
      <c r="C874">
        <v>2392462.23</v>
      </c>
      <c r="D874">
        <v>2392462.23</v>
      </c>
      <c r="E874">
        <v>2392462.23</v>
      </c>
      <c r="F874">
        <v>8211</v>
      </c>
      <c r="G874" t="s">
        <v>537</v>
      </c>
      <c r="H874" t="s">
        <v>265</v>
      </c>
      <c r="I874" t="s">
        <v>266</v>
      </c>
      <c r="J874">
        <v>0.5</v>
      </c>
      <c r="K874">
        <v>0</v>
      </c>
    </row>
    <row r="875" spans="1:11">
      <c r="A875" s="57">
        <v>41640</v>
      </c>
      <c r="B875">
        <v>7</v>
      </c>
      <c r="C875">
        <v>7691.93</v>
      </c>
      <c r="D875">
        <v>7922.69</v>
      </c>
      <c r="E875">
        <v>7922.69</v>
      </c>
      <c r="F875">
        <v>8211</v>
      </c>
      <c r="G875" t="s">
        <v>537</v>
      </c>
      <c r="H875" t="s">
        <v>267</v>
      </c>
      <c r="I875" t="s">
        <v>266</v>
      </c>
      <c r="J875">
        <v>0.5</v>
      </c>
      <c r="K875">
        <v>0</v>
      </c>
    </row>
    <row r="876" spans="1:11">
      <c r="A876" s="57">
        <v>41640</v>
      </c>
      <c r="B876">
        <v>6929</v>
      </c>
      <c r="C876">
        <v>1301142.67</v>
      </c>
      <c r="D876">
        <v>1301142.67</v>
      </c>
      <c r="E876">
        <v>1301142.67</v>
      </c>
      <c r="F876">
        <v>8220</v>
      </c>
      <c r="G876" t="s">
        <v>538</v>
      </c>
      <c r="H876" t="s">
        <v>265</v>
      </c>
      <c r="I876" t="s">
        <v>266</v>
      </c>
      <c r="J876">
        <v>0.5</v>
      </c>
      <c r="K876">
        <v>0</v>
      </c>
    </row>
    <row r="877" spans="1:11">
      <c r="A877" s="57">
        <v>41640</v>
      </c>
      <c r="B877">
        <v>183</v>
      </c>
      <c r="C877">
        <v>109702.01</v>
      </c>
      <c r="D877">
        <v>113080.55</v>
      </c>
      <c r="E877">
        <v>113080.55</v>
      </c>
      <c r="F877">
        <v>8220</v>
      </c>
      <c r="G877" t="s">
        <v>538</v>
      </c>
      <c r="H877" t="s">
        <v>267</v>
      </c>
      <c r="I877" t="s">
        <v>266</v>
      </c>
      <c r="J877">
        <v>0.5</v>
      </c>
      <c r="K877">
        <v>0</v>
      </c>
    </row>
    <row r="878" spans="1:11">
      <c r="A878" s="57">
        <v>41640</v>
      </c>
      <c r="B878">
        <v>1</v>
      </c>
      <c r="C878">
        <v>371.11</v>
      </c>
      <c r="D878">
        <v>382.25</v>
      </c>
      <c r="E878">
        <v>382.25</v>
      </c>
      <c r="F878">
        <v>8241</v>
      </c>
      <c r="G878" t="s">
        <v>564</v>
      </c>
      <c r="H878" t="s">
        <v>267</v>
      </c>
      <c r="I878" t="s">
        <v>266</v>
      </c>
      <c r="J878">
        <v>0.5</v>
      </c>
      <c r="K878">
        <v>0</v>
      </c>
    </row>
    <row r="879" spans="1:11">
      <c r="A879" s="57">
        <v>41640</v>
      </c>
      <c r="B879">
        <v>10</v>
      </c>
      <c r="C879">
        <v>1161.33</v>
      </c>
      <c r="D879">
        <v>1196.21</v>
      </c>
      <c r="E879">
        <v>1196.21</v>
      </c>
      <c r="F879">
        <v>8244</v>
      </c>
      <c r="G879" t="s">
        <v>539</v>
      </c>
      <c r="H879" t="s">
        <v>267</v>
      </c>
      <c r="I879" t="s">
        <v>266</v>
      </c>
      <c r="J879">
        <v>0.5</v>
      </c>
      <c r="K879">
        <v>0</v>
      </c>
    </row>
    <row r="880" spans="1:11">
      <c r="A880" s="57">
        <v>41640</v>
      </c>
      <c r="B880">
        <v>262</v>
      </c>
      <c r="C880">
        <v>128387.08</v>
      </c>
      <c r="D880">
        <v>128387.08</v>
      </c>
      <c r="E880">
        <v>128387.08</v>
      </c>
      <c r="F880">
        <v>8249</v>
      </c>
      <c r="G880" t="s">
        <v>540</v>
      </c>
      <c r="H880" t="s">
        <v>265</v>
      </c>
      <c r="I880" t="s">
        <v>266</v>
      </c>
      <c r="J880">
        <v>0.5</v>
      </c>
      <c r="K880">
        <v>0</v>
      </c>
    </row>
    <row r="881" spans="1:11">
      <c r="A881" s="57">
        <v>41640</v>
      </c>
      <c r="B881">
        <v>4</v>
      </c>
      <c r="C881">
        <v>3133.03</v>
      </c>
      <c r="D881">
        <v>3227.01</v>
      </c>
      <c r="E881">
        <v>3227.01</v>
      </c>
      <c r="F881">
        <v>8249</v>
      </c>
      <c r="G881" t="s">
        <v>540</v>
      </c>
      <c r="H881" t="s">
        <v>267</v>
      </c>
      <c r="I881" t="s">
        <v>266</v>
      </c>
      <c r="J881">
        <v>0.5</v>
      </c>
      <c r="K881">
        <v>0</v>
      </c>
    </row>
    <row r="882" spans="1:11">
      <c r="A882" s="57">
        <v>41640</v>
      </c>
      <c r="B882">
        <v>1106</v>
      </c>
      <c r="C882">
        <v>517077.06</v>
      </c>
      <c r="D882">
        <v>517077.06</v>
      </c>
      <c r="E882">
        <v>517077.06</v>
      </c>
      <c r="F882">
        <v>8299</v>
      </c>
      <c r="G882" t="s">
        <v>541</v>
      </c>
      <c r="H882" t="s">
        <v>265</v>
      </c>
      <c r="I882" t="s">
        <v>266</v>
      </c>
      <c r="J882">
        <v>0.5</v>
      </c>
      <c r="K882">
        <v>0</v>
      </c>
    </row>
    <row r="883" spans="1:11">
      <c r="A883" s="57">
        <v>41640</v>
      </c>
      <c r="B883">
        <v>268</v>
      </c>
      <c r="C883">
        <v>79990.240000000005</v>
      </c>
      <c r="D883">
        <v>82429.119999999995</v>
      </c>
      <c r="E883">
        <v>82429.119999999995</v>
      </c>
      <c r="F883">
        <v>8299</v>
      </c>
      <c r="G883" t="s">
        <v>541</v>
      </c>
      <c r="H883" t="s">
        <v>267</v>
      </c>
      <c r="I883" t="s">
        <v>266</v>
      </c>
      <c r="J883">
        <v>0.5</v>
      </c>
      <c r="K883">
        <v>0</v>
      </c>
    </row>
    <row r="884" spans="1:11">
      <c r="A884" s="57">
        <v>41640</v>
      </c>
      <c r="B884">
        <v>369</v>
      </c>
      <c r="C884">
        <v>139000.51</v>
      </c>
      <c r="D884">
        <v>139000.51</v>
      </c>
      <c r="E884">
        <v>139000.51</v>
      </c>
      <c r="F884">
        <v>8351</v>
      </c>
      <c r="G884" t="s">
        <v>542</v>
      </c>
      <c r="H884" t="s">
        <v>265</v>
      </c>
      <c r="I884" t="s">
        <v>266</v>
      </c>
      <c r="J884">
        <v>0.5</v>
      </c>
      <c r="K884">
        <v>0</v>
      </c>
    </row>
    <row r="885" spans="1:11">
      <c r="A885" s="57">
        <v>41640</v>
      </c>
      <c r="B885">
        <v>1</v>
      </c>
      <c r="C885">
        <v>61.31</v>
      </c>
      <c r="D885">
        <v>63.15</v>
      </c>
      <c r="E885">
        <v>63.15</v>
      </c>
      <c r="F885">
        <v>8351</v>
      </c>
      <c r="G885" t="s">
        <v>542</v>
      </c>
      <c r="H885" t="s">
        <v>267</v>
      </c>
      <c r="I885" t="s">
        <v>266</v>
      </c>
      <c r="J885">
        <v>0.5</v>
      </c>
      <c r="K885">
        <v>0</v>
      </c>
    </row>
    <row r="886" spans="1:11">
      <c r="A886" s="57">
        <v>41640</v>
      </c>
      <c r="B886">
        <v>24149</v>
      </c>
      <c r="C886">
        <v>1383466.2</v>
      </c>
      <c r="D886">
        <v>1383466.2</v>
      </c>
      <c r="E886">
        <v>1383466.2</v>
      </c>
      <c r="F886">
        <v>8398</v>
      </c>
      <c r="G886" t="s">
        <v>543</v>
      </c>
      <c r="H886" t="s">
        <v>265</v>
      </c>
      <c r="I886" t="s">
        <v>266</v>
      </c>
      <c r="J886">
        <v>0.5</v>
      </c>
      <c r="K886">
        <v>0</v>
      </c>
    </row>
    <row r="887" spans="1:11">
      <c r="A887" s="57">
        <v>41640</v>
      </c>
      <c r="B887">
        <v>1</v>
      </c>
      <c r="C887">
        <v>56.6</v>
      </c>
      <c r="D887">
        <v>0</v>
      </c>
      <c r="E887">
        <v>58.3</v>
      </c>
      <c r="F887">
        <v>8398</v>
      </c>
      <c r="G887" t="s">
        <v>543</v>
      </c>
      <c r="H887" t="s">
        <v>267</v>
      </c>
      <c r="I887">
        <v>0</v>
      </c>
      <c r="J887">
        <v>0</v>
      </c>
      <c r="K887">
        <v>0</v>
      </c>
    </row>
    <row r="888" spans="1:11">
      <c r="A888" s="57">
        <v>41640</v>
      </c>
      <c r="B888">
        <v>663</v>
      </c>
      <c r="C888">
        <v>87005.42</v>
      </c>
      <c r="D888">
        <v>89653.86</v>
      </c>
      <c r="E888">
        <v>89653.86</v>
      </c>
      <c r="F888">
        <v>8398</v>
      </c>
      <c r="G888" t="s">
        <v>543</v>
      </c>
      <c r="H888" t="s">
        <v>267</v>
      </c>
      <c r="I888" t="s">
        <v>266</v>
      </c>
      <c r="J888">
        <v>0.5</v>
      </c>
      <c r="K888">
        <v>0</v>
      </c>
    </row>
    <row r="889" spans="1:11">
      <c r="A889" s="57">
        <v>41640</v>
      </c>
      <c r="B889">
        <v>9</v>
      </c>
      <c r="C889">
        <v>431.17</v>
      </c>
      <c r="D889">
        <v>431.17</v>
      </c>
      <c r="E889">
        <v>431.17</v>
      </c>
      <c r="F889">
        <v>8641</v>
      </c>
      <c r="G889" t="s">
        <v>544</v>
      </c>
      <c r="H889" t="s">
        <v>265</v>
      </c>
      <c r="I889" t="s">
        <v>266</v>
      </c>
      <c r="J889">
        <v>0.5</v>
      </c>
      <c r="K889">
        <v>0</v>
      </c>
    </row>
    <row r="890" spans="1:11">
      <c r="A890" s="57">
        <v>41640</v>
      </c>
      <c r="B890">
        <v>22</v>
      </c>
      <c r="C890">
        <v>6784.81</v>
      </c>
      <c r="D890">
        <v>6988.37</v>
      </c>
      <c r="E890">
        <v>6988.37</v>
      </c>
      <c r="F890">
        <v>8641</v>
      </c>
      <c r="G890" t="s">
        <v>544</v>
      </c>
      <c r="H890" t="s">
        <v>267</v>
      </c>
      <c r="I890" t="s">
        <v>266</v>
      </c>
      <c r="J890">
        <v>0.5</v>
      </c>
      <c r="K890">
        <v>0</v>
      </c>
    </row>
    <row r="891" spans="1:11">
      <c r="A891" s="57">
        <v>41640</v>
      </c>
      <c r="B891">
        <v>1</v>
      </c>
      <c r="C891">
        <v>112.45</v>
      </c>
      <c r="D891">
        <v>115.83</v>
      </c>
      <c r="E891">
        <v>115.83</v>
      </c>
      <c r="F891">
        <v>8651</v>
      </c>
      <c r="G891" t="s">
        <v>565</v>
      </c>
      <c r="H891" t="s">
        <v>267</v>
      </c>
      <c r="I891" t="s">
        <v>266</v>
      </c>
      <c r="J891">
        <v>0.5</v>
      </c>
      <c r="K891">
        <v>0</v>
      </c>
    </row>
    <row r="892" spans="1:11">
      <c r="A892" s="57">
        <v>41640</v>
      </c>
      <c r="B892">
        <v>37</v>
      </c>
      <c r="C892">
        <v>15927.28</v>
      </c>
      <c r="D892">
        <v>16407.22</v>
      </c>
      <c r="E892">
        <v>16407.22</v>
      </c>
      <c r="F892">
        <v>8661</v>
      </c>
      <c r="G892" t="s">
        <v>545</v>
      </c>
      <c r="H892" t="s">
        <v>267</v>
      </c>
      <c r="I892" t="s">
        <v>266</v>
      </c>
      <c r="J892">
        <v>0.5</v>
      </c>
      <c r="K892">
        <v>0</v>
      </c>
    </row>
    <row r="893" spans="1:11">
      <c r="A893" s="57">
        <v>41640</v>
      </c>
      <c r="B893">
        <v>2</v>
      </c>
      <c r="C893">
        <v>263.5</v>
      </c>
      <c r="D893">
        <v>263.5</v>
      </c>
      <c r="E893">
        <v>263.5</v>
      </c>
      <c r="F893">
        <v>8675</v>
      </c>
      <c r="G893" t="s">
        <v>546</v>
      </c>
      <c r="H893" t="s">
        <v>265</v>
      </c>
      <c r="I893" t="s">
        <v>266</v>
      </c>
      <c r="J893">
        <v>0.5</v>
      </c>
      <c r="K893">
        <v>0</v>
      </c>
    </row>
    <row r="894" spans="1:11">
      <c r="A894" s="57">
        <v>41640</v>
      </c>
      <c r="B894">
        <v>1</v>
      </c>
      <c r="C894">
        <v>22.81</v>
      </c>
      <c r="D894">
        <v>23.49</v>
      </c>
      <c r="E894">
        <v>23.49</v>
      </c>
      <c r="F894">
        <v>8675</v>
      </c>
      <c r="G894" t="s">
        <v>546</v>
      </c>
      <c r="H894" t="s">
        <v>267</v>
      </c>
      <c r="I894" t="s">
        <v>266</v>
      </c>
      <c r="J894">
        <v>0.5</v>
      </c>
      <c r="K894">
        <v>0</v>
      </c>
    </row>
    <row r="895" spans="1:11">
      <c r="A895" s="57">
        <v>41640</v>
      </c>
      <c r="B895">
        <v>3778</v>
      </c>
      <c r="C895">
        <v>419917.16</v>
      </c>
      <c r="D895">
        <v>419917.16</v>
      </c>
      <c r="E895">
        <v>419917.16</v>
      </c>
      <c r="F895">
        <v>8699</v>
      </c>
      <c r="G895" t="s">
        <v>547</v>
      </c>
      <c r="H895" t="s">
        <v>265</v>
      </c>
      <c r="I895" t="s">
        <v>266</v>
      </c>
      <c r="J895">
        <v>0.5</v>
      </c>
      <c r="K895">
        <v>0</v>
      </c>
    </row>
    <row r="896" spans="1:11">
      <c r="A896" s="57">
        <v>41640</v>
      </c>
      <c r="B896">
        <v>198</v>
      </c>
      <c r="C896">
        <v>66673.03</v>
      </c>
      <c r="D896">
        <v>68679.69</v>
      </c>
      <c r="E896">
        <v>68679.69</v>
      </c>
      <c r="F896">
        <v>8699</v>
      </c>
      <c r="G896" t="s">
        <v>547</v>
      </c>
      <c r="H896" t="s">
        <v>267</v>
      </c>
      <c r="I896" t="s">
        <v>266</v>
      </c>
      <c r="J896">
        <v>0.5</v>
      </c>
      <c r="K896">
        <v>0</v>
      </c>
    </row>
    <row r="897" spans="1:11">
      <c r="A897" s="57">
        <v>41640</v>
      </c>
      <c r="B897">
        <v>1</v>
      </c>
      <c r="C897">
        <v>45.2</v>
      </c>
      <c r="D897">
        <v>46.56</v>
      </c>
      <c r="E897">
        <v>46.56</v>
      </c>
      <c r="F897">
        <v>8734</v>
      </c>
      <c r="G897" t="s">
        <v>566</v>
      </c>
      <c r="H897" t="s">
        <v>267</v>
      </c>
      <c r="I897" t="s">
        <v>266</v>
      </c>
      <c r="J897">
        <v>0.5</v>
      </c>
      <c r="K897">
        <v>0</v>
      </c>
    </row>
    <row r="898" spans="1:11">
      <c r="A898" s="57">
        <v>41640</v>
      </c>
      <c r="B898">
        <v>120</v>
      </c>
      <c r="C898">
        <v>67124.25</v>
      </c>
      <c r="D898">
        <v>67124.25</v>
      </c>
      <c r="E898">
        <v>67124.25</v>
      </c>
      <c r="F898">
        <v>8911</v>
      </c>
      <c r="G898" t="s">
        <v>548</v>
      </c>
      <c r="H898" t="s">
        <v>265</v>
      </c>
      <c r="I898" t="s">
        <v>266</v>
      </c>
      <c r="J898">
        <v>0.5</v>
      </c>
      <c r="K898">
        <v>0</v>
      </c>
    </row>
    <row r="899" spans="1:11">
      <c r="A899" s="57">
        <v>41640</v>
      </c>
      <c r="B899">
        <v>3</v>
      </c>
      <c r="C899">
        <v>657.85</v>
      </c>
      <c r="D899">
        <v>677.59</v>
      </c>
      <c r="E899">
        <v>677.59</v>
      </c>
      <c r="F899">
        <v>8911</v>
      </c>
      <c r="G899" t="s">
        <v>548</v>
      </c>
      <c r="H899" t="s">
        <v>267</v>
      </c>
      <c r="I899" t="s">
        <v>266</v>
      </c>
      <c r="J899">
        <v>0.5</v>
      </c>
      <c r="K899">
        <v>0</v>
      </c>
    </row>
    <row r="900" spans="1:11">
      <c r="A900" s="57">
        <v>41640</v>
      </c>
      <c r="B900">
        <v>2220</v>
      </c>
      <c r="C900">
        <v>1029962.48</v>
      </c>
      <c r="D900">
        <v>1029962.48</v>
      </c>
      <c r="E900">
        <v>1029962.48</v>
      </c>
      <c r="F900">
        <v>8931</v>
      </c>
      <c r="G900" t="s">
        <v>549</v>
      </c>
      <c r="H900" t="s">
        <v>265</v>
      </c>
      <c r="I900" t="s">
        <v>266</v>
      </c>
      <c r="J900">
        <v>0.5</v>
      </c>
      <c r="K900">
        <v>0</v>
      </c>
    </row>
    <row r="901" spans="1:11">
      <c r="A901" s="57">
        <v>41640</v>
      </c>
      <c r="B901">
        <v>24</v>
      </c>
      <c r="C901">
        <v>5582.58</v>
      </c>
      <c r="D901">
        <v>5750.04</v>
      </c>
      <c r="E901">
        <v>5750.04</v>
      </c>
      <c r="F901">
        <v>8931</v>
      </c>
      <c r="G901" t="s">
        <v>549</v>
      </c>
      <c r="H901" t="s">
        <v>267</v>
      </c>
      <c r="I901" t="s">
        <v>266</v>
      </c>
      <c r="J901">
        <v>0.5</v>
      </c>
      <c r="K901">
        <v>0</v>
      </c>
    </row>
    <row r="902" spans="1:11">
      <c r="A902" s="57">
        <v>41640</v>
      </c>
      <c r="B902">
        <v>1091</v>
      </c>
      <c r="C902">
        <v>761565.7</v>
      </c>
      <c r="D902">
        <v>761565.7</v>
      </c>
      <c r="E902">
        <v>761565.7</v>
      </c>
      <c r="F902">
        <v>8999</v>
      </c>
      <c r="G902" t="s">
        <v>550</v>
      </c>
      <c r="H902" t="s">
        <v>265</v>
      </c>
      <c r="I902" t="s">
        <v>266</v>
      </c>
      <c r="J902">
        <v>0.5</v>
      </c>
      <c r="K902">
        <v>0</v>
      </c>
    </row>
    <row r="903" spans="1:11">
      <c r="A903" s="57">
        <v>41640</v>
      </c>
      <c r="B903">
        <v>822</v>
      </c>
      <c r="C903">
        <v>109118.53</v>
      </c>
      <c r="D903">
        <v>113022.83</v>
      </c>
      <c r="E903">
        <v>113022.83</v>
      </c>
      <c r="F903">
        <v>8999</v>
      </c>
      <c r="G903" t="s">
        <v>550</v>
      </c>
      <c r="H903" t="s">
        <v>267</v>
      </c>
      <c r="I903" t="s">
        <v>266</v>
      </c>
      <c r="J903">
        <v>0.5</v>
      </c>
      <c r="K903">
        <v>0</v>
      </c>
    </row>
    <row r="904" spans="1:11">
      <c r="A904" s="57">
        <v>41640</v>
      </c>
      <c r="B904">
        <v>3</v>
      </c>
      <c r="C904">
        <v>235.89</v>
      </c>
      <c r="D904">
        <v>242.95</v>
      </c>
      <c r="E904">
        <v>242.95</v>
      </c>
      <c r="F904">
        <v>9222</v>
      </c>
      <c r="G904" t="s">
        <v>551</v>
      </c>
      <c r="H904" t="s">
        <v>267</v>
      </c>
      <c r="I904" t="s">
        <v>266</v>
      </c>
      <c r="J904">
        <v>0.5</v>
      </c>
      <c r="K904">
        <v>0</v>
      </c>
    </row>
    <row r="905" spans="1:11">
      <c r="A905" s="57">
        <v>41640</v>
      </c>
      <c r="B905">
        <v>31</v>
      </c>
      <c r="C905">
        <v>7842.62</v>
      </c>
      <c r="D905">
        <v>8077.94</v>
      </c>
      <c r="E905">
        <v>8077.94</v>
      </c>
      <c r="F905">
        <v>9311</v>
      </c>
      <c r="G905" t="s">
        <v>552</v>
      </c>
      <c r="H905" t="s">
        <v>267</v>
      </c>
      <c r="I905" t="s">
        <v>266</v>
      </c>
      <c r="J905">
        <v>0.5</v>
      </c>
      <c r="K905">
        <v>0</v>
      </c>
    </row>
    <row r="906" spans="1:11">
      <c r="A906" s="57">
        <v>41640</v>
      </c>
      <c r="B906">
        <v>37535</v>
      </c>
      <c r="C906">
        <v>10226574.42</v>
      </c>
      <c r="D906">
        <v>10226574.42</v>
      </c>
      <c r="E906">
        <v>10226574.42</v>
      </c>
      <c r="F906">
        <v>9399</v>
      </c>
      <c r="G906" t="s">
        <v>553</v>
      </c>
      <c r="H906" t="s">
        <v>265</v>
      </c>
      <c r="I906" t="s">
        <v>266</v>
      </c>
      <c r="J906">
        <v>0.5</v>
      </c>
      <c r="K906">
        <v>0</v>
      </c>
    </row>
    <row r="907" spans="1:11">
      <c r="A907" s="57">
        <v>41640</v>
      </c>
      <c r="B907">
        <v>1</v>
      </c>
      <c r="C907">
        <v>75.72</v>
      </c>
      <c r="D907">
        <v>0</v>
      </c>
      <c r="E907">
        <v>78</v>
      </c>
      <c r="F907">
        <v>9399</v>
      </c>
      <c r="G907" t="s">
        <v>553</v>
      </c>
      <c r="H907" t="s">
        <v>267</v>
      </c>
      <c r="I907">
        <v>0</v>
      </c>
      <c r="J907">
        <v>0</v>
      </c>
      <c r="K907">
        <v>0</v>
      </c>
    </row>
    <row r="908" spans="1:11">
      <c r="A908" s="57">
        <v>41640</v>
      </c>
      <c r="B908">
        <v>1523</v>
      </c>
      <c r="C908">
        <v>81982.78</v>
      </c>
      <c r="D908">
        <v>84453.9</v>
      </c>
      <c r="E908">
        <v>84453.9</v>
      </c>
      <c r="F908">
        <v>9399</v>
      </c>
      <c r="G908" t="s">
        <v>553</v>
      </c>
      <c r="H908" t="s">
        <v>267</v>
      </c>
      <c r="I908" t="s">
        <v>266</v>
      </c>
      <c r="J908">
        <v>0.5</v>
      </c>
      <c r="K908">
        <v>0</v>
      </c>
    </row>
    <row r="909" spans="1:11">
      <c r="A909" s="57">
        <v>41640</v>
      </c>
      <c r="B909">
        <v>1</v>
      </c>
      <c r="C909">
        <v>76.5</v>
      </c>
      <c r="D909">
        <v>0</v>
      </c>
      <c r="E909">
        <v>76.5</v>
      </c>
      <c r="F909">
        <v>9402</v>
      </c>
      <c r="G909" t="s">
        <v>554</v>
      </c>
      <c r="H909" t="s">
        <v>265</v>
      </c>
      <c r="I909">
        <v>0</v>
      </c>
      <c r="J909">
        <v>0</v>
      </c>
      <c r="K909">
        <v>0</v>
      </c>
    </row>
    <row r="910" spans="1:11">
      <c r="A910" s="57">
        <v>41640</v>
      </c>
      <c r="B910">
        <v>13343</v>
      </c>
      <c r="C910">
        <v>1594612.54</v>
      </c>
      <c r="D910">
        <v>1594612.54</v>
      </c>
      <c r="E910">
        <v>1594612.54</v>
      </c>
      <c r="F910">
        <v>9402</v>
      </c>
      <c r="G910" t="s">
        <v>554</v>
      </c>
      <c r="H910" t="s">
        <v>265</v>
      </c>
      <c r="I910" t="s">
        <v>266</v>
      </c>
      <c r="J910">
        <v>0.5</v>
      </c>
      <c r="K910">
        <v>0</v>
      </c>
    </row>
    <row r="911" spans="1:11">
      <c r="A911" s="57">
        <v>41640</v>
      </c>
      <c r="B911">
        <v>50</v>
      </c>
      <c r="C911">
        <v>4040.45</v>
      </c>
      <c r="D911">
        <v>4161.63</v>
      </c>
      <c r="E911">
        <v>4161.63</v>
      </c>
      <c r="F911">
        <v>9402</v>
      </c>
      <c r="G911" t="s">
        <v>554</v>
      </c>
      <c r="H911" t="s">
        <v>267</v>
      </c>
      <c r="I911" t="s">
        <v>266</v>
      </c>
      <c r="J911">
        <v>0.5</v>
      </c>
      <c r="K911">
        <v>0</v>
      </c>
    </row>
    <row r="912" spans="1:11">
      <c r="A912" s="57">
        <v>41609</v>
      </c>
      <c r="B912">
        <v>397</v>
      </c>
      <c r="C912">
        <v>139891.70000000001</v>
      </c>
      <c r="D912">
        <v>139891.70000000001</v>
      </c>
      <c r="E912">
        <v>139891.70000000001</v>
      </c>
      <c r="F912">
        <v>1520</v>
      </c>
      <c r="G912" t="s">
        <v>317</v>
      </c>
      <c r="H912" t="s">
        <v>265</v>
      </c>
      <c r="I912" t="s">
        <v>268</v>
      </c>
      <c r="J912">
        <v>0.5</v>
      </c>
      <c r="K912">
        <v>0</v>
      </c>
    </row>
    <row r="913" spans="1:11">
      <c r="A913" s="57">
        <v>41609</v>
      </c>
      <c r="B913">
        <v>32</v>
      </c>
      <c r="C913">
        <v>4911.79</v>
      </c>
      <c r="D913">
        <v>4985.99</v>
      </c>
      <c r="E913">
        <v>4985.99</v>
      </c>
      <c r="F913">
        <v>1520</v>
      </c>
      <c r="G913" t="s">
        <v>317</v>
      </c>
      <c r="H913" t="s">
        <v>267</v>
      </c>
      <c r="I913" t="s">
        <v>268</v>
      </c>
      <c r="J913">
        <v>0.5</v>
      </c>
      <c r="K913">
        <v>0</v>
      </c>
    </row>
    <row r="914" spans="1:11">
      <c r="A914" s="57">
        <v>41609</v>
      </c>
      <c r="B914">
        <v>81</v>
      </c>
      <c r="C914">
        <v>137750.59</v>
      </c>
      <c r="D914">
        <v>137750.59</v>
      </c>
      <c r="E914">
        <v>137750.59</v>
      </c>
      <c r="F914">
        <v>1711</v>
      </c>
      <c r="G914" t="s">
        <v>318</v>
      </c>
      <c r="H914" t="s">
        <v>265</v>
      </c>
      <c r="I914" t="s">
        <v>266</v>
      </c>
      <c r="J914">
        <v>0.5</v>
      </c>
      <c r="K914">
        <v>0</v>
      </c>
    </row>
    <row r="915" spans="1:11">
      <c r="A915" s="57">
        <v>41609</v>
      </c>
      <c r="B915">
        <v>15</v>
      </c>
      <c r="C915">
        <v>15438.15</v>
      </c>
      <c r="D915">
        <v>15438.15</v>
      </c>
      <c r="E915">
        <v>15438.15</v>
      </c>
      <c r="F915">
        <v>1731</v>
      </c>
      <c r="G915" t="s">
        <v>319</v>
      </c>
      <c r="H915" t="s">
        <v>265</v>
      </c>
      <c r="I915" t="s">
        <v>266</v>
      </c>
      <c r="J915">
        <v>0.5</v>
      </c>
      <c r="K915">
        <v>0</v>
      </c>
    </row>
    <row r="916" spans="1:11">
      <c r="A916" s="57">
        <v>41609</v>
      </c>
      <c r="B916">
        <v>1</v>
      </c>
      <c r="C916">
        <v>71.319999999999993</v>
      </c>
      <c r="D916">
        <v>73.459999999999994</v>
      </c>
      <c r="E916">
        <v>73.459999999999994</v>
      </c>
      <c r="F916">
        <v>1750</v>
      </c>
      <c r="G916" t="s">
        <v>567</v>
      </c>
      <c r="H916" t="s">
        <v>267</v>
      </c>
      <c r="I916" t="s">
        <v>266</v>
      </c>
      <c r="J916">
        <v>0.5</v>
      </c>
      <c r="K916">
        <v>0</v>
      </c>
    </row>
    <row r="917" spans="1:11">
      <c r="A917" s="57">
        <v>41609</v>
      </c>
      <c r="B917">
        <v>3</v>
      </c>
      <c r="C917">
        <v>561.71</v>
      </c>
      <c r="D917">
        <v>578.54999999999995</v>
      </c>
      <c r="E917">
        <v>578.54999999999995</v>
      </c>
      <c r="F917">
        <v>1799</v>
      </c>
      <c r="G917" t="s">
        <v>320</v>
      </c>
      <c r="H917" t="s">
        <v>267</v>
      </c>
      <c r="I917" t="s">
        <v>266</v>
      </c>
      <c r="J917">
        <v>0.5</v>
      </c>
      <c r="K917">
        <v>0</v>
      </c>
    </row>
    <row r="918" spans="1:11">
      <c r="A918" s="57">
        <v>41609</v>
      </c>
      <c r="B918">
        <v>5084</v>
      </c>
      <c r="C918">
        <v>933111</v>
      </c>
      <c r="D918">
        <v>933111</v>
      </c>
      <c r="E918">
        <v>933111</v>
      </c>
      <c r="F918">
        <v>2741</v>
      </c>
      <c r="G918" t="s">
        <v>321</v>
      </c>
      <c r="H918" t="s">
        <v>265</v>
      </c>
      <c r="I918" t="s">
        <v>266</v>
      </c>
      <c r="J918">
        <v>0.5</v>
      </c>
      <c r="K918">
        <v>0</v>
      </c>
    </row>
    <row r="919" spans="1:11">
      <c r="A919" s="57">
        <v>41609</v>
      </c>
      <c r="B919">
        <v>103</v>
      </c>
      <c r="C919">
        <v>19300.009999999998</v>
      </c>
      <c r="D919">
        <v>19586.849999999999</v>
      </c>
      <c r="E919">
        <v>19586.849999999999</v>
      </c>
      <c r="F919">
        <v>2741</v>
      </c>
      <c r="G919" t="s">
        <v>321</v>
      </c>
      <c r="H919" t="s">
        <v>267</v>
      </c>
      <c r="I919" t="s">
        <v>266</v>
      </c>
      <c r="J919">
        <v>0.5</v>
      </c>
      <c r="K919">
        <v>0</v>
      </c>
    </row>
    <row r="920" spans="1:11">
      <c r="A920" s="57">
        <v>41609</v>
      </c>
      <c r="B920">
        <v>67</v>
      </c>
      <c r="C920">
        <v>11007.41</v>
      </c>
      <c r="D920">
        <v>11344.49</v>
      </c>
      <c r="E920">
        <v>11344.49</v>
      </c>
      <c r="F920">
        <v>4011</v>
      </c>
      <c r="G920" t="s">
        <v>322</v>
      </c>
      <c r="H920" t="s">
        <v>267</v>
      </c>
      <c r="I920" t="s">
        <v>266</v>
      </c>
      <c r="J920">
        <v>0.5</v>
      </c>
      <c r="K920">
        <v>0</v>
      </c>
    </row>
    <row r="921" spans="1:11">
      <c r="A921" s="57">
        <v>41609</v>
      </c>
      <c r="B921">
        <v>568</v>
      </c>
      <c r="C921">
        <v>148906.97</v>
      </c>
      <c r="D921">
        <v>148906.97</v>
      </c>
      <c r="E921">
        <v>148906.97</v>
      </c>
      <c r="F921">
        <v>4111</v>
      </c>
      <c r="G921" t="s">
        <v>323</v>
      </c>
      <c r="H921" t="s">
        <v>265</v>
      </c>
      <c r="I921" t="s">
        <v>266</v>
      </c>
      <c r="J921">
        <v>0.5</v>
      </c>
      <c r="K921">
        <v>0</v>
      </c>
    </row>
    <row r="922" spans="1:11">
      <c r="A922" s="57">
        <v>41609</v>
      </c>
      <c r="B922">
        <v>342</v>
      </c>
      <c r="C922">
        <v>17530.7</v>
      </c>
      <c r="D922">
        <v>18107.38</v>
      </c>
      <c r="E922">
        <v>18107.38</v>
      </c>
      <c r="F922">
        <v>4111</v>
      </c>
      <c r="G922" t="s">
        <v>323</v>
      </c>
      <c r="H922" t="s">
        <v>267</v>
      </c>
      <c r="I922" t="s">
        <v>266</v>
      </c>
      <c r="J922">
        <v>0.5</v>
      </c>
      <c r="K922">
        <v>0</v>
      </c>
    </row>
    <row r="923" spans="1:11">
      <c r="A923" s="57">
        <v>41609</v>
      </c>
      <c r="B923">
        <v>258</v>
      </c>
      <c r="C923">
        <v>18024.46</v>
      </c>
      <c r="D923">
        <v>18024.46</v>
      </c>
      <c r="E923">
        <v>18024.46</v>
      </c>
      <c r="F923">
        <v>4112</v>
      </c>
      <c r="G923" t="s">
        <v>324</v>
      </c>
      <c r="H923" t="s">
        <v>265</v>
      </c>
      <c r="I923" t="s">
        <v>266</v>
      </c>
      <c r="J923">
        <v>0.5</v>
      </c>
      <c r="K923">
        <v>0</v>
      </c>
    </row>
    <row r="924" spans="1:11">
      <c r="A924" s="57">
        <v>41609</v>
      </c>
      <c r="B924">
        <v>8</v>
      </c>
      <c r="C924">
        <v>2620.77</v>
      </c>
      <c r="D924">
        <v>0</v>
      </c>
      <c r="E924">
        <v>2699.39</v>
      </c>
      <c r="F924">
        <v>4112</v>
      </c>
      <c r="G924" t="s">
        <v>324</v>
      </c>
      <c r="H924" t="s">
        <v>267</v>
      </c>
      <c r="I924">
        <v>0</v>
      </c>
      <c r="J924">
        <v>0</v>
      </c>
      <c r="K924">
        <v>0</v>
      </c>
    </row>
    <row r="925" spans="1:11">
      <c r="A925" s="57">
        <v>41609</v>
      </c>
      <c r="B925">
        <v>577</v>
      </c>
      <c r="C925">
        <v>104315.57</v>
      </c>
      <c r="D925">
        <v>107698.75</v>
      </c>
      <c r="E925">
        <v>107698.75</v>
      </c>
      <c r="F925">
        <v>4112</v>
      </c>
      <c r="G925" t="s">
        <v>324</v>
      </c>
      <c r="H925" t="s">
        <v>267</v>
      </c>
      <c r="I925" t="s">
        <v>266</v>
      </c>
      <c r="J925">
        <v>0.5</v>
      </c>
      <c r="K925">
        <v>0</v>
      </c>
    </row>
    <row r="926" spans="1:11">
      <c r="A926" s="57">
        <v>41609</v>
      </c>
      <c r="B926">
        <v>53</v>
      </c>
      <c r="C926">
        <v>16334.42</v>
      </c>
      <c r="D926">
        <v>16334.42</v>
      </c>
      <c r="E926">
        <v>16334.42</v>
      </c>
      <c r="F926">
        <v>4119</v>
      </c>
      <c r="G926" t="s">
        <v>325</v>
      </c>
      <c r="H926" t="s">
        <v>265</v>
      </c>
      <c r="I926" t="s">
        <v>266</v>
      </c>
      <c r="J926">
        <v>0.5</v>
      </c>
      <c r="K926">
        <v>0</v>
      </c>
    </row>
    <row r="927" spans="1:11">
      <c r="A927" s="57">
        <v>41609</v>
      </c>
      <c r="B927">
        <v>2</v>
      </c>
      <c r="C927">
        <v>1752.29</v>
      </c>
      <c r="D927">
        <v>1804.87</v>
      </c>
      <c r="E927">
        <v>1804.87</v>
      </c>
      <c r="F927">
        <v>4119</v>
      </c>
      <c r="G927" t="s">
        <v>325</v>
      </c>
      <c r="H927" t="s">
        <v>267</v>
      </c>
      <c r="I927" t="s">
        <v>266</v>
      </c>
      <c r="J927">
        <v>0.5</v>
      </c>
      <c r="K927">
        <v>0</v>
      </c>
    </row>
    <row r="928" spans="1:11">
      <c r="A928" s="57">
        <v>41609</v>
      </c>
      <c r="B928">
        <v>16855</v>
      </c>
      <c r="C928">
        <v>782314.58</v>
      </c>
      <c r="D928">
        <v>782314.58</v>
      </c>
      <c r="E928">
        <v>782314.58</v>
      </c>
      <c r="F928">
        <v>4121</v>
      </c>
      <c r="G928" t="s">
        <v>326</v>
      </c>
      <c r="H928" t="s">
        <v>265</v>
      </c>
      <c r="I928" t="s">
        <v>266</v>
      </c>
      <c r="J928">
        <v>0.5</v>
      </c>
      <c r="K928">
        <v>0</v>
      </c>
    </row>
    <row r="929" spans="1:11">
      <c r="A929" s="57">
        <v>41609</v>
      </c>
      <c r="B929">
        <v>1110</v>
      </c>
      <c r="C929">
        <v>50693.15</v>
      </c>
      <c r="D929">
        <v>52253.75</v>
      </c>
      <c r="E929">
        <v>52253.75</v>
      </c>
      <c r="F929">
        <v>4121</v>
      </c>
      <c r="G929" t="s">
        <v>326</v>
      </c>
      <c r="H929" t="s">
        <v>267</v>
      </c>
      <c r="I929" t="s">
        <v>266</v>
      </c>
      <c r="J929">
        <v>0.5</v>
      </c>
      <c r="K929">
        <v>0</v>
      </c>
    </row>
    <row r="930" spans="1:11">
      <c r="A930" s="57">
        <v>41609</v>
      </c>
      <c r="B930">
        <v>8</v>
      </c>
      <c r="C930">
        <v>654</v>
      </c>
      <c r="D930">
        <v>654</v>
      </c>
      <c r="E930">
        <v>654</v>
      </c>
      <c r="F930">
        <v>4131</v>
      </c>
      <c r="G930" t="s">
        <v>327</v>
      </c>
      <c r="H930" t="s">
        <v>265</v>
      </c>
      <c r="I930" t="s">
        <v>266</v>
      </c>
      <c r="J930">
        <v>0.5</v>
      </c>
      <c r="K930">
        <v>0</v>
      </c>
    </row>
    <row r="931" spans="1:11">
      <c r="A931" s="57">
        <v>41609</v>
      </c>
      <c r="B931">
        <v>86</v>
      </c>
      <c r="C931">
        <v>8345.73</v>
      </c>
      <c r="D931">
        <v>8596.19</v>
      </c>
      <c r="E931">
        <v>8596.19</v>
      </c>
      <c r="F931">
        <v>4131</v>
      </c>
      <c r="G931" t="s">
        <v>327</v>
      </c>
      <c r="H931" t="s">
        <v>267</v>
      </c>
      <c r="I931" t="s">
        <v>266</v>
      </c>
      <c r="J931">
        <v>0.5</v>
      </c>
      <c r="K931">
        <v>0</v>
      </c>
    </row>
    <row r="932" spans="1:11">
      <c r="A932" s="57">
        <v>41609</v>
      </c>
      <c r="B932">
        <v>123</v>
      </c>
      <c r="C932">
        <v>59105.72</v>
      </c>
      <c r="D932">
        <v>59105.72</v>
      </c>
      <c r="E932">
        <v>59105.72</v>
      </c>
      <c r="F932">
        <v>4214</v>
      </c>
      <c r="G932" t="s">
        <v>328</v>
      </c>
      <c r="H932" t="s">
        <v>265</v>
      </c>
      <c r="I932" t="s">
        <v>266</v>
      </c>
      <c r="J932">
        <v>0.5</v>
      </c>
      <c r="K932">
        <v>0</v>
      </c>
    </row>
    <row r="933" spans="1:11">
      <c r="A933" s="57">
        <v>41609</v>
      </c>
      <c r="B933">
        <v>24</v>
      </c>
      <c r="C933">
        <v>9504.25</v>
      </c>
      <c r="D933">
        <v>9794.5300000000007</v>
      </c>
      <c r="E933">
        <v>9794.5300000000007</v>
      </c>
      <c r="F933">
        <v>4214</v>
      </c>
      <c r="G933" t="s">
        <v>328</v>
      </c>
      <c r="H933" t="s">
        <v>267</v>
      </c>
      <c r="I933" t="s">
        <v>266</v>
      </c>
      <c r="J933">
        <v>0.5</v>
      </c>
      <c r="K933">
        <v>0</v>
      </c>
    </row>
    <row r="934" spans="1:11">
      <c r="A934" s="57">
        <v>41609</v>
      </c>
      <c r="B934">
        <v>495</v>
      </c>
      <c r="C934">
        <v>410809.12</v>
      </c>
      <c r="D934">
        <v>410809.12</v>
      </c>
      <c r="E934">
        <v>410809.12</v>
      </c>
      <c r="F934">
        <v>4215</v>
      </c>
      <c r="G934" t="s">
        <v>329</v>
      </c>
      <c r="H934" t="s">
        <v>265</v>
      </c>
      <c r="I934" t="s">
        <v>266</v>
      </c>
      <c r="J934">
        <v>0.5</v>
      </c>
      <c r="K934">
        <v>0</v>
      </c>
    </row>
    <row r="935" spans="1:11">
      <c r="A935" s="57">
        <v>41609</v>
      </c>
      <c r="B935">
        <v>85</v>
      </c>
      <c r="C935">
        <v>16998.47</v>
      </c>
      <c r="D935">
        <v>17597.77</v>
      </c>
      <c r="E935">
        <v>17597.77</v>
      </c>
      <c r="F935">
        <v>4215</v>
      </c>
      <c r="G935" t="s">
        <v>329</v>
      </c>
      <c r="H935" t="s">
        <v>267</v>
      </c>
      <c r="I935" t="s">
        <v>266</v>
      </c>
      <c r="J935">
        <v>0.5</v>
      </c>
      <c r="K935">
        <v>0</v>
      </c>
    </row>
    <row r="936" spans="1:11">
      <c r="A936" s="57">
        <v>41609</v>
      </c>
      <c r="B936">
        <v>6</v>
      </c>
      <c r="C936">
        <v>218.65</v>
      </c>
      <c r="D936">
        <v>225.21</v>
      </c>
      <c r="E936">
        <v>225.21</v>
      </c>
      <c r="F936">
        <v>4225</v>
      </c>
      <c r="G936" t="s">
        <v>330</v>
      </c>
      <c r="H936" t="s">
        <v>267</v>
      </c>
      <c r="I936" t="s">
        <v>266</v>
      </c>
      <c r="J936">
        <v>0.5</v>
      </c>
      <c r="K936">
        <v>0</v>
      </c>
    </row>
    <row r="937" spans="1:11">
      <c r="A937" s="57">
        <v>41609</v>
      </c>
      <c r="B937">
        <v>242</v>
      </c>
      <c r="C937">
        <v>468465.59</v>
      </c>
      <c r="D937">
        <v>468465.59</v>
      </c>
      <c r="E937">
        <v>468465.59</v>
      </c>
      <c r="F937">
        <v>4411</v>
      </c>
      <c r="G937" t="s">
        <v>331</v>
      </c>
      <c r="H937" t="s">
        <v>265</v>
      </c>
      <c r="I937" t="s">
        <v>269</v>
      </c>
      <c r="J937">
        <v>0.52</v>
      </c>
      <c r="K937">
        <v>0</v>
      </c>
    </row>
    <row r="938" spans="1:11">
      <c r="A938" s="57">
        <v>41609</v>
      </c>
      <c r="B938">
        <v>1446</v>
      </c>
      <c r="C938">
        <v>1638825.43</v>
      </c>
      <c r="D938">
        <v>1666202.69</v>
      </c>
      <c r="E938">
        <v>1666202.69</v>
      </c>
      <c r="F938">
        <v>4411</v>
      </c>
      <c r="G938" t="s">
        <v>331</v>
      </c>
      <c r="H938" t="s">
        <v>267</v>
      </c>
      <c r="I938" t="s">
        <v>269</v>
      </c>
      <c r="J938">
        <v>0.52</v>
      </c>
      <c r="K938">
        <v>0</v>
      </c>
    </row>
    <row r="939" spans="1:11">
      <c r="A939" s="57">
        <v>41609</v>
      </c>
      <c r="B939">
        <v>36</v>
      </c>
      <c r="C939">
        <v>14697.98</v>
      </c>
      <c r="D939">
        <v>14697.98</v>
      </c>
      <c r="E939">
        <v>14697.98</v>
      </c>
      <c r="F939">
        <v>4457</v>
      </c>
      <c r="G939" t="s">
        <v>332</v>
      </c>
      <c r="H939" t="s">
        <v>265</v>
      </c>
      <c r="I939" t="s">
        <v>266</v>
      </c>
      <c r="J939">
        <v>0.5</v>
      </c>
      <c r="K939">
        <v>0</v>
      </c>
    </row>
    <row r="940" spans="1:11">
      <c r="A940" s="57">
        <v>41609</v>
      </c>
      <c r="B940">
        <v>11</v>
      </c>
      <c r="C940">
        <v>1641.67</v>
      </c>
      <c r="D940">
        <v>1690.89</v>
      </c>
      <c r="E940">
        <v>1690.89</v>
      </c>
      <c r="F940">
        <v>4457</v>
      </c>
      <c r="G940" t="s">
        <v>332</v>
      </c>
      <c r="H940" t="s">
        <v>267</v>
      </c>
      <c r="I940" t="s">
        <v>266</v>
      </c>
      <c r="J940">
        <v>0.5</v>
      </c>
      <c r="K940">
        <v>0</v>
      </c>
    </row>
    <row r="941" spans="1:11">
      <c r="A941" s="57">
        <v>41609</v>
      </c>
      <c r="B941">
        <v>13</v>
      </c>
      <c r="C941">
        <v>4568.3900000000003</v>
      </c>
      <c r="D941">
        <v>4568.3900000000003</v>
      </c>
      <c r="E941">
        <v>4568.3900000000003</v>
      </c>
      <c r="F941">
        <v>4468</v>
      </c>
      <c r="G941" t="s">
        <v>333</v>
      </c>
      <c r="H941" t="s">
        <v>265</v>
      </c>
      <c r="I941" t="s">
        <v>266</v>
      </c>
      <c r="J941">
        <v>0.5</v>
      </c>
      <c r="K941">
        <v>0</v>
      </c>
    </row>
    <row r="942" spans="1:11">
      <c r="A942" s="57">
        <v>41609</v>
      </c>
      <c r="B942">
        <v>6</v>
      </c>
      <c r="C942">
        <v>1344.4</v>
      </c>
      <c r="D942">
        <v>1386.1</v>
      </c>
      <c r="E942">
        <v>1386.1</v>
      </c>
      <c r="F942">
        <v>4468</v>
      </c>
      <c r="G942" t="s">
        <v>333</v>
      </c>
      <c r="H942" t="s">
        <v>267</v>
      </c>
      <c r="I942" t="s">
        <v>266</v>
      </c>
      <c r="J942">
        <v>0.5</v>
      </c>
      <c r="K942">
        <v>0</v>
      </c>
    </row>
    <row r="943" spans="1:11">
      <c r="A943" s="57">
        <v>41609</v>
      </c>
      <c r="B943">
        <v>2</v>
      </c>
      <c r="C943">
        <v>95.95</v>
      </c>
      <c r="D943">
        <v>0</v>
      </c>
      <c r="E943">
        <v>95.95</v>
      </c>
      <c r="F943">
        <v>4511</v>
      </c>
      <c r="G943" t="s">
        <v>334</v>
      </c>
      <c r="H943" t="s">
        <v>265</v>
      </c>
      <c r="I943">
        <v>0</v>
      </c>
      <c r="J943">
        <v>0</v>
      </c>
      <c r="K943">
        <v>0</v>
      </c>
    </row>
    <row r="944" spans="1:11">
      <c r="A944" s="57">
        <v>41609</v>
      </c>
      <c r="B944">
        <v>39842</v>
      </c>
      <c r="C944">
        <v>16946085.809999999</v>
      </c>
      <c r="D944">
        <v>16946085.809999999</v>
      </c>
      <c r="E944">
        <v>16946085.809999999</v>
      </c>
      <c r="F944">
        <v>4511</v>
      </c>
      <c r="G944" t="s">
        <v>334</v>
      </c>
      <c r="H944" t="s">
        <v>265</v>
      </c>
      <c r="I944" t="s">
        <v>270</v>
      </c>
      <c r="J944">
        <v>0.5</v>
      </c>
      <c r="K944">
        <v>0</v>
      </c>
    </row>
    <row r="945" spans="1:11">
      <c r="A945" s="57">
        <v>41609</v>
      </c>
      <c r="B945">
        <v>1</v>
      </c>
      <c r="C945">
        <v>-841.93</v>
      </c>
      <c r="D945">
        <v>0</v>
      </c>
      <c r="E945">
        <v>-818.11</v>
      </c>
      <c r="F945">
        <v>4511</v>
      </c>
      <c r="G945" t="s">
        <v>334</v>
      </c>
      <c r="H945" t="s">
        <v>267</v>
      </c>
      <c r="I945">
        <v>0</v>
      </c>
      <c r="J945">
        <v>0</v>
      </c>
      <c r="K945">
        <v>0</v>
      </c>
    </row>
    <row r="946" spans="1:11">
      <c r="A946" s="57">
        <v>41609</v>
      </c>
      <c r="B946">
        <v>5851</v>
      </c>
      <c r="C946">
        <v>2757439.36</v>
      </c>
      <c r="D946">
        <v>2822946.78</v>
      </c>
      <c r="E946">
        <v>2822946.78</v>
      </c>
      <c r="F946">
        <v>4511</v>
      </c>
      <c r="G946" t="s">
        <v>334</v>
      </c>
      <c r="H946" t="s">
        <v>267</v>
      </c>
      <c r="I946" t="s">
        <v>270</v>
      </c>
      <c r="J946">
        <v>0.5</v>
      </c>
      <c r="K946">
        <v>0</v>
      </c>
    </row>
    <row r="947" spans="1:11">
      <c r="A947" s="57">
        <v>41609</v>
      </c>
      <c r="B947">
        <v>95</v>
      </c>
      <c r="C947">
        <v>23714.65</v>
      </c>
      <c r="D947">
        <v>23714.65</v>
      </c>
      <c r="E947">
        <v>23714.65</v>
      </c>
      <c r="F947">
        <v>4582</v>
      </c>
      <c r="G947" t="s">
        <v>335</v>
      </c>
      <c r="H947" t="s">
        <v>265</v>
      </c>
      <c r="I947" t="s">
        <v>270</v>
      </c>
      <c r="J947">
        <v>0.5</v>
      </c>
      <c r="K947">
        <v>0</v>
      </c>
    </row>
    <row r="948" spans="1:11">
      <c r="A948" s="57">
        <v>41609</v>
      </c>
      <c r="B948">
        <v>11</v>
      </c>
      <c r="C948">
        <v>3569.48</v>
      </c>
      <c r="D948">
        <v>3676.54</v>
      </c>
      <c r="E948">
        <v>3676.54</v>
      </c>
      <c r="F948">
        <v>4582</v>
      </c>
      <c r="G948" t="s">
        <v>335</v>
      </c>
      <c r="H948" t="s">
        <v>267</v>
      </c>
      <c r="I948" t="s">
        <v>270</v>
      </c>
      <c r="J948">
        <v>0.5</v>
      </c>
      <c r="K948">
        <v>0</v>
      </c>
    </row>
    <row r="949" spans="1:11">
      <c r="A949" s="57">
        <v>41609</v>
      </c>
      <c r="B949">
        <v>11616</v>
      </c>
      <c r="C949">
        <v>8712868.1799999997</v>
      </c>
      <c r="D949">
        <v>8712868.1799999997</v>
      </c>
      <c r="E949">
        <v>8712868.1799999997</v>
      </c>
      <c r="F949">
        <v>4722</v>
      </c>
      <c r="G949" t="s">
        <v>336</v>
      </c>
      <c r="H949" t="s">
        <v>265</v>
      </c>
      <c r="I949" t="s">
        <v>269</v>
      </c>
      <c r="J949">
        <v>0.52</v>
      </c>
      <c r="K949">
        <v>0</v>
      </c>
    </row>
    <row r="950" spans="1:11">
      <c r="A950" s="57">
        <v>41609</v>
      </c>
      <c r="B950">
        <v>1679</v>
      </c>
      <c r="C950">
        <v>852123.5</v>
      </c>
      <c r="D950">
        <v>875953.52</v>
      </c>
      <c r="E950">
        <v>875953.52</v>
      </c>
      <c r="F950">
        <v>4722</v>
      </c>
      <c r="G950" t="s">
        <v>336</v>
      </c>
      <c r="H950" t="s">
        <v>267</v>
      </c>
      <c r="I950" t="s">
        <v>269</v>
      </c>
      <c r="J950">
        <v>0.52</v>
      </c>
      <c r="K950">
        <v>0</v>
      </c>
    </row>
    <row r="951" spans="1:11">
      <c r="A951" s="57">
        <v>41609</v>
      </c>
      <c r="B951">
        <v>11573</v>
      </c>
      <c r="C951">
        <v>569843.47</v>
      </c>
      <c r="D951">
        <v>569843.47</v>
      </c>
      <c r="E951">
        <v>569843.47</v>
      </c>
      <c r="F951">
        <v>4784</v>
      </c>
      <c r="G951" t="s">
        <v>337</v>
      </c>
      <c r="H951" t="s">
        <v>265</v>
      </c>
      <c r="I951" t="s">
        <v>266</v>
      </c>
      <c r="J951">
        <v>0.5</v>
      </c>
      <c r="K951">
        <v>0</v>
      </c>
    </row>
    <row r="952" spans="1:11">
      <c r="A952" s="57">
        <v>41609</v>
      </c>
      <c r="B952">
        <v>105</v>
      </c>
      <c r="C952">
        <v>2262.4</v>
      </c>
      <c r="D952">
        <v>2331.9</v>
      </c>
      <c r="E952">
        <v>2331.9</v>
      </c>
      <c r="F952">
        <v>4784</v>
      </c>
      <c r="G952" t="s">
        <v>337</v>
      </c>
      <c r="H952" t="s">
        <v>267</v>
      </c>
      <c r="I952" t="s">
        <v>266</v>
      </c>
      <c r="J952">
        <v>0.5</v>
      </c>
      <c r="K952">
        <v>0</v>
      </c>
    </row>
    <row r="953" spans="1:11">
      <c r="A953" s="57">
        <v>41609</v>
      </c>
      <c r="B953">
        <v>1251</v>
      </c>
      <c r="C953">
        <v>162625.4</v>
      </c>
      <c r="D953">
        <v>162625.4</v>
      </c>
      <c r="E953">
        <v>162625.4</v>
      </c>
      <c r="F953">
        <v>4789</v>
      </c>
      <c r="G953" t="s">
        <v>338</v>
      </c>
      <c r="H953" t="s">
        <v>265</v>
      </c>
      <c r="I953" t="s">
        <v>266</v>
      </c>
      <c r="J953">
        <v>0.5</v>
      </c>
      <c r="K953">
        <v>0</v>
      </c>
    </row>
    <row r="954" spans="1:11">
      <c r="A954" s="57">
        <v>41609</v>
      </c>
      <c r="B954">
        <v>3</v>
      </c>
      <c r="C954">
        <v>7.97</v>
      </c>
      <c r="D954">
        <v>0</v>
      </c>
      <c r="E954">
        <v>8.23</v>
      </c>
      <c r="F954">
        <v>4789</v>
      </c>
      <c r="G954" t="s">
        <v>338</v>
      </c>
      <c r="H954" t="s">
        <v>267</v>
      </c>
      <c r="I954">
        <v>0</v>
      </c>
      <c r="J954">
        <v>0</v>
      </c>
      <c r="K954">
        <v>0</v>
      </c>
    </row>
    <row r="955" spans="1:11">
      <c r="A955" s="57">
        <v>41609</v>
      </c>
      <c r="B955">
        <v>452</v>
      </c>
      <c r="C955">
        <v>22218.3</v>
      </c>
      <c r="D955">
        <v>22990.720000000001</v>
      </c>
      <c r="E955">
        <v>22990.720000000001</v>
      </c>
      <c r="F955">
        <v>4789</v>
      </c>
      <c r="G955" t="s">
        <v>338</v>
      </c>
      <c r="H955" t="s">
        <v>267</v>
      </c>
      <c r="I955" t="s">
        <v>266</v>
      </c>
      <c r="J955">
        <v>0.5</v>
      </c>
      <c r="K955">
        <v>0</v>
      </c>
    </row>
    <row r="956" spans="1:11">
      <c r="A956" s="57">
        <v>41609</v>
      </c>
      <c r="B956">
        <v>5990</v>
      </c>
      <c r="C956">
        <v>540938.21</v>
      </c>
      <c r="D956">
        <v>540938.21</v>
      </c>
      <c r="E956">
        <v>540938.21</v>
      </c>
      <c r="F956">
        <v>4812</v>
      </c>
      <c r="G956" t="s">
        <v>339</v>
      </c>
      <c r="H956" t="s">
        <v>265</v>
      </c>
      <c r="I956" t="s">
        <v>266</v>
      </c>
      <c r="J956">
        <v>0.5</v>
      </c>
      <c r="K956">
        <v>0</v>
      </c>
    </row>
    <row r="957" spans="1:11">
      <c r="A957" s="57">
        <v>41609</v>
      </c>
      <c r="B957">
        <v>256</v>
      </c>
      <c r="C957">
        <v>29154.74</v>
      </c>
      <c r="D957">
        <v>30026.38</v>
      </c>
      <c r="E957">
        <v>30026.38</v>
      </c>
      <c r="F957">
        <v>4812</v>
      </c>
      <c r="G957" t="s">
        <v>339</v>
      </c>
      <c r="H957" t="s">
        <v>267</v>
      </c>
      <c r="I957" t="s">
        <v>266</v>
      </c>
      <c r="J957">
        <v>0.5</v>
      </c>
      <c r="K957">
        <v>0</v>
      </c>
    </row>
    <row r="958" spans="1:11">
      <c r="A958" s="57">
        <v>41609</v>
      </c>
      <c r="B958">
        <v>5</v>
      </c>
      <c r="C958">
        <v>510.42</v>
      </c>
      <c r="D958">
        <v>0</v>
      </c>
      <c r="E958">
        <v>510.42</v>
      </c>
      <c r="F958">
        <v>4814</v>
      </c>
      <c r="G958" t="s">
        <v>340</v>
      </c>
      <c r="H958" t="s">
        <v>265</v>
      </c>
      <c r="I958">
        <v>0</v>
      </c>
      <c r="J958">
        <v>0</v>
      </c>
      <c r="K958">
        <v>0</v>
      </c>
    </row>
    <row r="959" spans="1:11">
      <c r="A959" s="57">
        <v>41609</v>
      </c>
      <c r="B959">
        <v>70479</v>
      </c>
      <c r="C959">
        <v>8201867.7800000003</v>
      </c>
      <c r="D959">
        <v>8201867.7800000003</v>
      </c>
      <c r="E959">
        <v>8201867.7800000003</v>
      </c>
      <c r="F959">
        <v>4814</v>
      </c>
      <c r="G959" t="s">
        <v>340</v>
      </c>
      <c r="H959" t="s">
        <v>265</v>
      </c>
      <c r="I959" t="s">
        <v>266</v>
      </c>
      <c r="J959">
        <v>0.5</v>
      </c>
      <c r="K959">
        <v>0</v>
      </c>
    </row>
    <row r="960" spans="1:11">
      <c r="A960" s="57">
        <v>41609</v>
      </c>
      <c r="B960">
        <v>1152</v>
      </c>
      <c r="C960">
        <v>35526.68</v>
      </c>
      <c r="D960">
        <v>36211.14</v>
      </c>
      <c r="E960">
        <v>36211.14</v>
      </c>
      <c r="F960">
        <v>4814</v>
      </c>
      <c r="G960" t="s">
        <v>340</v>
      </c>
      <c r="H960" t="s">
        <v>267</v>
      </c>
      <c r="I960" t="s">
        <v>266</v>
      </c>
      <c r="J960">
        <v>0.5</v>
      </c>
      <c r="K960">
        <v>0</v>
      </c>
    </row>
    <row r="961" spans="1:11">
      <c r="A961" s="57">
        <v>41609</v>
      </c>
      <c r="B961">
        <v>242</v>
      </c>
      <c r="C961">
        <v>31189.39</v>
      </c>
      <c r="D961">
        <v>31189.39</v>
      </c>
      <c r="E961">
        <v>31189.39</v>
      </c>
      <c r="F961">
        <v>4816</v>
      </c>
      <c r="G961" t="s">
        <v>341</v>
      </c>
      <c r="H961" t="s">
        <v>265</v>
      </c>
      <c r="I961" t="s">
        <v>266</v>
      </c>
      <c r="J961">
        <v>0.5</v>
      </c>
      <c r="K961">
        <v>0</v>
      </c>
    </row>
    <row r="962" spans="1:11">
      <c r="A962" s="57">
        <v>41609</v>
      </c>
      <c r="B962">
        <v>212</v>
      </c>
      <c r="C962">
        <v>32653.4</v>
      </c>
      <c r="D962">
        <v>33717.379999999997</v>
      </c>
      <c r="E962">
        <v>33717.379999999997</v>
      </c>
      <c r="F962">
        <v>4816</v>
      </c>
      <c r="G962" t="s">
        <v>341</v>
      </c>
      <c r="H962" t="s">
        <v>267</v>
      </c>
      <c r="I962" t="s">
        <v>266</v>
      </c>
      <c r="J962">
        <v>0.5</v>
      </c>
      <c r="K962">
        <v>0</v>
      </c>
    </row>
    <row r="963" spans="1:11">
      <c r="A963" s="57">
        <v>41609</v>
      </c>
      <c r="B963">
        <v>42</v>
      </c>
      <c r="C963">
        <v>2527.0100000000002</v>
      </c>
      <c r="D963">
        <v>2610.61</v>
      </c>
      <c r="E963">
        <v>2610.61</v>
      </c>
      <c r="F963">
        <v>4829</v>
      </c>
      <c r="G963" t="s">
        <v>342</v>
      </c>
      <c r="H963" t="s">
        <v>267</v>
      </c>
      <c r="I963" t="s">
        <v>266</v>
      </c>
      <c r="J963">
        <v>0.5</v>
      </c>
      <c r="K963">
        <v>0</v>
      </c>
    </row>
    <row r="964" spans="1:11">
      <c r="A964" s="57">
        <v>41609</v>
      </c>
      <c r="B964">
        <v>10529</v>
      </c>
      <c r="C964">
        <v>1141907.8799999999</v>
      </c>
      <c r="D964">
        <v>1141907.8799999999</v>
      </c>
      <c r="E964">
        <v>1141907.8799999999</v>
      </c>
      <c r="F964">
        <v>4899</v>
      </c>
      <c r="G964" t="s">
        <v>343</v>
      </c>
      <c r="H964" t="s">
        <v>265</v>
      </c>
      <c r="I964" t="s">
        <v>266</v>
      </c>
      <c r="J964">
        <v>0.5</v>
      </c>
      <c r="K964">
        <v>0</v>
      </c>
    </row>
    <row r="965" spans="1:11">
      <c r="A965" s="57">
        <v>41609</v>
      </c>
      <c r="B965">
        <v>37</v>
      </c>
      <c r="C965">
        <v>3365.46</v>
      </c>
      <c r="D965">
        <v>3466.38</v>
      </c>
      <c r="E965">
        <v>3466.38</v>
      </c>
      <c r="F965">
        <v>4899</v>
      </c>
      <c r="G965" t="s">
        <v>343</v>
      </c>
      <c r="H965" t="s">
        <v>267</v>
      </c>
      <c r="I965" t="s">
        <v>266</v>
      </c>
      <c r="J965">
        <v>0.5</v>
      </c>
      <c r="K965">
        <v>0</v>
      </c>
    </row>
    <row r="966" spans="1:11">
      <c r="A966" s="57">
        <v>41609</v>
      </c>
      <c r="B966">
        <v>16888</v>
      </c>
      <c r="C966">
        <v>4514489.51</v>
      </c>
      <c r="D966">
        <v>4514489.51</v>
      </c>
      <c r="E966">
        <v>4514489.51</v>
      </c>
      <c r="F966">
        <v>4900</v>
      </c>
      <c r="G966" t="s">
        <v>344</v>
      </c>
      <c r="H966" t="s">
        <v>265</v>
      </c>
      <c r="I966" t="s">
        <v>266</v>
      </c>
      <c r="J966">
        <v>0.5</v>
      </c>
      <c r="K966">
        <v>0</v>
      </c>
    </row>
    <row r="967" spans="1:11">
      <c r="A967" s="57">
        <v>41609</v>
      </c>
      <c r="B967">
        <v>100</v>
      </c>
      <c r="C967">
        <v>7467.47</v>
      </c>
      <c r="D967">
        <v>7699.81</v>
      </c>
      <c r="E967">
        <v>7699.81</v>
      </c>
      <c r="F967">
        <v>4900</v>
      </c>
      <c r="G967" t="s">
        <v>344</v>
      </c>
      <c r="H967" t="s">
        <v>267</v>
      </c>
      <c r="I967" t="s">
        <v>266</v>
      </c>
      <c r="J967">
        <v>0.5</v>
      </c>
      <c r="K967">
        <v>0</v>
      </c>
    </row>
    <row r="968" spans="1:11">
      <c r="A968" s="57">
        <v>41609</v>
      </c>
      <c r="B968">
        <v>2129</v>
      </c>
      <c r="C968">
        <v>318861.68</v>
      </c>
      <c r="D968">
        <v>318861.68</v>
      </c>
      <c r="E968">
        <v>318861.68</v>
      </c>
      <c r="F968">
        <v>5013</v>
      </c>
      <c r="G968" t="s">
        <v>345</v>
      </c>
      <c r="H968" t="s">
        <v>265</v>
      </c>
      <c r="I968" t="s">
        <v>271</v>
      </c>
      <c r="J968">
        <v>0.52</v>
      </c>
      <c r="K968">
        <v>0</v>
      </c>
    </row>
    <row r="969" spans="1:11">
      <c r="A969" s="57">
        <v>41609</v>
      </c>
      <c r="B969">
        <v>7</v>
      </c>
      <c r="C969">
        <v>11057.88</v>
      </c>
      <c r="D969">
        <v>11389.6</v>
      </c>
      <c r="E969">
        <v>11389.6</v>
      </c>
      <c r="F969">
        <v>5013</v>
      </c>
      <c r="G969" t="s">
        <v>345</v>
      </c>
      <c r="H969" t="s">
        <v>267</v>
      </c>
      <c r="I969" t="s">
        <v>271</v>
      </c>
      <c r="J969">
        <v>0.52</v>
      </c>
      <c r="K969">
        <v>0</v>
      </c>
    </row>
    <row r="970" spans="1:11">
      <c r="A970" s="57">
        <v>41609</v>
      </c>
      <c r="B970">
        <v>8</v>
      </c>
      <c r="C970">
        <v>3080.44</v>
      </c>
      <c r="D970">
        <v>3080.44</v>
      </c>
      <c r="E970">
        <v>3080.44</v>
      </c>
      <c r="F970">
        <v>5039</v>
      </c>
      <c r="G970" t="s">
        <v>347</v>
      </c>
      <c r="H970" t="s">
        <v>265</v>
      </c>
      <c r="I970" t="s">
        <v>268</v>
      </c>
      <c r="J970">
        <v>0.5</v>
      </c>
      <c r="K970">
        <v>0</v>
      </c>
    </row>
    <row r="971" spans="1:11">
      <c r="A971" s="57">
        <v>41609</v>
      </c>
      <c r="B971">
        <v>3</v>
      </c>
      <c r="C971">
        <v>2319.7600000000002</v>
      </c>
      <c r="D971">
        <v>2389.36</v>
      </c>
      <c r="E971">
        <v>2389.36</v>
      </c>
      <c r="F971">
        <v>5039</v>
      </c>
      <c r="G971" t="s">
        <v>347</v>
      </c>
      <c r="H971" t="s">
        <v>267</v>
      </c>
      <c r="I971" t="s">
        <v>268</v>
      </c>
      <c r="J971">
        <v>0.5</v>
      </c>
      <c r="K971">
        <v>0</v>
      </c>
    </row>
    <row r="972" spans="1:11">
      <c r="A972" s="57">
        <v>41609</v>
      </c>
      <c r="B972">
        <v>8</v>
      </c>
      <c r="C972">
        <v>838.85</v>
      </c>
      <c r="D972">
        <v>864.01</v>
      </c>
      <c r="E972">
        <v>864.01</v>
      </c>
      <c r="F972">
        <v>5044</v>
      </c>
      <c r="G972" t="s">
        <v>348</v>
      </c>
      <c r="H972" t="s">
        <v>267</v>
      </c>
      <c r="I972" t="s">
        <v>268</v>
      </c>
      <c r="J972">
        <v>0.5</v>
      </c>
      <c r="K972">
        <v>0</v>
      </c>
    </row>
    <row r="973" spans="1:11">
      <c r="A973" s="57">
        <v>41609</v>
      </c>
      <c r="B973">
        <v>1</v>
      </c>
      <c r="C973">
        <v>0.99</v>
      </c>
      <c r="D973">
        <v>0</v>
      </c>
      <c r="E973">
        <v>0.99</v>
      </c>
      <c r="F973">
        <v>5045</v>
      </c>
      <c r="G973" t="s">
        <v>349</v>
      </c>
      <c r="H973" t="s">
        <v>265</v>
      </c>
      <c r="I973">
        <v>0</v>
      </c>
      <c r="J973">
        <v>0</v>
      </c>
      <c r="K973">
        <v>0</v>
      </c>
    </row>
    <row r="974" spans="1:11">
      <c r="A974" s="57">
        <v>41609</v>
      </c>
      <c r="B974">
        <v>56992</v>
      </c>
      <c r="C974">
        <v>2699622.62</v>
      </c>
      <c r="D974">
        <v>2699622.62</v>
      </c>
      <c r="E974">
        <v>2699622.62</v>
      </c>
      <c r="F974">
        <v>5045</v>
      </c>
      <c r="G974" t="s">
        <v>349</v>
      </c>
      <c r="H974" t="s">
        <v>265</v>
      </c>
      <c r="I974" t="s">
        <v>268</v>
      </c>
      <c r="J974">
        <v>0.5</v>
      </c>
      <c r="K974">
        <v>0</v>
      </c>
    </row>
    <row r="975" spans="1:11">
      <c r="A975" s="57">
        <v>41609</v>
      </c>
      <c r="B975">
        <v>1019</v>
      </c>
      <c r="C975">
        <v>201243.18</v>
      </c>
      <c r="D975">
        <v>206697.26</v>
      </c>
      <c r="E975">
        <v>206697.26</v>
      </c>
      <c r="F975">
        <v>5045</v>
      </c>
      <c r="G975" t="s">
        <v>349</v>
      </c>
      <c r="H975" t="s">
        <v>267</v>
      </c>
      <c r="I975" t="s">
        <v>268</v>
      </c>
      <c r="J975">
        <v>0.5</v>
      </c>
      <c r="K975">
        <v>0</v>
      </c>
    </row>
    <row r="976" spans="1:11">
      <c r="A976" s="57">
        <v>41609</v>
      </c>
      <c r="B976">
        <v>7</v>
      </c>
      <c r="C976">
        <v>18393.57</v>
      </c>
      <c r="D976">
        <v>18945.39</v>
      </c>
      <c r="E976">
        <v>18945.39</v>
      </c>
      <c r="F976">
        <v>5046</v>
      </c>
      <c r="G976" t="s">
        <v>350</v>
      </c>
      <c r="H976" t="s">
        <v>267</v>
      </c>
      <c r="I976" t="s">
        <v>266</v>
      </c>
      <c r="J976">
        <v>0.5</v>
      </c>
      <c r="K976">
        <v>0</v>
      </c>
    </row>
    <row r="977" spans="1:11">
      <c r="A977" s="57">
        <v>41609</v>
      </c>
      <c r="B977">
        <v>830</v>
      </c>
      <c r="C977">
        <v>1554517.51</v>
      </c>
      <c r="D977">
        <v>1554517.51</v>
      </c>
      <c r="E977">
        <v>1554517.51</v>
      </c>
      <c r="F977">
        <v>5047</v>
      </c>
      <c r="G977" t="s">
        <v>351</v>
      </c>
      <c r="H977" t="s">
        <v>265</v>
      </c>
      <c r="I977" t="s">
        <v>266</v>
      </c>
      <c r="J977">
        <v>0.5</v>
      </c>
      <c r="K977">
        <v>0</v>
      </c>
    </row>
    <row r="978" spans="1:11">
      <c r="A978" s="57">
        <v>41609</v>
      </c>
      <c r="B978">
        <v>57</v>
      </c>
      <c r="C978">
        <v>26337.24</v>
      </c>
      <c r="D978">
        <v>27127.3</v>
      </c>
      <c r="E978">
        <v>27127.3</v>
      </c>
      <c r="F978">
        <v>5047</v>
      </c>
      <c r="G978" t="s">
        <v>351</v>
      </c>
      <c r="H978" t="s">
        <v>267</v>
      </c>
      <c r="I978" t="s">
        <v>266</v>
      </c>
      <c r="J978">
        <v>0.5</v>
      </c>
      <c r="K978">
        <v>0</v>
      </c>
    </row>
    <row r="979" spans="1:11">
      <c r="A979" s="57">
        <v>41609</v>
      </c>
      <c r="B979">
        <v>448</v>
      </c>
      <c r="C979">
        <v>965612.57</v>
      </c>
      <c r="D979">
        <v>965612.57</v>
      </c>
      <c r="E979">
        <v>965612.57</v>
      </c>
      <c r="F979">
        <v>5065</v>
      </c>
      <c r="G979" t="s">
        <v>352</v>
      </c>
      <c r="H979" t="s">
        <v>265</v>
      </c>
      <c r="I979" t="s">
        <v>268</v>
      </c>
      <c r="J979">
        <v>0.5</v>
      </c>
      <c r="K979">
        <v>0</v>
      </c>
    </row>
    <row r="980" spans="1:11">
      <c r="A980" s="57">
        <v>41609</v>
      </c>
      <c r="B980">
        <v>49</v>
      </c>
      <c r="C980">
        <v>20089.62</v>
      </c>
      <c r="D980">
        <v>20706.900000000001</v>
      </c>
      <c r="E980">
        <v>20706.900000000001</v>
      </c>
      <c r="F980">
        <v>5065</v>
      </c>
      <c r="G980" t="s">
        <v>352</v>
      </c>
      <c r="H980" t="s">
        <v>267</v>
      </c>
      <c r="I980" t="s">
        <v>268</v>
      </c>
      <c r="J980">
        <v>0.5</v>
      </c>
      <c r="K980">
        <v>0</v>
      </c>
    </row>
    <row r="981" spans="1:11">
      <c r="A981" s="57">
        <v>41609</v>
      </c>
      <c r="B981">
        <v>1238</v>
      </c>
      <c r="C981">
        <v>242124</v>
      </c>
      <c r="D981">
        <v>242124</v>
      </c>
      <c r="E981">
        <v>242124</v>
      </c>
      <c r="F981">
        <v>5072</v>
      </c>
      <c r="G981" t="s">
        <v>353</v>
      </c>
      <c r="H981" t="s">
        <v>265</v>
      </c>
      <c r="I981" t="s">
        <v>268</v>
      </c>
      <c r="J981">
        <v>0.5</v>
      </c>
      <c r="K981">
        <v>0</v>
      </c>
    </row>
    <row r="982" spans="1:11">
      <c r="A982" s="57">
        <v>41609</v>
      </c>
      <c r="B982">
        <v>17</v>
      </c>
      <c r="C982">
        <v>1645.28</v>
      </c>
      <c r="D982">
        <v>1694.64</v>
      </c>
      <c r="E982">
        <v>1694.64</v>
      </c>
      <c r="F982">
        <v>5072</v>
      </c>
      <c r="G982" t="s">
        <v>353</v>
      </c>
      <c r="H982" t="s">
        <v>267</v>
      </c>
      <c r="I982" t="s">
        <v>268</v>
      </c>
      <c r="J982">
        <v>0.5</v>
      </c>
      <c r="K982">
        <v>0</v>
      </c>
    </row>
    <row r="983" spans="1:11">
      <c r="A983" s="57">
        <v>41609</v>
      </c>
      <c r="B983">
        <v>1</v>
      </c>
      <c r="C983">
        <v>18.059999999999999</v>
      </c>
      <c r="D983">
        <v>18.600000000000001</v>
      </c>
      <c r="E983">
        <v>18.600000000000001</v>
      </c>
      <c r="F983">
        <v>5074</v>
      </c>
      <c r="G983" t="s">
        <v>354</v>
      </c>
      <c r="H983" t="s">
        <v>267</v>
      </c>
      <c r="I983" t="s">
        <v>268</v>
      </c>
      <c r="J983">
        <v>0.5</v>
      </c>
      <c r="K983">
        <v>0</v>
      </c>
    </row>
    <row r="984" spans="1:11">
      <c r="A984" s="57">
        <v>41609</v>
      </c>
      <c r="B984">
        <v>98</v>
      </c>
      <c r="C984">
        <v>14762.73</v>
      </c>
      <c r="D984">
        <v>14762.73</v>
      </c>
      <c r="E984">
        <v>14762.73</v>
      </c>
      <c r="F984">
        <v>5085</v>
      </c>
      <c r="G984" t="s">
        <v>355</v>
      </c>
      <c r="H984" t="s">
        <v>265</v>
      </c>
      <c r="I984" t="s">
        <v>266</v>
      </c>
      <c r="J984">
        <v>0.5</v>
      </c>
      <c r="K984">
        <v>0</v>
      </c>
    </row>
    <row r="985" spans="1:11">
      <c r="A985" s="57">
        <v>41609</v>
      </c>
      <c r="B985">
        <v>5</v>
      </c>
      <c r="C985">
        <v>1596.44</v>
      </c>
      <c r="D985">
        <v>1644.32</v>
      </c>
      <c r="E985">
        <v>1644.32</v>
      </c>
      <c r="F985">
        <v>5085</v>
      </c>
      <c r="G985" t="s">
        <v>355</v>
      </c>
      <c r="H985" t="s">
        <v>267</v>
      </c>
      <c r="I985" t="s">
        <v>266</v>
      </c>
      <c r="J985">
        <v>0.5</v>
      </c>
      <c r="K985">
        <v>0</v>
      </c>
    </row>
    <row r="986" spans="1:11">
      <c r="A986" s="57">
        <v>41609</v>
      </c>
      <c r="B986">
        <v>27</v>
      </c>
      <c r="C986">
        <v>16016.84</v>
      </c>
      <c r="D986">
        <v>16497.36</v>
      </c>
      <c r="E986">
        <v>16497.36</v>
      </c>
      <c r="F986">
        <v>5094</v>
      </c>
      <c r="G986" t="s">
        <v>356</v>
      </c>
      <c r="H986" t="s">
        <v>267</v>
      </c>
      <c r="I986" t="s">
        <v>268</v>
      </c>
      <c r="J986">
        <v>0.5</v>
      </c>
      <c r="K986">
        <v>0</v>
      </c>
    </row>
    <row r="987" spans="1:11">
      <c r="A987" s="57">
        <v>41609</v>
      </c>
      <c r="B987">
        <v>1222</v>
      </c>
      <c r="C987">
        <v>453107.16</v>
      </c>
      <c r="D987">
        <v>453107.16</v>
      </c>
      <c r="E987">
        <v>453107.16</v>
      </c>
      <c r="F987">
        <v>5099</v>
      </c>
      <c r="G987" t="s">
        <v>357</v>
      </c>
      <c r="H987" t="s">
        <v>265</v>
      </c>
      <c r="I987" t="s">
        <v>268</v>
      </c>
      <c r="J987">
        <v>0.5</v>
      </c>
      <c r="K987">
        <v>0</v>
      </c>
    </row>
    <row r="988" spans="1:11">
      <c r="A988" s="57">
        <v>41609</v>
      </c>
      <c r="B988">
        <v>93</v>
      </c>
      <c r="C988">
        <v>33146.5</v>
      </c>
      <c r="D988">
        <v>34148.14</v>
      </c>
      <c r="E988">
        <v>34148.14</v>
      </c>
      <c r="F988">
        <v>5099</v>
      </c>
      <c r="G988" t="s">
        <v>357</v>
      </c>
      <c r="H988" t="s">
        <v>267</v>
      </c>
      <c r="I988" t="s">
        <v>268</v>
      </c>
      <c r="J988">
        <v>0.5</v>
      </c>
      <c r="K988">
        <v>0</v>
      </c>
    </row>
    <row r="989" spans="1:11">
      <c r="A989" s="57">
        <v>41609</v>
      </c>
      <c r="B989">
        <v>157</v>
      </c>
      <c r="C989">
        <v>243516.51</v>
      </c>
      <c r="D989">
        <v>243516.51</v>
      </c>
      <c r="E989">
        <v>243516.51</v>
      </c>
      <c r="F989">
        <v>5111</v>
      </c>
      <c r="G989" t="s">
        <v>358</v>
      </c>
      <c r="H989" t="s">
        <v>265</v>
      </c>
      <c r="I989" t="s">
        <v>268</v>
      </c>
      <c r="J989">
        <v>0.5</v>
      </c>
      <c r="K989">
        <v>0</v>
      </c>
    </row>
    <row r="990" spans="1:11">
      <c r="A990" s="57">
        <v>41609</v>
      </c>
      <c r="B990">
        <v>21</v>
      </c>
      <c r="C990">
        <v>4922.54</v>
      </c>
      <c r="D990">
        <v>5077.8599999999997</v>
      </c>
      <c r="E990">
        <v>5077.8599999999997</v>
      </c>
      <c r="F990">
        <v>5111</v>
      </c>
      <c r="G990" t="s">
        <v>358</v>
      </c>
      <c r="H990" t="s">
        <v>267</v>
      </c>
      <c r="I990" t="s">
        <v>268</v>
      </c>
      <c r="J990">
        <v>0.5</v>
      </c>
      <c r="K990">
        <v>0</v>
      </c>
    </row>
    <row r="991" spans="1:11">
      <c r="A991" s="57">
        <v>41609</v>
      </c>
      <c r="B991">
        <v>46</v>
      </c>
      <c r="C991">
        <v>35186.910000000003</v>
      </c>
      <c r="D991">
        <v>36307.03</v>
      </c>
      <c r="E991">
        <v>36307.03</v>
      </c>
      <c r="F991">
        <v>5122</v>
      </c>
      <c r="G991" t="s">
        <v>359</v>
      </c>
      <c r="H991" t="s">
        <v>267</v>
      </c>
      <c r="I991" t="s">
        <v>266</v>
      </c>
      <c r="J991">
        <v>0.5</v>
      </c>
      <c r="K991">
        <v>0</v>
      </c>
    </row>
    <row r="992" spans="1:11">
      <c r="A992" s="57">
        <v>41609</v>
      </c>
      <c r="B992">
        <v>25</v>
      </c>
      <c r="C992">
        <v>21234.07</v>
      </c>
      <c r="D992">
        <v>21874.11</v>
      </c>
      <c r="E992">
        <v>21874.11</v>
      </c>
      <c r="F992">
        <v>5131</v>
      </c>
      <c r="G992" t="s">
        <v>360</v>
      </c>
      <c r="H992" t="s">
        <v>267</v>
      </c>
      <c r="I992" t="s">
        <v>268</v>
      </c>
      <c r="J992">
        <v>0.5</v>
      </c>
      <c r="K992">
        <v>0</v>
      </c>
    </row>
    <row r="993" spans="1:11">
      <c r="A993" s="57">
        <v>41609</v>
      </c>
      <c r="B993">
        <v>57</v>
      </c>
      <c r="C993">
        <v>10869.56</v>
      </c>
      <c r="D993">
        <v>11198.78</v>
      </c>
      <c r="E993">
        <v>11198.78</v>
      </c>
      <c r="F993">
        <v>5137</v>
      </c>
      <c r="G993" t="s">
        <v>361</v>
      </c>
      <c r="H993" t="s">
        <v>267</v>
      </c>
      <c r="I993" t="s">
        <v>268</v>
      </c>
      <c r="J993">
        <v>0.5</v>
      </c>
      <c r="K993">
        <v>0</v>
      </c>
    </row>
    <row r="994" spans="1:11">
      <c r="A994" s="57">
        <v>41609</v>
      </c>
      <c r="B994">
        <v>21</v>
      </c>
      <c r="C994">
        <v>2074.8200000000002</v>
      </c>
      <c r="D994">
        <v>2142.8200000000002</v>
      </c>
      <c r="E994">
        <v>2142.8200000000002</v>
      </c>
      <c r="F994">
        <v>5139</v>
      </c>
      <c r="G994" t="s">
        <v>362</v>
      </c>
      <c r="H994" t="s">
        <v>267</v>
      </c>
      <c r="I994" t="s">
        <v>268</v>
      </c>
      <c r="J994">
        <v>0.5</v>
      </c>
      <c r="K994">
        <v>0</v>
      </c>
    </row>
    <row r="995" spans="1:11">
      <c r="A995" s="57">
        <v>41609</v>
      </c>
      <c r="B995">
        <v>1</v>
      </c>
      <c r="C995">
        <v>77.180000000000007</v>
      </c>
      <c r="D995">
        <v>79.5</v>
      </c>
      <c r="E995">
        <v>79.5</v>
      </c>
      <c r="F995">
        <v>5169</v>
      </c>
      <c r="G995" t="s">
        <v>363</v>
      </c>
      <c r="H995" t="s">
        <v>267</v>
      </c>
      <c r="I995" t="s">
        <v>266</v>
      </c>
      <c r="J995">
        <v>0.5</v>
      </c>
      <c r="K995">
        <v>0</v>
      </c>
    </row>
    <row r="996" spans="1:11">
      <c r="A996" s="57">
        <v>41609</v>
      </c>
      <c r="B996">
        <v>396</v>
      </c>
      <c r="C996">
        <v>32967.18</v>
      </c>
      <c r="D996">
        <v>32967.18</v>
      </c>
      <c r="E996">
        <v>32967.18</v>
      </c>
      <c r="F996">
        <v>5172</v>
      </c>
      <c r="G996" t="s">
        <v>364</v>
      </c>
      <c r="H996" t="s">
        <v>265</v>
      </c>
      <c r="I996" t="s">
        <v>268</v>
      </c>
      <c r="J996">
        <v>0.5</v>
      </c>
      <c r="K996">
        <v>0</v>
      </c>
    </row>
    <row r="997" spans="1:11">
      <c r="A997" s="57">
        <v>41609</v>
      </c>
      <c r="B997">
        <v>1</v>
      </c>
      <c r="C997">
        <v>32767.81</v>
      </c>
      <c r="D997">
        <v>33750.85</v>
      </c>
      <c r="E997">
        <v>33750.85</v>
      </c>
      <c r="F997">
        <v>5172</v>
      </c>
      <c r="G997" t="s">
        <v>364</v>
      </c>
      <c r="H997" t="s">
        <v>267</v>
      </c>
      <c r="I997" t="s">
        <v>268</v>
      </c>
      <c r="J997">
        <v>0.5</v>
      </c>
      <c r="K997">
        <v>0</v>
      </c>
    </row>
    <row r="998" spans="1:11">
      <c r="A998" s="57">
        <v>41609</v>
      </c>
      <c r="B998">
        <v>51</v>
      </c>
      <c r="C998">
        <v>6824.68</v>
      </c>
      <c r="D998">
        <v>7035.98</v>
      </c>
      <c r="E998">
        <v>7035.98</v>
      </c>
      <c r="F998">
        <v>5192</v>
      </c>
      <c r="G998" t="s">
        <v>365</v>
      </c>
      <c r="H998" t="s">
        <v>267</v>
      </c>
      <c r="I998" t="s">
        <v>268</v>
      </c>
      <c r="J998">
        <v>0.5</v>
      </c>
      <c r="K998">
        <v>0</v>
      </c>
    </row>
    <row r="999" spans="1:11">
      <c r="A999" s="57">
        <v>41609</v>
      </c>
      <c r="B999">
        <v>2</v>
      </c>
      <c r="C999">
        <v>243.88</v>
      </c>
      <c r="D999">
        <v>251.2</v>
      </c>
      <c r="E999">
        <v>251.2</v>
      </c>
      <c r="F999">
        <v>5193</v>
      </c>
      <c r="G999" t="s">
        <v>366</v>
      </c>
      <c r="H999" t="s">
        <v>267</v>
      </c>
      <c r="I999" t="s">
        <v>266</v>
      </c>
      <c r="J999">
        <v>0.5</v>
      </c>
      <c r="K999">
        <v>0</v>
      </c>
    </row>
    <row r="1000" spans="1:11">
      <c r="A1000" s="57">
        <v>41609</v>
      </c>
      <c r="B1000">
        <v>1</v>
      </c>
      <c r="C1000">
        <v>9590.81</v>
      </c>
      <c r="D1000">
        <v>9878.5300000000007</v>
      </c>
      <c r="E1000">
        <v>9878.5300000000007</v>
      </c>
      <c r="F1000">
        <v>5198</v>
      </c>
      <c r="G1000" t="s">
        <v>568</v>
      </c>
      <c r="H1000" t="s">
        <v>267</v>
      </c>
      <c r="I1000" t="s">
        <v>268</v>
      </c>
      <c r="J1000">
        <v>0.5</v>
      </c>
      <c r="K1000">
        <v>0</v>
      </c>
    </row>
    <row r="1001" spans="1:11">
      <c r="A1001" s="57">
        <v>41609</v>
      </c>
      <c r="B1001">
        <v>2852</v>
      </c>
      <c r="C1001">
        <v>2562262.56</v>
      </c>
      <c r="D1001">
        <v>2562262.56</v>
      </c>
      <c r="E1001">
        <v>2562262.56</v>
      </c>
      <c r="F1001">
        <v>5199</v>
      </c>
      <c r="G1001" t="s">
        <v>367</v>
      </c>
      <c r="H1001" t="s">
        <v>265</v>
      </c>
      <c r="I1001" t="s">
        <v>268</v>
      </c>
      <c r="J1001">
        <v>0.5</v>
      </c>
      <c r="K1001">
        <v>0</v>
      </c>
    </row>
    <row r="1002" spans="1:11">
      <c r="A1002" s="57">
        <v>41609</v>
      </c>
      <c r="B1002">
        <v>117</v>
      </c>
      <c r="C1002">
        <v>67742.77</v>
      </c>
      <c r="D1002">
        <v>69451.11</v>
      </c>
      <c r="E1002">
        <v>69451.11</v>
      </c>
      <c r="F1002">
        <v>5199</v>
      </c>
      <c r="G1002" t="s">
        <v>367</v>
      </c>
      <c r="H1002" t="s">
        <v>267</v>
      </c>
      <c r="I1002" t="s">
        <v>268</v>
      </c>
      <c r="J1002">
        <v>0.5</v>
      </c>
      <c r="K1002">
        <v>0</v>
      </c>
    </row>
    <row r="1003" spans="1:11">
      <c r="A1003" s="57">
        <v>41609</v>
      </c>
      <c r="B1003">
        <v>14883</v>
      </c>
      <c r="C1003">
        <v>2257274.46</v>
      </c>
      <c r="D1003">
        <v>2257274.46</v>
      </c>
      <c r="E1003">
        <v>2257274.46</v>
      </c>
      <c r="F1003">
        <v>5200</v>
      </c>
      <c r="G1003" t="s">
        <v>368</v>
      </c>
      <c r="H1003" t="s">
        <v>265</v>
      </c>
      <c r="I1003" t="s">
        <v>272</v>
      </c>
      <c r="J1003">
        <v>0.47</v>
      </c>
      <c r="K1003">
        <v>0</v>
      </c>
    </row>
    <row r="1004" spans="1:11">
      <c r="A1004" s="57">
        <v>41609</v>
      </c>
      <c r="B1004">
        <v>120</v>
      </c>
      <c r="C1004">
        <v>19948.27</v>
      </c>
      <c r="D1004">
        <v>20556.990000000002</v>
      </c>
      <c r="E1004">
        <v>20556.990000000002</v>
      </c>
      <c r="F1004">
        <v>5200</v>
      </c>
      <c r="G1004" t="s">
        <v>368</v>
      </c>
      <c r="H1004" t="s">
        <v>267</v>
      </c>
      <c r="I1004" t="s">
        <v>272</v>
      </c>
      <c r="J1004">
        <v>0.47</v>
      </c>
      <c r="K1004">
        <v>0</v>
      </c>
    </row>
    <row r="1005" spans="1:11">
      <c r="A1005" s="57">
        <v>41609</v>
      </c>
      <c r="B1005">
        <v>2349</v>
      </c>
      <c r="C1005">
        <v>591612.52</v>
      </c>
      <c r="D1005">
        <v>591612.52</v>
      </c>
      <c r="E1005">
        <v>591612.52</v>
      </c>
      <c r="F1005">
        <v>5211</v>
      </c>
      <c r="G1005" t="s">
        <v>369</v>
      </c>
      <c r="H1005" t="s">
        <v>265</v>
      </c>
      <c r="I1005" t="s">
        <v>268</v>
      </c>
      <c r="J1005">
        <v>0.5</v>
      </c>
      <c r="K1005">
        <v>0</v>
      </c>
    </row>
    <row r="1006" spans="1:11">
      <c r="A1006" s="57">
        <v>41609</v>
      </c>
      <c r="B1006">
        <v>8</v>
      </c>
      <c r="C1006">
        <v>1989.07</v>
      </c>
      <c r="D1006">
        <v>2048.75</v>
      </c>
      <c r="E1006">
        <v>2048.75</v>
      </c>
      <c r="F1006">
        <v>5211</v>
      </c>
      <c r="G1006" t="s">
        <v>369</v>
      </c>
      <c r="H1006" t="s">
        <v>267</v>
      </c>
      <c r="I1006" t="s">
        <v>268</v>
      </c>
      <c r="J1006">
        <v>0.5</v>
      </c>
      <c r="K1006">
        <v>0</v>
      </c>
    </row>
    <row r="1007" spans="1:11">
      <c r="A1007" s="57">
        <v>41609</v>
      </c>
      <c r="B1007">
        <v>3</v>
      </c>
      <c r="C1007">
        <v>1537.93</v>
      </c>
      <c r="D1007">
        <v>1584.07</v>
      </c>
      <c r="E1007">
        <v>1584.07</v>
      </c>
      <c r="F1007">
        <v>5231</v>
      </c>
      <c r="G1007" t="s">
        <v>569</v>
      </c>
      <c r="H1007" t="s">
        <v>267</v>
      </c>
      <c r="I1007" t="s">
        <v>272</v>
      </c>
      <c r="J1007">
        <v>0.47</v>
      </c>
      <c r="K1007">
        <v>0</v>
      </c>
    </row>
    <row r="1008" spans="1:11">
      <c r="A1008" s="57">
        <v>41609</v>
      </c>
      <c r="B1008">
        <v>2</v>
      </c>
      <c r="C1008">
        <v>3388.03</v>
      </c>
      <c r="D1008">
        <v>0</v>
      </c>
      <c r="E1008">
        <v>3388.03</v>
      </c>
      <c r="F1008">
        <v>5251</v>
      </c>
      <c r="G1008" t="s">
        <v>370</v>
      </c>
      <c r="H1008" t="s">
        <v>265</v>
      </c>
      <c r="I1008">
        <v>0</v>
      </c>
      <c r="J1008">
        <v>0</v>
      </c>
      <c r="K1008">
        <v>0</v>
      </c>
    </row>
    <row r="1009" spans="1:11">
      <c r="A1009" s="57">
        <v>41609</v>
      </c>
      <c r="B1009">
        <v>108706</v>
      </c>
      <c r="C1009">
        <v>9427184</v>
      </c>
      <c r="D1009">
        <v>9427184</v>
      </c>
      <c r="E1009">
        <v>9427184</v>
      </c>
      <c r="F1009">
        <v>5251</v>
      </c>
      <c r="G1009" t="s">
        <v>370</v>
      </c>
      <c r="H1009" t="s">
        <v>265</v>
      </c>
      <c r="I1009" t="s">
        <v>268</v>
      </c>
      <c r="J1009">
        <v>0.5</v>
      </c>
      <c r="K1009">
        <v>0</v>
      </c>
    </row>
    <row r="1010" spans="1:11">
      <c r="A1010" s="57">
        <v>41609</v>
      </c>
      <c r="B1010">
        <v>104</v>
      </c>
      <c r="C1010">
        <v>13634.08</v>
      </c>
      <c r="D1010">
        <v>14044.16</v>
      </c>
      <c r="E1010">
        <v>14044.16</v>
      </c>
      <c r="F1010">
        <v>5251</v>
      </c>
      <c r="G1010" t="s">
        <v>370</v>
      </c>
      <c r="H1010" t="s">
        <v>267</v>
      </c>
      <c r="I1010" t="s">
        <v>268</v>
      </c>
      <c r="J1010">
        <v>0.5</v>
      </c>
      <c r="K1010">
        <v>0</v>
      </c>
    </row>
    <row r="1011" spans="1:11">
      <c r="A1011" s="57">
        <v>41609</v>
      </c>
      <c r="B1011">
        <v>2145</v>
      </c>
      <c r="C1011">
        <v>245100.03</v>
      </c>
      <c r="D1011">
        <v>245100.03</v>
      </c>
      <c r="E1011">
        <v>245100.03</v>
      </c>
      <c r="F1011">
        <v>5261</v>
      </c>
      <c r="G1011" t="s">
        <v>366</v>
      </c>
      <c r="H1011" t="s">
        <v>265</v>
      </c>
      <c r="I1011" t="s">
        <v>268</v>
      </c>
      <c r="J1011">
        <v>0.5</v>
      </c>
      <c r="K1011">
        <v>0</v>
      </c>
    </row>
    <row r="1012" spans="1:11">
      <c r="A1012" s="57">
        <v>41609</v>
      </c>
      <c r="B1012">
        <v>14</v>
      </c>
      <c r="C1012">
        <v>1397.92</v>
      </c>
      <c r="D1012">
        <v>1439.84</v>
      </c>
      <c r="E1012">
        <v>1439.84</v>
      </c>
      <c r="F1012">
        <v>5261</v>
      </c>
      <c r="G1012" t="s">
        <v>366</v>
      </c>
      <c r="H1012" t="s">
        <v>267</v>
      </c>
      <c r="I1012" t="s">
        <v>268</v>
      </c>
      <c r="J1012">
        <v>0.5</v>
      </c>
      <c r="K1012">
        <v>0</v>
      </c>
    </row>
    <row r="1013" spans="1:11">
      <c r="A1013" s="57">
        <v>41609</v>
      </c>
      <c r="B1013">
        <v>1</v>
      </c>
      <c r="C1013">
        <v>46.67</v>
      </c>
      <c r="D1013">
        <v>48.07</v>
      </c>
      <c r="E1013">
        <v>48.07</v>
      </c>
      <c r="F1013">
        <v>5271</v>
      </c>
      <c r="G1013" t="s">
        <v>557</v>
      </c>
      <c r="H1013" t="s">
        <v>267</v>
      </c>
      <c r="I1013" t="s">
        <v>271</v>
      </c>
      <c r="J1013">
        <v>0.52</v>
      </c>
      <c r="K1013">
        <v>0</v>
      </c>
    </row>
    <row r="1014" spans="1:11">
      <c r="A1014" s="57">
        <v>41609</v>
      </c>
      <c r="B1014">
        <v>9078</v>
      </c>
      <c r="C1014">
        <v>2047276.14</v>
      </c>
      <c r="D1014">
        <v>2047276.14</v>
      </c>
      <c r="E1014">
        <v>2047276.14</v>
      </c>
      <c r="F1014">
        <v>5300</v>
      </c>
      <c r="G1014" t="s">
        <v>371</v>
      </c>
      <c r="H1014" t="s">
        <v>265</v>
      </c>
      <c r="I1014" t="s">
        <v>266</v>
      </c>
      <c r="J1014">
        <v>0.5</v>
      </c>
      <c r="K1014">
        <v>0</v>
      </c>
    </row>
    <row r="1015" spans="1:11">
      <c r="A1015" s="57">
        <v>41609</v>
      </c>
      <c r="B1015">
        <v>138</v>
      </c>
      <c r="C1015">
        <v>30760.15</v>
      </c>
      <c r="D1015">
        <v>31700.17</v>
      </c>
      <c r="E1015">
        <v>31700.17</v>
      </c>
      <c r="F1015">
        <v>5300</v>
      </c>
      <c r="G1015" t="s">
        <v>371</v>
      </c>
      <c r="H1015" t="s">
        <v>267</v>
      </c>
      <c r="I1015" t="s">
        <v>266</v>
      </c>
      <c r="J1015">
        <v>0.5</v>
      </c>
      <c r="K1015">
        <v>0</v>
      </c>
    </row>
    <row r="1016" spans="1:11">
      <c r="A1016" s="57">
        <v>41609</v>
      </c>
      <c r="B1016">
        <v>1</v>
      </c>
      <c r="C1016">
        <v>62.99</v>
      </c>
      <c r="D1016">
        <v>0</v>
      </c>
      <c r="E1016">
        <v>62.99</v>
      </c>
      <c r="F1016">
        <v>5309</v>
      </c>
      <c r="G1016" t="s">
        <v>372</v>
      </c>
      <c r="H1016" t="s">
        <v>265</v>
      </c>
      <c r="I1016">
        <v>0</v>
      </c>
      <c r="J1016">
        <v>0</v>
      </c>
      <c r="K1016">
        <v>0</v>
      </c>
    </row>
    <row r="1017" spans="1:11">
      <c r="A1017" s="57">
        <v>41609</v>
      </c>
      <c r="B1017">
        <v>3709</v>
      </c>
      <c r="C1017">
        <v>499306.41</v>
      </c>
      <c r="D1017">
        <v>499306.41</v>
      </c>
      <c r="E1017">
        <v>499306.41</v>
      </c>
      <c r="F1017">
        <v>5309</v>
      </c>
      <c r="G1017" t="s">
        <v>372</v>
      </c>
      <c r="H1017" t="s">
        <v>265</v>
      </c>
      <c r="I1017" t="s">
        <v>268</v>
      </c>
      <c r="J1017">
        <v>0.5</v>
      </c>
      <c r="K1017">
        <v>0</v>
      </c>
    </row>
    <row r="1018" spans="1:11">
      <c r="A1018" s="57">
        <v>41609</v>
      </c>
      <c r="B1018">
        <v>2469</v>
      </c>
      <c r="C1018">
        <v>354162.11</v>
      </c>
      <c r="D1018">
        <v>364499.25</v>
      </c>
      <c r="E1018">
        <v>364499.25</v>
      </c>
      <c r="F1018">
        <v>5309</v>
      </c>
      <c r="G1018" t="s">
        <v>372</v>
      </c>
      <c r="H1018" t="s">
        <v>267</v>
      </c>
      <c r="I1018" t="s">
        <v>268</v>
      </c>
      <c r="J1018">
        <v>0.5</v>
      </c>
      <c r="K1018">
        <v>0</v>
      </c>
    </row>
    <row r="1019" spans="1:11">
      <c r="A1019" s="57">
        <v>41609</v>
      </c>
      <c r="B1019">
        <v>578</v>
      </c>
      <c r="C1019">
        <v>98442.32</v>
      </c>
      <c r="D1019">
        <v>98442.32</v>
      </c>
      <c r="E1019">
        <v>98442.32</v>
      </c>
      <c r="F1019">
        <v>5310</v>
      </c>
      <c r="G1019" t="s">
        <v>373</v>
      </c>
      <c r="H1019" t="s">
        <v>265</v>
      </c>
      <c r="I1019" t="s">
        <v>266</v>
      </c>
      <c r="J1019">
        <v>0.5</v>
      </c>
      <c r="K1019">
        <v>0</v>
      </c>
    </row>
    <row r="1020" spans="1:11">
      <c r="A1020" s="57">
        <v>41609</v>
      </c>
      <c r="B1020">
        <v>823</v>
      </c>
      <c r="C1020">
        <v>108813.41</v>
      </c>
      <c r="D1020">
        <v>112144.91</v>
      </c>
      <c r="E1020">
        <v>112144.91</v>
      </c>
      <c r="F1020">
        <v>5310</v>
      </c>
      <c r="G1020" t="s">
        <v>373</v>
      </c>
      <c r="H1020" t="s">
        <v>267</v>
      </c>
      <c r="I1020" t="s">
        <v>266</v>
      </c>
      <c r="J1020">
        <v>0.5</v>
      </c>
      <c r="K1020">
        <v>0</v>
      </c>
    </row>
    <row r="1021" spans="1:11">
      <c r="A1021" s="57">
        <v>41609</v>
      </c>
      <c r="B1021">
        <v>5</v>
      </c>
      <c r="C1021">
        <v>361.55</v>
      </c>
      <c r="D1021">
        <v>0</v>
      </c>
      <c r="E1021">
        <v>361.55</v>
      </c>
      <c r="F1021">
        <v>5311</v>
      </c>
      <c r="G1021" t="s">
        <v>374</v>
      </c>
      <c r="H1021" t="s">
        <v>265</v>
      </c>
      <c r="I1021">
        <v>0</v>
      </c>
      <c r="J1021">
        <v>0</v>
      </c>
      <c r="K1021">
        <v>0</v>
      </c>
    </row>
    <row r="1022" spans="1:11">
      <c r="A1022" s="57">
        <v>41609</v>
      </c>
      <c r="B1022">
        <v>384898</v>
      </c>
      <c r="C1022">
        <v>30490627.280000001</v>
      </c>
      <c r="D1022">
        <v>30490627.280000001</v>
      </c>
      <c r="E1022">
        <v>30490627.280000001</v>
      </c>
      <c r="F1022">
        <v>5311</v>
      </c>
      <c r="G1022" t="s">
        <v>374</v>
      </c>
      <c r="H1022" t="s">
        <v>265</v>
      </c>
      <c r="I1022" t="s">
        <v>272</v>
      </c>
      <c r="J1022">
        <v>0.47</v>
      </c>
      <c r="K1022">
        <v>0</v>
      </c>
    </row>
    <row r="1023" spans="1:11">
      <c r="A1023" s="57">
        <v>41609</v>
      </c>
      <c r="B1023">
        <v>1</v>
      </c>
      <c r="C1023">
        <v>284.27999999999997</v>
      </c>
      <c r="D1023">
        <v>0</v>
      </c>
      <c r="E1023">
        <v>292.8</v>
      </c>
      <c r="F1023">
        <v>5311</v>
      </c>
      <c r="G1023" t="s">
        <v>374</v>
      </c>
      <c r="H1023" t="s">
        <v>267</v>
      </c>
      <c r="I1023">
        <v>0</v>
      </c>
      <c r="J1023">
        <v>0</v>
      </c>
      <c r="K1023">
        <v>0</v>
      </c>
    </row>
    <row r="1024" spans="1:11">
      <c r="A1024" s="57">
        <v>41609</v>
      </c>
      <c r="B1024">
        <v>5366</v>
      </c>
      <c r="C1024">
        <v>793548.9</v>
      </c>
      <c r="D1024">
        <v>818507.16</v>
      </c>
      <c r="E1024">
        <v>818507.16</v>
      </c>
      <c r="F1024">
        <v>5311</v>
      </c>
      <c r="G1024" t="s">
        <v>374</v>
      </c>
      <c r="H1024" t="s">
        <v>267</v>
      </c>
      <c r="I1024" t="s">
        <v>272</v>
      </c>
      <c r="J1024">
        <v>0.47</v>
      </c>
      <c r="K1024">
        <v>0</v>
      </c>
    </row>
    <row r="1025" spans="1:11">
      <c r="A1025" s="57">
        <v>41609</v>
      </c>
      <c r="B1025">
        <v>23</v>
      </c>
      <c r="C1025">
        <v>3241.2</v>
      </c>
      <c r="D1025">
        <v>3338.44</v>
      </c>
      <c r="E1025">
        <v>3338.44</v>
      </c>
      <c r="F1025">
        <v>5331</v>
      </c>
      <c r="G1025" t="s">
        <v>375</v>
      </c>
      <c r="H1025" t="s">
        <v>267</v>
      </c>
      <c r="I1025" t="s">
        <v>268</v>
      </c>
      <c r="J1025">
        <v>0.5</v>
      </c>
      <c r="K1025">
        <v>0</v>
      </c>
    </row>
    <row r="1026" spans="1:11">
      <c r="A1026" s="57">
        <v>41609</v>
      </c>
      <c r="B1026">
        <v>217</v>
      </c>
      <c r="C1026">
        <v>18458.060000000001</v>
      </c>
      <c r="D1026">
        <v>18458.060000000001</v>
      </c>
      <c r="E1026">
        <v>18458.060000000001</v>
      </c>
      <c r="F1026">
        <v>5399</v>
      </c>
      <c r="G1026" t="s">
        <v>376</v>
      </c>
      <c r="H1026" t="s">
        <v>265</v>
      </c>
      <c r="I1026" t="s">
        <v>266</v>
      </c>
      <c r="J1026">
        <v>0.5</v>
      </c>
      <c r="K1026">
        <v>0</v>
      </c>
    </row>
    <row r="1027" spans="1:11">
      <c r="A1027" s="57">
        <v>41609</v>
      </c>
      <c r="B1027">
        <v>261</v>
      </c>
      <c r="C1027">
        <v>25673.32</v>
      </c>
      <c r="D1027">
        <v>26452.84</v>
      </c>
      <c r="E1027">
        <v>26452.84</v>
      </c>
      <c r="F1027">
        <v>5399</v>
      </c>
      <c r="G1027" t="s">
        <v>376</v>
      </c>
      <c r="H1027" t="s">
        <v>267</v>
      </c>
      <c r="I1027" t="s">
        <v>266</v>
      </c>
      <c r="J1027">
        <v>0.5</v>
      </c>
      <c r="K1027">
        <v>0</v>
      </c>
    </row>
    <row r="1028" spans="1:11">
      <c r="A1028" s="57">
        <v>41609</v>
      </c>
      <c r="B1028">
        <v>21</v>
      </c>
      <c r="C1028">
        <v>1089.9000000000001</v>
      </c>
      <c r="D1028">
        <v>0</v>
      </c>
      <c r="E1028">
        <v>1089.9000000000001</v>
      </c>
      <c r="F1028">
        <v>5411</v>
      </c>
      <c r="G1028" t="s">
        <v>377</v>
      </c>
      <c r="H1028" t="s">
        <v>265</v>
      </c>
      <c r="I1028">
        <v>0</v>
      </c>
      <c r="J1028">
        <v>0</v>
      </c>
      <c r="K1028">
        <v>0</v>
      </c>
    </row>
    <row r="1029" spans="1:11">
      <c r="A1029" s="57">
        <v>41609</v>
      </c>
      <c r="B1029">
        <v>953454</v>
      </c>
      <c r="C1029">
        <v>59461044.210000001</v>
      </c>
      <c r="D1029">
        <v>59461044.210000001</v>
      </c>
      <c r="E1029">
        <v>59461044.210000001</v>
      </c>
      <c r="F1029">
        <v>5411</v>
      </c>
      <c r="G1029" t="s">
        <v>377</v>
      </c>
      <c r="H1029" t="s">
        <v>265</v>
      </c>
      <c r="I1029" t="s">
        <v>266</v>
      </c>
      <c r="J1029">
        <v>0.5</v>
      </c>
      <c r="K1029">
        <v>0</v>
      </c>
    </row>
    <row r="1030" spans="1:11">
      <c r="A1030" s="57">
        <v>41609</v>
      </c>
      <c r="B1030">
        <v>3800</v>
      </c>
      <c r="C1030">
        <v>310833.77</v>
      </c>
      <c r="D1030">
        <v>320340.63</v>
      </c>
      <c r="E1030">
        <v>320340.63</v>
      </c>
      <c r="F1030">
        <v>5411</v>
      </c>
      <c r="G1030" t="s">
        <v>377</v>
      </c>
      <c r="H1030" t="s">
        <v>267</v>
      </c>
      <c r="I1030" t="s">
        <v>266</v>
      </c>
      <c r="J1030">
        <v>0.5</v>
      </c>
      <c r="K1030">
        <v>0</v>
      </c>
    </row>
    <row r="1031" spans="1:11">
      <c r="A1031" s="57">
        <v>41609</v>
      </c>
      <c r="B1031">
        <v>11</v>
      </c>
      <c r="C1031">
        <v>496.68</v>
      </c>
      <c r="D1031">
        <v>511.56</v>
      </c>
      <c r="E1031">
        <v>511.56</v>
      </c>
      <c r="F1031">
        <v>5422</v>
      </c>
      <c r="G1031" t="s">
        <v>378</v>
      </c>
      <c r="H1031" t="s">
        <v>267</v>
      </c>
      <c r="I1031" t="s">
        <v>268</v>
      </c>
      <c r="J1031">
        <v>0.5</v>
      </c>
      <c r="K1031">
        <v>0</v>
      </c>
    </row>
    <row r="1032" spans="1:11">
      <c r="A1032" s="57">
        <v>41609</v>
      </c>
      <c r="B1032">
        <v>2800</v>
      </c>
      <c r="C1032">
        <v>146662.34</v>
      </c>
      <c r="D1032">
        <v>146662.34</v>
      </c>
      <c r="E1032">
        <v>146662.34</v>
      </c>
      <c r="F1032">
        <v>5441</v>
      </c>
      <c r="G1032" t="s">
        <v>379</v>
      </c>
      <c r="H1032" t="s">
        <v>265</v>
      </c>
      <c r="I1032" t="s">
        <v>268</v>
      </c>
      <c r="J1032">
        <v>0.5</v>
      </c>
      <c r="K1032">
        <v>0</v>
      </c>
    </row>
    <row r="1033" spans="1:11">
      <c r="A1033" s="57">
        <v>41609</v>
      </c>
      <c r="B1033">
        <v>135</v>
      </c>
      <c r="C1033">
        <v>7804.07</v>
      </c>
      <c r="D1033">
        <v>8083.01</v>
      </c>
      <c r="E1033">
        <v>8083.01</v>
      </c>
      <c r="F1033">
        <v>5441</v>
      </c>
      <c r="G1033" t="s">
        <v>379</v>
      </c>
      <c r="H1033" t="s">
        <v>267</v>
      </c>
      <c r="I1033" t="s">
        <v>268</v>
      </c>
      <c r="J1033">
        <v>0.5</v>
      </c>
      <c r="K1033">
        <v>0</v>
      </c>
    </row>
    <row r="1034" spans="1:11">
      <c r="A1034" s="57">
        <v>41609</v>
      </c>
      <c r="B1034">
        <v>23</v>
      </c>
      <c r="C1034">
        <v>372.27</v>
      </c>
      <c r="D1034">
        <v>383.45</v>
      </c>
      <c r="E1034">
        <v>383.45</v>
      </c>
      <c r="F1034">
        <v>5451</v>
      </c>
      <c r="G1034" t="s">
        <v>380</v>
      </c>
      <c r="H1034" t="s">
        <v>267</v>
      </c>
      <c r="I1034" t="s">
        <v>266</v>
      </c>
      <c r="J1034">
        <v>0.5</v>
      </c>
      <c r="K1034">
        <v>0</v>
      </c>
    </row>
    <row r="1035" spans="1:11">
      <c r="A1035" s="57">
        <v>41609</v>
      </c>
      <c r="B1035">
        <v>644</v>
      </c>
      <c r="C1035">
        <v>46445.52</v>
      </c>
      <c r="D1035">
        <v>46445.52</v>
      </c>
      <c r="E1035">
        <v>46445.52</v>
      </c>
      <c r="F1035">
        <v>5462</v>
      </c>
      <c r="G1035" t="s">
        <v>381</v>
      </c>
      <c r="H1035" t="s">
        <v>265</v>
      </c>
      <c r="I1035" t="s">
        <v>266</v>
      </c>
      <c r="J1035">
        <v>0.5</v>
      </c>
      <c r="K1035">
        <v>0</v>
      </c>
    </row>
    <row r="1036" spans="1:11">
      <c r="A1036" s="57">
        <v>41609</v>
      </c>
      <c r="B1036">
        <v>57</v>
      </c>
      <c r="C1036">
        <v>1970.26</v>
      </c>
      <c r="D1036">
        <v>2029.44</v>
      </c>
      <c r="E1036">
        <v>2029.44</v>
      </c>
      <c r="F1036">
        <v>5462</v>
      </c>
      <c r="G1036" t="s">
        <v>381</v>
      </c>
      <c r="H1036" t="s">
        <v>267</v>
      </c>
      <c r="I1036" t="s">
        <v>266</v>
      </c>
      <c r="J1036">
        <v>0.5</v>
      </c>
      <c r="K1036">
        <v>0</v>
      </c>
    </row>
    <row r="1037" spans="1:11">
      <c r="A1037" s="57">
        <v>41609</v>
      </c>
      <c r="B1037">
        <v>36762</v>
      </c>
      <c r="C1037">
        <v>2206959.88</v>
      </c>
      <c r="D1037">
        <v>2206959.88</v>
      </c>
      <c r="E1037">
        <v>2206959.88</v>
      </c>
      <c r="F1037">
        <v>5499</v>
      </c>
      <c r="G1037" t="s">
        <v>382</v>
      </c>
      <c r="H1037" t="s">
        <v>265</v>
      </c>
      <c r="I1037" t="s">
        <v>266</v>
      </c>
      <c r="J1037">
        <v>0.5</v>
      </c>
      <c r="K1037">
        <v>0</v>
      </c>
    </row>
    <row r="1038" spans="1:11">
      <c r="A1038" s="57">
        <v>41609</v>
      </c>
      <c r="B1038">
        <v>1</v>
      </c>
      <c r="C1038">
        <v>-28.8</v>
      </c>
      <c r="D1038">
        <v>0</v>
      </c>
      <c r="E1038">
        <v>-27.98</v>
      </c>
      <c r="F1038">
        <v>5499</v>
      </c>
      <c r="G1038" t="s">
        <v>382</v>
      </c>
      <c r="H1038" t="s">
        <v>267</v>
      </c>
      <c r="I1038">
        <v>0</v>
      </c>
      <c r="J1038">
        <v>0</v>
      </c>
      <c r="K1038">
        <v>0</v>
      </c>
    </row>
    <row r="1039" spans="1:11">
      <c r="A1039" s="57">
        <v>41609</v>
      </c>
      <c r="B1039">
        <v>944</v>
      </c>
      <c r="C1039">
        <v>90204.65</v>
      </c>
      <c r="D1039">
        <v>92432.39</v>
      </c>
      <c r="E1039">
        <v>92432.39</v>
      </c>
      <c r="F1039">
        <v>5499</v>
      </c>
      <c r="G1039" t="s">
        <v>382</v>
      </c>
      <c r="H1039" t="s">
        <v>267</v>
      </c>
      <c r="I1039" t="s">
        <v>266</v>
      </c>
      <c r="J1039">
        <v>0.5</v>
      </c>
      <c r="K1039">
        <v>0</v>
      </c>
    </row>
    <row r="1040" spans="1:11">
      <c r="A1040" s="57">
        <v>41609</v>
      </c>
      <c r="B1040">
        <v>4309</v>
      </c>
      <c r="C1040">
        <v>3479072.38</v>
      </c>
      <c r="D1040">
        <v>3479072.38</v>
      </c>
      <c r="E1040">
        <v>3479072.38</v>
      </c>
      <c r="F1040">
        <v>5511</v>
      </c>
      <c r="G1040" t="s">
        <v>383</v>
      </c>
      <c r="H1040" t="s">
        <v>265</v>
      </c>
      <c r="I1040" t="s">
        <v>271</v>
      </c>
      <c r="J1040">
        <v>0.52</v>
      </c>
      <c r="K1040">
        <v>0</v>
      </c>
    </row>
    <row r="1041" spans="1:11">
      <c r="A1041" s="57">
        <v>41609</v>
      </c>
      <c r="B1041">
        <v>37</v>
      </c>
      <c r="C1041">
        <v>11028.29</v>
      </c>
      <c r="D1041">
        <v>11426.81</v>
      </c>
      <c r="E1041">
        <v>11426.81</v>
      </c>
      <c r="F1041">
        <v>5511</v>
      </c>
      <c r="G1041" t="s">
        <v>383</v>
      </c>
      <c r="H1041" t="s">
        <v>267</v>
      </c>
      <c r="I1041" t="s">
        <v>271</v>
      </c>
      <c r="J1041">
        <v>0.52</v>
      </c>
      <c r="K1041">
        <v>0</v>
      </c>
    </row>
    <row r="1042" spans="1:11">
      <c r="A1042" s="57">
        <v>41609</v>
      </c>
      <c r="B1042">
        <v>2</v>
      </c>
      <c r="C1042">
        <v>116.68</v>
      </c>
      <c r="D1042">
        <v>120.18</v>
      </c>
      <c r="E1042">
        <v>120.18</v>
      </c>
      <c r="F1042">
        <v>5531</v>
      </c>
      <c r="G1042" t="s">
        <v>384</v>
      </c>
      <c r="H1042" t="s">
        <v>267</v>
      </c>
      <c r="I1042" t="s">
        <v>268</v>
      </c>
      <c r="J1042">
        <v>0.5</v>
      </c>
      <c r="K1042">
        <v>0</v>
      </c>
    </row>
    <row r="1043" spans="1:11">
      <c r="A1043" s="57">
        <v>41609</v>
      </c>
      <c r="B1043">
        <v>1435</v>
      </c>
      <c r="C1043">
        <v>707750.46</v>
      </c>
      <c r="D1043">
        <v>707750.46</v>
      </c>
      <c r="E1043">
        <v>707750.46</v>
      </c>
      <c r="F1043">
        <v>5532</v>
      </c>
      <c r="G1043" t="s">
        <v>385</v>
      </c>
      <c r="H1043" t="s">
        <v>265</v>
      </c>
      <c r="I1043" t="s">
        <v>271</v>
      </c>
      <c r="J1043">
        <v>0.52</v>
      </c>
      <c r="K1043">
        <v>0</v>
      </c>
    </row>
    <row r="1044" spans="1:11">
      <c r="A1044" s="57">
        <v>41609</v>
      </c>
      <c r="B1044">
        <v>1</v>
      </c>
      <c r="C1044">
        <v>1049</v>
      </c>
      <c r="D1044">
        <v>0</v>
      </c>
      <c r="E1044">
        <v>1049</v>
      </c>
      <c r="F1044">
        <v>5533</v>
      </c>
      <c r="G1044" t="s">
        <v>386</v>
      </c>
      <c r="H1044" t="s">
        <v>265</v>
      </c>
      <c r="I1044">
        <v>0</v>
      </c>
      <c r="J1044">
        <v>0</v>
      </c>
      <c r="K1044">
        <v>0</v>
      </c>
    </row>
    <row r="1045" spans="1:11">
      <c r="A1045" s="57">
        <v>41609</v>
      </c>
      <c r="B1045">
        <v>9846</v>
      </c>
      <c r="C1045">
        <v>1086540.99</v>
      </c>
      <c r="D1045">
        <v>1086540.99</v>
      </c>
      <c r="E1045">
        <v>1086540.99</v>
      </c>
      <c r="F1045">
        <v>5533</v>
      </c>
      <c r="G1045" t="s">
        <v>386</v>
      </c>
      <c r="H1045" t="s">
        <v>265</v>
      </c>
      <c r="I1045" t="s">
        <v>271</v>
      </c>
      <c r="J1045">
        <v>0.52</v>
      </c>
      <c r="K1045">
        <v>0</v>
      </c>
    </row>
    <row r="1046" spans="1:11">
      <c r="A1046" s="57">
        <v>41609</v>
      </c>
      <c r="B1046">
        <v>65</v>
      </c>
      <c r="C1046">
        <v>21970.39</v>
      </c>
      <c r="D1046">
        <v>22650.61</v>
      </c>
      <c r="E1046">
        <v>22650.61</v>
      </c>
      <c r="F1046">
        <v>5533</v>
      </c>
      <c r="G1046" t="s">
        <v>386</v>
      </c>
      <c r="H1046" t="s">
        <v>267</v>
      </c>
      <c r="I1046" t="s">
        <v>271</v>
      </c>
      <c r="J1046">
        <v>0.52</v>
      </c>
      <c r="K1046">
        <v>0</v>
      </c>
    </row>
    <row r="1047" spans="1:11">
      <c r="A1047" s="57">
        <v>41609</v>
      </c>
      <c r="B1047">
        <v>18</v>
      </c>
      <c r="C1047">
        <v>969.41</v>
      </c>
      <c r="D1047">
        <v>0</v>
      </c>
      <c r="E1047">
        <v>969.41</v>
      </c>
      <c r="F1047">
        <v>5541</v>
      </c>
      <c r="G1047" t="s">
        <v>387</v>
      </c>
      <c r="H1047" t="s">
        <v>265</v>
      </c>
      <c r="I1047">
        <v>0</v>
      </c>
      <c r="J1047">
        <v>0</v>
      </c>
      <c r="K1047">
        <v>0</v>
      </c>
    </row>
    <row r="1048" spans="1:11">
      <c r="A1048" s="57">
        <v>41609</v>
      </c>
      <c r="B1048">
        <v>288706</v>
      </c>
      <c r="C1048">
        <v>19469202.600000001</v>
      </c>
      <c r="D1048">
        <v>19469202.600000001</v>
      </c>
      <c r="E1048">
        <v>19469202.600000001</v>
      </c>
      <c r="F1048">
        <v>5541</v>
      </c>
      <c r="G1048" t="s">
        <v>387</v>
      </c>
      <c r="H1048" t="s">
        <v>265</v>
      </c>
      <c r="I1048" t="s">
        <v>273</v>
      </c>
      <c r="J1048">
        <v>0.48</v>
      </c>
      <c r="K1048">
        <v>0</v>
      </c>
    </row>
    <row r="1049" spans="1:11">
      <c r="A1049" s="57">
        <v>41609</v>
      </c>
      <c r="B1049">
        <v>1237</v>
      </c>
      <c r="C1049">
        <v>77321.3</v>
      </c>
      <c r="D1049">
        <v>79655.820000000007</v>
      </c>
      <c r="E1049">
        <v>79655.820000000007</v>
      </c>
      <c r="F1049">
        <v>5541</v>
      </c>
      <c r="G1049" t="s">
        <v>387</v>
      </c>
      <c r="H1049" t="s">
        <v>267</v>
      </c>
      <c r="I1049" t="s">
        <v>273</v>
      </c>
      <c r="J1049">
        <v>0.48</v>
      </c>
      <c r="K1049">
        <v>0</v>
      </c>
    </row>
    <row r="1050" spans="1:11">
      <c r="A1050" s="57">
        <v>41609</v>
      </c>
      <c r="B1050">
        <v>237</v>
      </c>
      <c r="C1050">
        <v>13542.07</v>
      </c>
      <c r="D1050">
        <v>13542.07</v>
      </c>
      <c r="E1050">
        <v>13542.07</v>
      </c>
      <c r="F1050">
        <v>5542</v>
      </c>
      <c r="G1050" t="s">
        <v>388</v>
      </c>
      <c r="H1050" t="s">
        <v>265</v>
      </c>
      <c r="I1050" t="s">
        <v>273</v>
      </c>
      <c r="J1050">
        <v>0.48</v>
      </c>
      <c r="K1050">
        <v>0</v>
      </c>
    </row>
    <row r="1051" spans="1:11">
      <c r="A1051" s="57">
        <v>41609</v>
      </c>
      <c r="B1051">
        <v>105</v>
      </c>
      <c r="C1051">
        <v>4568.05</v>
      </c>
      <c r="D1051">
        <v>4705.1099999999997</v>
      </c>
      <c r="E1051">
        <v>4705.1099999999997</v>
      </c>
      <c r="F1051">
        <v>5542</v>
      </c>
      <c r="G1051" t="s">
        <v>388</v>
      </c>
      <c r="H1051" t="s">
        <v>267</v>
      </c>
      <c r="I1051" t="s">
        <v>273</v>
      </c>
      <c r="J1051">
        <v>0.48</v>
      </c>
      <c r="K1051">
        <v>0</v>
      </c>
    </row>
    <row r="1052" spans="1:11">
      <c r="A1052" s="57">
        <v>41609</v>
      </c>
      <c r="B1052">
        <v>738</v>
      </c>
      <c r="C1052">
        <v>131442.64000000001</v>
      </c>
      <c r="D1052">
        <v>131442.64000000001</v>
      </c>
      <c r="E1052">
        <v>131442.64000000001</v>
      </c>
      <c r="F1052">
        <v>5551</v>
      </c>
      <c r="G1052" t="s">
        <v>389</v>
      </c>
      <c r="H1052" t="s">
        <v>265</v>
      </c>
      <c r="I1052" t="s">
        <v>268</v>
      </c>
      <c r="J1052">
        <v>0.5</v>
      </c>
      <c r="K1052">
        <v>0</v>
      </c>
    </row>
    <row r="1053" spans="1:11">
      <c r="A1053" s="57">
        <v>41609</v>
      </c>
      <c r="B1053">
        <v>16</v>
      </c>
      <c r="C1053">
        <v>5637.32</v>
      </c>
      <c r="D1053">
        <v>5806.44</v>
      </c>
      <c r="E1053">
        <v>5806.44</v>
      </c>
      <c r="F1053">
        <v>5551</v>
      </c>
      <c r="G1053" t="s">
        <v>389</v>
      </c>
      <c r="H1053" t="s">
        <v>267</v>
      </c>
      <c r="I1053" t="s">
        <v>268</v>
      </c>
      <c r="J1053">
        <v>0.5</v>
      </c>
      <c r="K1053">
        <v>0</v>
      </c>
    </row>
    <row r="1054" spans="1:11">
      <c r="A1054" s="57">
        <v>41609</v>
      </c>
      <c r="B1054">
        <v>22</v>
      </c>
      <c r="C1054">
        <v>10476.049999999999</v>
      </c>
      <c r="D1054">
        <v>10476.049999999999</v>
      </c>
      <c r="E1054">
        <v>10476.049999999999</v>
      </c>
      <c r="F1054">
        <v>5561</v>
      </c>
      <c r="G1054" t="s">
        <v>390</v>
      </c>
      <c r="H1054" t="s">
        <v>265</v>
      </c>
      <c r="I1054" t="s">
        <v>268</v>
      </c>
      <c r="J1054">
        <v>0.5</v>
      </c>
      <c r="K1054">
        <v>0</v>
      </c>
    </row>
    <row r="1055" spans="1:11">
      <c r="A1055" s="57">
        <v>41609</v>
      </c>
      <c r="B1055">
        <v>3</v>
      </c>
      <c r="C1055">
        <v>250.39</v>
      </c>
      <c r="D1055">
        <v>257.91000000000003</v>
      </c>
      <c r="E1055">
        <v>257.91000000000003</v>
      </c>
      <c r="F1055">
        <v>5561</v>
      </c>
      <c r="G1055" t="s">
        <v>390</v>
      </c>
      <c r="H1055" t="s">
        <v>267</v>
      </c>
      <c r="I1055" t="s">
        <v>268</v>
      </c>
      <c r="J1055">
        <v>0.5</v>
      </c>
      <c r="K1055">
        <v>0</v>
      </c>
    </row>
    <row r="1056" spans="1:11">
      <c r="A1056" s="57">
        <v>41609</v>
      </c>
      <c r="B1056">
        <v>311</v>
      </c>
      <c r="C1056">
        <v>130284.14</v>
      </c>
      <c r="D1056">
        <v>130284.14</v>
      </c>
      <c r="E1056">
        <v>130284.14</v>
      </c>
      <c r="F1056">
        <v>5571</v>
      </c>
      <c r="G1056" t="s">
        <v>391</v>
      </c>
      <c r="H1056" t="s">
        <v>265</v>
      </c>
      <c r="I1056" t="s">
        <v>268</v>
      </c>
      <c r="J1056">
        <v>0.5</v>
      </c>
      <c r="K1056">
        <v>0</v>
      </c>
    </row>
    <row r="1057" spans="1:11">
      <c r="A1057" s="57">
        <v>41609</v>
      </c>
      <c r="B1057">
        <v>22</v>
      </c>
      <c r="C1057">
        <v>11312.58</v>
      </c>
      <c r="D1057">
        <v>11735.68</v>
      </c>
      <c r="E1057">
        <v>11735.68</v>
      </c>
      <c r="F1057">
        <v>5571</v>
      </c>
      <c r="G1057" t="s">
        <v>391</v>
      </c>
      <c r="H1057" t="s">
        <v>267</v>
      </c>
      <c r="I1057" t="s">
        <v>268</v>
      </c>
      <c r="J1057">
        <v>0.5</v>
      </c>
      <c r="K1057">
        <v>0</v>
      </c>
    </row>
    <row r="1058" spans="1:11">
      <c r="A1058" s="57">
        <v>41609</v>
      </c>
      <c r="B1058">
        <v>399</v>
      </c>
      <c r="C1058">
        <v>139749.87</v>
      </c>
      <c r="D1058">
        <v>139749.87</v>
      </c>
      <c r="E1058">
        <v>139749.87</v>
      </c>
      <c r="F1058">
        <v>5599</v>
      </c>
      <c r="G1058" t="s">
        <v>392</v>
      </c>
      <c r="H1058" t="s">
        <v>265</v>
      </c>
      <c r="I1058" t="s">
        <v>268</v>
      </c>
      <c r="J1058">
        <v>0.5</v>
      </c>
      <c r="K1058">
        <v>0</v>
      </c>
    </row>
    <row r="1059" spans="1:11">
      <c r="A1059" s="57">
        <v>41609</v>
      </c>
      <c r="B1059">
        <v>4</v>
      </c>
      <c r="C1059">
        <v>773.31</v>
      </c>
      <c r="D1059">
        <v>944.13</v>
      </c>
      <c r="E1059">
        <v>944.13</v>
      </c>
      <c r="F1059">
        <v>5599</v>
      </c>
      <c r="G1059" t="s">
        <v>392</v>
      </c>
      <c r="H1059" t="s">
        <v>267</v>
      </c>
      <c r="I1059" t="s">
        <v>268</v>
      </c>
      <c r="J1059">
        <v>0.5</v>
      </c>
      <c r="K1059">
        <v>0</v>
      </c>
    </row>
    <row r="1060" spans="1:11">
      <c r="A1060" s="57">
        <v>41609</v>
      </c>
      <c r="B1060">
        <v>7312</v>
      </c>
      <c r="C1060">
        <v>1033268.06</v>
      </c>
      <c r="D1060">
        <v>1033268.06</v>
      </c>
      <c r="E1060">
        <v>1033268.06</v>
      </c>
      <c r="F1060">
        <v>5611</v>
      </c>
      <c r="G1060" t="s">
        <v>393</v>
      </c>
      <c r="H1060" t="s">
        <v>265</v>
      </c>
      <c r="I1060" t="s">
        <v>268</v>
      </c>
      <c r="J1060">
        <v>0.5</v>
      </c>
      <c r="K1060">
        <v>0</v>
      </c>
    </row>
    <row r="1061" spans="1:11">
      <c r="A1061" s="57">
        <v>41609</v>
      </c>
      <c r="B1061">
        <v>453</v>
      </c>
      <c r="C1061">
        <v>113518.15</v>
      </c>
      <c r="D1061">
        <v>116385.55</v>
      </c>
      <c r="E1061">
        <v>116385.55</v>
      </c>
      <c r="F1061">
        <v>5611</v>
      </c>
      <c r="G1061" t="s">
        <v>393</v>
      </c>
      <c r="H1061" t="s">
        <v>267</v>
      </c>
      <c r="I1061" t="s">
        <v>268</v>
      </c>
      <c r="J1061">
        <v>0.5</v>
      </c>
      <c r="K1061">
        <v>0</v>
      </c>
    </row>
    <row r="1062" spans="1:11">
      <c r="A1062" s="57">
        <v>41609</v>
      </c>
      <c r="B1062">
        <v>1</v>
      </c>
      <c r="C1062">
        <v>48.99</v>
      </c>
      <c r="D1062">
        <v>0</v>
      </c>
      <c r="E1062">
        <v>48.99</v>
      </c>
      <c r="F1062">
        <v>5621</v>
      </c>
      <c r="G1062" t="s">
        <v>394</v>
      </c>
      <c r="H1062" t="s">
        <v>265</v>
      </c>
      <c r="I1062">
        <v>0</v>
      </c>
      <c r="J1062">
        <v>0</v>
      </c>
      <c r="K1062">
        <v>0</v>
      </c>
    </row>
    <row r="1063" spans="1:11">
      <c r="A1063" s="57">
        <v>41609</v>
      </c>
      <c r="B1063">
        <v>39652</v>
      </c>
      <c r="C1063">
        <v>3657754.1</v>
      </c>
      <c r="D1063">
        <v>3657754.1</v>
      </c>
      <c r="E1063">
        <v>3657754.1</v>
      </c>
      <c r="F1063">
        <v>5621</v>
      </c>
      <c r="G1063" t="s">
        <v>394</v>
      </c>
      <c r="H1063" t="s">
        <v>265</v>
      </c>
      <c r="I1063" t="s">
        <v>268</v>
      </c>
      <c r="J1063">
        <v>0.5</v>
      </c>
      <c r="K1063">
        <v>0</v>
      </c>
    </row>
    <row r="1064" spans="1:11">
      <c r="A1064" s="57">
        <v>41609</v>
      </c>
      <c r="B1064">
        <v>1101</v>
      </c>
      <c r="C1064">
        <v>214130.02</v>
      </c>
      <c r="D1064">
        <v>220618.98</v>
      </c>
      <c r="E1064">
        <v>220618.98</v>
      </c>
      <c r="F1064">
        <v>5621</v>
      </c>
      <c r="G1064" t="s">
        <v>394</v>
      </c>
      <c r="H1064" t="s">
        <v>267</v>
      </c>
      <c r="I1064" t="s">
        <v>268</v>
      </c>
      <c r="J1064">
        <v>0.5</v>
      </c>
      <c r="K1064">
        <v>0</v>
      </c>
    </row>
    <row r="1065" spans="1:11">
      <c r="A1065" s="57">
        <v>41609</v>
      </c>
      <c r="B1065">
        <v>8590</v>
      </c>
      <c r="C1065">
        <v>908742.58</v>
      </c>
      <c r="D1065">
        <v>908742.58</v>
      </c>
      <c r="E1065">
        <v>908742.58</v>
      </c>
      <c r="F1065">
        <v>5631</v>
      </c>
      <c r="G1065" t="s">
        <v>395</v>
      </c>
      <c r="H1065" t="s">
        <v>265</v>
      </c>
      <c r="I1065" t="s">
        <v>268</v>
      </c>
      <c r="J1065">
        <v>0.5</v>
      </c>
      <c r="K1065">
        <v>0</v>
      </c>
    </row>
    <row r="1066" spans="1:11">
      <c r="A1066" s="57">
        <v>41609</v>
      </c>
      <c r="B1066">
        <v>307</v>
      </c>
      <c r="C1066">
        <v>68333.460000000006</v>
      </c>
      <c r="D1066">
        <v>70383.520000000004</v>
      </c>
      <c r="E1066">
        <v>70383.520000000004</v>
      </c>
      <c r="F1066">
        <v>5631</v>
      </c>
      <c r="G1066" t="s">
        <v>395</v>
      </c>
      <c r="H1066" t="s">
        <v>267</v>
      </c>
      <c r="I1066" t="s">
        <v>268</v>
      </c>
      <c r="J1066">
        <v>0.5</v>
      </c>
      <c r="K1066">
        <v>0</v>
      </c>
    </row>
    <row r="1067" spans="1:11">
      <c r="A1067" s="57">
        <v>41609</v>
      </c>
      <c r="B1067">
        <v>5023</v>
      </c>
      <c r="C1067">
        <v>366944.63</v>
      </c>
      <c r="D1067">
        <v>366944.63</v>
      </c>
      <c r="E1067">
        <v>366944.63</v>
      </c>
      <c r="F1067">
        <v>5641</v>
      </c>
      <c r="G1067" t="s">
        <v>396</v>
      </c>
      <c r="H1067" t="s">
        <v>265</v>
      </c>
      <c r="I1067" t="s">
        <v>268</v>
      </c>
      <c r="J1067">
        <v>0.5</v>
      </c>
      <c r="K1067">
        <v>0</v>
      </c>
    </row>
    <row r="1068" spans="1:11">
      <c r="A1068" s="57">
        <v>41609</v>
      </c>
      <c r="B1068">
        <v>160</v>
      </c>
      <c r="C1068">
        <v>13392.05</v>
      </c>
      <c r="D1068">
        <v>13799.67</v>
      </c>
      <c r="E1068">
        <v>13799.67</v>
      </c>
      <c r="F1068">
        <v>5641</v>
      </c>
      <c r="G1068" t="s">
        <v>396</v>
      </c>
      <c r="H1068" t="s">
        <v>267</v>
      </c>
      <c r="I1068" t="s">
        <v>268</v>
      </c>
      <c r="J1068">
        <v>0.5</v>
      </c>
      <c r="K1068">
        <v>0</v>
      </c>
    </row>
    <row r="1069" spans="1:11">
      <c r="A1069" s="57">
        <v>41609</v>
      </c>
      <c r="B1069">
        <v>8655</v>
      </c>
      <c r="C1069">
        <v>540081.75</v>
      </c>
      <c r="D1069">
        <v>540081.75</v>
      </c>
      <c r="E1069">
        <v>540081.75</v>
      </c>
      <c r="F1069">
        <v>5651</v>
      </c>
      <c r="G1069" t="s">
        <v>397</v>
      </c>
      <c r="H1069" t="s">
        <v>265</v>
      </c>
      <c r="I1069" t="s">
        <v>268</v>
      </c>
      <c r="J1069">
        <v>0.5</v>
      </c>
      <c r="K1069">
        <v>0</v>
      </c>
    </row>
    <row r="1070" spans="1:11">
      <c r="A1070" s="57">
        <v>41609</v>
      </c>
      <c r="B1070">
        <v>2319</v>
      </c>
      <c r="C1070">
        <v>373056.74</v>
      </c>
      <c r="D1070">
        <v>384714.86</v>
      </c>
      <c r="E1070">
        <v>384714.86</v>
      </c>
      <c r="F1070">
        <v>5651</v>
      </c>
      <c r="G1070" t="s">
        <v>397</v>
      </c>
      <c r="H1070" t="s">
        <v>267</v>
      </c>
      <c r="I1070" t="s">
        <v>268</v>
      </c>
      <c r="J1070">
        <v>0.5</v>
      </c>
      <c r="K1070">
        <v>0</v>
      </c>
    </row>
    <row r="1071" spans="1:11">
      <c r="A1071" s="57">
        <v>41609</v>
      </c>
      <c r="B1071">
        <v>123</v>
      </c>
      <c r="C1071">
        <v>18208.189999999999</v>
      </c>
      <c r="D1071">
        <v>18793.43</v>
      </c>
      <c r="E1071">
        <v>18793.43</v>
      </c>
      <c r="F1071">
        <v>5655</v>
      </c>
      <c r="G1071" t="s">
        <v>398</v>
      </c>
      <c r="H1071" t="s">
        <v>267</v>
      </c>
      <c r="I1071" t="s">
        <v>268</v>
      </c>
      <c r="J1071">
        <v>0.5</v>
      </c>
      <c r="K1071">
        <v>0</v>
      </c>
    </row>
    <row r="1072" spans="1:11">
      <c r="A1072" s="57">
        <v>41609</v>
      </c>
      <c r="B1072">
        <v>10526</v>
      </c>
      <c r="C1072">
        <v>1421392.29</v>
      </c>
      <c r="D1072">
        <v>1421392.29</v>
      </c>
      <c r="E1072">
        <v>1421392.29</v>
      </c>
      <c r="F1072">
        <v>5661</v>
      </c>
      <c r="G1072" t="s">
        <v>399</v>
      </c>
      <c r="H1072" t="s">
        <v>265</v>
      </c>
      <c r="I1072" t="s">
        <v>268</v>
      </c>
      <c r="J1072">
        <v>0.5</v>
      </c>
      <c r="K1072">
        <v>0</v>
      </c>
    </row>
    <row r="1073" spans="1:11">
      <c r="A1073" s="57">
        <v>41609</v>
      </c>
      <c r="B1073">
        <v>1104</v>
      </c>
      <c r="C1073">
        <v>162938.59</v>
      </c>
      <c r="D1073">
        <v>167717.39000000001</v>
      </c>
      <c r="E1073">
        <v>167717.39000000001</v>
      </c>
      <c r="F1073">
        <v>5661</v>
      </c>
      <c r="G1073" t="s">
        <v>399</v>
      </c>
      <c r="H1073" t="s">
        <v>267</v>
      </c>
      <c r="I1073" t="s">
        <v>268</v>
      </c>
      <c r="J1073">
        <v>0.5</v>
      </c>
      <c r="K1073">
        <v>0</v>
      </c>
    </row>
    <row r="1074" spans="1:11">
      <c r="A1074" s="57">
        <v>41609</v>
      </c>
      <c r="B1074">
        <v>17</v>
      </c>
      <c r="C1074">
        <v>3796.85</v>
      </c>
      <c r="D1074">
        <v>3796.85</v>
      </c>
      <c r="E1074">
        <v>3796.85</v>
      </c>
      <c r="F1074">
        <v>5681</v>
      </c>
      <c r="G1074" t="s">
        <v>400</v>
      </c>
      <c r="H1074" t="s">
        <v>265</v>
      </c>
      <c r="I1074" t="s">
        <v>268</v>
      </c>
      <c r="J1074">
        <v>0.5</v>
      </c>
      <c r="K1074">
        <v>0</v>
      </c>
    </row>
    <row r="1075" spans="1:11">
      <c r="A1075" s="57">
        <v>41609</v>
      </c>
      <c r="B1075">
        <v>4</v>
      </c>
      <c r="C1075">
        <v>661.12</v>
      </c>
      <c r="D1075">
        <v>680.96</v>
      </c>
      <c r="E1075">
        <v>680.96</v>
      </c>
      <c r="F1075">
        <v>5681</v>
      </c>
      <c r="G1075" t="s">
        <v>400</v>
      </c>
      <c r="H1075" t="s">
        <v>267</v>
      </c>
      <c r="I1075" t="s">
        <v>268</v>
      </c>
      <c r="J1075">
        <v>0.5</v>
      </c>
      <c r="K1075">
        <v>0</v>
      </c>
    </row>
    <row r="1076" spans="1:11">
      <c r="A1076" s="57">
        <v>41609</v>
      </c>
      <c r="B1076">
        <v>2</v>
      </c>
      <c r="C1076">
        <v>51.23</v>
      </c>
      <c r="D1076">
        <v>0</v>
      </c>
      <c r="E1076">
        <v>51.23</v>
      </c>
      <c r="F1076">
        <v>5691</v>
      </c>
      <c r="G1076" t="s">
        <v>401</v>
      </c>
      <c r="H1076" t="s">
        <v>265</v>
      </c>
      <c r="I1076">
        <v>0</v>
      </c>
      <c r="J1076">
        <v>0</v>
      </c>
      <c r="K1076">
        <v>0</v>
      </c>
    </row>
    <row r="1077" spans="1:11">
      <c r="A1077" s="57">
        <v>41609</v>
      </c>
      <c r="B1077">
        <v>35951</v>
      </c>
      <c r="C1077">
        <v>3812848.28</v>
      </c>
      <c r="D1077">
        <v>3812848.28</v>
      </c>
      <c r="E1077">
        <v>3812848.28</v>
      </c>
      <c r="F1077">
        <v>5691</v>
      </c>
      <c r="G1077" t="s">
        <v>401</v>
      </c>
      <c r="H1077" t="s">
        <v>265</v>
      </c>
      <c r="I1077" t="s">
        <v>268</v>
      </c>
      <c r="J1077">
        <v>0.5</v>
      </c>
      <c r="K1077">
        <v>0</v>
      </c>
    </row>
    <row r="1078" spans="1:11">
      <c r="A1078" s="57">
        <v>41609</v>
      </c>
      <c r="B1078">
        <v>2516</v>
      </c>
      <c r="C1078">
        <v>469849.42</v>
      </c>
      <c r="D1078">
        <v>482621.76</v>
      </c>
      <c r="E1078">
        <v>482621.76</v>
      </c>
      <c r="F1078">
        <v>5691</v>
      </c>
      <c r="G1078" t="s">
        <v>401</v>
      </c>
      <c r="H1078" t="s">
        <v>267</v>
      </c>
      <c r="I1078" t="s">
        <v>268</v>
      </c>
      <c r="J1078">
        <v>0.5</v>
      </c>
      <c r="K1078">
        <v>0</v>
      </c>
    </row>
    <row r="1079" spans="1:11">
      <c r="A1079" s="57">
        <v>41609</v>
      </c>
      <c r="B1079">
        <v>50</v>
      </c>
      <c r="C1079">
        <v>6668.61</v>
      </c>
      <c r="D1079">
        <v>6668.61</v>
      </c>
      <c r="E1079">
        <v>6668.61</v>
      </c>
      <c r="F1079">
        <v>5697</v>
      </c>
      <c r="G1079" t="s">
        <v>402</v>
      </c>
      <c r="H1079" t="s">
        <v>265</v>
      </c>
      <c r="I1079" t="s">
        <v>266</v>
      </c>
      <c r="J1079">
        <v>0.5</v>
      </c>
      <c r="K1079">
        <v>0</v>
      </c>
    </row>
    <row r="1080" spans="1:11">
      <c r="A1080" s="57">
        <v>41609</v>
      </c>
      <c r="B1080">
        <v>27</v>
      </c>
      <c r="C1080">
        <v>14873.3</v>
      </c>
      <c r="D1080">
        <v>15305.5</v>
      </c>
      <c r="E1080">
        <v>15305.5</v>
      </c>
      <c r="F1080">
        <v>5697</v>
      </c>
      <c r="G1080" t="s">
        <v>402</v>
      </c>
      <c r="H1080" t="s">
        <v>267</v>
      </c>
      <c r="I1080" t="s">
        <v>266</v>
      </c>
      <c r="J1080">
        <v>0.5</v>
      </c>
      <c r="K1080">
        <v>0</v>
      </c>
    </row>
    <row r="1081" spans="1:11">
      <c r="A1081" s="57">
        <v>41609</v>
      </c>
      <c r="B1081">
        <v>4</v>
      </c>
      <c r="C1081">
        <v>1128.79</v>
      </c>
      <c r="D1081">
        <v>1162.67</v>
      </c>
      <c r="E1081">
        <v>1162.67</v>
      </c>
      <c r="F1081">
        <v>5698</v>
      </c>
      <c r="G1081" t="s">
        <v>403</v>
      </c>
      <c r="H1081" t="s">
        <v>267</v>
      </c>
      <c r="I1081" t="s">
        <v>268</v>
      </c>
      <c r="J1081">
        <v>0.5</v>
      </c>
      <c r="K1081">
        <v>0</v>
      </c>
    </row>
    <row r="1082" spans="1:11">
      <c r="A1082" s="57">
        <v>41609</v>
      </c>
      <c r="B1082">
        <v>17213</v>
      </c>
      <c r="C1082">
        <v>1884637.63</v>
      </c>
      <c r="D1082">
        <v>1884637.63</v>
      </c>
      <c r="E1082">
        <v>1884637.63</v>
      </c>
      <c r="F1082">
        <v>5699</v>
      </c>
      <c r="G1082" t="s">
        <v>404</v>
      </c>
      <c r="H1082" t="s">
        <v>265</v>
      </c>
      <c r="I1082" t="s">
        <v>268</v>
      </c>
      <c r="J1082">
        <v>0.5</v>
      </c>
      <c r="K1082">
        <v>0</v>
      </c>
    </row>
    <row r="1083" spans="1:11">
      <c r="A1083" s="57">
        <v>41609</v>
      </c>
      <c r="B1083">
        <v>1068</v>
      </c>
      <c r="C1083">
        <v>250133.84</v>
      </c>
      <c r="D1083">
        <v>257845.62</v>
      </c>
      <c r="E1083">
        <v>257845.62</v>
      </c>
      <c r="F1083">
        <v>5699</v>
      </c>
      <c r="G1083" t="s">
        <v>404</v>
      </c>
      <c r="H1083" t="s">
        <v>267</v>
      </c>
      <c r="I1083" t="s">
        <v>268</v>
      </c>
      <c r="J1083">
        <v>0.5</v>
      </c>
      <c r="K1083">
        <v>0</v>
      </c>
    </row>
    <row r="1084" spans="1:11">
      <c r="A1084" s="57">
        <v>41609</v>
      </c>
      <c r="B1084">
        <v>2986</v>
      </c>
      <c r="C1084">
        <v>1546931.09</v>
      </c>
      <c r="D1084">
        <v>1546931.09</v>
      </c>
      <c r="E1084">
        <v>1546931.09</v>
      </c>
      <c r="F1084">
        <v>5712</v>
      </c>
      <c r="G1084" t="s">
        <v>405</v>
      </c>
      <c r="H1084" t="s">
        <v>265</v>
      </c>
      <c r="I1084" t="s">
        <v>268</v>
      </c>
      <c r="J1084">
        <v>0.5</v>
      </c>
      <c r="K1084">
        <v>0</v>
      </c>
    </row>
    <row r="1085" spans="1:11">
      <c r="A1085" s="57">
        <v>41609</v>
      </c>
      <c r="B1085">
        <v>89</v>
      </c>
      <c r="C1085">
        <v>31304.94</v>
      </c>
      <c r="D1085">
        <v>32249.32</v>
      </c>
      <c r="E1085">
        <v>32249.32</v>
      </c>
      <c r="F1085">
        <v>5712</v>
      </c>
      <c r="G1085" t="s">
        <v>405</v>
      </c>
      <c r="H1085" t="s">
        <v>267</v>
      </c>
      <c r="I1085" t="s">
        <v>268</v>
      </c>
      <c r="J1085">
        <v>0.5</v>
      </c>
      <c r="K1085">
        <v>0</v>
      </c>
    </row>
    <row r="1086" spans="1:11">
      <c r="A1086" s="57">
        <v>41609</v>
      </c>
      <c r="B1086">
        <v>241</v>
      </c>
      <c r="C1086">
        <v>292350.95</v>
      </c>
      <c r="D1086">
        <v>292350.95</v>
      </c>
      <c r="E1086">
        <v>292350.95</v>
      </c>
      <c r="F1086">
        <v>5713</v>
      </c>
      <c r="G1086" t="s">
        <v>406</v>
      </c>
      <c r="H1086" t="s">
        <v>265</v>
      </c>
      <c r="I1086" t="s">
        <v>268</v>
      </c>
      <c r="J1086">
        <v>0.5</v>
      </c>
      <c r="K1086">
        <v>0</v>
      </c>
    </row>
    <row r="1087" spans="1:11">
      <c r="A1087" s="57">
        <v>41609</v>
      </c>
      <c r="B1087">
        <v>5</v>
      </c>
      <c r="C1087">
        <v>3705.05</v>
      </c>
      <c r="D1087">
        <v>3777.33</v>
      </c>
      <c r="E1087">
        <v>3777.33</v>
      </c>
      <c r="F1087">
        <v>5713</v>
      </c>
      <c r="G1087" t="s">
        <v>406</v>
      </c>
      <c r="H1087" t="s">
        <v>267</v>
      </c>
      <c r="I1087" t="s">
        <v>268</v>
      </c>
      <c r="J1087">
        <v>0.5</v>
      </c>
      <c r="K1087">
        <v>0</v>
      </c>
    </row>
    <row r="1088" spans="1:11">
      <c r="A1088" s="57">
        <v>41609</v>
      </c>
      <c r="B1088">
        <v>704</v>
      </c>
      <c r="C1088">
        <v>122309.57</v>
      </c>
      <c r="D1088">
        <v>122309.57</v>
      </c>
      <c r="E1088">
        <v>122309.57</v>
      </c>
      <c r="F1088">
        <v>5714</v>
      </c>
      <c r="G1088" t="s">
        <v>407</v>
      </c>
      <c r="H1088" t="s">
        <v>265</v>
      </c>
      <c r="I1088" t="s">
        <v>268</v>
      </c>
      <c r="J1088">
        <v>0.5</v>
      </c>
      <c r="K1088">
        <v>0</v>
      </c>
    </row>
    <row r="1089" spans="1:11">
      <c r="A1089" s="57">
        <v>41609</v>
      </c>
      <c r="B1089">
        <v>3</v>
      </c>
      <c r="C1089">
        <v>455.58</v>
      </c>
      <c r="D1089">
        <v>469.24</v>
      </c>
      <c r="E1089">
        <v>469.24</v>
      </c>
      <c r="F1089">
        <v>5714</v>
      </c>
      <c r="G1089" t="s">
        <v>407</v>
      </c>
      <c r="H1089" t="s">
        <v>267</v>
      </c>
      <c r="I1089" t="s">
        <v>268</v>
      </c>
      <c r="J1089">
        <v>0.5</v>
      </c>
      <c r="K1089">
        <v>0</v>
      </c>
    </row>
    <row r="1090" spans="1:11">
      <c r="A1090" s="57">
        <v>41609</v>
      </c>
      <c r="B1090">
        <v>26</v>
      </c>
      <c r="C1090">
        <v>8279.83</v>
      </c>
      <c r="D1090">
        <v>8279.83</v>
      </c>
      <c r="E1090">
        <v>8279.83</v>
      </c>
      <c r="F1090">
        <v>5718</v>
      </c>
      <c r="G1090" t="s">
        <v>408</v>
      </c>
      <c r="H1090" t="s">
        <v>265</v>
      </c>
      <c r="I1090" t="s">
        <v>268</v>
      </c>
      <c r="J1090">
        <v>0.5</v>
      </c>
      <c r="K1090">
        <v>0</v>
      </c>
    </row>
    <row r="1091" spans="1:11">
      <c r="A1091" s="57">
        <v>41609</v>
      </c>
      <c r="B1091">
        <v>1</v>
      </c>
      <c r="C1091">
        <v>57.2</v>
      </c>
      <c r="D1091">
        <v>58.92</v>
      </c>
      <c r="E1091">
        <v>58.92</v>
      </c>
      <c r="F1091">
        <v>5718</v>
      </c>
      <c r="G1091" t="s">
        <v>408</v>
      </c>
      <c r="H1091" t="s">
        <v>267</v>
      </c>
      <c r="I1091" t="s">
        <v>268</v>
      </c>
      <c r="J1091">
        <v>0.5</v>
      </c>
      <c r="K1091">
        <v>0</v>
      </c>
    </row>
    <row r="1092" spans="1:11">
      <c r="A1092" s="57">
        <v>41609</v>
      </c>
      <c r="B1092">
        <v>1</v>
      </c>
      <c r="C1092">
        <v>29.99</v>
      </c>
      <c r="D1092">
        <v>0</v>
      </c>
      <c r="E1092">
        <v>29.99</v>
      </c>
      <c r="F1092">
        <v>5719</v>
      </c>
      <c r="G1092" t="s">
        <v>409</v>
      </c>
      <c r="H1092" t="s">
        <v>265</v>
      </c>
      <c r="I1092">
        <v>0</v>
      </c>
      <c r="J1092">
        <v>0</v>
      </c>
      <c r="K1092">
        <v>0</v>
      </c>
    </row>
    <row r="1093" spans="1:11">
      <c r="A1093" s="57">
        <v>41609</v>
      </c>
      <c r="B1093">
        <v>20778</v>
      </c>
      <c r="C1093">
        <v>2470978.62</v>
      </c>
      <c r="D1093">
        <v>2470978.62</v>
      </c>
      <c r="E1093">
        <v>2470978.62</v>
      </c>
      <c r="F1093">
        <v>5719</v>
      </c>
      <c r="G1093" t="s">
        <v>409</v>
      </c>
      <c r="H1093" t="s">
        <v>265</v>
      </c>
      <c r="I1093" t="s">
        <v>268</v>
      </c>
      <c r="J1093">
        <v>0.5</v>
      </c>
      <c r="K1093">
        <v>0</v>
      </c>
    </row>
    <row r="1094" spans="1:11">
      <c r="A1094" s="57">
        <v>41609</v>
      </c>
      <c r="B1094">
        <v>407</v>
      </c>
      <c r="C1094">
        <v>55788.07</v>
      </c>
      <c r="D1094">
        <v>57262.17</v>
      </c>
      <c r="E1094">
        <v>57262.17</v>
      </c>
      <c r="F1094">
        <v>5719</v>
      </c>
      <c r="G1094" t="s">
        <v>409</v>
      </c>
      <c r="H1094" t="s">
        <v>267</v>
      </c>
      <c r="I1094" t="s">
        <v>268</v>
      </c>
      <c r="J1094">
        <v>0.5</v>
      </c>
      <c r="K1094">
        <v>0</v>
      </c>
    </row>
    <row r="1095" spans="1:11">
      <c r="A1095" s="57">
        <v>41609</v>
      </c>
      <c r="B1095">
        <v>3238</v>
      </c>
      <c r="C1095">
        <v>1909472.16</v>
      </c>
      <c r="D1095">
        <v>1909472.16</v>
      </c>
      <c r="E1095">
        <v>1909472.16</v>
      </c>
      <c r="F1095">
        <v>5722</v>
      </c>
      <c r="G1095" t="s">
        <v>410</v>
      </c>
      <c r="H1095" t="s">
        <v>265</v>
      </c>
      <c r="I1095" t="s">
        <v>268</v>
      </c>
      <c r="J1095">
        <v>0.5</v>
      </c>
      <c r="K1095">
        <v>0</v>
      </c>
    </row>
    <row r="1096" spans="1:11">
      <c r="A1096" s="57">
        <v>41609</v>
      </c>
      <c r="B1096">
        <v>81</v>
      </c>
      <c r="C1096">
        <v>19616.62</v>
      </c>
      <c r="D1096">
        <v>20214.400000000001</v>
      </c>
      <c r="E1096">
        <v>20214.400000000001</v>
      </c>
      <c r="F1096">
        <v>5722</v>
      </c>
      <c r="G1096" t="s">
        <v>410</v>
      </c>
      <c r="H1096" t="s">
        <v>267</v>
      </c>
      <c r="I1096" t="s">
        <v>268</v>
      </c>
      <c r="J1096">
        <v>0.5</v>
      </c>
      <c r="K1096">
        <v>0</v>
      </c>
    </row>
    <row r="1097" spans="1:11">
      <c r="A1097" s="57">
        <v>41609</v>
      </c>
      <c r="B1097">
        <v>24198</v>
      </c>
      <c r="C1097">
        <v>8303808.3700000001</v>
      </c>
      <c r="D1097">
        <v>8303808.3700000001</v>
      </c>
      <c r="E1097">
        <v>8303808.3700000001</v>
      </c>
      <c r="F1097">
        <v>5732</v>
      </c>
      <c r="G1097" t="s">
        <v>411</v>
      </c>
      <c r="H1097" t="s">
        <v>265</v>
      </c>
      <c r="I1097" t="s">
        <v>268</v>
      </c>
      <c r="J1097">
        <v>0.5</v>
      </c>
      <c r="K1097">
        <v>0</v>
      </c>
    </row>
    <row r="1098" spans="1:11">
      <c r="A1098" s="57">
        <v>41609</v>
      </c>
      <c r="B1098">
        <v>698</v>
      </c>
      <c r="C1098">
        <v>152499.64000000001</v>
      </c>
      <c r="D1098">
        <v>156913.54</v>
      </c>
      <c r="E1098">
        <v>156913.54</v>
      </c>
      <c r="F1098">
        <v>5732</v>
      </c>
      <c r="G1098" t="s">
        <v>411</v>
      </c>
      <c r="H1098" t="s">
        <v>267</v>
      </c>
      <c r="I1098" t="s">
        <v>268</v>
      </c>
      <c r="J1098">
        <v>0.5</v>
      </c>
      <c r="K1098">
        <v>0</v>
      </c>
    </row>
    <row r="1099" spans="1:11">
      <c r="A1099" s="57">
        <v>41609</v>
      </c>
      <c r="B1099">
        <v>467</v>
      </c>
      <c r="C1099">
        <v>105868.38</v>
      </c>
      <c r="D1099">
        <v>105868.38</v>
      </c>
      <c r="E1099">
        <v>105868.38</v>
      </c>
      <c r="F1099">
        <v>5733</v>
      </c>
      <c r="G1099" t="s">
        <v>412</v>
      </c>
      <c r="H1099" t="s">
        <v>265</v>
      </c>
      <c r="I1099" t="s">
        <v>268</v>
      </c>
      <c r="J1099">
        <v>0.5</v>
      </c>
      <c r="K1099">
        <v>0</v>
      </c>
    </row>
    <row r="1100" spans="1:11">
      <c r="A1100" s="57">
        <v>41609</v>
      </c>
      <c r="B1100">
        <v>36</v>
      </c>
      <c r="C1100">
        <v>13596.91</v>
      </c>
      <c r="D1100">
        <v>14094.33</v>
      </c>
      <c r="E1100">
        <v>14094.33</v>
      </c>
      <c r="F1100">
        <v>5733</v>
      </c>
      <c r="G1100" t="s">
        <v>412</v>
      </c>
      <c r="H1100" t="s">
        <v>267</v>
      </c>
      <c r="I1100" t="s">
        <v>268</v>
      </c>
      <c r="J1100">
        <v>0.5</v>
      </c>
      <c r="K1100">
        <v>0</v>
      </c>
    </row>
    <row r="1101" spans="1:11">
      <c r="A1101" s="57">
        <v>41609</v>
      </c>
      <c r="B1101">
        <v>6</v>
      </c>
      <c r="C1101">
        <v>2664.75</v>
      </c>
      <c r="D1101">
        <v>2664.75</v>
      </c>
      <c r="E1101">
        <v>2664.75</v>
      </c>
      <c r="F1101">
        <v>5734</v>
      </c>
      <c r="G1101" t="s">
        <v>413</v>
      </c>
      <c r="H1101" t="s">
        <v>265</v>
      </c>
      <c r="I1101" t="s">
        <v>268</v>
      </c>
      <c r="J1101">
        <v>0.5</v>
      </c>
      <c r="K1101">
        <v>0</v>
      </c>
    </row>
    <row r="1102" spans="1:11">
      <c r="A1102" s="57">
        <v>41609</v>
      </c>
      <c r="B1102">
        <v>238</v>
      </c>
      <c r="C1102">
        <v>60238.21</v>
      </c>
      <c r="D1102">
        <v>62083.31</v>
      </c>
      <c r="E1102">
        <v>62083.31</v>
      </c>
      <c r="F1102">
        <v>5734</v>
      </c>
      <c r="G1102" t="s">
        <v>413</v>
      </c>
      <c r="H1102" t="s">
        <v>267</v>
      </c>
      <c r="I1102" t="s">
        <v>268</v>
      </c>
      <c r="J1102">
        <v>0.5</v>
      </c>
      <c r="K1102">
        <v>0</v>
      </c>
    </row>
    <row r="1103" spans="1:11">
      <c r="A1103" s="57">
        <v>41609</v>
      </c>
      <c r="B1103">
        <v>3725</v>
      </c>
      <c r="C1103">
        <v>187280.97</v>
      </c>
      <c r="D1103">
        <v>187280.97</v>
      </c>
      <c r="E1103">
        <v>187280.97</v>
      </c>
      <c r="F1103">
        <v>5735</v>
      </c>
      <c r="G1103" t="s">
        <v>414</v>
      </c>
      <c r="H1103" t="s">
        <v>265</v>
      </c>
      <c r="I1103" t="s">
        <v>268</v>
      </c>
      <c r="J1103">
        <v>0.5</v>
      </c>
      <c r="K1103">
        <v>0</v>
      </c>
    </row>
    <row r="1104" spans="1:11">
      <c r="A1104" s="57">
        <v>41609</v>
      </c>
      <c r="B1104">
        <v>50</v>
      </c>
      <c r="C1104">
        <v>3450.56</v>
      </c>
      <c r="D1104">
        <v>3554.06</v>
      </c>
      <c r="E1104">
        <v>3554.06</v>
      </c>
      <c r="F1104">
        <v>5735</v>
      </c>
      <c r="G1104" t="s">
        <v>414</v>
      </c>
      <c r="H1104" t="s">
        <v>267</v>
      </c>
      <c r="I1104" t="s">
        <v>268</v>
      </c>
      <c r="J1104">
        <v>0.5</v>
      </c>
      <c r="K1104">
        <v>0</v>
      </c>
    </row>
    <row r="1105" spans="1:11">
      <c r="A1105" s="57">
        <v>41609</v>
      </c>
      <c r="B1105">
        <v>7369</v>
      </c>
      <c r="C1105">
        <v>883103.62</v>
      </c>
      <c r="D1105">
        <v>883103.62</v>
      </c>
      <c r="E1105">
        <v>883103.62</v>
      </c>
      <c r="F1105">
        <v>5811</v>
      </c>
      <c r="G1105" t="s">
        <v>415</v>
      </c>
      <c r="H1105" t="s">
        <v>265</v>
      </c>
      <c r="I1105" t="s">
        <v>274</v>
      </c>
      <c r="J1105">
        <v>0.52</v>
      </c>
      <c r="K1105">
        <v>0</v>
      </c>
    </row>
    <row r="1106" spans="1:11">
      <c r="A1106" s="57">
        <v>41609</v>
      </c>
      <c r="B1106">
        <v>166</v>
      </c>
      <c r="C1106">
        <v>9465.4500000000007</v>
      </c>
      <c r="D1106">
        <v>9749.2900000000009</v>
      </c>
      <c r="E1106">
        <v>9749.2900000000009</v>
      </c>
      <c r="F1106">
        <v>5811</v>
      </c>
      <c r="G1106" t="s">
        <v>415</v>
      </c>
      <c r="H1106" t="s">
        <v>267</v>
      </c>
      <c r="I1106" t="s">
        <v>274</v>
      </c>
      <c r="J1106">
        <v>0.52</v>
      </c>
      <c r="K1106">
        <v>0</v>
      </c>
    </row>
    <row r="1107" spans="1:11">
      <c r="A1107" s="57">
        <v>41609</v>
      </c>
      <c r="B1107">
        <v>2</v>
      </c>
      <c r="C1107">
        <v>37.799999999999997</v>
      </c>
      <c r="D1107">
        <v>0</v>
      </c>
      <c r="E1107">
        <v>37.799999999999997</v>
      </c>
      <c r="F1107">
        <v>5812</v>
      </c>
      <c r="G1107" t="s">
        <v>416</v>
      </c>
      <c r="H1107" t="s">
        <v>265</v>
      </c>
      <c r="I1107">
        <v>0</v>
      </c>
      <c r="J1107">
        <v>0</v>
      </c>
      <c r="K1107">
        <v>0</v>
      </c>
    </row>
    <row r="1108" spans="1:11">
      <c r="A1108" s="57">
        <v>41609</v>
      </c>
      <c r="B1108">
        <v>92938</v>
      </c>
      <c r="C1108">
        <v>9044195.0700000003</v>
      </c>
      <c r="D1108">
        <v>9044195.0700000003</v>
      </c>
      <c r="E1108">
        <v>9044195.0700000003</v>
      </c>
      <c r="F1108">
        <v>5812</v>
      </c>
      <c r="G1108" t="s">
        <v>416</v>
      </c>
      <c r="H1108" t="s">
        <v>265</v>
      </c>
      <c r="I1108" t="s">
        <v>274</v>
      </c>
      <c r="J1108">
        <v>0.52</v>
      </c>
      <c r="K1108">
        <v>0</v>
      </c>
    </row>
    <row r="1109" spans="1:11">
      <c r="A1109" s="57">
        <v>41609</v>
      </c>
      <c r="B1109">
        <v>7541</v>
      </c>
      <c r="C1109">
        <v>921055.95</v>
      </c>
      <c r="D1109">
        <v>948688.49</v>
      </c>
      <c r="E1109">
        <v>948688.49</v>
      </c>
      <c r="F1109">
        <v>5812</v>
      </c>
      <c r="G1109" t="s">
        <v>416</v>
      </c>
      <c r="H1109" t="s">
        <v>267</v>
      </c>
      <c r="I1109" t="s">
        <v>274</v>
      </c>
      <c r="J1109">
        <v>0.52</v>
      </c>
      <c r="K1109">
        <v>0</v>
      </c>
    </row>
    <row r="1110" spans="1:11">
      <c r="A1110" s="57">
        <v>41609</v>
      </c>
      <c r="B1110">
        <v>23542</v>
      </c>
      <c r="C1110">
        <v>2602229.0699999998</v>
      </c>
      <c r="D1110">
        <v>2602229.0699999998</v>
      </c>
      <c r="E1110">
        <v>2602229.0699999998</v>
      </c>
      <c r="F1110">
        <v>5813</v>
      </c>
      <c r="G1110" t="s">
        <v>417</v>
      </c>
      <c r="H1110" t="s">
        <v>265</v>
      </c>
      <c r="I1110" t="s">
        <v>274</v>
      </c>
      <c r="J1110">
        <v>0.52</v>
      </c>
      <c r="K1110">
        <v>0</v>
      </c>
    </row>
    <row r="1111" spans="1:11">
      <c r="A1111" s="57">
        <v>41609</v>
      </c>
      <c r="B1111">
        <v>1022</v>
      </c>
      <c r="C1111">
        <v>121731.67</v>
      </c>
      <c r="D1111">
        <v>125383.77</v>
      </c>
      <c r="E1111">
        <v>125383.77</v>
      </c>
      <c r="F1111">
        <v>5813</v>
      </c>
      <c r="G1111" t="s">
        <v>417</v>
      </c>
      <c r="H1111" t="s">
        <v>267</v>
      </c>
      <c r="I1111" t="s">
        <v>274</v>
      </c>
      <c r="J1111">
        <v>0.52</v>
      </c>
      <c r="K1111">
        <v>0</v>
      </c>
    </row>
    <row r="1112" spans="1:11">
      <c r="A1112" s="57">
        <v>41609</v>
      </c>
      <c r="B1112">
        <v>1</v>
      </c>
      <c r="C1112">
        <v>9.9499999999999993</v>
      </c>
      <c r="D1112">
        <v>0</v>
      </c>
      <c r="E1112">
        <v>9.9499999999999993</v>
      </c>
      <c r="F1112">
        <v>5814</v>
      </c>
      <c r="G1112" t="s">
        <v>418</v>
      </c>
      <c r="H1112" t="s">
        <v>265</v>
      </c>
      <c r="I1112">
        <v>0</v>
      </c>
      <c r="J1112">
        <v>0</v>
      </c>
      <c r="K1112">
        <v>0</v>
      </c>
    </row>
    <row r="1113" spans="1:11">
      <c r="A1113" s="57">
        <v>41609</v>
      </c>
      <c r="B1113">
        <v>41601</v>
      </c>
      <c r="C1113">
        <v>728250.91</v>
      </c>
      <c r="D1113">
        <v>728250.91</v>
      </c>
      <c r="E1113">
        <v>728250.91</v>
      </c>
      <c r="F1113">
        <v>5814</v>
      </c>
      <c r="G1113" t="s">
        <v>418</v>
      </c>
      <c r="H1113" t="s">
        <v>265</v>
      </c>
      <c r="I1113" t="s">
        <v>274</v>
      </c>
      <c r="J1113">
        <v>0.52</v>
      </c>
      <c r="K1113">
        <v>0</v>
      </c>
    </row>
    <row r="1114" spans="1:11">
      <c r="A1114" s="57">
        <v>41609</v>
      </c>
      <c r="B1114">
        <v>1311</v>
      </c>
      <c r="C1114">
        <v>32235.33</v>
      </c>
      <c r="D1114">
        <v>33203.15</v>
      </c>
      <c r="E1114">
        <v>33203.15</v>
      </c>
      <c r="F1114">
        <v>5814</v>
      </c>
      <c r="G1114" t="s">
        <v>418</v>
      </c>
      <c r="H1114" t="s">
        <v>267</v>
      </c>
      <c r="I1114" t="s">
        <v>274</v>
      </c>
      <c r="J1114">
        <v>0.52</v>
      </c>
      <c r="K1114">
        <v>0</v>
      </c>
    </row>
    <row r="1115" spans="1:11">
      <c r="A1115" s="57">
        <v>41609</v>
      </c>
      <c r="B1115">
        <v>2</v>
      </c>
      <c r="C1115">
        <v>137.86000000000001</v>
      </c>
      <c r="D1115">
        <v>0</v>
      </c>
      <c r="E1115">
        <v>137.86000000000001</v>
      </c>
      <c r="F1115">
        <v>5912</v>
      </c>
      <c r="G1115" t="s">
        <v>419</v>
      </c>
      <c r="H1115" t="s">
        <v>265</v>
      </c>
      <c r="I1115">
        <v>0</v>
      </c>
      <c r="J1115">
        <v>0</v>
      </c>
      <c r="K1115">
        <v>0</v>
      </c>
    </row>
    <row r="1116" spans="1:11">
      <c r="A1116" s="57">
        <v>41609</v>
      </c>
      <c r="B1116">
        <v>58850</v>
      </c>
      <c r="C1116">
        <v>2770223.32</v>
      </c>
      <c r="D1116">
        <v>2770223.32</v>
      </c>
      <c r="E1116">
        <v>2770223.32</v>
      </c>
      <c r="F1116">
        <v>5912</v>
      </c>
      <c r="G1116" t="s">
        <v>419</v>
      </c>
      <c r="H1116" t="s">
        <v>265</v>
      </c>
      <c r="I1116" t="s">
        <v>266</v>
      </c>
      <c r="J1116">
        <v>0.5</v>
      </c>
      <c r="K1116">
        <v>0</v>
      </c>
    </row>
    <row r="1117" spans="1:11">
      <c r="A1117" s="57">
        <v>41609</v>
      </c>
      <c r="B1117">
        <v>1043</v>
      </c>
      <c r="C1117">
        <v>54932.43</v>
      </c>
      <c r="D1117">
        <v>56593.33</v>
      </c>
      <c r="E1117">
        <v>56593.33</v>
      </c>
      <c r="F1117">
        <v>5912</v>
      </c>
      <c r="G1117" t="s">
        <v>419</v>
      </c>
      <c r="H1117" t="s">
        <v>267</v>
      </c>
      <c r="I1117" t="s">
        <v>266</v>
      </c>
      <c r="J1117">
        <v>0.5</v>
      </c>
      <c r="K1117">
        <v>0</v>
      </c>
    </row>
    <row r="1118" spans="1:11">
      <c r="A1118" s="57">
        <v>41609</v>
      </c>
      <c r="B1118">
        <v>7</v>
      </c>
      <c r="C1118">
        <v>896.55</v>
      </c>
      <c r="D1118">
        <v>0</v>
      </c>
      <c r="E1118">
        <v>896.55</v>
      </c>
      <c r="F1118">
        <v>5921</v>
      </c>
      <c r="G1118" t="s">
        <v>420</v>
      </c>
      <c r="H1118" t="s">
        <v>265</v>
      </c>
      <c r="I1118">
        <v>0</v>
      </c>
      <c r="J1118">
        <v>0</v>
      </c>
      <c r="K1118">
        <v>0</v>
      </c>
    </row>
    <row r="1119" spans="1:11">
      <c r="A1119" s="57">
        <v>41609</v>
      </c>
      <c r="B1119">
        <v>142299</v>
      </c>
      <c r="C1119">
        <v>13997365.710000001</v>
      </c>
      <c r="D1119">
        <v>13997365.710000001</v>
      </c>
      <c r="E1119">
        <v>13997365.710000001</v>
      </c>
      <c r="F1119">
        <v>5921</v>
      </c>
      <c r="G1119" t="s">
        <v>420</v>
      </c>
      <c r="H1119" t="s">
        <v>265</v>
      </c>
      <c r="I1119" t="s">
        <v>268</v>
      </c>
      <c r="J1119">
        <v>0.5</v>
      </c>
      <c r="K1119">
        <v>0</v>
      </c>
    </row>
    <row r="1120" spans="1:11">
      <c r="A1120" s="57">
        <v>41609</v>
      </c>
      <c r="B1120">
        <v>513</v>
      </c>
      <c r="C1120">
        <v>46272.26</v>
      </c>
      <c r="D1120">
        <v>47671.839999999997</v>
      </c>
      <c r="E1120">
        <v>47671.839999999997</v>
      </c>
      <c r="F1120">
        <v>5921</v>
      </c>
      <c r="G1120" t="s">
        <v>420</v>
      </c>
      <c r="H1120" t="s">
        <v>267</v>
      </c>
      <c r="I1120" t="s">
        <v>268</v>
      </c>
      <c r="J1120">
        <v>0.5</v>
      </c>
      <c r="K1120">
        <v>0</v>
      </c>
    </row>
    <row r="1121" spans="1:11">
      <c r="A1121" s="57">
        <v>41609</v>
      </c>
      <c r="B1121">
        <v>5</v>
      </c>
      <c r="C1121">
        <v>309.16000000000003</v>
      </c>
      <c r="D1121">
        <v>318.44</v>
      </c>
      <c r="E1121">
        <v>318.44</v>
      </c>
      <c r="F1121">
        <v>5931</v>
      </c>
      <c r="G1121" t="s">
        <v>421</v>
      </c>
      <c r="H1121" t="s">
        <v>267</v>
      </c>
      <c r="I1121" t="s">
        <v>268</v>
      </c>
      <c r="J1121">
        <v>0.5</v>
      </c>
      <c r="K1121">
        <v>0</v>
      </c>
    </row>
    <row r="1122" spans="1:11">
      <c r="A1122" s="57">
        <v>41609</v>
      </c>
      <c r="B1122">
        <v>374</v>
      </c>
      <c r="C1122">
        <v>139820.81</v>
      </c>
      <c r="D1122">
        <v>139820.81</v>
      </c>
      <c r="E1122">
        <v>139820.81</v>
      </c>
      <c r="F1122">
        <v>5932</v>
      </c>
      <c r="G1122" t="s">
        <v>422</v>
      </c>
      <c r="H1122" t="s">
        <v>265</v>
      </c>
      <c r="I1122" t="s">
        <v>268</v>
      </c>
      <c r="J1122">
        <v>0.5</v>
      </c>
      <c r="K1122">
        <v>0</v>
      </c>
    </row>
    <row r="1123" spans="1:11">
      <c r="A1123" s="57">
        <v>41609</v>
      </c>
      <c r="B1123">
        <v>37</v>
      </c>
      <c r="C1123">
        <v>9714.07</v>
      </c>
      <c r="D1123">
        <v>10005.450000000001</v>
      </c>
      <c r="E1123">
        <v>10005.450000000001</v>
      </c>
      <c r="F1123">
        <v>5932</v>
      </c>
      <c r="G1123" t="s">
        <v>422</v>
      </c>
      <c r="H1123" t="s">
        <v>267</v>
      </c>
      <c r="I1123" t="s">
        <v>268</v>
      </c>
      <c r="J1123">
        <v>0.5</v>
      </c>
      <c r="K1123">
        <v>0</v>
      </c>
    </row>
    <row r="1124" spans="1:11">
      <c r="A1124" s="57">
        <v>41609</v>
      </c>
      <c r="B1124">
        <v>24</v>
      </c>
      <c r="C1124">
        <v>7951.25</v>
      </c>
      <c r="D1124">
        <v>7951.25</v>
      </c>
      <c r="E1124">
        <v>7951.25</v>
      </c>
      <c r="F1124">
        <v>5933</v>
      </c>
      <c r="G1124" t="s">
        <v>423</v>
      </c>
      <c r="H1124" t="s">
        <v>265</v>
      </c>
      <c r="I1124" t="s">
        <v>268</v>
      </c>
      <c r="J1124">
        <v>0.5</v>
      </c>
      <c r="K1124">
        <v>0</v>
      </c>
    </row>
    <row r="1125" spans="1:11">
      <c r="A1125" s="57">
        <v>41609</v>
      </c>
      <c r="B1125">
        <v>2</v>
      </c>
      <c r="C1125">
        <v>391.16</v>
      </c>
      <c r="D1125">
        <v>402.9</v>
      </c>
      <c r="E1125">
        <v>402.9</v>
      </c>
      <c r="F1125">
        <v>5933</v>
      </c>
      <c r="G1125" t="s">
        <v>423</v>
      </c>
      <c r="H1125" t="s">
        <v>267</v>
      </c>
      <c r="I1125" t="s">
        <v>268</v>
      </c>
      <c r="J1125">
        <v>0.5</v>
      </c>
      <c r="K1125">
        <v>0</v>
      </c>
    </row>
    <row r="1126" spans="1:11">
      <c r="A1126" s="57">
        <v>41609</v>
      </c>
      <c r="B1126">
        <v>4</v>
      </c>
      <c r="C1126">
        <v>1885.5</v>
      </c>
      <c r="D1126">
        <v>1885.5</v>
      </c>
      <c r="E1126">
        <v>1885.5</v>
      </c>
      <c r="F1126">
        <v>5935</v>
      </c>
      <c r="G1126" t="s">
        <v>424</v>
      </c>
      <c r="H1126" t="s">
        <v>265</v>
      </c>
      <c r="I1126" t="s">
        <v>271</v>
      </c>
      <c r="J1126">
        <v>0.52</v>
      </c>
      <c r="K1126">
        <v>0</v>
      </c>
    </row>
    <row r="1127" spans="1:11">
      <c r="A1127" s="57">
        <v>41609</v>
      </c>
      <c r="B1127">
        <v>616</v>
      </c>
      <c r="C1127">
        <v>185318.66</v>
      </c>
      <c r="D1127">
        <v>185318.66</v>
      </c>
      <c r="E1127">
        <v>185318.66</v>
      </c>
      <c r="F1127">
        <v>5940</v>
      </c>
      <c r="G1127" t="s">
        <v>426</v>
      </c>
      <c r="H1127" t="s">
        <v>265</v>
      </c>
      <c r="I1127" t="s">
        <v>268</v>
      </c>
      <c r="J1127">
        <v>0.5</v>
      </c>
      <c r="K1127">
        <v>0</v>
      </c>
    </row>
    <row r="1128" spans="1:11">
      <c r="A1128" s="57">
        <v>41609</v>
      </c>
      <c r="B1128">
        <v>457</v>
      </c>
      <c r="C1128">
        <v>76292.95</v>
      </c>
      <c r="D1128">
        <v>76482.91</v>
      </c>
      <c r="E1128">
        <v>76482.91</v>
      </c>
      <c r="F1128">
        <v>5940</v>
      </c>
      <c r="G1128" t="s">
        <v>426</v>
      </c>
      <c r="H1128" t="s">
        <v>267</v>
      </c>
      <c r="I1128" t="s">
        <v>268</v>
      </c>
      <c r="J1128">
        <v>0.5</v>
      </c>
      <c r="K1128">
        <v>0</v>
      </c>
    </row>
    <row r="1129" spans="1:11">
      <c r="A1129" s="57">
        <v>41609</v>
      </c>
      <c r="B1129">
        <v>1</v>
      </c>
      <c r="C1129">
        <v>-67.489999999999995</v>
      </c>
      <c r="D1129">
        <v>0</v>
      </c>
      <c r="E1129">
        <v>-67.489999999999995</v>
      </c>
      <c r="F1129">
        <v>5941</v>
      </c>
      <c r="G1129" t="s">
        <v>427</v>
      </c>
      <c r="H1129" t="s">
        <v>265</v>
      </c>
      <c r="I1129">
        <v>0</v>
      </c>
      <c r="J1129">
        <v>0</v>
      </c>
      <c r="K1129">
        <v>0</v>
      </c>
    </row>
    <row r="1130" spans="1:11">
      <c r="A1130" s="57">
        <v>41609</v>
      </c>
      <c r="B1130">
        <v>28407</v>
      </c>
      <c r="C1130">
        <v>3017862.86</v>
      </c>
      <c r="D1130">
        <v>3017862.86</v>
      </c>
      <c r="E1130">
        <v>3017862.86</v>
      </c>
      <c r="F1130">
        <v>5941</v>
      </c>
      <c r="G1130" t="s">
        <v>427</v>
      </c>
      <c r="H1130" t="s">
        <v>265</v>
      </c>
      <c r="I1130" t="s">
        <v>268</v>
      </c>
      <c r="J1130">
        <v>0.5</v>
      </c>
      <c r="K1130">
        <v>0</v>
      </c>
    </row>
    <row r="1131" spans="1:11">
      <c r="A1131" s="57">
        <v>41609</v>
      </c>
      <c r="B1131">
        <v>1374</v>
      </c>
      <c r="C1131">
        <v>267349.96999999997</v>
      </c>
      <c r="D1131">
        <v>275243.51</v>
      </c>
      <c r="E1131">
        <v>275243.51</v>
      </c>
      <c r="F1131">
        <v>5941</v>
      </c>
      <c r="G1131" t="s">
        <v>427</v>
      </c>
      <c r="H1131" t="s">
        <v>267</v>
      </c>
      <c r="I1131" t="s">
        <v>268</v>
      </c>
      <c r="J1131">
        <v>0.5</v>
      </c>
      <c r="K1131">
        <v>0</v>
      </c>
    </row>
    <row r="1132" spans="1:11">
      <c r="A1132" s="57">
        <v>41609</v>
      </c>
      <c r="B1132">
        <v>18271</v>
      </c>
      <c r="C1132">
        <v>1079359.02</v>
      </c>
      <c r="D1132">
        <v>1079359.02</v>
      </c>
      <c r="E1132">
        <v>1079359.02</v>
      </c>
      <c r="F1132">
        <v>5942</v>
      </c>
      <c r="G1132" t="s">
        <v>428</v>
      </c>
      <c r="H1132" t="s">
        <v>265</v>
      </c>
      <c r="I1132" t="s">
        <v>268</v>
      </c>
      <c r="J1132">
        <v>0.5</v>
      </c>
      <c r="K1132">
        <v>0</v>
      </c>
    </row>
    <row r="1133" spans="1:11">
      <c r="A1133" s="57">
        <v>41609</v>
      </c>
      <c r="B1133">
        <v>2098</v>
      </c>
      <c r="C1133">
        <v>97213.02</v>
      </c>
      <c r="D1133">
        <v>98493.38</v>
      </c>
      <c r="E1133">
        <v>98493.38</v>
      </c>
      <c r="F1133">
        <v>5942</v>
      </c>
      <c r="G1133" t="s">
        <v>428</v>
      </c>
      <c r="H1133" t="s">
        <v>267</v>
      </c>
      <c r="I1133" t="s">
        <v>268</v>
      </c>
      <c r="J1133">
        <v>0.5</v>
      </c>
      <c r="K1133">
        <v>0</v>
      </c>
    </row>
    <row r="1134" spans="1:11">
      <c r="A1134" s="57">
        <v>41609</v>
      </c>
      <c r="B1134">
        <v>20301</v>
      </c>
      <c r="C1134">
        <v>1846973.85</v>
      </c>
      <c r="D1134">
        <v>1846973.85</v>
      </c>
      <c r="E1134">
        <v>1846973.85</v>
      </c>
      <c r="F1134">
        <v>5943</v>
      </c>
      <c r="G1134" t="s">
        <v>429</v>
      </c>
      <c r="H1134" t="s">
        <v>265</v>
      </c>
      <c r="I1134" t="s">
        <v>268</v>
      </c>
      <c r="J1134">
        <v>0.5</v>
      </c>
      <c r="K1134">
        <v>0</v>
      </c>
    </row>
    <row r="1135" spans="1:11">
      <c r="A1135" s="57">
        <v>41609</v>
      </c>
      <c r="B1135">
        <v>174</v>
      </c>
      <c r="C1135">
        <v>22558.3</v>
      </c>
      <c r="D1135">
        <v>23235.14</v>
      </c>
      <c r="E1135">
        <v>23235.14</v>
      </c>
      <c r="F1135">
        <v>5943</v>
      </c>
      <c r="G1135" t="s">
        <v>429</v>
      </c>
      <c r="H1135" t="s">
        <v>267</v>
      </c>
      <c r="I1135" t="s">
        <v>268</v>
      </c>
      <c r="J1135">
        <v>0.5</v>
      </c>
      <c r="K1135">
        <v>0</v>
      </c>
    </row>
    <row r="1136" spans="1:11">
      <c r="A1136" s="57">
        <v>41609</v>
      </c>
      <c r="B1136">
        <v>1</v>
      </c>
      <c r="C1136">
        <v>289</v>
      </c>
      <c r="D1136">
        <v>0</v>
      </c>
      <c r="E1136">
        <v>289</v>
      </c>
      <c r="F1136">
        <v>5944</v>
      </c>
      <c r="G1136" t="s">
        <v>430</v>
      </c>
      <c r="H1136" t="s">
        <v>265</v>
      </c>
      <c r="I1136">
        <v>0</v>
      </c>
      <c r="J1136">
        <v>0</v>
      </c>
      <c r="K1136">
        <v>0</v>
      </c>
    </row>
    <row r="1137" spans="1:11">
      <c r="A1137" s="57">
        <v>41609</v>
      </c>
      <c r="B1137">
        <v>14509</v>
      </c>
      <c r="C1137">
        <v>4800848.76</v>
      </c>
      <c r="D1137">
        <v>4800848.76</v>
      </c>
      <c r="E1137">
        <v>4800848.76</v>
      </c>
      <c r="F1137">
        <v>5944</v>
      </c>
      <c r="G1137" t="s">
        <v>430</v>
      </c>
      <c r="H1137" t="s">
        <v>265</v>
      </c>
      <c r="I1137" t="s">
        <v>268</v>
      </c>
      <c r="J1137">
        <v>0.5</v>
      </c>
      <c r="K1137">
        <v>0</v>
      </c>
    </row>
    <row r="1138" spans="1:11">
      <c r="A1138" s="57">
        <v>41609</v>
      </c>
      <c r="B1138">
        <v>606</v>
      </c>
      <c r="C1138">
        <v>500318.31</v>
      </c>
      <c r="D1138">
        <v>515270.29</v>
      </c>
      <c r="E1138">
        <v>515270.29</v>
      </c>
      <c r="F1138">
        <v>5944</v>
      </c>
      <c r="G1138" t="s">
        <v>430</v>
      </c>
      <c r="H1138" t="s">
        <v>267</v>
      </c>
      <c r="I1138" t="s">
        <v>268</v>
      </c>
      <c r="J1138">
        <v>0.5</v>
      </c>
      <c r="K1138">
        <v>0</v>
      </c>
    </row>
    <row r="1139" spans="1:11">
      <c r="A1139" s="57">
        <v>41609</v>
      </c>
      <c r="B1139">
        <v>14649</v>
      </c>
      <c r="C1139">
        <v>1129271.6599999999</v>
      </c>
      <c r="D1139">
        <v>1129271.6599999999</v>
      </c>
      <c r="E1139">
        <v>1129271.6599999999</v>
      </c>
      <c r="F1139">
        <v>5945</v>
      </c>
      <c r="G1139" t="s">
        <v>431</v>
      </c>
      <c r="H1139" t="s">
        <v>265</v>
      </c>
      <c r="I1139" t="s">
        <v>268</v>
      </c>
      <c r="J1139">
        <v>0.5</v>
      </c>
      <c r="K1139">
        <v>0</v>
      </c>
    </row>
    <row r="1140" spans="1:11">
      <c r="A1140" s="57">
        <v>41609</v>
      </c>
      <c r="B1140">
        <v>307</v>
      </c>
      <c r="C1140">
        <v>32800.47</v>
      </c>
      <c r="D1140">
        <v>33798.370000000003</v>
      </c>
      <c r="E1140">
        <v>33798.370000000003</v>
      </c>
      <c r="F1140">
        <v>5945</v>
      </c>
      <c r="G1140" t="s">
        <v>431</v>
      </c>
      <c r="H1140" t="s">
        <v>267</v>
      </c>
      <c r="I1140" t="s">
        <v>268</v>
      </c>
      <c r="J1140">
        <v>0.5</v>
      </c>
      <c r="K1140">
        <v>0</v>
      </c>
    </row>
    <row r="1141" spans="1:11">
      <c r="A1141" s="57">
        <v>41609</v>
      </c>
      <c r="B1141">
        <v>2011</v>
      </c>
      <c r="C1141">
        <v>465562.72</v>
      </c>
      <c r="D1141">
        <v>465562.72</v>
      </c>
      <c r="E1141">
        <v>465562.72</v>
      </c>
      <c r="F1141">
        <v>5946</v>
      </c>
      <c r="G1141" t="s">
        <v>432</v>
      </c>
      <c r="H1141" t="s">
        <v>265</v>
      </c>
      <c r="I1141" t="s">
        <v>268</v>
      </c>
      <c r="J1141">
        <v>0.5</v>
      </c>
      <c r="K1141">
        <v>0</v>
      </c>
    </row>
    <row r="1142" spans="1:11">
      <c r="A1142" s="57">
        <v>41609</v>
      </c>
      <c r="B1142">
        <v>125</v>
      </c>
      <c r="C1142">
        <v>48720.03</v>
      </c>
      <c r="D1142">
        <v>49575.41</v>
      </c>
      <c r="E1142">
        <v>49575.41</v>
      </c>
      <c r="F1142">
        <v>5946</v>
      </c>
      <c r="G1142" t="s">
        <v>432</v>
      </c>
      <c r="H1142" t="s">
        <v>267</v>
      </c>
      <c r="I1142" t="s">
        <v>268</v>
      </c>
      <c r="J1142">
        <v>0.5</v>
      </c>
      <c r="K1142">
        <v>0</v>
      </c>
    </row>
    <row r="1143" spans="1:11">
      <c r="A1143" s="57">
        <v>41609</v>
      </c>
      <c r="B1143">
        <v>10740</v>
      </c>
      <c r="C1143">
        <v>827575.93</v>
      </c>
      <c r="D1143">
        <v>827575.93</v>
      </c>
      <c r="E1143">
        <v>827575.93</v>
      </c>
      <c r="F1143">
        <v>5947</v>
      </c>
      <c r="G1143" t="s">
        <v>433</v>
      </c>
      <c r="H1143" t="s">
        <v>265</v>
      </c>
      <c r="I1143" t="s">
        <v>268</v>
      </c>
      <c r="J1143">
        <v>0.5</v>
      </c>
      <c r="K1143">
        <v>0</v>
      </c>
    </row>
    <row r="1144" spans="1:11">
      <c r="A1144" s="57">
        <v>41609</v>
      </c>
      <c r="B1144">
        <v>1167</v>
      </c>
      <c r="C1144">
        <v>113557.84</v>
      </c>
      <c r="D1144">
        <v>116991.42</v>
      </c>
      <c r="E1144">
        <v>116991.42</v>
      </c>
      <c r="F1144">
        <v>5947</v>
      </c>
      <c r="G1144" t="s">
        <v>433</v>
      </c>
      <c r="H1144" t="s">
        <v>267</v>
      </c>
      <c r="I1144" t="s">
        <v>268</v>
      </c>
      <c r="J1144">
        <v>0.5</v>
      </c>
      <c r="K1144">
        <v>0</v>
      </c>
    </row>
    <row r="1145" spans="1:11">
      <c r="A1145" s="57">
        <v>41609</v>
      </c>
      <c r="B1145">
        <v>2</v>
      </c>
      <c r="C1145">
        <v>-132.99</v>
      </c>
      <c r="D1145">
        <v>0</v>
      </c>
      <c r="E1145">
        <v>-132.99</v>
      </c>
      <c r="F1145">
        <v>5948</v>
      </c>
      <c r="G1145" t="s">
        <v>434</v>
      </c>
      <c r="H1145" t="s">
        <v>265</v>
      </c>
      <c r="I1145">
        <v>0</v>
      </c>
      <c r="J1145">
        <v>0</v>
      </c>
      <c r="K1145">
        <v>0</v>
      </c>
    </row>
    <row r="1146" spans="1:11">
      <c r="A1146" s="57">
        <v>41609</v>
      </c>
      <c r="B1146">
        <v>2140</v>
      </c>
      <c r="C1146">
        <v>445347.25</v>
      </c>
      <c r="D1146">
        <v>445347.25</v>
      </c>
      <c r="E1146">
        <v>445347.25</v>
      </c>
      <c r="F1146">
        <v>5948</v>
      </c>
      <c r="G1146" t="s">
        <v>434</v>
      </c>
      <c r="H1146" t="s">
        <v>265</v>
      </c>
      <c r="I1146" t="s">
        <v>268</v>
      </c>
      <c r="J1146">
        <v>0.5</v>
      </c>
      <c r="K1146">
        <v>0</v>
      </c>
    </row>
    <row r="1147" spans="1:11">
      <c r="A1147" s="57">
        <v>41609</v>
      </c>
      <c r="B1147">
        <v>302</v>
      </c>
      <c r="C1147">
        <v>128592.74</v>
      </c>
      <c r="D1147">
        <v>132492.16</v>
      </c>
      <c r="E1147">
        <v>132492.16</v>
      </c>
      <c r="F1147">
        <v>5948</v>
      </c>
      <c r="G1147" t="s">
        <v>434</v>
      </c>
      <c r="H1147" t="s">
        <v>267</v>
      </c>
      <c r="I1147" t="s">
        <v>268</v>
      </c>
      <c r="J1147">
        <v>0.5</v>
      </c>
      <c r="K1147">
        <v>0</v>
      </c>
    </row>
    <row r="1148" spans="1:11">
      <c r="A1148" s="57">
        <v>41609</v>
      </c>
      <c r="B1148">
        <v>120</v>
      </c>
      <c r="C1148">
        <v>30843.200000000001</v>
      </c>
      <c r="D1148">
        <v>30843.200000000001</v>
      </c>
      <c r="E1148">
        <v>30843.200000000001</v>
      </c>
      <c r="F1148">
        <v>5949</v>
      </c>
      <c r="G1148" t="s">
        <v>435</v>
      </c>
      <c r="H1148" t="s">
        <v>265</v>
      </c>
      <c r="I1148" t="s">
        <v>268</v>
      </c>
      <c r="J1148">
        <v>0.5</v>
      </c>
      <c r="K1148">
        <v>0</v>
      </c>
    </row>
    <row r="1149" spans="1:11">
      <c r="A1149" s="57">
        <v>41609</v>
      </c>
      <c r="B1149">
        <v>42</v>
      </c>
      <c r="C1149">
        <v>5014.74</v>
      </c>
      <c r="D1149">
        <v>5165.16</v>
      </c>
      <c r="E1149">
        <v>5165.16</v>
      </c>
      <c r="F1149">
        <v>5949</v>
      </c>
      <c r="G1149" t="s">
        <v>435</v>
      </c>
      <c r="H1149" t="s">
        <v>267</v>
      </c>
      <c r="I1149" t="s">
        <v>268</v>
      </c>
      <c r="J1149">
        <v>0.5</v>
      </c>
      <c r="K1149">
        <v>0</v>
      </c>
    </row>
    <row r="1150" spans="1:11">
      <c r="A1150" s="57">
        <v>41609</v>
      </c>
      <c r="B1150">
        <v>2706</v>
      </c>
      <c r="C1150">
        <v>434696.47</v>
      </c>
      <c r="D1150">
        <v>434696.47</v>
      </c>
      <c r="E1150">
        <v>434696.47</v>
      </c>
      <c r="F1150">
        <v>5950</v>
      </c>
      <c r="G1150" t="s">
        <v>436</v>
      </c>
      <c r="H1150" t="s">
        <v>265</v>
      </c>
      <c r="I1150" t="s">
        <v>268</v>
      </c>
      <c r="J1150">
        <v>0.5</v>
      </c>
      <c r="K1150">
        <v>0</v>
      </c>
    </row>
    <row r="1151" spans="1:11">
      <c r="A1151" s="57">
        <v>41609</v>
      </c>
      <c r="B1151">
        <v>81</v>
      </c>
      <c r="C1151">
        <v>26794.91</v>
      </c>
      <c r="D1151">
        <v>27598.83</v>
      </c>
      <c r="E1151">
        <v>27598.83</v>
      </c>
      <c r="F1151">
        <v>5950</v>
      </c>
      <c r="G1151" t="s">
        <v>436</v>
      </c>
      <c r="H1151" t="s">
        <v>267</v>
      </c>
      <c r="I1151" t="s">
        <v>268</v>
      </c>
      <c r="J1151">
        <v>0.5</v>
      </c>
      <c r="K1151">
        <v>0</v>
      </c>
    </row>
    <row r="1152" spans="1:11">
      <c r="A1152" s="57">
        <v>41609</v>
      </c>
      <c r="B1152">
        <v>5</v>
      </c>
      <c r="C1152">
        <v>9560.07</v>
      </c>
      <c r="D1152">
        <v>9846.89</v>
      </c>
      <c r="E1152">
        <v>9846.89</v>
      </c>
      <c r="F1152">
        <v>5960</v>
      </c>
      <c r="G1152" t="s">
        <v>437</v>
      </c>
      <c r="H1152" t="s">
        <v>267</v>
      </c>
      <c r="I1152" t="s">
        <v>275</v>
      </c>
      <c r="J1152">
        <v>0.52</v>
      </c>
      <c r="K1152">
        <v>0</v>
      </c>
    </row>
    <row r="1153" spans="1:11">
      <c r="A1153" s="57">
        <v>41609</v>
      </c>
      <c r="B1153">
        <v>96</v>
      </c>
      <c r="C1153">
        <v>74883.289999999994</v>
      </c>
      <c r="D1153">
        <v>77199.31</v>
      </c>
      <c r="E1153">
        <v>77199.31</v>
      </c>
      <c r="F1153">
        <v>5962</v>
      </c>
      <c r="G1153" t="s">
        <v>438</v>
      </c>
      <c r="H1153" t="s">
        <v>267</v>
      </c>
      <c r="I1153" t="s">
        <v>269</v>
      </c>
      <c r="J1153">
        <v>0.52</v>
      </c>
      <c r="K1153">
        <v>0</v>
      </c>
    </row>
    <row r="1154" spans="1:11">
      <c r="A1154" s="57">
        <v>41609</v>
      </c>
      <c r="B1154">
        <v>5039</v>
      </c>
      <c r="C1154">
        <v>848994.08</v>
      </c>
      <c r="D1154">
        <v>848994.08</v>
      </c>
      <c r="E1154">
        <v>848994.08</v>
      </c>
      <c r="F1154">
        <v>5964</v>
      </c>
      <c r="G1154" t="s">
        <v>439</v>
      </c>
      <c r="H1154" t="s">
        <v>265</v>
      </c>
      <c r="I1154" t="s">
        <v>275</v>
      </c>
      <c r="J1154">
        <v>0.52</v>
      </c>
      <c r="K1154">
        <v>0</v>
      </c>
    </row>
    <row r="1155" spans="1:11">
      <c r="A1155" s="57">
        <v>41609</v>
      </c>
      <c r="B1155">
        <v>1</v>
      </c>
      <c r="C1155">
        <v>-14.2</v>
      </c>
      <c r="D1155">
        <v>0</v>
      </c>
      <c r="E1155">
        <v>-14.2</v>
      </c>
      <c r="F1155">
        <v>5964</v>
      </c>
      <c r="G1155" t="s">
        <v>439</v>
      </c>
      <c r="H1155" t="s">
        <v>267</v>
      </c>
      <c r="I1155">
        <v>0</v>
      </c>
      <c r="J1155">
        <v>0</v>
      </c>
      <c r="K1155">
        <v>0</v>
      </c>
    </row>
    <row r="1156" spans="1:11">
      <c r="A1156" s="57">
        <v>41609</v>
      </c>
      <c r="B1156">
        <v>5616</v>
      </c>
      <c r="C1156">
        <v>627605.23</v>
      </c>
      <c r="D1156">
        <v>641632.63</v>
      </c>
      <c r="E1156">
        <v>641632.63</v>
      </c>
      <c r="F1156">
        <v>5964</v>
      </c>
      <c r="G1156" t="s">
        <v>439</v>
      </c>
      <c r="H1156" t="s">
        <v>267</v>
      </c>
      <c r="I1156" t="s">
        <v>275</v>
      </c>
      <c r="J1156">
        <v>0.52</v>
      </c>
      <c r="K1156">
        <v>0</v>
      </c>
    </row>
    <row r="1157" spans="1:11">
      <c r="A1157" s="57">
        <v>41609</v>
      </c>
      <c r="B1157">
        <v>73</v>
      </c>
      <c r="C1157">
        <v>15858.53</v>
      </c>
      <c r="D1157">
        <v>16337.15</v>
      </c>
      <c r="E1157">
        <v>16337.15</v>
      </c>
      <c r="F1157">
        <v>5965</v>
      </c>
      <c r="G1157" t="s">
        <v>440</v>
      </c>
      <c r="H1157" t="s">
        <v>267</v>
      </c>
      <c r="I1157" t="s">
        <v>275</v>
      </c>
      <c r="J1157">
        <v>0.52</v>
      </c>
      <c r="K1157">
        <v>0</v>
      </c>
    </row>
    <row r="1158" spans="1:11">
      <c r="A1158" s="57">
        <v>41609</v>
      </c>
      <c r="B1158">
        <v>3</v>
      </c>
      <c r="C1158">
        <v>2801.87</v>
      </c>
      <c r="D1158">
        <v>2885.93</v>
      </c>
      <c r="E1158">
        <v>2885.93</v>
      </c>
      <c r="F1158">
        <v>5966</v>
      </c>
      <c r="G1158" t="s">
        <v>441</v>
      </c>
      <c r="H1158" t="s">
        <v>267</v>
      </c>
      <c r="I1158" t="s">
        <v>275</v>
      </c>
      <c r="J1158">
        <v>0.52</v>
      </c>
      <c r="K1158">
        <v>0</v>
      </c>
    </row>
    <row r="1159" spans="1:11">
      <c r="A1159" s="57">
        <v>41609</v>
      </c>
      <c r="B1159">
        <v>3917</v>
      </c>
      <c r="C1159">
        <v>721975.29</v>
      </c>
      <c r="D1159">
        <v>721975.29</v>
      </c>
      <c r="E1159">
        <v>721975.29</v>
      </c>
      <c r="F1159">
        <v>5967</v>
      </c>
      <c r="G1159" t="s">
        <v>442</v>
      </c>
      <c r="H1159" t="s">
        <v>265</v>
      </c>
      <c r="I1159" t="s">
        <v>275</v>
      </c>
      <c r="J1159">
        <v>0.52</v>
      </c>
      <c r="K1159">
        <v>0</v>
      </c>
    </row>
    <row r="1160" spans="1:11">
      <c r="A1160" s="57">
        <v>41609</v>
      </c>
      <c r="B1160">
        <v>1</v>
      </c>
      <c r="C1160">
        <v>1.04</v>
      </c>
      <c r="D1160">
        <v>0</v>
      </c>
      <c r="E1160">
        <v>1.08</v>
      </c>
      <c r="F1160">
        <v>5967</v>
      </c>
      <c r="G1160" t="s">
        <v>442</v>
      </c>
      <c r="H1160" t="s">
        <v>267</v>
      </c>
      <c r="I1160">
        <v>0</v>
      </c>
      <c r="J1160">
        <v>0</v>
      </c>
      <c r="K1160">
        <v>0</v>
      </c>
    </row>
    <row r="1161" spans="1:11">
      <c r="A1161" s="57">
        <v>41609</v>
      </c>
      <c r="B1161">
        <v>15256</v>
      </c>
      <c r="C1161">
        <v>572786.68999999994</v>
      </c>
      <c r="D1161">
        <v>588792.51</v>
      </c>
      <c r="E1161">
        <v>588792.51</v>
      </c>
      <c r="F1161">
        <v>5967</v>
      </c>
      <c r="G1161" t="s">
        <v>442</v>
      </c>
      <c r="H1161" t="s">
        <v>267</v>
      </c>
      <c r="I1161" t="s">
        <v>275</v>
      </c>
      <c r="J1161">
        <v>0.52</v>
      </c>
      <c r="K1161">
        <v>0</v>
      </c>
    </row>
    <row r="1162" spans="1:11">
      <c r="A1162" s="57">
        <v>41609</v>
      </c>
      <c r="B1162">
        <v>3376</v>
      </c>
      <c r="C1162">
        <v>314767.7</v>
      </c>
      <c r="D1162">
        <v>314767.7</v>
      </c>
      <c r="E1162">
        <v>314767.7</v>
      </c>
      <c r="F1162">
        <v>5968</v>
      </c>
      <c r="G1162" t="s">
        <v>443</v>
      </c>
      <c r="H1162" t="s">
        <v>265</v>
      </c>
      <c r="I1162" t="s">
        <v>275</v>
      </c>
      <c r="J1162">
        <v>0.52</v>
      </c>
      <c r="K1162">
        <v>0</v>
      </c>
    </row>
    <row r="1163" spans="1:11">
      <c r="A1163" s="57">
        <v>41609</v>
      </c>
      <c r="B1163">
        <v>698</v>
      </c>
      <c r="C1163">
        <v>91561.19</v>
      </c>
      <c r="D1163">
        <v>93833.49</v>
      </c>
      <c r="E1163">
        <v>93833.49</v>
      </c>
      <c r="F1163">
        <v>5968</v>
      </c>
      <c r="G1163" t="s">
        <v>443</v>
      </c>
      <c r="H1163" t="s">
        <v>267</v>
      </c>
      <c r="I1163" t="s">
        <v>275</v>
      </c>
      <c r="J1163">
        <v>0.52</v>
      </c>
      <c r="K1163">
        <v>0</v>
      </c>
    </row>
    <row r="1164" spans="1:11">
      <c r="A1164" s="57">
        <v>41609</v>
      </c>
      <c r="B1164">
        <v>7046</v>
      </c>
      <c r="C1164">
        <v>1310442.8</v>
      </c>
      <c r="D1164">
        <v>1310442.8</v>
      </c>
      <c r="E1164">
        <v>1310442.8</v>
      </c>
      <c r="F1164">
        <v>5969</v>
      </c>
      <c r="G1164" t="s">
        <v>444</v>
      </c>
      <c r="H1164" t="s">
        <v>265</v>
      </c>
      <c r="I1164" t="s">
        <v>275</v>
      </c>
      <c r="J1164">
        <v>0.52</v>
      </c>
      <c r="K1164">
        <v>0</v>
      </c>
    </row>
    <row r="1165" spans="1:11">
      <c r="A1165" s="57">
        <v>41609</v>
      </c>
      <c r="B1165">
        <v>1</v>
      </c>
      <c r="C1165">
        <v>-209.28</v>
      </c>
      <c r="D1165">
        <v>0</v>
      </c>
      <c r="E1165">
        <v>-203.36</v>
      </c>
      <c r="F1165">
        <v>5969</v>
      </c>
      <c r="G1165" t="s">
        <v>444</v>
      </c>
      <c r="H1165" t="s">
        <v>267</v>
      </c>
      <c r="I1165">
        <v>0</v>
      </c>
      <c r="J1165">
        <v>0</v>
      </c>
      <c r="K1165">
        <v>0</v>
      </c>
    </row>
    <row r="1166" spans="1:11">
      <c r="A1166" s="57">
        <v>41609</v>
      </c>
      <c r="B1166">
        <v>28515</v>
      </c>
      <c r="C1166">
        <v>2748154.15</v>
      </c>
      <c r="D1166">
        <v>2807254.75</v>
      </c>
      <c r="E1166">
        <v>2807254.75</v>
      </c>
      <c r="F1166">
        <v>5969</v>
      </c>
      <c r="G1166" t="s">
        <v>444</v>
      </c>
      <c r="H1166" t="s">
        <v>267</v>
      </c>
      <c r="I1166" t="s">
        <v>275</v>
      </c>
      <c r="J1166">
        <v>0.52</v>
      </c>
      <c r="K1166">
        <v>0</v>
      </c>
    </row>
    <row r="1167" spans="1:11">
      <c r="A1167" s="57">
        <v>41609</v>
      </c>
      <c r="B1167">
        <v>2666</v>
      </c>
      <c r="C1167">
        <v>391829.45</v>
      </c>
      <c r="D1167">
        <v>391829.45</v>
      </c>
      <c r="E1167">
        <v>391829.45</v>
      </c>
      <c r="F1167">
        <v>5970</v>
      </c>
      <c r="G1167" t="s">
        <v>445</v>
      </c>
      <c r="H1167" t="s">
        <v>265</v>
      </c>
      <c r="I1167" t="s">
        <v>268</v>
      </c>
      <c r="J1167">
        <v>0.5</v>
      </c>
      <c r="K1167">
        <v>0</v>
      </c>
    </row>
    <row r="1168" spans="1:11">
      <c r="A1168" s="57">
        <v>41609</v>
      </c>
      <c r="B1168">
        <v>350</v>
      </c>
      <c r="C1168">
        <v>55560.09</v>
      </c>
      <c r="D1168">
        <v>56910.55</v>
      </c>
      <c r="E1168">
        <v>56910.55</v>
      </c>
      <c r="F1168">
        <v>5970</v>
      </c>
      <c r="G1168" t="s">
        <v>445</v>
      </c>
      <c r="H1168" t="s">
        <v>267</v>
      </c>
      <c r="I1168" t="s">
        <v>268</v>
      </c>
      <c r="J1168">
        <v>0.5</v>
      </c>
      <c r="K1168">
        <v>0</v>
      </c>
    </row>
    <row r="1169" spans="1:11">
      <c r="A1169" s="57">
        <v>41609</v>
      </c>
      <c r="B1169">
        <v>184</v>
      </c>
      <c r="C1169">
        <v>114486.86</v>
      </c>
      <c r="D1169">
        <v>114486.86</v>
      </c>
      <c r="E1169">
        <v>114486.86</v>
      </c>
      <c r="F1169">
        <v>5971</v>
      </c>
      <c r="G1169" t="s">
        <v>446</v>
      </c>
      <c r="H1169" t="s">
        <v>265</v>
      </c>
      <c r="I1169" t="s">
        <v>268</v>
      </c>
      <c r="J1169">
        <v>0.5</v>
      </c>
      <c r="K1169">
        <v>0</v>
      </c>
    </row>
    <row r="1170" spans="1:11">
      <c r="A1170" s="57">
        <v>41609</v>
      </c>
      <c r="B1170">
        <v>74</v>
      </c>
      <c r="C1170">
        <v>64113.5</v>
      </c>
      <c r="D1170">
        <v>66036.899999999994</v>
      </c>
      <c r="E1170">
        <v>66036.899999999994</v>
      </c>
      <c r="F1170">
        <v>5971</v>
      </c>
      <c r="G1170" t="s">
        <v>446</v>
      </c>
      <c r="H1170" t="s">
        <v>267</v>
      </c>
      <c r="I1170" t="s">
        <v>268</v>
      </c>
      <c r="J1170">
        <v>0.5</v>
      </c>
      <c r="K1170">
        <v>0</v>
      </c>
    </row>
    <row r="1171" spans="1:11">
      <c r="A1171" s="57">
        <v>41609</v>
      </c>
      <c r="B1171">
        <v>236</v>
      </c>
      <c r="C1171">
        <v>46592.07</v>
      </c>
      <c r="D1171">
        <v>46592.07</v>
      </c>
      <c r="E1171">
        <v>46592.07</v>
      </c>
      <c r="F1171">
        <v>5972</v>
      </c>
      <c r="G1171" t="s">
        <v>447</v>
      </c>
      <c r="H1171" t="s">
        <v>265</v>
      </c>
      <c r="I1171" t="s">
        <v>268</v>
      </c>
      <c r="J1171">
        <v>0.5</v>
      </c>
      <c r="K1171">
        <v>0</v>
      </c>
    </row>
    <row r="1172" spans="1:11">
      <c r="A1172" s="57">
        <v>41609</v>
      </c>
      <c r="B1172">
        <v>5</v>
      </c>
      <c r="C1172">
        <v>377.09</v>
      </c>
      <c r="D1172">
        <v>388.39</v>
      </c>
      <c r="E1172">
        <v>388.39</v>
      </c>
      <c r="F1172">
        <v>5972</v>
      </c>
      <c r="G1172" t="s">
        <v>447</v>
      </c>
      <c r="H1172" t="s">
        <v>267</v>
      </c>
      <c r="I1172" t="s">
        <v>268</v>
      </c>
      <c r="J1172">
        <v>0.5</v>
      </c>
      <c r="K1172">
        <v>0</v>
      </c>
    </row>
    <row r="1173" spans="1:11">
      <c r="A1173" s="57">
        <v>41609</v>
      </c>
      <c r="B1173">
        <v>15</v>
      </c>
      <c r="C1173">
        <v>1554.65</v>
      </c>
      <c r="D1173">
        <v>1554.65</v>
      </c>
      <c r="E1173">
        <v>1554.65</v>
      </c>
      <c r="F1173">
        <v>5973</v>
      </c>
      <c r="G1173" t="s">
        <v>448</v>
      </c>
      <c r="H1173" t="s">
        <v>265</v>
      </c>
      <c r="I1173" t="s">
        <v>268</v>
      </c>
      <c r="J1173">
        <v>0.5</v>
      </c>
      <c r="K1173">
        <v>0</v>
      </c>
    </row>
    <row r="1174" spans="1:11">
      <c r="A1174" s="57">
        <v>41609</v>
      </c>
      <c r="B1174">
        <v>4</v>
      </c>
      <c r="C1174">
        <v>270.19</v>
      </c>
      <c r="D1174">
        <v>278.31</v>
      </c>
      <c r="E1174">
        <v>278.31</v>
      </c>
      <c r="F1174">
        <v>5973</v>
      </c>
      <c r="G1174" t="s">
        <v>448</v>
      </c>
      <c r="H1174" t="s">
        <v>267</v>
      </c>
      <c r="I1174" t="s">
        <v>268</v>
      </c>
      <c r="J1174">
        <v>0.5</v>
      </c>
      <c r="K1174">
        <v>0</v>
      </c>
    </row>
    <row r="1175" spans="1:11">
      <c r="A1175" s="57">
        <v>41609</v>
      </c>
      <c r="B1175">
        <v>4</v>
      </c>
      <c r="C1175">
        <v>1914.06</v>
      </c>
      <c r="D1175">
        <v>1971.48</v>
      </c>
      <c r="E1175">
        <v>1971.48</v>
      </c>
      <c r="F1175">
        <v>5976</v>
      </c>
      <c r="G1175" t="s">
        <v>559</v>
      </c>
      <c r="H1175" t="s">
        <v>267</v>
      </c>
      <c r="I1175" t="s">
        <v>266</v>
      </c>
      <c r="J1175">
        <v>0.5</v>
      </c>
      <c r="K1175">
        <v>0</v>
      </c>
    </row>
    <row r="1176" spans="1:11">
      <c r="A1176" s="57">
        <v>41609</v>
      </c>
      <c r="B1176">
        <v>8590</v>
      </c>
      <c r="C1176">
        <v>713003.06</v>
      </c>
      <c r="D1176">
        <v>713003.06</v>
      </c>
      <c r="E1176">
        <v>713003.06</v>
      </c>
      <c r="F1176">
        <v>5977</v>
      </c>
      <c r="G1176" t="s">
        <v>449</v>
      </c>
      <c r="H1176" t="s">
        <v>265</v>
      </c>
      <c r="I1176" t="s">
        <v>268</v>
      </c>
      <c r="J1176">
        <v>0.5</v>
      </c>
      <c r="K1176">
        <v>0</v>
      </c>
    </row>
    <row r="1177" spans="1:11">
      <c r="A1177" s="57">
        <v>41609</v>
      </c>
      <c r="B1177">
        <v>718</v>
      </c>
      <c r="C1177">
        <v>108355.7</v>
      </c>
      <c r="D1177">
        <v>111615.88</v>
      </c>
      <c r="E1177">
        <v>111615.88</v>
      </c>
      <c r="F1177">
        <v>5977</v>
      </c>
      <c r="G1177" t="s">
        <v>449</v>
      </c>
      <c r="H1177" t="s">
        <v>267</v>
      </c>
      <c r="I1177" t="s">
        <v>268</v>
      </c>
      <c r="J1177">
        <v>0.5</v>
      </c>
      <c r="K1177">
        <v>0</v>
      </c>
    </row>
    <row r="1178" spans="1:11">
      <c r="A1178" s="57">
        <v>41609</v>
      </c>
      <c r="B1178">
        <v>11</v>
      </c>
      <c r="C1178">
        <v>929.58</v>
      </c>
      <c r="D1178">
        <v>957.5</v>
      </c>
      <c r="E1178">
        <v>957.5</v>
      </c>
      <c r="F1178">
        <v>5983</v>
      </c>
      <c r="G1178" t="s">
        <v>450</v>
      </c>
      <c r="H1178" t="s">
        <v>267</v>
      </c>
      <c r="I1178" t="s">
        <v>273</v>
      </c>
      <c r="J1178">
        <v>0.48</v>
      </c>
      <c r="K1178">
        <v>0</v>
      </c>
    </row>
    <row r="1179" spans="1:11">
      <c r="A1179" s="57">
        <v>41609</v>
      </c>
      <c r="B1179">
        <v>2577</v>
      </c>
      <c r="C1179">
        <v>195568.3</v>
      </c>
      <c r="D1179">
        <v>195568.3</v>
      </c>
      <c r="E1179">
        <v>195568.3</v>
      </c>
      <c r="F1179">
        <v>5992</v>
      </c>
      <c r="G1179" t="s">
        <v>451</v>
      </c>
      <c r="H1179" t="s">
        <v>265</v>
      </c>
      <c r="I1179" t="s">
        <v>268</v>
      </c>
      <c r="J1179">
        <v>0.5</v>
      </c>
      <c r="K1179">
        <v>0</v>
      </c>
    </row>
    <row r="1180" spans="1:11">
      <c r="A1180" s="57">
        <v>41609</v>
      </c>
      <c r="B1180">
        <v>187</v>
      </c>
      <c r="C1180">
        <v>19709.12</v>
      </c>
      <c r="D1180">
        <v>20316.2</v>
      </c>
      <c r="E1180">
        <v>20316.2</v>
      </c>
      <c r="F1180">
        <v>5992</v>
      </c>
      <c r="G1180" t="s">
        <v>451</v>
      </c>
      <c r="H1180" t="s">
        <v>267</v>
      </c>
      <c r="I1180" t="s">
        <v>268</v>
      </c>
      <c r="J1180">
        <v>0.5</v>
      </c>
      <c r="K1180">
        <v>0</v>
      </c>
    </row>
    <row r="1181" spans="1:11">
      <c r="A1181" s="57">
        <v>41609</v>
      </c>
      <c r="B1181">
        <v>40</v>
      </c>
      <c r="C1181">
        <v>2060.73</v>
      </c>
      <c r="D1181">
        <v>2122.5500000000002</v>
      </c>
      <c r="E1181">
        <v>2122.5500000000002</v>
      </c>
      <c r="F1181">
        <v>5993</v>
      </c>
      <c r="G1181" t="s">
        <v>452</v>
      </c>
      <c r="H1181" t="s">
        <v>267</v>
      </c>
      <c r="I1181" t="s">
        <v>268</v>
      </c>
      <c r="J1181">
        <v>0.5</v>
      </c>
      <c r="K1181">
        <v>0</v>
      </c>
    </row>
    <row r="1182" spans="1:11">
      <c r="A1182" s="57">
        <v>41609</v>
      </c>
      <c r="B1182">
        <v>6182</v>
      </c>
      <c r="C1182">
        <v>329457.37</v>
      </c>
      <c r="D1182">
        <v>329457.37</v>
      </c>
      <c r="E1182">
        <v>329457.37</v>
      </c>
      <c r="F1182">
        <v>5994</v>
      </c>
      <c r="G1182" t="s">
        <v>453</v>
      </c>
      <c r="H1182" t="s">
        <v>265</v>
      </c>
      <c r="I1182" t="s">
        <v>268</v>
      </c>
      <c r="J1182">
        <v>0.5</v>
      </c>
      <c r="K1182">
        <v>0</v>
      </c>
    </row>
    <row r="1183" spans="1:11">
      <c r="A1183" s="57">
        <v>41609</v>
      </c>
      <c r="B1183">
        <v>31</v>
      </c>
      <c r="C1183">
        <v>3392.46</v>
      </c>
      <c r="D1183">
        <v>3494.24</v>
      </c>
      <c r="E1183">
        <v>3494.24</v>
      </c>
      <c r="F1183">
        <v>5994</v>
      </c>
      <c r="G1183" t="s">
        <v>453</v>
      </c>
      <c r="H1183" t="s">
        <v>267</v>
      </c>
      <c r="I1183" t="s">
        <v>268</v>
      </c>
      <c r="J1183">
        <v>0.5</v>
      </c>
      <c r="K1183">
        <v>0</v>
      </c>
    </row>
    <row r="1184" spans="1:11">
      <c r="A1184" s="57">
        <v>41609</v>
      </c>
      <c r="B1184">
        <v>2341</v>
      </c>
      <c r="C1184">
        <v>203306.34</v>
      </c>
      <c r="D1184">
        <v>203306.34</v>
      </c>
      <c r="E1184">
        <v>203306.34</v>
      </c>
      <c r="F1184">
        <v>5995</v>
      </c>
      <c r="G1184" t="s">
        <v>454</v>
      </c>
      <c r="H1184" t="s">
        <v>265</v>
      </c>
      <c r="I1184" t="s">
        <v>268</v>
      </c>
      <c r="J1184">
        <v>0.5</v>
      </c>
      <c r="K1184">
        <v>0</v>
      </c>
    </row>
    <row r="1185" spans="1:11">
      <c r="A1185" s="57">
        <v>41609</v>
      </c>
      <c r="B1185">
        <v>31</v>
      </c>
      <c r="C1185">
        <v>4293.93</v>
      </c>
      <c r="D1185">
        <v>4422.75</v>
      </c>
      <c r="E1185">
        <v>4422.75</v>
      </c>
      <c r="F1185">
        <v>5995</v>
      </c>
      <c r="G1185" t="s">
        <v>454</v>
      </c>
      <c r="H1185" t="s">
        <v>267</v>
      </c>
      <c r="I1185" t="s">
        <v>268</v>
      </c>
      <c r="J1185">
        <v>0.5</v>
      </c>
      <c r="K1185">
        <v>0</v>
      </c>
    </row>
    <row r="1186" spans="1:11">
      <c r="A1186" s="57">
        <v>41609</v>
      </c>
      <c r="B1186">
        <v>1527</v>
      </c>
      <c r="C1186">
        <v>213882.22</v>
      </c>
      <c r="D1186">
        <v>213882.22</v>
      </c>
      <c r="E1186">
        <v>213882.22</v>
      </c>
      <c r="F1186">
        <v>5996</v>
      </c>
      <c r="G1186" t="s">
        <v>455</v>
      </c>
      <c r="H1186" t="s">
        <v>265</v>
      </c>
      <c r="I1186" t="s">
        <v>268</v>
      </c>
      <c r="J1186">
        <v>0.5</v>
      </c>
      <c r="K1186">
        <v>0</v>
      </c>
    </row>
    <row r="1187" spans="1:11">
      <c r="A1187" s="57">
        <v>41609</v>
      </c>
      <c r="B1187">
        <v>1</v>
      </c>
      <c r="C1187">
        <v>91.75</v>
      </c>
      <c r="D1187">
        <v>94.51</v>
      </c>
      <c r="E1187">
        <v>94.51</v>
      </c>
      <c r="F1187">
        <v>5996</v>
      </c>
      <c r="G1187" t="s">
        <v>455</v>
      </c>
      <c r="H1187" t="s">
        <v>267</v>
      </c>
      <c r="I1187" t="s">
        <v>268</v>
      </c>
      <c r="J1187">
        <v>0.5</v>
      </c>
      <c r="K1187">
        <v>0</v>
      </c>
    </row>
    <row r="1188" spans="1:11">
      <c r="A1188" s="57">
        <v>41609</v>
      </c>
      <c r="B1188">
        <v>2</v>
      </c>
      <c r="C1188">
        <v>110.78</v>
      </c>
      <c r="D1188">
        <v>114.1</v>
      </c>
      <c r="E1188">
        <v>114.1</v>
      </c>
      <c r="F1188">
        <v>5997</v>
      </c>
      <c r="G1188" t="s">
        <v>560</v>
      </c>
      <c r="H1188" t="s">
        <v>267</v>
      </c>
      <c r="I1188" t="s">
        <v>268</v>
      </c>
      <c r="J1188">
        <v>0.5</v>
      </c>
      <c r="K1188">
        <v>0</v>
      </c>
    </row>
    <row r="1189" spans="1:11">
      <c r="A1189" s="57">
        <v>41609</v>
      </c>
      <c r="B1189">
        <v>1105</v>
      </c>
      <c r="C1189">
        <v>134904.69</v>
      </c>
      <c r="D1189">
        <v>134904.69</v>
      </c>
      <c r="E1189">
        <v>134904.69</v>
      </c>
      <c r="F1189">
        <v>5998</v>
      </c>
      <c r="G1189" t="s">
        <v>456</v>
      </c>
      <c r="H1189" t="s">
        <v>265</v>
      </c>
      <c r="I1189" t="s">
        <v>268</v>
      </c>
      <c r="J1189">
        <v>0.5</v>
      </c>
      <c r="K1189">
        <v>0</v>
      </c>
    </row>
    <row r="1190" spans="1:11">
      <c r="A1190" s="57">
        <v>41609</v>
      </c>
      <c r="B1190">
        <v>8</v>
      </c>
      <c r="C1190">
        <v>1859.86</v>
      </c>
      <c r="D1190">
        <v>1915.66</v>
      </c>
      <c r="E1190">
        <v>1915.66</v>
      </c>
      <c r="F1190">
        <v>5998</v>
      </c>
      <c r="G1190" t="s">
        <v>456</v>
      </c>
      <c r="H1190" t="s">
        <v>267</v>
      </c>
      <c r="I1190" t="s">
        <v>268</v>
      </c>
      <c r="J1190">
        <v>0.5</v>
      </c>
      <c r="K1190">
        <v>0</v>
      </c>
    </row>
    <row r="1191" spans="1:11">
      <c r="A1191" s="57">
        <v>41609</v>
      </c>
      <c r="B1191">
        <v>16498</v>
      </c>
      <c r="C1191">
        <v>2754664.18</v>
      </c>
      <c r="D1191">
        <v>2754664.18</v>
      </c>
      <c r="E1191">
        <v>2754664.18</v>
      </c>
      <c r="F1191">
        <v>5999</v>
      </c>
      <c r="G1191" t="s">
        <v>457</v>
      </c>
      <c r="H1191" t="s">
        <v>265</v>
      </c>
      <c r="I1191" t="s">
        <v>268</v>
      </c>
      <c r="J1191">
        <v>0.5</v>
      </c>
      <c r="K1191">
        <v>0</v>
      </c>
    </row>
    <row r="1192" spans="1:11">
      <c r="A1192" s="57">
        <v>41609</v>
      </c>
      <c r="B1192">
        <v>1</v>
      </c>
      <c r="C1192">
        <v>82.18</v>
      </c>
      <c r="D1192">
        <v>0</v>
      </c>
      <c r="E1192">
        <v>84.64</v>
      </c>
      <c r="F1192">
        <v>5999</v>
      </c>
      <c r="G1192" t="s">
        <v>457</v>
      </c>
      <c r="H1192" t="s">
        <v>267</v>
      </c>
      <c r="I1192">
        <v>0</v>
      </c>
      <c r="J1192">
        <v>0</v>
      </c>
      <c r="K1192">
        <v>0</v>
      </c>
    </row>
    <row r="1193" spans="1:11">
      <c r="A1193" s="57">
        <v>41609</v>
      </c>
      <c r="B1193">
        <v>1890</v>
      </c>
      <c r="C1193">
        <v>292758.86</v>
      </c>
      <c r="D1193">
        <v>301629.18</v>
      </c>
      <c r="E1193">
        <v>301629.18</v>
      </c>
      <c r="F1193">
        <v>5999</v>
      </c>
      <c r="G1193" t="s">
        <v>457</v>
      </c>
      <c r="H1193" t="s">
        <v>267</v>
      </c>
      <c r="I1193" t="s">
        <v>268</v>
      </c>
      <c r="J1193">
        <v>0.5</v>
      </c>
      <c r="K1193">
        <v>0</v>
      </c>
    </row>
    <row r="1194" spans="1:11">
      <c r="A1194" s="57">
        <v>41609</v>
      </c>
      <c r="B1194">
        <v>3714</v>
      </c>
      <c r="C1194">
        <v>1011680.54</v>
      </c>
      <c r="D1194">
        <v>1011680.54</v>
      </c>
      <c r="E1194">
        <v>1011680.54</v>
      </c>
      <c r="F1194">
        <v>6012</v>
      </c>
      <c r="G1194" t="s">
        <v>459</v>
      </c>
      <c r="H1194" t="s">
        <v>265</v>
      </c>
      <c r="I1194" t="s">
        <v>266</v>
      </c>
      <c r="J1194">
        <v>0.5</v>
      </c>
      <c r="K1194">
        <v>0</v>
      </c>
    </row>
    <row r="1195" spans="1:11">
      <c r="A1195" s="57">
        <v>41609</v>
      </c>
      <c r="B1195">
        <v>3</v>
      </c>
      <c r="C1195">
        <v>-512.48</v>
      </c>
      <c r="D1195">
        <v>0</v>
      </c>
      <c r="E1195">
        <v>-512.48</v>
      </c>
      <c r="F1195">
        <v>6012</v>
      </c>
      <c r="G1195" t="s">
        <v>459</v>
      </c>
      <c r="H1195" t="s">
        <v>267</v>
      </c>
      <c r="I1195">
        <v>0</v>
      </c>
      <c r="J1195">
        <v>0</v>
      </c>
      <c r="K1195">
        <v>0</v>
      </c>
    </row>
    <row r="1196" spans="1:11">
      <c r="A1196" s="57">
        <v>41609</v>
      </c>
      <c r="B1196">
        <v>375</v>
      </c>
      <c r="C1196">
        <v>-37171.83</v>
      </c>
      <c r="D1196">
        <v>-37022.31</v>
      </c>
      <c r="E1196">
        <v>-37022.31</v>
      </c>
      <c r="F1196">
        <v>6012</v>
      </c>
      <c r="G1196" t="s">
        <v>459</v>
      </c>
      <c r="H1196" t="s">
        <v>267</v>
      </c>
      <c r="I1196" t="s">
        <v>266</v>
      </c>
      <c r="J1196">
        <v>0.5</v>
      </c>
      <c r="K1196">
        <v>0</v>
      </c>
    </row>
    <row r="1197" spans="1:11">
      <c r="A1197" s="57">
        <v>41609</v>
      </c>
      <c r="B1197">
        <v>2</v>
      </c>
      <c r="C1197">
        <v>1767.88</v>
      </c>
      <c r="D1197">
        <v>1820.92</v>
      </c>
      <c r="E1197">
        <v>1820.92</v>
      </c>
      <c r="F1197">
        <v>6051</v>
      </c>
      <c r="G1197" t="s">
        <v>561</v>
      </c>
      <c r="H1197" t="s">
        <v>267</v>
      </c>
      <c r="I1197" t="s">
        <v>266</v>
      </c>
      <c r="J1197">
        <v>0.5</v>
      </c>
      <c r="K1197">
        <v>0</v>
      </c>
    </row>
    <row r="1198" spans="1:11">
      <c r="A1198" s="57">
        <v>41609</v>
      </c>
      <c r="B1198">
        <v>2</v>
      </c>
      <c r="C1198">
        <v>554.34</v>
      </c>
      <c r="D1198">
        <v>554.34</v>
      </c>
      <c r="E1198">
        <v>554.34</v>
      </c>
      <c r="F1198">
        <v>6211</v>
      </c>
      <c r="G1198" t="s">
        <v>460</v>
      </c>
      <c r="H1198" t="s">
        <v>265</v>
      </c>
      <c r="I1198" t="s">
        <v>266</v>
      </c>
      <c r="J1198">
        <v>0.5</v>
      </c>
      <c r="K1198">
        <v>0</v>
      </c>
    </row>
    <row r="1199" spans="1:11">
      <c r="A1199" s="57">
        <v>41609</v>
      </c>
      <c r="B1199">
        <v>3</v>
      </c>
      <c r="C1199">
        <v>4837.6499999999996</v>
      </c>
      <c r="D1199">
        <v>4982.79</v>
      </c>
      <c r="E1199">
        <v>4982.79</v>
      </c>
      <c r="F1199">
        <v>6211</v>
      </c>
      <c r="G1199" t="s">
        <v>460</v>
      </c>
      <c r="H1199" t="s">
        <v>267</v>
      </c>
      <c r="I1199" t="s">
        <v>266</v>
      </c>
      <c r="J1199">
        <v>0.5</v>
      </c>
      <c r="K1199">
        <v>0</v>
      </c>
    </row>
    <row r="1200" spans="1:11">
      <c r="A1200" s="57">
        <v>41609</v>
      </c>
      <c r="B1200">
        <v>11</v>
      </c>
      <c r="C1200">
        <v>839</v>
      </c>
      <c r="D1200">
        <v>0</v>
      </c>
      <c r="E1200">
        <v>839</v>
      </c>
      <c r="F1200">
        <v>6300</v>
      </c>
      <c r="G1200" t="s">
        <v>461</v>
      </c>
      <c r="H1200" t="s">
        <v>265</v>
      </c>
      <c r="I1200">
        <v>0</v>
      </c>
      <c r="J1200">
        <v>0</v>
      </c>
      <c r="K1200">
        <v>0</v>
      </c>
    </row>
    <row r="1201" spans="1:11">
      <c r="A1201" s="57">
        <v>41609</v>
      </c>
      <c r="B1201">
        <v>55877</v>
      </c>
      <c r="C1201">
        <v>14293223.039999999</v>
      </c>
      <c r="D1201">
        <v>14293223.039999999</v>
      </c>
      <c r="E1201">
        <v>14293223.039999999</v>
      </c>
      <c r="F1201">
        <v>6300</v>
      </c>
      <c r="G1201" t="s">
        <v>461</v>
      </c>
      <c r="H1201" t="s">
        <v>265</v>
      </c>
      <c r="I1201" t="s">
        <v>266</v>
      </c>
      <c r="J1201">
        <v>0.5</v>
      </c>
      <c r="K1201">
        <v>0</v>
      </c>
    </row>
    <row r="1202" spans="1:11">
      <c r="A1202" s="57">
        <v>41609</v>
      </c>
      <c r="B1202">
        <v>1</v>
      </c>
      <c r="C1202">
        <v>-500</v>
      </c>
      <c r="D1202">
        <v>0</v>
      </c>
      <c r="E1202">
        <v>-500</v>
      </c>
      <c r="F1202">
        <v>6300</v>
      </c>
      <c r="G1202" t="s">
        <v>461</v>
      </c>
      <c r="H1202" t="s">
        <v>267</v>
      </c>
      <c r="I1202">
        <v>0</v>
      </c>
      <c r="J1202">
        <v>0</v>
      </c>
      <c r="K1202">
        <v>0</v>
      </c>
    </row>
    <row r="1203" spans="1:11">
      <c r="A1203" s="57">
        <v>41609</v>
      </c>
      <c r="B1203">
        <v>177</v>
      </c>
      <c r="C1203">
        <v>33233.03</v>
      </c>
      <c r="D1203">
        <v>33973.949999999997</v>
      </c>
      <c r="E1203">
        <v>33973.949999999997</v>
      </c>
      <c r="F1203">
        <v>6300</v>
      </c>
      <c r="G1203" t="s">
        <v>461</v>
      </c>
      <c r="H1203" t="s">
        <v>267</v>
      </c>
      <c r="I1203" t="s">
        <v>266</v>
      </c>
      <c r="J1203">
        <v>0.5</v>
      </c>
      <c r="K1203">
        <v>0</v>
      </c>
    </row>
    <row r="1204" spans="1:11">
      <c r="A1204" s="57">
        <v>41609</v>
      </c>
      <c r="B1204">
        <v>2</v>
      </c>
      <c r="C1204">
        <v>129.5</v>
      </c>
      <c r="D1204">
        <v>0</v>
      </c>
      <c r="E1204">
        <v>129.5</v>
      </c>
      <c r="F1204">
        <v>7011</v>
      </c>
      <c r="G1204" t="s">
        <v>462</v>
      </c>
      <c r="H1204" t="s">
        <v>265</v>
      </c>
      <c r="I1204">
        <v>0</v>
      </c>
      <c r="J1204">
        <v>0</v>
      </c>
      <c r="K1204">
        <v>0</v>
      </c>
    </row>
    <row r="1205" spans="1:11">
      <c r="A1205" s="57">
        <v>41609</v>
      </c>
      <c r="B1205">
        <v>21542</v>
      </c>
      <c r="C1205">
        <v>6049781.8200000003</v>
      </c>
      <c r="D1205">
        <v>6049781.8200000003</v>
      </c>
      <c r="E1205">
        <v>6049781.8200000003</v>
      </c>
      <c r="F1205">
        <v>7011</v>
      </c>
      <c r="G1205" t="s">
        <v>462</v>
      </c>
      <c r="H1205" t="s">
        <v>265</v>
      </c>
      <c r="I1205" t="s">
        <v>276</v>
      </c>
      <c r="J1205">
        <v>0.52</v>
      </c>
      <c r="K1205">
        <v>0</v>
      </c>
    </row>
    <row r="1206" spans="1:11">
      <c r="A1206" s="57">
        <v>41609</v>
      </c>
      <c r="B1206">
        <v>10282</v>
      </c>
      <c r="C1206">
        <v>5409342.2000000002</v>
      </c>
      <c r="D1206">
        <v>5577027.9400000004</v>
      </c>
      <c r="E1206">
        <v>5577027.9400000004</v>
      </c>
      <c r="F1206">
        <v>7011</v>
      </c>
      <c r="G1206" t="s">
        <v>462</v>
      </c>
      <c r="H1206" t="s">
        <v>267</v>
      </c>
      <c r="I1206" t="s">
        <v>276</v>
      </c>
      <c r="J1206">
        <v>0.52</v>
      </c>
      <c r="K1206">
        <v>0</v>
      </c>
    </row>
    <row r="1207" spans="1:11">
      <c r="A1207" s="57">
        <v>41609</v>
      </c>
      <c r="B1207">
        <v>171</v>
      </c>
      <c r="C1207">
        <v>106829.86</v>
      </c>
      <c r="D1207">
        <v>109902.22</v>
      </c>
      <c r="E1207">
        <v>109902.22</v>
      </c>
      <c r="F1207">
        <v>7012</v>
      </c>
      <c r="G1207" t="s">
        <v>463</v>
      </c>
      <c r="H1207" t="s">
        <v>267</v>
      </c>
      <c r="I1207" t="s">
        <v>276</v>
      </c>
      <c r="J1207">
        <v>0.52</v>
      </c>
      <c r="K1207">
        <v>0</v>
      </c>
    </row>
    <row r="1208" spans="1:11">
      <c r="A1208" s="57">
        <v>41609</v>
      </c>
      <c r="B1208">
        <v>2</v>
      </c>
      <c r="C1208">
        <v>1822.95</v>
      </c>
      <c r="D1208">
        <v>1877.63</v>
      </c>
      <c r="E1208">
        <v>1877.63</v>
      </c>
      <c r="F1208">
        <v>7032</v>
      </c>
      <c r="G1208" t="s">
        <v>464</v>
      </c>
      <c r="H1208" t="s">
        <v>267</v>
      </c>
      <c r="I1208" t="s">
        <v>276</v>
      </c>
      <c r="J1208">
        <v>0.52</v>
      </c>
      <c r="K1208">
        <v>0</v>
      </c>
    </row>
    <row r="1209" spans="1:11">
      <c r="A1209" s="57">
        <v>41609</v>
      </c>
      <c r="B1209">
        <v>77</v>
      </c>
      <c r="C1209">
        <v>24687.13</v>
      </c>
      <c r="D1209">
        <v>24687.13</v>
      </c>
      <c r="E1209">
        <v>24687.13</v>
      </c>
      <c r="F1209">
        <v>7033</v>
      </c>
      <c r="G1209" t="s">
        <v>465</v>
      </c>
      <c r="H1209" t="s">
        <v>265</v>
      </c>
      <c r="I1209" t="s">
        <v>276</v>
      </c>
      <c r="J1209">
        <v>0.52</v>
      </c>
      <c r="K1209">
        <v>0</v>
      </c>
    </row>
    <row r="1210" spans="1:11">
      <c r="A1210" s="57">
        <v>41609</v>
      </c>
      <c r="B1210">
        <v>13</v>
      </c>
      <c r="C1210">
        <v>1879.66</v>
      </c>
      <c r="D1210">
        <v>1949.84</v>
      </c>
      <c r="E1210">
        <v>1949.84</v>
      </c>
      <c r="F1210">
        <v>7033</v>
      </c>
      <c r="G1210" t="s">
        <v>465</v>
      </c>
      <c r="H1210" t="s">
        <v>267</v>
      </c>
      <c r="I1210" t="s">
        <v>276</v>
      </c>
      <c r="J1210">
        <v>0.52</v>
      </c>
      <c r="K1210">
        <v>0</v>
      </c>
    </row>
    <row r="1211" spans="1:11">
      <c r="A1211" s="57">
        <v>41609</v>
      </c>
      <c r="B1211">
        <v>34</v>
      </c>
      <c r="C1211">
        <v>2145.35</v>
      </c>
      <c r="D1211">
        <v>2145.35</v>
      </c>
      <c r="E1211">
        <v>2145.35</v>
      </c>
      <c r="F1211">
        <v>7210</v>
      </c>
      <c r="G1211" t="s">
        <v>466</v>
      </c>
      <c r="H1211" t="s">
        <v>265</v>
      </c>
      <c r="I1211" t="s">
        <v>266</v>
      </c>
      <c r="J1211">
        <v>0.5</v>
      </c>
      <c r="K1211">
        <v>0</v>
      </c>
    </row>
    <row r="1212" spans="1:11">
      <c r="A1212" s="57">
        <v>41609</v>
      </c>
      <c r="B1212">
        <v>2</v>
      </c>
      <c r="C1212">
        <v>83.27</v>
      </c>
      <c r="D1212">
        <v>85.75</v>
      </c>
      <c r="E1212">
        <v>85.75</v>
      </c>
      <c r="F1212">
        <v>7211</v>
      </c>
      <c r="G1212" t="s">
        <v>467</v>
      </c>
      <c r="H1212" t="s">
        <v>267</v>
      </c>
      <c r="I1212" t="s">
        <v>266</v>
      </c>
      <c r="J1212">
        <v>0.5</v>
      </c>
      <c r="K1212">
        <v>0</v>
      </c>
    </row>
    <row r="1213" spans="1:11">
      <c r="A1213" s="57">
        <v>41609</v>
      </c>
      <c r="B1213">
        <v>1418</v>
      </c>
      <c r="C1213">
        <v>74755.98</v>
      </c>
      <c r="D1213">
        <v>74755.98</v>
      </c>
      <c r="E1213">
        <v>74755.98</v>
      </c>
      <c r="F1213">
        <v>7216</v>
      </c>
      <c r="G1213" t="s">
        <v>468</v>
      </c>
      <c r="H1213" t="s">
        <v>265</v>
      </c>
      <c r="I1213" t="s">
        <v>266</v>
      </c>
      <c r="J1213">
        <v>0.5</v>
      </c>
      <c r="K1213">
        <v>0</v>
      </c>
    </row>
    <row r="1214" spans="1:11">
      <c r="A1214" s="57">
        <v>41609</v>
      </c>
      <c r="B1214">
        <v>23</v>
      </c>
      <c r="C1214">
        <v>1676</v>
      </c>
      <c r="D1214">
        <v>1726.3</v>
      </c>
      <c r="E1214">
        <v>1726.3</v>
      </c>
      <c r="F1214">
        <v>7216</v>
      </c>
      <c r="G1214" t="s">
        <v>468</v>
      </c>
      <c r="H1214" t="s">
        <v>267</v>
      </c>
      <c r="I1214" t="s">
        <v>266</v>
      </c>
      <c r="J1214">
        <v>0.5</v>
      </c>
      <c r="K1214">
        <v>0</v>
      </c>
    </row>
    <row r="1215" spans="1:11">
      <c r="A1215" s="57">
        <v>41609</v>
      </c>
      <c r="B1215">
        <v>79</v>
      </c>
      <c r="C1215">
        <v>10494.4</v>
      </c>
      <c r="D1215">
        <v>10494.4</v>
      </c>
      <c r="E1215">
        <v>10494.4</v>
      </c>
      <c r="F1215">
        <v>7217</v>
      </c>
      <c r="G1215" t="s">
        <v>469</v>
      </c>
      <c r="H1215" t="s">
        <v>265</v>
      </c>
      <c r="I1215" t="s">
        <v>266</v>
      </c>
      <c r="J1215">
        <v>0.5</v>
      </c>
      <c r="K1215">
        <v>0</v>
      </c>
    </row>
    <row r="1216" spans="1:11">
      <c r="A1216" s="57">
        <v>41609</v>
      </c>
      <c r="B1216">
        <v>1</v>
      </c>
      <c r="C1216">
        <v>280.77999999999997</v>
      </c>
      <c r="D1216">
        <v>289.2</v>
      </c>
      <c r="E1216">
        <v>289.2</v>
      </c>
      <c r="F1216">
        <v>7217</v>
      </c>
      <c r="G1216" t="s">
        <v>469</v>
      </c>
      <c r="H1216" t="s">
        <v>267</v>
      </c>
      <c r="I1216" t="s">
        <v>266</v>
      </c>
      <c r="J1216">
        <v>0.5</v>
      </c>
      <c r="K1216">
        <v>0</v>
      </c>
    </row>
    <row r="1217" spans="1:11">
      <c r="A1217" s="57">
        <v>41609</v>
      </c>
      <c r="B1217">
        <v>108</v>
      </c>
      <c r="C1217">
        <v>58228.51</v>
      </c>
      <c r="D1217">
        <v>58228.51</v>
      </c>
      <c r="E1217">
        <v>58228.51</v>
      </c>
      <c r="F1217">
        <v>7221</v>
      </c>
      <c r="G1217" t="s">
        <v>470</v>
      </c>
      <c r="H1217" t="s">
        <v>265</v>
      </c>
      <c r="I1217" t="s">
        <v>266</v>
      </c>
      <c r="J1217">
        <v>0.5</v>
      </c>
      <c r="K1217">
        <v>0</v>
      </c>
    </row>
    <row r="1218" spans="1:11">
      <c r="A1218" s="57">
        <v>41609</v>
      </c>
      <c r="B1218">
        <v>44</v>
      </c>
      <c r="C1218">
        <v>5013.58</v>
      </c>
      <c r="D1218">
        <v>5164.04</v>
      </c>
      <c r="E1218">
        <v>5164.04</v>
      </c>
      <c r="F1218">
        <v>7221</v>
      </c>
      <c r="G1218" t="s">
        <v>470</v>
      </c>
      <c r="H1218" t="s">
        <v>267</v>
      </c>
      <c r="I1218" t="s">
        <v>266</v>
      </c>
      <c r="J1218">
        <v>0.5</v>
      </c>
      <c r="K1218">
        <v>0</v>
      </c>
    </row>
    <row r="1219" spans="1:11">
      <c r="A1219" s="57">
        <v>41609</v>
      </c>
      <c r="B1219">
        <v>11630</v>
      </c>
      <c r="C1219">
        <v>1334523.77</v>
      </c>
      <c r="D1219">
        <v>1334523.77</v>
      </c>
      <c r="E1219">
        <v>1334523.77</v>
      </c>
      <c r="F1219">
        <v>7230</v>
      </c>
      <c r="G1219" t="s">
        <v>471</v>
      </c>
      <c r="H1219" t="s">
        <v>265</v>
      </c>
      <c r="I1219" t="s">
        <v>266</v>
      </c>
      <c r="J1219">
        <v>0.5</v>
      </c>
      <c r="K1219">
        <v>0</v>
      </c>
    </row>
    <row r="1220" spans="1:11">
      <c r="A1220" s="57">
        <v>41609</v>
      </c>
      <c r="B1220">
        <v>1224</v>
      </c>
      <c r="C1220">
        <v>167461.62</v>
      </c>
      <c r="D1220">
        <v>168333.92</v>
      </c>
      <c r="E1220">
        <v>168333.92</v>
      </c>
      <c r="F1220">
        <v>7230</v>
      </c>
      <c r="G1220" t="s">
        <v>471</v>
      </c>
      <c r="H1220" t="s">
        <v>267</v>
      </c>
      <c r="I1220" t="s">
        <v>266</v>
      </c>
      <c r="J1220">
        <v>0.5</v>
      </c>
      <c r="K1220">
        <v>0</v>
      </c>
    </row>
    <row r="1221" spans="1:11">
      <c r="A1221" s="57">
        <v>41609</v>
      </c>
      <c r="B1221">
        <v>91</v>
      </c>
      <c r="C1221">
        <v>291772.65000000002</v>
      </c>
      <c r="D1221">
        <v>291772.65000000002</v>
      </c>
      <c r="E1221">
        <v>291772.65000000002</v>
      </c>
      <c r="F1221">
        <v>7261</v>
      </c>
      <c r="G1221" t="s">
        <v>472</v>
      </c>
      <c r="H1221" t="s">
        <v>265</v>
      </c>
      <c r="I1221" t="s">
        <v>266</v>
      </c>
      <c r="J1221">
        <v>0.5</v>
      </c>
      <c r="K1221">
        <v>0</v>
      </c>
    </row>
    <row r="1222" spans="1:11">
      <c r="A1222" s="57">
        <v>41609</v>
      </c>
      <c r="B1222">
        <v>1</v>
      </c>
      <c r="C1222">
        <v>724.63</v>
      </c>
      <c r="D1222">
        <v>746.37</v>
      </c>
      <c r="E1222">
        <v>746.37</v>
      </c>
      <c r="F1222">
        <v>7261</v>
      </c>
      <c r="G1222" t="s">
        <v>472</v>
      </c>
      <c r="H1222" t="s">
        <v>267</v>
      </c>
      <c r="I1222" t="s">
        <v>266</v>
      </c>
      <c r="J1222">
        <v>0.5</v>
      </c>
      <c r="K1222">
        <v>0</v>
      </c>
    </row>
    <row r="1223" spans="1:11">
      <c r="A1223" s="57">
        <v>41609</v>
      </c>
      <c r="B1223">
        <v>35</v>
      </c>
      <c r="C1223">
        <v>21559.599999999999</v>
      </c>
      <c r="D1223">
        <v>21559.599999999999</v>
      </c>
      <c r="E1223">
        <v>21559.599999999999</v>
      </c>
      <c r="F1223">
        <v>7273</v>
      </c>
      <c r="G1223" t="s">
        <v>473</v>
      </c>
      <c r="H1223" t="s">
        <v>265</v>
      </c>
      <c r="I1223" t="s">
        <v>266</v>
      </c>
      <c r="J1223">
        <v>0.5</v>
      </c>
      <c r="K1223">
        <v>0</v>
      </c>
    </row>
    <row r="1224" spans="1:11">
      <c r="A1224" s="57">
        <v>41609</v>
      </c>
      <c r="B1224">
        <v>40</v>
      </c>
      <c r="C1224">
        <v>2585.2600000000002</v>
      </c>
      <c r="D1224">
        <v>2671.58</v>
      </c>
      <c r="E1224">
        <v>2671.58</v>
      </c>
      <c r="F1224">
        <v>7273</v>
      </c>
      <c r="G1224" t="s">
        <v>473</v>
      </c>
      <c r="H1224" t="s">
        <v>267</v>
      </c>
      <c r="I1224" t="s">
        <v>266</v>
      </c>
      <c r="J1224">
        <v>0.5</v>
      </c>
      <c r="K1224">
        <v>0</v>
      </c>
    </row>
    <row r="1225" spans="1:11">
      <c r="A1225" s="57">
        <v>41609</v>
      </c>
      <c r="B1225">
        <v>1</v>
      </c>
      <c r="C1225">
        <v>120</v>
      </c>
      <c r="D1225">
        <v>120</v>
      </c>
      <c r="E1225">
        <v>120</v>
      </c>
      <c r="F1225">
        <v>7276</v>
      </c>
      <c r="G1225" t="s">
        <v>474</v>
      </c>
      <c r="H1225" t="s">
        <v>265</v>
      </c>
      <c r="I1225" t="s">
        <v>266</v>
      </c>
      <c r="J1225">
        <v>0.5</v>
      </c>
      <c r="K1225">
        <v>0</v>
      </c>
    </row>
    <row r="1226" spans="1:11">
      <c r="A1226" s="57">
        <v>41609</v>
      </c>
      <c r="B1226">
        <v>6</v>
      </c>
      <c r="C1226">
        <v>718.24</v>
      </c>
      <c r="D1226">
        <v>742.98</v>
      </c>
      <c r="E1226">
        <v>742.98</v>
      </c>
      <c r="F1226">
        <v>7276</v>
      </c>
      <c r="G1226" t="s">
        <v>474</v>
      </c>
      <c r="H1226" t="s">
        <v>267</v>
      </c>
      <c r="I1226" t="s">
        <v>266</v>
      </c>
      <c r="J1226">
        <v>0.5</v>
      </c>
      <c r="K1226">
        <v>0</v>
      </c>
    </row>
    <row r="1227" spans="1:11">
      <c r="A1227" s="57">
        <v>41609</v>
      </c>
      <c r="B1227">
        <v>9</v>
      </c>
      <c r="C1227">
        <v>886.77</v>
      </c>
      <c r="D1227">
        <v>913.37</v>
      </c>
      <c r="E1227">
        <v>913.37</v>
      </c>
      <c r="F1227">
        <v>7277</v>
      </c>
      <c r="G1227" t="s">
        <v>475</v>
      </c>
      <c r="H1227" t="s">
        <v>267</v>
      </c>
      <c r="I1227" t="s">
        <v>266</v>
      </c>
      <c r="J1227">
        <v>0.5</v>
      </c>
      <c r="K1227">
        <v>0</v>
      </c>
    </row>
    <row r="1228" spans="1:11">
      <c r="A1228" s="57">
        <v>41609</v>
      </c>
      <c r="B1228">
        <v>8</v>
      </c>
      <c r="C1228">
        <v>514.04999999999995</v>
      </c>
      <c r="D1228">
        <v>529.47</v>
      </c>
      <c r="E1228">
        <v>529.47</v>
      </c>
      <c r="F1228">
        <v>7278</v>
      </c>
      <c r="G1228" t="s">
        <v>476</v>
      </c>
      <c r="H1228" t="s">
        <v>267</v>
      </c>
      <c r="I1228" t="s">
        <v>266</v>
      </c>
      <c r="J1228">
        <v>0.5</v>
      </c>
      <c r="K1228">
        <v>0</v>
      </c>
    </row>
    <row r="1229" spans="1:11">
      <c r="A1229" s="57">
        <v>41609</v>
      </c>
      <c r="B1229">
        <v>146</v>
      </c>
      <c r="C1229">
        <v>20814.57</v>
      </c>
      <c r="D1229">
        <v>20814.57</v>
      </c>
      <c r="E1229">
        <v>20814.57</v>
      </c>
      <c r="F1229">
        <v>7296</v>
      </c>
      <c r="G1229" t="s">
        <v>477</v>
      </c>
      <c r="H1229" t="s">
        <v>265</v>
      </c>
      <c r="I1229" t="s">
        <v>268</v>
      </c>
      <c r="J1229">
        <v>0.5</v>
      </c>
      <c r="K1229">
        <v>0</v>
      </c>
    </row>
    <row r="1230" spans="1:11">
      <c r="A1230" s="57">
        <v>41609</v>
      </c>
      <c r="B1230">
        <v>7</v>
      </c>
      <c r="C1230">
        <v>4776.75</v>
      </c>
      <c r="D1230">
        <v>4941.3100000000004</v>
      </c>
      <c r="E1230">
        <v>4941.3100000000004</v>
      </c>
      <c r="F1230">
        <v>7296</v>
      </c>
      <c r="G1230" t="s">
        <v>477</v>
      </c>
      <c r="H1230" t="s">
        <v>267</v>
      </c>
      <c r="I1230" t="s">
        <v>268</v>
      </c>
      <c r="J1230">
        <v>0.5</v>
      </c>
      <c r="K1230">
        <v>0</v>
      </c>
    </row>
    <row r="1231" spans="1:11">
      <c r="A1231" s="57">
        <v>41609</v>
      </c>
      <c r="B1231">
        <v>21</v>
      </c>
      <c r="C1231">
        <v>9562</v>
      </c>
      <c r="D1231">
        <v>9562</v>
      </c>
      <c r="E1231">
        <v>9562</v>
      </c>
      <c r="F1231">
        <v>7297</v>
      </c>
      <c r="G1231" t="s">
        <v>478</v>
      </c>
      <c r="H1231" t="s">
        <v>265</v>
      </c>
      <c r="I1231" t="s">
        <v>266</v>
      </c>
      <c r="J1231">
        <v>0.5</v>
      </c>
      <c r="K1231">
        <v>0</v>
      </c>
    </row>
    <row r="1232" spans="1:11">
      <c r="A1232" s="57">
        <v>41609</v>
      </c>
      <c r="B1232">
        <v>13</v>
      </c>
      <c r="C1232">
        <v>1459.15</v>
      </c>
      <c r="D1232">
        <v>1502.93</v>
      </c>
      <c r="E1232">
        <v>1502.93</v>
      </c>
      <c r="F1232">
        <v>7297</v>
      </c>
      <c r="G1232" t="s">
        <v>478</v>
      </c>
      <c r="H1232" t="s">
        <v>267</v>
      </c>
      <c r="I1232" t="s">
        <v>266</v>
      </c>
      <c r="J1232">
        <v>0.5</v>
      </c>
      <c r="K1232">
        <v>0</v>
      </c>
    </row>
    <row r="1233" spans="1:11">
      <c r="A1233" s="57">
        <v>41609</v>
      </c>
      <c r="B1233">
        <v>125</v>
      </c>
      <c r="C1233">
        <v>7498.49</v>
      </c>
      <c r="D1233">
        <v>7498.49</v>
      </c>
      <c r="E1233">
        <v>7498.49</v>
      </c>
      <c r="F1233">
        <v>7298</v>
      </c>
      <c r="G1233" t="s">
        <v>479</v>
      </c>
      <c r="H1233" t="s">
        <v>265</v>
      </c>
      <c r="I1233" t="s">
        <v>266</v>
      </c>
      <c r="J1233">
        <v>0.5</v>
      </c>
      <c r="K1233">
        <v>0</v>
      </c>
    </row>
    <row r="1234" spans="1:11">
      <c r="A1234" s="57">
        <v>41609</v>
      </c>
      <c r="B1234">
        <v>139</v>
      </c>
      <c r="C1234">
        <v>23798.76</v>
      </c>
      <c r="D1234">
        <v>24528.14</v>
      </c>
      <c r="E1234">
        <v>24528.14</v>
      </c>
      <c r="F1234">
        <v>7298</v>
      </c>
      <c r="G1234" t="s">
        <v>479</v>
      </c>
      <c r="H1234" t="s">
        <v>267</v>
      </c>
      <c r="I1234" t="s">
        <v>266</v>
      </c>
      <c r="J1234">
        <v>0.5</v>
      </c>
      <c r="K1234">
        <v>0</v>
      </c>
    </row>
    <row r="1235" spans="1:11">
      <c r="A1235" s="57">
        <v>41609</v>
      </c>
      <c r="B1235">
        <v>333</v>
      </c>
      <c r="C1235">
        <v>89966.64</v>
      </c>
      <c r="D1235">
        <v>89966.64</v>
      </c>
      <c r="E1235">
        <v>89966.64</v>
      </c>
      <c r="F1235">
        <v>7299</v>
      </c>
      <c r="G1235" t="s">
        <v>480</v>
      </c>
      <c r="H1235" t="s">
        <v>265</v>
      </c>
      <c r="I1235" t="s">
        <v>266</v>
      </c>
      <c r="J1235">
        <v>0.5</v>
      </c>
      <c r="K1235">
        <v>0</v>
      </c>
    </row>
    <row r="1236" spans="1:11">
      <c r="A1236" s="57">
        <v>41609</v>
      </c>
      <c r="B1236">
        <v>157</v>
      </c>
      <c r="C1236">
        <v>53106.400000000001</v>
      </c>
      <c r="D1236">
        <v>54708.78</v>
      </c>
      <c r="E1236">
        <v>54708.78</v>
      </c>
      <c r="F1236">
        <v>7299</v>
      </c>
      <c r="G1236" t="s">
        <v>480</v>
      </c>
      <c r="H1236" t="s">
        <v>267</v>
      </c>
      <c r="I1236" t="s">
        <v>266</v>
      </c>
      <c r="J1236">
        <v>0.5</v>
      </c>
      <c r="K1236">
        <v>0</v>
      </c>
    </row>
    <row r="1237" spans="1:11">
      <c r="A1237" s="57">
        <v>41609</v>
      </c>
      <c r="B1237">
        <v>5845</v>
      </c>
      <c r="C1237">
        <v>1008399.9</v>
      </c>
      <c r="D1237">
        <v>1008399.9</v>
      </c>
      <c r="E1237">
        <v>1008399.9</v>
      </c>
      <c r="F1237">
        <v>7311</v>
      </c>
      <c r="G1237" t="s">
        <v>481</v>
      </c>
      <c r="H1237" t="s">
        <v>265</v>
      </c>
      <c r="I1237" t="s">
        <v>266</v>
      </c>
      <c r="J1237">
        <v>0.5</v>
      </c>
      <c r="K1237">
        <v>0</v>
      </c>
    </row>
    <row r="1238" spans="1:11">
      <c r="A1238" s="57">
        <v>41609</v>
      </c>
      <c r="B1238">
        <v>209</v>
      </c>
      <c r="C1238">
        <v>115693.75999999999</v>
      </c>
      <c r="D1238">
        <v>119166.74</v>
      </c>
      <c r="E1238">
        <v>119166.74</v>
      </c>
      <c r="F1238">
        <v>7311</v>
      </c>
      <c r="G1238" t="s">
        <v>481</v>
      </c>
      <c r="H1238" t="s">
        <v>267</v>
      </c>
      <c r="I1238" t="s">
        <v>266</v>
      </c>
      <c r="J1238">
        <v>0.5</v>
      </c>
      <c r="K1238">
        <v>0</v>
      </c>
    </row>
    <row r="1239" spans="1:11">
      <c r="A1239" s="57">
        <v>41609</v>
      </c>
      <c r="B1239">
        <v>1</v>
      </c>
      <c r="C1239">
        <v>19.18</v>
      </c>
      <c r="D1239">
        <v>19.760000000000002</v>
      </c>
      <c r="E1239">
        <v>19.760000000000002</v>
      </c>
      <c r="F1239">
        <v>7321</v>
      </c>
      <c r="G1239" t="s">
        <v>482</v>
      </c>
      <c r="H1239" t="s">
        <v>267</v>
      </c>
      <c r="I1239" t="s">
        <v>266</v>
      </c>
      <c r="J1239">
        <v>0.5</v>
      </c>
      <c r="K1239">
        <v>0</v>
      </c>
    </row>
    <row r="1240" spans="1:11">
      <c r="A1240" s="57">
        <v>41609</v>
      </c>
      <c r="B1240">
        <v>6</v>
      </c>
      <c r="C1240">
        <v>804.48</v>
      </c>
      <c r="D1240">
        <v>828.6</v>
      </c>
      <c r="E1240">
        <v>828.6</v>
      </c>
      <c r="F1240">
        <v>7333</v>
      </c>
      <c r="G1240" t="s">
        <v>483</v>
      </c>
      <c r="H1240" t="s">
        <v>267</v>
      </c>
      <c r="I1240" t="s">
        <v>266</v>
      </c>
      <c r="J1240">
        <v>0.5</v>
      </c>
      <c r="K1240">
        <v>0</v>
      </c>
    </row>
    <row r="1241" spans="1:11">
      <c r="A1241" s="57">
        <v>41609</v>
      </c>
      <c r="B1241">
        <v>35</v>
      </c>
      <c r="C1241">
        <v>2214.13</v>
      </c>
      <c r="D1241">
        <v>2294.13</v>
      </c>
      <c r="E1241">
        <v>2294.13</v>
      </c>
      <c r="F1241">
        <v>7338</v>
      </c>
      <c r="G1241" t="s">
        <v>484</v>
      </c>
      <c r="H1241" t="s">
        <v>267</v>
      </c>
      <c r="I1241" t="s">
        <v>266</v>
      </c>
      <c r="J1241">
        <v>0.5</v>
      </c>
      <c r="K1241">
        <v>0</v>
      </c>
    </row>
    <row r="1242" spans="1:11">
      <c r="A1242" s="57">
        <v>41609</v>
      </c>
      <c r="B1242">
        <v>66</v>
      </c>
      <c r="C1242">
        <v>33662.46</v>
      </c>
      <c r="D1242">
        <v>33662.46</v>
      </c>
      <c r="E1242">
        <v>33662.46</v>
      </c>
      <c r="F1242">
        <v>7339</v>
      </c>
      <c r="G1242" t="s">
        <v>485</v>
      </c>
      <c r="H1242" t="s">
        <v>265</v>
      </c>
      <c r="I1242" t="s">
        <v>266</v>
      </c>
      <c r="J1242">
        <v>0.5</v>
      </c>
      <c r="K1242">
        <v>0</v>
      </c>
    </row>
    <row r="1243" spans="1:11">
      <c r="A1243" s="57">
        <v>41609</v>
      </c>
      <c r="B1243">
        <v>60</v>
      </c>
      <c r="C1243">
        <v>6663.21</v>
      </c>
      <c r="D1243">
        <v>6864.31</v>
      </c>
      <c r="E1243">
        <v>6864.31</v>
      </c>
      <c r="F1243">
        <v>7339</v>
      </c>
      <c r="G1243" t="s">
        <v>485</v>
      </c>
      <c r="H1243" t="s">
        <v>267</v>
      </c>
      <c r="I1243" t="s">
        <v>266</v>
      </c>
      <c r="J1243">
        <v>0.5</v>
      </c>
      <c r="K1243">
        <v>0</v>
      </c>
    </row>
    <row r="1244" spans="1:11">
      <c r="A1244" s="57">
        <v>41609</v>
      </c>
      <c r="B1244">
        <v>46</v>
      </c>
      <c r="C1244">
        <v>27110.12</v>
      </c>
      <c r="D1244">
        <v>27110.12</v>
      </c>
      <c r="E1244">
        <v>27110.12</v>
      </c>
      <c r="F1244">
        <v>7342</v>
      </c>
      <c r="G1244" t="s">
        <v>486</v>
      </c>
      <c r="H1244" t="s">
        <v>265</v>
      </c>
      <c r="I1244" t="s">
        <v>266</v>
      </c>
      <c r="J1244">
        <v>0.5</v>
      </c>
      <c r="K1244">
        <v>0</v>
      </c>
    </row>
    <row r="1245" spans="1:11">
      <c r="A1245" s="57">
        <v>41609</v>
      </c>
      <c r="B1245">
        <v>16</v>
      </c>
      <c r="C1245">
        <v>16935.900000000001</v>
      </c>
      <c r="D1245">
        <v>16935.900000000001</v>
      </c>
      <c r="E1245">
        <v>16935.900000000001</v>
      </c>
      <c r="F1245">
        <v>7361</v>
      </c>
      <c r="G1245" t="s">
        <v>488</v>
      </c>
      <c r="H1245" t="s">
        <v>265</v>
      </c>
      <c r="I1245" t="s">
        <v>266</v>
      </c>
      <c r="J1245">
        <v>0.5</v>
      </c>
      <c r="K1245">
        <v>0</v>
      </c>
    </row>
    <row r="1246" spans="1:11">
      <c r="A1246" s="57">
        <v>41609</v>
      </c>
      <c r="B1246">
        <v>4</v>
      </c>
      <c r="C1246">
        <v>601.73</v>
      </c>
      <c r="D1246">
        <v>624.35</v>
      </c>
      <c r="E1246">
        <v>624.35</v>
      </c>
      <c r="F1246">
        <v>7361</v>
      </c>
      <c r="G1246" t="s">
        <v>488</v>
      </c>
      <c r="H1246" t="s">
        <v>267</v>
      </c>
      <c r="I1246" t="s">
        <v>266</v>
      </c>
      <c r="J1246">
        <v>0.5</v>
      </c>
      <c r="K1246">
        <v>0</v>
      </c>
    </row>
    <row r="1247" spans="1:11">
      <c r="A1247" s="57">
        <v>41609</v>
      </c>
      <c r="B1247">
        <v>3</v>
      </c>
      <c r="C1247">
        <v>322</v>
      </c>
      <c r="D1247">
        <v>0</v>
      </c>
      <c r="E1247">
        <v>322</v>
      </c>
      <c r="F1247">
        <v>7372</v>
      </c>
      <c r="G1247" t="s">
        <v>489</v>
      </c>
      <c r="H1247" t="s">
        <v>265</v>
      </c>
      <c r="I1247">
        <v>0</v>
      </c>
      <c r="J1247">
        <v>0</v>
      </c>
      <c r="K1247">
        <v>0</v>
      </c>
    </row>
    <row r="1248" spans="1:11">
      <c r="A1248" s="57">
        <v>41609</v>
      </c>
      <c r="B1248">
        <v>4928</v>
      </c>
      <c r="C1248">
        <v>399601.1</v>
      </c>
      <c r="D1248">
        <v>399601.1</v>
      </c>
      <c r="E1248">
        <v>399601.1</v>
      </c>
      <c r="F1248">
        <v>7372</v>
      </c>
      <c r="G1248" t="s">
        <v>489</v>
      </c>
      <c r="H1248" t="s">
        <v>265</v>
      </c>
      <c r="I1248" t="s">
        <v>268</v>
      </c>
      <c r="J1248">
        <v>0.5</v>
      </c>
      <c r="K1248">
        <v>0</v>
      </c>
    </row>
    <row r="1249" spans="1:11">
      <c r="A1249" s="57">
        <v>41609</v>
      </c>
      <c r="B1249">
        <v>373</v>
      </c>
      <c r="C1249">
        <v>75550.710000000006</v>
      </c>
      <c r="D1249">
        <v>77550.53</v>
      </c>
      <c r="E1249">
        <v>77550.53</v>
      </c>
      <c r="F1249">
        <v>7372</v>
      </c>
      <c r="G1249" t="s">
        <v>489</v>
      </c>
      <c r="H1249" t="s">
        <v>267</v>
      </c>
      <c r="I1249" t="s">
        <v>268</v>
      </c>
      <c r="J1249">
        <v>0.5</v>
      </c>
      <c r="K1249">
        <v>0</v>
      </c>
    </row>
    <row r="1250" spans="1:11">
      <c r="A1250" s="57">
        <v>41609</v>
      </c>
      <c r="B1250">
        <v>33</v>
      </c>
      <c r="C1250">
        <v>1834.99</v>
      </c>
      <c r="D1250">
        <v>1892.77</v>
      </c>
      <c r="E1250">
        <v>1892.77</v>
      </c>
      <c r="F1250">
        <v>7375</v>
      </c>
      <c r="G1250" t="s">
        <v>490</v>
      </c>
      <c r="H1250" t="s">
        <v>267</v>
      </c>
      <c r="I1250" t="s">
        <v>266</v>
      </c>
      <c r="J1250">
        <v>0.5</v>
      </c>
      <c r="K1250">
        <v>0</v>
      </c>
    </row>
    <row r="1251" spans="1:11">
      <c r="A1251" s="57">
        <v>41609</v>
      </c>
      <c r="B1251">
        <v>8</v>
      </c>
      <c r="C1251">
        <v>796.44</v>
      </c>
      <c r="D1251">
        <v>820.3</v>
      </c>
      <c r="E1251">
        <v>820.3</v>
      </c>
      <c r="F1251">
        <v>7379</v>
      </c>
      <c r="G1251" t="s">
        <v>491</v>
      </c>
      <c r="H1251" t="s">
        <v>267</v>
      </c>
      <c r="I1251" t="s">
        <v>268</v>
      </c>
      <c r="J1251">
        <v>0.5</v>
      </c>
      <c r="K1251">
        <v>0</v>
      </c>
    </row>
    <row r="1252" spans="1:11">
      <c r="A1252" s="57">
        <v>41609</v>
      </c>
      <c r="B1252">
        <v>1939</v>
      </c>
      <c r="C1252">
        <v>607893.5</v>
      </c>
      <c r="D1252">
        <v>607893.5</v>
      </c>
      <c r="E1252">
        <v>607893.5</v>
      </c>
      <c r="F1252">
        <v>7392</v>
      </c>
      <c r="G1252" t="s">
        <v>492</v>
      </c>
      <c r="H1252" t="s">
        <v>265</v>
      </c>
      <c r="I1252" t="s">
        <v>266</v>
      </c>
      <c r="J1252">
        <v>0.5</v>
      </c>
      <c r="K1252">
        <v>0</v>
      </c>
    </row>
    <row r="1253" spans="1:11">
      <c r="A1253" s="57">
        <v>41609</v>
      </c>
      <c r="B1253">
        <v>205</v>
      </c>
      <c r="C1253">
        <v>102500.58</v>
      </c>
      <c r="D1253">
        <v>105954.6</v>
      </c>
      <c r="E1253">
        <v>105954.6</v>
      </c>
      <c r="F1253">
        <v>7392</v>
      </c>
      <c r="G1253" t="s">
        <v>492</v>
      </c>
      <c r="H1253" t="s">
        <v>267</v>
      </c>
      <c r="I1253" t="s">
        <v>266</v>
      </c>
      <c r="J1253">
        <v>0.5</v>
      </c>
      <c r="K1253">
        <v>0</v>
      </c>
    </row>
    <row r="1254" spans="1:11">
      <c r="A1254" s="57">
        <v>41609</v>
      </c>
      <c r="B1254">
        <v>520</v>
      </c>
      <c r="C1254">
        <v>66535.38</v>
      </c>
      <c r="D1254">
        <v>66535.38</v>
      </c>
      <c r="E1254">
        <v>66535.38</v>
      </c>
      <c r="F1254">
        <v>7393</v>
      </c>
      <c r="G1254" t="s">
        <v>493</v>
      </c>
      <c r="H1254" t="s">
        <v>265</v>
      </c>
      <c r="I1254" t="s">
        <v>266</v>
      </c>
      <c r="J1254">
        <v>0.5</v>
      </c>
      <c r="K1254">
        <v>0</v>
      </c>
    </row>
    <row r="1255" spans="1:11">
      <c r="A1255" s="57">
        <v>41609</v>
      </c>
      <c r="B1255">
        <v>2</v>
      </c>
      <c r="C1255">
        <v>54.33</v>
      </c>
      <c r="D1255">
        <v>55.97</v>
      </c>
      <c r="E1255">
        <v>55.97</v>
      </c>
      <c r="F1255">
        <v>7393</v>
      </c>
      <c r="G1255" t="s">
        <v>493</v>
      </c>
      <c r="H1255" t="s">
        <v>267</v>
      </c>
      <c r="I1255" t="s">
        <v>266</v>
      </c>
      <c r="J1255">
        <v>0.5</v>
      </c>
      <c r="K1255">
        <v>0</v>
      </c>
    </row>
    <row r="1256" spans="1:11">
      <c r="A1256" s="57">
        <v>41609</v>
      </c>
      <c r="B1256">
        <v>719</v>
      </c>
      <c r="C1256">
        <v>186080.29</v>
      </c>
      <c r="D1256">
        <v>186080.29</v>
      </c>
      <c r="E1256">
        <v>186080.29</v>
      </c>
      <c r="F1256">
        <v>7394</v>
      </c>
      <c r="G1256" t="s">
        <v>494</v>
      </c>
      <c r="H1256" t="s">
        <v>265</v>
      </c>
      <c r="I1256" t="s">
        <v>266</v>
      </c>
      <c r="J1256">
        <v>0.5</v>
      </c>
      <c r="K1256">
        <v>0</v>
      </c>
    </row>
    <row r="1257" spans="1:11">
      <c r="A1257" s="57">
        <v>41609</v>
      </c>
      <c r="B1257">
        <v>110</v>
      </c>
      <c r="C1257">
        <v>7711.77</v>
      </c>
      <c r="D1257">
        <v>7950.37</v>
      </c>
      <c r="E1257">
        <v>7950.37</v>
      </c>
      <c r="F1257">
        <v>7394</v>
      </c>
      <c r="G1257" t="s">
        <v>494</v>
      </c>
      <c r="H1257" t="s">
        <v>267</v>
      </c>
      <c r="I1257" t="s">
        <v>266</v>
      </c>
      <c r="J1257">
        <v>0.5</v>
      </c>
      <c r="K1257">
        <v>0</v>
      </c>
    </row>
    <row r="1258" spans="1:11">
      <c r="A1258" s="57">
        <v>41609</v>
      </c>
      <c r="B1258">
        <v>474</v>
      </c>
      <c r="C1258">
        <v>43854.38</v>
      </c>
      <c r="D1258">
        <v>43854.38</v>
      </c>
      <c r="E1258">
        <v>43854.38</v>
      </c>
      <c r="F1258">
        <v>7395</v>
      </c>
      <c r="G1258" t="s">
        <v>495</v>
      </c>
      <c r="H1258" t="s">
        <v>265</v>
      </c>
      <c r="I1258" t="s">
        <v>266</v>
      </c>
      <c r="J1258">
        <v>0.5</v>
      </c>
      <c r="K1258">
        <v>0</v>
      </c>
    </row>
    <row r="1259" spans="1:11">
      <c r="A1259" s="57">
        <v>41609</v>
      </c>
      <c r="B1259">
        <v>43</v>
      </c>
      <c r="C1259">
        <v>3199.87</v>
      </c>
      <c r="D1259">
        <v>3295.91</v>
      </c>
      <c r="E1259">
        <v>3295.91</v>
      </c>
      <c r="F1259">
        <v>7395</v>
      </c>
      <c r="G1259" t="s">
        <v>495</v>
      </c>
      <c r="H1259" t="s">
        <v>267</v>
      </c>
      <c r="I1259" t="s">
        <v>266</v>
      </c>
      <c r="J1259">
        <v>0.5</v>
      </c>
      <c r="K1259">
        <v>0</v>
      </c>
    </row>
    <row r="1260" spans="1:11">
      <c r="A1260" s="57">
        <v>41609</v>
      </c>
      <c r="B1260">
        <v>2</v>
      </c>
      <c r="C1260">
        <v>149.84</v>
      </c>
      <c r="D1260">
        <v>0</v>
      </c>
      <c r="E1260">
        <v>149.84</v>
      </c>
      <c r="F1260">
        <v>7399</v>
      </c>
      <c r="G1260" t="s">
        <v>496</v>
      </c>
      <c r="H1260" t="s">
        <v>265</v>
      </c>
      <c r="I1260">
        <v>0</v>
      </c>
      <c r="J1260">
        <v>0</v>
      </c>
      <c r="K1260">
        <v>0</v>
      </c>
    </row>
    <row r="1261" spans="1:11">
      <c r="A1261" s="57">
        <v>41609</v>
      </c>
      <c r="B1261">
        <v>42358</v>
      </c>
      <c r="C1261">
        <v>4972170.18</v>
      </c>
      <c r="D1261">
        <v>4972170.18</v>
      </c>
      <c r="E1261">
        <v>4972170.18</v>
      </c>
      <c r="F1261">
        <v>7399</v>
      </c>
      <c r="G1261" t="s">
        <v>496</v>
      </c>
      <c r="H1261" t="s">
        <v>265</v>
      </c>
      <c r="I1261" t="s">
        <v>266</v>
      </c>
      <c r="J1261">
        <v>0.5</v>
      </c>
      <c r="K1261">
        <v>0</v>
      </c>
    </row>
    <row r="1262" spans="1:11">
      <c r="A1262" s="57">
        <v>41609</v>
      </c>
      <c r="B1262">
        <v>14527</v>
      </c>
      <c r="C1262">
        <v>1635347.59</v>
      </c>
      <c r="D1262">
        <v>1685590.29</v>
      </c>
      <c r="E1262">
        <v>1685590.29</v>
      </c>
      <c r="F1262">
        <v>7399</v>
      </c>
      <c r="G1262" t="s">
        <v>496</v>
      </c>
      <c r="H1262" t="s">
        <v>267</v>
      </c>
      <c r="I1262" t="s">
        <v>266</v>
      </c>
      <c r="J1262">
        <v>0.5</v>
      </c>
      <c r="K1262">
        <v>0</v>
      </c>
    </row>
    <row r="1263" spans="1:11">
      <c r="A1263" s="57">
        <v>41609</v>
      </c>
      <c r="B1263">
        <v>6</v>
      </c>
      <c r="C1263">
        <v>1804.46</v>
      </c>
      <c r="D1263">
        <v>0</v>
      </c>
      <c r="E1263">
        <v>1804.46</v>
      </c>
      <c r="F1263">
        <v>7512</v>
      </c>
      <c r="G1263" t="s">
        <v>497</v>
      </c>
      <c r="H1263" t="s">
        <v>265</v>
      </c>
      <c r="I1263">
        <v>0</v>
      </c>
      <c r="J1263">
        <v>0</v>
      </c>
      <c r="K1263">
        <v>0</v>
      </c>
    </row>
    <row r="1264" spans="1:11">
      <c r="A1264" s="57">
        <v>41609</v>
      </c>
      <c r="B1264">
        <v>5205</v>
      </c>
      <c r="C1264">
        <v>1296004.25</v>
      </c>
      <c r="D1264">
        <v>1296004.25</v>
      </c>
      <c r="E1264">
        <v>1296004.25</v>
      </c>
      <c r="F1264">
        <v>7512</v>
      </c>
      <c r="G1264" t="s">
        <v>497</v>
      </c>
      <c r="H1264" t="s">
        <v>265</v>
      </c>
      <c r="I1264" t="s">
        <v>277</v>
      </c>
      <c r="J1264">
        <v>0.55000000000000004</v>
      </c>
      <c r="K1264">
        <v>0</v>
      </c>
    </row>
    <row r="1265" spans="1:11">
      <c r="A1265" s="57">
        <v>41609</v>
      </c>
      <c r="B1265">
        <v>1634</v>
      </c>
      <c r="C1265">
        <v>622226.53</v>
      </c>
      <c r="D1265">
        <v>639926.65</v>
      </c>
      <c r="E1265">
        <v>639926.65</v>
      </c>
      <c r="F1265">
        <v>7512</v>
      </c>
      <c r="G1265" t="s">
        <v>497</v>
      </c>
      <c r="H1265" t="s">
        <v>267</v>
      </c>
      <c r="I1265" t="s">
        <v>277</v>
      </c>
      <c r="J1265">
        <v>0.55000000000000004</v>
      </c>
      <c r="K1265">
        <v>0</v>
      </c>
    </row>
    <row r="1266" spans="1:11">
      <c r="A1266" s="57">
        <v>41609</v>
      </c>
      <c r="B1266">
        <v>147</v>
      </c>
      <c r="C1266">
        <v>22893.71</v>
      </c>
      <c r="D1266">
        <v>22893.71</v>
      </c>
      <c r="E1266">
        <v>22893.71</v>
      </c>
      <c r="F1266">
        <v>7513</v>
      </c>
      <c r="G1266" t="s">
        <v>498</v>
      </c>
      <c r="H1266" t="s">
        <v>265</v>
      </c>
      <c r="I1266" t="s">
        <v>277</v>
      </c>
      <c r="J1266">
        <v>0.55000000000000004</v>
      </c>
      <c r="K1266">
        <v>0</v>
      </c>
    </row>
    <row r="1267" spans="1:11">
      <c r="A1267" s="57">
        <v>41609</v>
      </c>
      <c r="B1267">
        <v>1</v>
      </c>
      <c r="C1267">
        <v>72.209999999999994</v>
      </c>
      <c r="D1267">
        <v>74.37</v>
      </c>
      <c r="E1267">
        <v>74.37</v>
      </c>
      <c r="F1267">
        <v>7513</v>
      </c>
      <c r="G1267" t="s">
        <v>498</v>
      </c>
      <c r="H1267" t="s">
        <v>267</v>
      </c>
      <c r="I1267" t="s">
        <v>277</v>
      </c>
      <c r="J1267">
        <v>0.55000000000000004</v>
      </c>
      <c r="K1267">
        <v>0</v>
      </c>
    </row>
    <row r="1268" spans="1:11">
      <c r="A1268" s="57">
        <v>41609</v>
      </c>
      <c r="B1268">
        <v>16</v>
      </c>
      <c r="C1268">
        <v>-437.9</v>
      </c>
      <c r="D1268">
        <v>-437.9</v>
      </c>
      <c r="E1268">
        <v>-437.9</v>
      </c>
      <c r="F1268">
        <v>7519</v>
      </c>
      <c r="G1268" t="s">
        <v>499</v>
      </c>
      <c r="H1268" t="s">
        <v>265</v>
      </c>
      <c r="I1268" t="s">
        <v>277</v>
      </c>
      <c r="J1268">
        <v>0.55000000000000004</v>
      </c>
      <c r="K1268">
        <v>0</v>
      </c>
    </row>
    <row r="1269" spans="1:11">
      <c r="A1269" s="57">
        <v>41609</v>
      </c>
      <c r="B1269">
        <v>1</v>
      </c>
      <c r="C1269">
        <v>46.12</v>
      </c>
      <c r="D1269">
        <v>0</v>
      </c>
      <c r="E1269">
        <v>46.12</v>
      </c>
      <c r="F1269">
        <v>7523</v>
      </c>
      <c r="G1269" t="s">
        <v>500</v>
      </c>
      <c r="H1269" t="s">
        <v>265</v>
      </c>
      <c r="I1269">
        <v>0</v>
      </c>
      <c r="J1269">
        <v>0</v>
      </c>
      <c r="K1269">
        <v>0</v>
      </c>
    </row>
    <row r="1270" spans="1:11">
      <c r="A1270" s="57">
        <v>41609</v>
      </c>
      <c r="B1270">
        <v>29474</v>
      </c>
      <c r="C1270">
        <v>911891.5</v>
      </c>
      <c r="D1270">
        <v>911891.5</v>
      </c>
      <c r="E1270">
        <v>911891.5</v>
      </c>
      <c r="F1270">
        <v>7523</v>
      </c>
      <c r="G1270" t="s">
        <v>500</v>
      </c>
      <c r="H1270" t="s">
        <v>265</v>
      </c>
      <c r="I1270" t="s">
        <v>271</v>
      </c>
      <c r="J1270">
        <v>0.52</v>
      </c>
      <c r="K1270">
        <v>0</v>
      </c>
    </row>
    <row r="1271" spans="1:11">
      <c r="A1271" s="57">
        <v>41609</v>
      </c>
      <c r="B1271">
        <v>154</v>
      </c>
      <c r="C1271">
        <v>6227.02</v>
      </c>
      <c r="D1271">
        <v>6417.28</v>
      </c>
      <c r="E1271">
        <v>6417.28</v>
      </c>
      <c r="F1271">
        <v>7523</v>
      </c>
      <c r="G1271" t="s">
        <v>500</v>
      </c>
      <c r="H1271" t="s">
        <v>267</v>
      </c>
      <c r="I1271" t="s">
        <v>271</v>
      </c>
      <c r="J1271">
        <v>0.52</v>
      </c>
      <c r="K1271">
        <v>0</v>
      </c>
    </row>
    <row r="1272" spans="1:11">
      <c r="A1272" s="57">
        <v>41609</v>
      </c>
      <c r="B1272">
        <v>69</v>
      </c>
      <c r="C1272">
        <v>63313.17</v>
      </c>
      <c r="D1272">
        <v>63313.17</v>
      </c>
      <c r="E1272">
        <v>63313.17</v>
      </c>
      <c r="F1272">
        <v>7531</v>
      </c>
      <c r="G1272" t="s">
        <v>501</v>
      </c>
      <c r="H1272" t="s">
        <v>265</v>
      </c>
      <c r="I1272" t="s">
        <v>271</v>
      </c>
      <c r="J1272">
        <v>0.52</v>
      </c>
      <c r="K1272">
        <v>0</v>
      </c>
    </row>
    <row r="1273" spans="1:11">
      <c r="A1273" s="57">
        <v>41609</v>
      </c>
      <c r="B1273">
        <v>1</v>
      </c>
      <c r="C1273">
        <v>3120.42</v>
      </c>
      <c r="D1273">
        <v>3214.04</v>
      </c>
      <c r="E1273">
        <v>3214.04</v>
      </c>
      <c r="F1273">
        <v>7535</v>
      </c>
      <c r="G1273" t="s">
        <v>502</v>
      </c>
      <c r="H1273" t="s">
        <v>267</v>
      </c>
      <c r="I1273" t="s">
        <v>271</v>
      </c>
      <c r="J1273">
        <v>0.52</v>
      </c>
      <c r="K1273">
        <v>0</v>
      </c>
    </row>
    <row r="1274" spans="1:11">
      <c r="A1274" s="57">
        <v>41609</v>
      </c>
      <c r="B1274">
        <v>4863</v>
      </c>
      <c r="C1274">
        <v>1715733.05</v>
      </c>
      <c r="D1274">
        <v>1715733.05</v>
      </c>
      <c r="E1274">
        <v>1715733.05</v>
      </c>
      <c r="F1274">
        <v>7538</v>
      </c>
      <c r="G1274" t="s">
        <v>503</v>
      </c>
      <c r="H1274" t="s">
        <v>265</v>
      </c>
      <c r="I1274" t="s">
        <v>271</v>
      </c>
      <c r="J1274">
        <v>0.52</v>
      </c>
      <c r="K1274">
        <v>0</v>
      </c>
    </row>
    <row r="1275" spans="1:11">
      <c r="A1275" s="57">
        <v>41609</v>
      </c>
      <c r="B1275">
        <v>17</v>
      </c>
      <c r="C1275">
        <v>10149.530000000001</v>
      </c>
      <c r="D1275">
        <v>10453.99</v>
      </c>
      <c r="E1275">
        <v>10453.99</v>
      </c>
      <c r="F1275">
        <v>7538</v>
      </c>
      <c r="G1275" t="s">
        <v>503</v>
      </c>
      <c r="H1275" t="s">
        <v>267</v>
      </c>
      <c r="I1275" t="s">
        <v>271</v>
      </c>
      <c r="J1275">
        <v>0.52</v>
      </c>
      <c r="K1275">
        <v>0</v>
      </c>
    </row>
    <row r="1276" spans="1:11">
      <c r="A1276" s="57">
        <v>41609</v>
      </c>
      <c r="B1276">
        <v>2</v>
      </c>
      <c r="C1276">
        <v>49.03</v>
      </c>
      <c r="D1276">
        <v>50.49</v>
      </c>
      <c r="E1276">
        <v>50.49</v>
      </c>
      <c r="F1276">
        <v>7542</v>
      </c>
      <c r="G1276" t="s">
        <v>504</v>
      </c>
      <c r="H1276" t="s">
        <v>267</v>
      </c>
      <c r="I1276" t="s">
        <v>271</v>
      </c>
      <c r="J1276">
        <v>0.52</v>
      </c>
      <c r="K1276">
        <v>0</v>
      </c>
    </row>
    <row r="1277" spans="1:11">
      <c r="A1277" s="57">
        <v>41609</v>
      </c>
      <c r="B1277">
        <v>121</v>
      </c>
      <c r="C1277">
        <v>24117.29</v>
      </c>
      <c r="D1277">
        <v>24117.29</v>
      </c>
      <c r="E1277">
        <v>24117.29</v>
      </c>
      <c r="F1277">
        <v>7622</v>
      </c>
      <c r="G1277" t="s">
        <v>506</v>
      </c>
      <c r="H1277" t="s">
        <v>265</v>
      </c>
      <c r="I1277" t="s">
        <v>266</v>
      </c>
      <c r="J1277">
        <v>0.5</v>
      </c>
      <c r="K1277">
        <v>0</v>
      </c>
    </row>
    <row r="1278" spans="1:11">
      <c r="A1278" s="57">
        <v>41609</v>
      </c>
      <c r="B1278">
        <v>2</v>
      </c>
      <c r="C1278">
        <v>443.27</v>
      </c>
      <c r="D1278">
        <v>456.57</v>
      </c>
      <c r="E1278">
        <v>456.57</v>
      </c>
      <c r="F1278">
        <v>7629</v>
      </c>
      <c r="G1278" t="s">
        <v>507</v>
      </c>
      <c r="H1278" t="s">
        <v>267</v>
      </c>
      <c r="I1278" t="s">
        <v>266</v>
      </c>
      <c r="J1278">
        <v>0.5</v>
      </c>
      <c r="K1278">
        <v>0</v>
      </c>
    </row>
    <row r="1279" spans="1:11">
      <c r="A1279" s="57">
        <v>41609</v>
      </c>
      <c r="B1279">
        <v>6</v>
      </c>
      <c r="C1279">
        <v>2060.81</v>
      </c>
      <c r="D1279">
        <v>2122.63</v>
      </c>
      <c r="E1279">
        <v>2122.63</v>
      </c>
      <c r="F1279">
        <v>7631</v>
      </c>
      <c r="G1279" t="s">
        <v>508</v>
      </c>
      <c r="H1279" t="s">
        <v>267</v>
      </c>
      <c r="I1279" t="s">
        <v>268</v>
      </c>
      <c r="J1279">
        <v>0.5</v>
      </c>
      <c r="K1279">
        <v>0</v>
      </c>
    </row>
    <row r="1280" spans="1:11">
      <c r="A1280" s="57">
        <v>41609</v>
      </c>
      <c r="B1280">
        <v>153</v>
      </c>
      <c r="C1280">
        <v>15787.19</v>
      </c>
      <c r="D1280">
        <v>15787.19</v>
      </c>
      <c r="E1280">
        <v>15787.19</v>
      </c>
      <c r="F1280">
        <v>7699</v>
      </c>
      <c r="G1280" t="s">
        <v>509</v>
      </c>
      <c r="H1280" t="s">
        <v>265</v>
      </c>
      <c r="I1280" t="s">
        <v>266</v>
      </c>
      <c r="J1280">
        <v>0.5</v>
      </c>
      <c r="K1280">
        <v>0</v>
      </c>
    </row>
    <row r="1281" spans="1:11">
      <c r="A1281" s="57">
        <v>41609</v>
      </c>
      <c r="B1281">
        <v>6</v>
      </c>
      <c r="C1281">
        <v>-2312.5</v>
      </c>
      <c r="D1281">
        <v>-2226.98</v>
      </c>
      <c r="E1281">
        <v>-2226.98</v>
      </c>
      <c r="F1281">
        <v>7699</v>
      </c>
      <c r="G1281" t="s">
        <v>509</v>
      </c>
      <c r="H1281" t="s">
        <v>267</v>
      </c>
      <c r="I1281" t="s">
        <v>266</v>
      </c>
      <c r="J1281">
        <v>0.5</v>
      </c>
      <c r="K1281">
        <v>0</v>
      </c>
    </row>
    <row r="1282" spans="1:11">
      <c r="A1282" s="57">
        <v>41609</v>
      </c>
      <c r="B1282">
        <v>14</v>
      </c>
      <c r="C1282">
        <v>496.51</v>
      </c>
      <c r="D1282">
        <v>518.19000000000005</v>
      </c>
      <c r="E1282">
        <v>518.19000000000005</v>
      </c>
      <c r="F1282">
        <v>7829</v>
      </c>
      <c r="G1282" t="s">
        <v>510</v>
      </c>
      <c r="H1282" t="s">
        <v>267</v>
      </c>
      <c r="I1282" t="s">
        <v>266</v>
      </c>
      <c r="J1282">
        <v>0.5</v>
      </c>
      <c r="K1282">
        <v>0</v>
      </c>
    </row>
    <row r="1283" spans="1:11">
      <c r="A1283" s="57">
        <v>41609</v>
      </c>
      <c r="B1283">
        <v>10809</v>
      </c>
      <c r="C1283">
        <v>601915.04</v>
      </c>
      <c r="D1283">
        <v>601915.04</v>
      </c>
      <c r="E1283">
        <v>601915.04</v>
      </c>
      <c r="F1283">
        <v>7832</v>
      </c>
      <c r="G1283" t="s">
        <v>511</v>
      </c>
      <c r="H1283" t="s">
        <v>265</v>
      </c>
      <c r="I1283" t="s">
        <v>266</v>
      </c>
      <c r="J1283">
        <v>0.5</v>
      </c>
      <c r="K1283">
        <v>0</v>
      </c>
    </row>
    <row r="1284" spans="1:11">
      <c r="A1284" s="57">
        <v>41609</v>
      </c>
      <c r="B1284">
        <v>132</v>
      </c>
      <c r="C1284">
        <v>5486.83</v>
      </c>
      <c r="D1284">
        <v>5651.39</v>
      </c>
      <c r="E1284">
        <v>5651.39</v>
      </c>
      <c r="F1284">
        <v>7832</v>
      </c>
      <c r="G1284" t="s">
        <v>511</v>
      </c>
      <c r="H1284" t="s">
        <v>267</v>
      </c>
      <c r="I1284" t="s">
        <v>266</v>
      </c>
      <c r="J1284">
        <v>0.5</v>
      </c>
      <c r="K1284">
        <v>0</v>
      </c>
    </row>
    <row r="1285" spans="1:11">
      <c r="A1285" s="57">
        <v>41609</v>
      </c>
      <c r="B1285">
        <v>144</v>
      </c>
      <c r="C1285">
        <v>6793.32</v>
      </c>
      <c r="D1285">
        <v>6793.32</v>
      </c>
      <c r="E1285">
        <v>6793.32</v>
      </c>
      <c r="F1285">
        <v>7841</v>
      </c>
      <c r="G1285" t="s">
        <v>512</v>
      </c>
      <c r="H1285" t="s">
        <v>265</v>
      </c>
      <c r="I1285" t="s">
        <v>268</v>
      </c>
      <c r="J1285">
        <v>0.5</v>
      </c>
      <c r="K1285">
        <v>0</v>
      </c>
    </row>
    <row r="1286" spans="1:11">
      <c r="A1286" s="57">
        <v>41609</v>
      </c>
      <c r="B1286">
        <v>24</v>
      </c>
      <c r="C1286">
        <v>1184.0999999999999</v>
      </c>
      <c r="D1286">
        <v>1219.6199999999999</v>
      </c>
      <c r="E1286">
        <v>1219.6199999999999</v>
      </c>
      <c r="F1286">
        <v>7841</v>
      </c>
      <c r="G1286" t="s">
        <v>512</v>
      </c>
      <c r="H1286" t="s">
        <v>267</v>
      </c>
      <c r="I1286" t="s">
        <v>268</v>
      </c>
      <c r="J1286">
        <v>0.5</v>
      </c>
      <c r="K1286">
        <v>0</v>
      </c>
    </row>
    <row r="1287" spans="1:11">
      <c r="A1287" s="57">
        <v>41609</v>
      </c>
      <c r="B1287">
        <v>10</v>
      </c>
      <c r="C1287">
        <v>1742.62</v>
      </c>
      <c r="D1287">
        <v>1742.62</v>
      </c>
      <c r="E1287">
        <v>1742.62</v>
      </c>
      <c r="F1287">
        <v>7911</v>
      </c>
      <c r="G1287" t="s">
        <v>513</v>
      </c>
      <c r="H1287" t="s">
        <v>265</v>
      </c>
      <c r="I1287" t="s">
        <v>266</v>
      </c>
      <c r="J1287">
        <v>0.5</v>
      </c>
      <c r="K1287">
        <v>0</v>
      </c>
    </row>
    <row r="1288" spans="1:11">
      <c r="A1288" s="57">
        <v>41609</v>
      </c>
      <c r="B1288">
        <v>1</v>
      </c>
      <c r="C1288">
        <v>2057.6799999999998</v>
      </c>
      <c r="D1288">
        <v>0</v>
      </c>
      <c r="E1288">
        <v>2057.6799999999998</v>
      </c>
      <c r="F1288">
        <v>7922</v>
      </c>
      <c r="G1288" t="s">
        <v>514</v>
      </c>
      <c r="H1288" t="s">
        <v>265</v>
      </c>
      <c r="I1288">
        <v>0</v>
      </c>
      <c r="J1288">
        <v>0</v>
      </c>
      <c r="K1288">
        <v>0</v>
      </c>
    </row>
    <row r="1289" spans="1:11">
      <c r="A1289" s="57">
        <v>41609</v>
      </c>
      <c r="B1289">
        <v>14962</v>
      </c>
      <c r="C1289">
        <v>3641716.8</v>
      </c>
      <c r="D1289">
        <v>3641716.8</v>
      </c>
      <c r="E1289">
        <v>3641716.8</v>
      </c>
      <c r="F1289">
        <v>7922</v>
      </c>
      <c r="G1289" t="s">
        <v>514</v>
      </c>
      <c r="H1289" t="s">
        <v>265</v>
      </c>
      <c r="I1289" t="s">
        <v>266</v>
      </c>
      <c r="J1289">
        <v>0.5</v>
      </c>
      <c r="K1289">
        <v>0</v>
      </c>
    </row>
    <row r="1290" spans="1:11">
      <c r="A1290" s="57">
        <v>41609</v>
      </c>
      <c r="B1290">
        <v>746</v>
      </c>
      <c r="C1290">
        <v>262907.21000000002</v>
      </c>
      <c r="D1290">
        <v>270979.73</v>
      </c>
      <c r="E1290">
        <v>270979.73</v>
      </c>
      <c r="F1290">
        <v>7922</v>
      </c>
      <c r="G1290" t="s">
        <v>514</v>
      </c>
      <c r="H1290" t="s">
        <v>267</v>
      </c>
      <c r="I1290" t="s">
        <v>266</v>
      </c>
      <c r="J1290">
        <v>0.5</v>
      </c>
      <c r="K1290">
        <v>0</v>
      </c>
    </row>
    <row r="1291" spans="1:11">
      <c r="A1291" s="57">
        <v>41609</v>
      </c>
      <c r="B1291">
        <v>204</v>
      </c>
      <c r="C1291">
        <v>42544.27</v>
      </c>
      <c r="D1291">
        <v>42544.27</v>
      </c>
      <c r="E1291">
        <v>42544.27</v>
      </c>
      <c r="F1291">
        <v>7929</v>
      </c>
      <c r="G1291" t="s">
        <v>515</v>
      </c>
      <c r="H1291" t="s">
        <v>265</v>
      </c>
      <c r="I1291" t="s">
        <v>266</v>
      </c>
      <c r="J1291">
        <v>0.5</v>
      </c>
      <c r="K1291">
        <v>0</v>
      </c>
    </row>
    <row r="1292" spans="1:11">
      <c r="A1292" s="57">
        <v>41609</v>
      </c>
      <c r="B1292">
        <v>21</v>
      </c>
      <c r="C1292">
        <v>3386.66</v>
      </c>
      <c r="D1292">
        <v>3488.22</v>
      </c>
      <c r="E1292">
        <v>3488.22</v>
      </c>
      <c r="F1292">
        <v>7929</v>
      </c>
      <c r="G1292" t="s">
        <v>515</v>
      </c>
      <c r="H1292" t="s">
        <v>267</v>
      </c>
      <c r="I1292" t="s">
        <v>266</v>
      </c>
      <c r="J1292">
        <v>0.5</v>
      </c>
      <c r="K1292">
        <v>0</v>
      </c>
    </row>
    <row r="1293" spans="1:11">
      <c r="A1293" s="57">
        <v>41609</v>
      </c>
      <c r="B1293">
        <v>1</v>
      </c>
      <c r="C1293">
        <v>11.49</v>
      </c>
      <c r="D1293">
        <v>11.83</v>
      </c>
      <c r="E1293">
        <v>11.83</v>
      </c>
      <c r="F1293">
        <v>7933</v>
      </c>
      <c r="G1293" t="s">
        <v>516</v>
      </c>
      <c r="H1293" t="s">
        <v>267</v>
      </c>
      <c r="I1293" t="s">
        <v>266</v>
      </c>
      <c r="J1293">
        <v>0.5</v>
      </c>
      <c r="K1293">
        <v>0</v>
      </c>
    </row>
    <row r="1294" spans="1:11">
      <c r="A1294" s="57">
        <v>41609</v>
      </c>
      <c r="B1294">
        <v>206</v>
      </c>
      <c r="C1294">
        <v>277750.24</v>
      </c>
      <c r="D1294">
        <v>277750.24</v>
      </c>
      <c r="E1294">
        <v>277750.24</v>
      </c>
      <c r="F1294">
        <v>7941</v>
      </c>
      <c r="G1294" t="s">
        <v>517</v>
      </c>
      <c r="H1294" t="s">
        <v>265</v>
      </c>
      <c r="I1294" t="s">
        <v>266</v>
      </c>
      <c r="J1294">
        <v>0.5</v>
      </c>
      <c r="K1294">
        <v>0</v>
      </c>
    </row>
    <row r="1295" spans="1:11">
      <c r="A1295" s="57">
        <v>41609</v>
      </c>
      <c r="B1295">
        <v>33</v>
      </c>
      <c r="C1295">
        <v>6980.87</v>
      </c>
      <c r="D1295">
        <v>7190.33</v>
      </c>
      <c r="E1295">
        <v>7190.33</v>
      </c>
      <c r="F1295">
        <v>7941</v>
      </c>
      <c r="G1295" t="s">
        <v>517</v>
      </c>
      <c r="H1295" t="s">
        <v>267</v>
      </c>
      <c r="I1295" t="s">
        <v>266</v>
      </c>
      <c r="J1295">
        <v>0.5</v>
      </c>
      <c r="K1295">
        <v>0</v>
      </c>
    </row>
    <row r="1296" spans="1:11">
      <c r="A1296" s="57">
        <v>41609</v>
      </c>
      <c r="B1296">
        <v>937</v>
      </c>
      <c r="C1296">
        <v>100773.7</v>
      </c>
      <c r="D1296">
        <v>100773.7</v>
      </c>
      <c r="E1296">
        <v>100773.7</v>
      </c>
      <c r="F1296">
        <v>7991</v>
      </c>
      <c r="G1296" t="s">
        <v>518</v>
      </c>
      <c r="H1296" t="s">
        <v>265</v>
      </c>
      <c r="I1296" t="s">
        <v>266</v>
      </c>
      <c r="J1296">
        <v>0.5</v>
      </c>
      <c r="K1296">
        <v>0</v>
      </c>
    </row>
    <row r="1297" spans="1:11">
      <c r="A1297" s="57">
        <v>41609</v>
      </c>
      <c r="B1297">
        <v>266</v>
      </c>
      <c r="C1297">
        <v>47561.06</v>
      </c>
      <c r="D1297">
        <v>49024.54</v>
      </c>
      <c r="E1297">
        <v>49024.54</v>
      </c>
      <c r="F1297">
        <v>7991</v>
      </c>
      <c r="G1297" t="s">
        <v>518</v>
      </c>
      <c r="H1297" t="s">
        <v>267</v>
      </c>
      <c r="I1297" t="s">
        <v>266</v>
      </c>
      <c r="J1297">
        <v>0.5</v>
      </c>
      <c r="K1297">
        <v>0</v>
      </c>
    </row>
    <row r="1298" spans="1:11">
      <c r="A1298" s="57">
        <v>41609</v>
      </c>
      <c r="B1298">
        <v>447</v>
      </c>
      <c r="C1298">
        <v>57499.49</v>
      </c>
      <c r="D1298">
        <v>57499.49</v>
      </c>
      <c r="E1298">
        <v>57499.49</v>
      </c>
      <c r="F1298">
        <v>7992</v>
      </c>
      <c r="G1298" t="s">
        <v>519</v>
      </c>
      <c r="H1298" t="s">
        <v>265</v>
      </c>
      <c r="I1298" t="s">
        <v>266</v>
      </c>
      <c r="J1298">
        <v>0.5</v>
      </c>
      <c r="K1298">
        <v>0</v>
      </c>
    </row>
    <row r="1299" spans="1:11">
      <c r="A1299" s="57">
        <v>41609</v>
      </c>
      <c r="B1299">
        <v>72</v>
      </c>
      <c r="C1299">
        <v>15010.65</v>
      </c>
      <c r="D1299">
        <v>15460.91</v>
      </c>
      <c r="E1299">
        <v>15460.91</v>
      </c>
      <c r="F1299">
        <v>7992</v>
      </c>
      <c r="G1299" t="s">
        <v>519</v>
      </c>
      <c r="H1299" t="s">
        <v>267</v>
      </c>
      <c r="I1299" t="s">
        <v>266</v>
      </c>
      <c r="J1299">
        <v>0.5</v>
      </c>
      <c r="K1299">
        <v>0</v>
      </c>
    </row>
    <row r="1300" spans="1:11">
      <c r="A1300" s="57">
        <v>41609</v>
      </c>
      <c r="B1300">
        <v>3</v>
      </c>
      <c r="C1300">
        <v>70.17</v>
      </c>
      <c r="D1300">
        <v>72.290000000000006</v>
      </c>
      <c r="E1300">
        <v>72.290000000000006</v>
      </c>
      <c r="F1300">
        <v>7993</v>
      </c>
      <c r="G1300" t="s">
        <v>520</v>
      </c>
      <c r="H1300" t="s">
        <v>267</v>
      </c>
      <c r="I1300" t="s">
        <v>268</v>
      </c>
      <c r="J1300">
        <v>0.5</v>
      </c>
      <c r="K1300">
        <v>0</v>
      </c>
    </row>
    <row r="1301" spans="1:11">
      <c r="A1301" s="57">
        <v>41609</v>
      </c>
      <c r="B1301">
        <v>7</v>
      </c>
      <c r="C1301">
        <v>94.98</v>
      </c>
      <c r="D1301">
        <v>97.84</v>
      </c>
      <c r="E1301">
        <v>97.84</v>
      </c>
      <c r="F1301">
        <v>7994</v>
      </c>
      <c r="G1301" t="s">
        <v>521</v>
      </c>
      <c r="H1301" t="s">
        <v>267</v>
      </c>
      <c r="I1301" t="s">
        <v>266</v>
      </c>
      <c r="J1301">
        <v>0.5</v>
      </c>
      <c r="K1301">
        <v>0</v>
      </c>
    </row>
    <row r="1302" spans="1:11">
      <c r="A1302" s="57">
        <v>41609</v>
      </c>
      <c r="B1302">
        <v>1050</v>
      </c>
      <c r="C1302">
        <v>168630.32</v>
      </c>
      <c r="D1302">
        <v>168630.32</v>
      </c>
      <c r="E1302">
        <v>168630.32</v>
      </c>
      <c r="F1302">
        <v>7996</v>
      </c>
      <c r="G1302" t="s">
        <v>522</v>
      </c>
      <c r="H1302" t="s">
        <v>265</v>
      </c>
      <c r="I1302" t="s">
        <v>266</v>
      </c>
      <c r="J1302">
        <v>0.5</v>
      </c>
      <c r="K1302">
        <v>0</v>
      </c>
    </row>
    <row r="1303" spans="1:11">
      <c r="A1303" s="57">
        <v>41609</v>
      </c>
      <c r="B1303">
        <v>351</v>
      </c>
      <c r="C1303">
        <v>60316.46</v>
      </c>
      <c r="D1303">
        <v>62191.68</v>
      </c>
      <c r="E1303">
        <v>62191.68</v>
      </c>
      <c r="F1303">
        <v>7996</v>
      </c>
      <c r="G1303" t="s">
        <v>522</v>
      </c>
      <c r="H1303" t="s">
        <v>267</v>
      </c>
      <c r="I1303" t="s">
        <v>266</v>
      </c>
      <c r="J1303">
        <v>0.5</v>
      </c>
      <c r="K1303">
        <v>0</v>
      </c>
    </row>
    <row r="1304" spans="1:11">
      <c r="A1304" s="57">
        <v>41609</v>
      </c>
      <c r="B1304">
        <v>7046</v>
      </c>
      <c r="C1304">
        <v>387888.86</v>
      </c>
      <c r="D1304">
        <v>387888.86</v>
      </c>
      <c r="E1304">
        <v>387888.86</v>
      </c>
      <c r="F1304">
        <v>7997</v>
      </c>
      <c r="G1304" t="s">
        <v>523</v>
      </c>
      <c r="H1304" t="s">
        <v>265</v>
      </c>
      <c r="I1304" t="s">
        <v>266</v>
      </c>
      <c r="J1304">
        <v>0.5</v>
      </c>
      <c r="K1304">
        <v>0</v>
      </c>
    </row>
    <row r="1305" spans="1:11">
      <c r="A1305" s="57">
        <v>41609</v>
      </c>
      <c r="B1305">
        <v>156</v>
      </c>
      <c r="C1305">
        <v>39358.050000000003</v>
      </c>
      <c r="D1305">
        <v>40408.370000000003</v>
      </c>
      <c r="E1305">
        <v>40408.370000000003</v>
      </c>
      <c r="F1305">
        <v>7997</v>
      </c>
      <c r="G1305" t="s">
        <v>523</v>
      </c>
      <c r="H1305" t="s">
        <v>267</v>
      </c>
      <c r="I1305" t="s">
        <v>266</v>
      </c>
      <c r="J1305">
        <v>0.5</v>
      </c>
      <c r="K1305">
        <v>0</v>
      </c>
    </row>
    <row r="1306" spans="1:11">
      <c r="A1306" s="57">
        <v>41609</v>
      </c>
      <c r="B1306">
        <v>132</v>
      </c>
      <c r="C1306">
        <v>13324.01</v>
      </c>
      <c r="D1306">
        <v>13324.01</v>
      </c>
      <c r="E1306">
        <v>13324.01</v>
      </c>
      <c r="F1306">
        <v>7998</v>
      </c>
      <c r="G1306" t="s">
        <v>524</v>
      </c>
      <c r="H1306" t="s">
        <v>265</v>
      </c>
      <c r="I1306" t="s">
        <v>266</v>
      </c>
      <c r="J1306">
        <v>0.5</v>
      </c>
      <c r="K1306">
        <v>0</v>
      </c>
    </row>
    <row r="1307" spans="1:11">
      <c r="A1307" s="57">
        <v>41609</v>
      </c>
      <c r="B1307">
        <v>7</v>
      </c>
      <c r="C1307">
        <v>338.8</v>
      </c>
      <c r="D1307">
        <v>348.98</v>
      </c>
      <c r="E1307">
        <v>348.98</v>
      </c>
      <c r="F1307">
        <v>7998</v>
      </c>
      <c r="G1307" t="s">
        <v>524</v>
      </c>
      <c r="H1307" t="s">
        <v>267</v>
      </c>
      <c r="I1307" t="s">
        <v>266</v>
      </c>
      <c r="J1307">
        <v>0.5</v>
      </c>
      <c r="K1307">
        <v>0</v>
      </c>
    </row>
    <row r="1308" spans="1:11">
      <c r="A1308" s="57">
        <v>41609</v>
      </c>
      <c r="B1308">
        <v>649</v>
      </c>
      <c r="C1308">
        <v>57398.99</v>
      </c>
      <c r="D1308">
        <v>57398.99</v>
      </c>
      <c r="E1308">
        <v>57398.99</v>
      </c>
      <c r="F1308">
        <v>7999</v>
      </c>
      <c r="G1308" t="s">
        <v>525</v>
      </c>
      <c r="H1308" t="s">
        <v>265</v>
      </c>
      <c r="I1308" t="s">
        <v>266</v>
      </c>
      <c r="J1308">
        <v>0.5</v>
      </c>
      <c r="K1308">
        <v>0</v>
      </c>
    </row>
    <row r="1309" spans="1:11">
      <c r="A1309" s="57">
        <v>41609</v>
      </c>
      <c r="B1309">
        <v>964</v>
      </c>
      <c r="C1309">
        <v>69930.570000000007</v>
      </c>
      <c r="D1309">
        <v>72099.350000000006</v>
      </c>
      <c r="E1309">
        <v>72099.350000000006</v>
      </c>
      <c r="F1309">
        <v>7999</v>
      </c>
      <c r="G1309" t="s">
        <v>525</v>
      </c>
      <c r="H1309" t="s">
        <v>267</v>
      </c>
      <c r="I1309" t="s">
        <v>266</v>
      </c>
      <c r="J1309">
        <v>0.5</v>
      </c>
      <c r="K1309">
        <v>0</v>
      </c>
    </row>
    <row r="1310" spans="1:11">
      <c r="A1310" s="57">
        <v>41609</v>
      </c>
      <c r="B1310">
        <v>1138</v>
      </c>
      <c r="C1310">
        <v>412910.35</v>
      </c>
      <c r="D1310">
        <v>412910.35</v>
      </c>
      <c r="E1310">
        <v>412910.35</v>
      </c>
      <c r="F1310">
        <v>8011</v>
      </c>
      <c r="G1310" t="s">
        <v>526</v>
      </c>
      <c r="H1310" t="s">
        <v>265</v>
      </c>
      <c r="I1310" t="s">
        <v>266</v>
      </c>
      <c r="J1310">
        <v>0.5</v>
      </c>
      <c r="K1310">
        <v>0</v>
      </c>
    </row>
    <row r="1311" spans="1:11">
      <c r="A1311" s="57">
        <v>41609</v>
      </c>
      <c r="B1311">
        <v>34</v>
      </c>
      <c r="C1311">
        <v>18619.05</v>
      </c>
      <c r="D1311">
        <v>19177.61</v>
      </c>
      <c r="E1311">
        <v>19177.61</v>
      </c>
      <c r="F1311">
        <v>8011</v>
      </c>
      <c r="G1311" t="s">
        <v>526</v>
      </c>
      <c r="H1311" t="s">
        <v>267</v>
      </c>
      <c r="I1311" t="s">
        <v>266</v>
      </c>
      <c r="J1311">
        <v>0.5</v>
      </c>
      <c r="K1311">
        <v>0</v>
      </c>
    </row>
    <row r="1312" spans="1:11">
      <c r="A1312" s="57">
        <v>41609</v>
      </c>
      <c r="B1312">
        <v>1</v>
      </c>
      <c r="C1312">
        <v>126</v>
      </c>
      <c r="D1312">
        <v>0</v>
      </c>
      <c r="E1312">
        <v>126</v>
      </c>
      <c r="F1312">
        <v>8021</v>
      </c>
      <c r="G1312" t="s">
        <v>527</v>
      </c>
      <c r="H1312" t="s">
        <v>265</v>
      </c>
      <c r="I1312">
        <v>0</v>
      </c>
      <c r="J1312">
        <v>0</v>
      </c>
      <c r="K1312">
        <v>0</v>
      </c>
    </row>
    <row r="1313" spans="1:11">
      <c r="A1313" s="57">
        <v>41609</v>
      </c>
      <c r="B1313">
        <v>3872</v>
      </c>
      <c r="C1313">
        <v>1405223.07</v>
      </c>
      <c r="D1313">
        <v>1405223.07</v>
      </c>
      <c r="E1313">
        <v>1405223.07</v>
      </c>
      <c r="F1313">
        <v>8021</v>
      </c>
      <c r="G1313" t="s">
        <v>527</v>
      </c>
      <c r="H1313" t="s">
        <v>265</v>
      </c>
      <c r="I1313" t="s">
        <v>266</v>
      </c>
      <c r="J1313">
        <v>0.5</v>
      </c>
      <c r="K1313">
        <v>0</v>
      </c>
    </row>
    <row r="1314" spans="1:11">
      <c r="A1314" s="57">
        <v>41609</v>
      </c>
      <c r="B1314">
        <v>34</v>
      </c>
      <c r="C1314">
        <v>25820.240000000002</v>
      </c>
      <c r="D1314">
        <v>26594.84</v>
      </c>
      <c r="E1314">
        <v>26594.84</v>
      </c>
      <c r="F1314">
        <v>8021</v>
      </c>
      <c r="G1314" t="s">
        <v>527</v>
      </c>
      <c r="H1314" t="s">
        <v>267</v>
      </c>
      <c r="I1314" t="s">
        <v>266</v>
      </c>
      <c r="J1314">
        <v>0.5</v>
      </c>
      <c r="K1314">
        <v>0</v>
      </c>
    </row>
    <row r="1315" spans="1:11">
      <c r="A1315" s="57">
        <v>41609</v>
      </c>
      <c r="B1315">
        <v>939</v>
      </c>
      <c r="C1315">
        <v>66626.12</v>
      </c>
      <c r="D1315">
        <v>66626.12</v>
      </c>
      <c r="E1315">
        <v>66626.12</v>
      </c>
      <c r="F1315">
        <v>8041</v>
      </c>
      <c r="G1315" t="s">
        <v>528</v>
      </c>
      <c r="H1315" t="s">
        <v>265</v>
      </c>
      <c r="I1315" t="s">
        <v>266</v>
      </c>
      <c r="J1315">
        <v>0.5</v>
      </c>
      <c r="K1315">
        <v>0</v>
      </c>
    </row>
    <row r="1316" spans="1:11">
      <c r="A1316" s="57">
        <v>41609</v>
      </c>
      <c r="B1316">
        <v>1</v>
      </c>
      <c r="C1316">
        <v>371.82</v>
      </c>
      <c r="D1316">
        <v>382.98</v>
      </c>
      <c r="E1316">
        <v>382.98</v>
      </c>
      <c r="F1316">
        <v>8041</v>
      </c>
      <c r="G1316" t="s">
        <v>528</v>
      </c>
      <c r="H1316" t="s">
        <v>267</v>
      </c>
      <c r="I1316" t="s">
        <v>266</v>
      </c>
      <c r="J1316">
        <v>0.5</v>
      </c>
      <c r="K1316">
        <v>0</v>
      </c>
    </row>
    <row r="1317" spans="1:11">
      <c r="A1317" s="57">
        <v>41609</v>
      </c>
      <c r="B1317">
        <v>2061</v>
      </c>
      <c r="C1317">
        <v>559025.19999999995</v>
      </c>
      <c r="D1317">
        <v>559025.19999999995</v>
      </c>
      <c r="E1317">
        <v>559025.19999999995</v>
      </c>
      <c r="F1317">
        <v>8042</v>
      </c>
      <c r="G1317" t="s">
        <v>529</v>
      </c>
      <c r="H1317" t="s">
        <v>265</v>
      </c>
      <c r="I1317" t="s">
        <v>266</v>
      </c>
      <c r="J1317">
        <v>0.5</v>
      </c>
      <c r="K1317">
        <v>0</v>
      </c>
    </row>
    <row r="1318" spans="1:11">
      <c r="A1318" s="57">
        <v>41609</v>
      </c>
      <c r="B1318">
        <v>7</v>
      </c>
      <c r="C1318">
        <v>2414.54</v>
      </c>
      <c r="D1318">
        <v>2487</v>
      </c>
      <c r="E1318">
        <v>2487</v>
      </c>
      <c r="F1318">
        <v>8042</v>
      </c>
      <c r="G1318" t="s">
        <v>529</v>
      </c>
      <c r="H1318" t="s">
        <v>267</v>
      </c>
      <c r="I1318" t="s">
        <v>266</v>
      </c>
      <c r="J1318">
        <v>0.5</v>
      </c>
      <c r="K1318">
        <v>0</v>
      </c>
    </row>
    <row r="1319" spans="1:11">
      <c r="A1319" s="57">
        <v>41609</v>
      </c>
      <c r="B1319">
        <v>938</v>
      </c>
      <c r="C1319">
        <v>190383.84</v>
      </c>
      <c r="D1319">
        <v>190383.84</v>
      </c>
      <c r="E1319">
        <v>190383.84</v>
      </c>
      <c r="F1319">
        <v>8043</v>
      </c>
      <c r="G1319" t="s">
        <v>530</v>
      </c>
      <c r="H1319" t="s">
        <v>265</v>
      </c>
      <c r="I1319" t="s">
        <v>266</v>
      </c>
      <c r="J1319">
        <v>0.5</v>
      </c>
      <c r="K1319">
        <v>0</v>
      </c>
    </row>
    <row r="1320" spans="1:11">
      <c r="A1320" s="57">
        <v>41609</v>
      </c>
      <c r="B1320">
        <v>113</v>
      </c>
      <c r="C1320">
        <v>34218.57</v>
      </c>
      <c r="D1320">
        <v>35350.43</v>
      </c>
      <c r="E1320">
        <v>35350.43</v>
      </c>
      <c r="F1320">
        <v>8043</v>
      </c>
      <c r="G1320" t="s">
        <v>530</v>
      </c>
      <c r="H1320" t="s">
        <v>267</v>
      </c>
      <c r="I1320" t="s">
        <v>266</v>
      </c>
      <c r="J1320">
        <v>0.5</v>
      </c>
      <c r="K1320">
        <v>0</v>
      </c>
    </row>
    <row r="1321" spans="1:11">
      <c r="A1321" s="57">
        <v>41609</v>
      </c>
      <c r="B1321">
        <v>332</v>
      </c>
      <c r="C1321">
        <v>32950.76</v>
      </c>
      <c r="D1321">
        <v>32950.76</v>
      </c>
      <c r="E1321">
        <v>32950.76</v>
      </c>
      <c r="F1321">
        <v>8049</v>
      </c>
      <c r="G1321" t="s">
        <v>531</v>
      </c>
      <c r="H1321" t="s">
        <v>265</v>
      </c>
      <c r="I1321" t="s">
        <v>266</v>
      </c>
      <c r="J1321">
        <v>0.5</v>
      </c>
      <c r="K1321">
        <v>0</v>
      </c>
    </row>
    <row r="1322" spans="1:11">
      <c r="A1322" s="57">
        <v>41609</v>
      </c>
      <c r="B1322">
        <v>2</v>
      </c>
      <c r="C1322">
        <v>1867.02</v>
      </c>
      <c r="D1322">
        <v>1923.02</v>
      </c>
      <c r="E1322">
        <v>1923.02</v>
      </c>
      <c r="F1322">
        <v>8049</v>
      </c>
      <c r="G1322" t="s">
        <v>531</v>
      </c>
      <c r="H1322" t="s">
        <v>267</v>
      </c>
      <c r="I1322" t="s">
        <v>266</v>
      </c>
      <c r="J1322">
        <v>0.5</v>
      </c>
      <c r="K1322">
        <v>0</v>
      </c>
    </row>
    <row r="1323" spans="1:11">
      <c r="A1323" s="57">
        <v>41609</v>
      </c>
      <c r="B1323">
        <v>10</v>
      </c>
      <c r="C1323">
        <v>770.23</v>
      </c>
      <c r="D1323">
        <v>770.23</v>
      </c>
      <c r="E1323">
        <v>770.23</v>
      </c>
      <c r="F1323">
        <v>8050</v>
      </c>
      <c r="G1323" t="s">
        <v>532</v>
      </c>
      <c r="H1323" t="s">
        <v>265</v>
      </c>
      <c r="I1323" t="s">
        <v>266</v>
      </c>
      <c r="J1323">
        <v>0.5</v>
      </c>
      <c r="K1323">
        <v>0</v>
      </c>
    </row>
    <row r="1324" spans="1:11">
      <c r="A1324" s="57">
        <v>41609</v>
      </c>
      <c r="B1324">
        <v>2</v>
      </c>
      <c r="C1324">
        <v>693.09</v>
      </c>
      <c r="D1324">
        <v>713.89</v>
      </c>
      <c r="E1324">
        <v>713.89</v>
      </c>
      <c r="F1324">
        <v>8050</v>
      </c>
      <c r="G1324" t="s">
        <v>532</v>
      </c>
      <c r="H1324" t="s">
        <v>267</v>
      </c>
      <c r="I1324" t="s">
        <v>266</v>
      </c>
      <c r="J1324">
        <v>0.5</v>
      </c>
      <c r="K1324">
        <v>0</v>
      </c>
    </row>
    <row r="1325" spans="1:11">
      <c r="A1325" s="57">
        <v>41609</v>
      </c>
      <c r="B1325">
        <v>1270</v>
      </c>
      <c r="C1325">
        <v>356148.6</v>
      </c>
      <c r="D1325">
        <v>356148.6</v>
      </c>
      <c r="E1325">
        <v>356148.6</v>
      </c>
      <c r="F1325">
        <v>8062</v>
      </c>
      <c r="G1325" t="s">
        <v>533</v>
      </c>
      <c r="H1325" t="s">
        <v>265</v>
      </c>
      <c r="I1325" t="s">
        <v>266</v>
      </c>
      <c r="J1325">
        <v>0.5</v>
      </c>
      <c r="K1325">
        <v>0</v>
      </c>
    </row>
    <row r="1326" spans="1:11">
      <c r="A1326" s="57">
        <v>41609</v>
      </c>
      <c r="B1326">
        <v>80</v>
      </c>
      <c r="C1326">
        <v>89976.63</v>
      </c>
      <c r="D1326">
        <v>92701.99</v>
      </c>
      <c r="E1326">
        <v>92701.99</v>
      </c>
      <c r="F1326">
        <v>8062</v>
      </c>
      <c r="G1326" t="s">
        <v>533</v>
      </c>
      <c r="H1326" t="s">
        <v>267</v>
      </c>
      <c r="I1326" t="s">
        <v>266</v>
      </c>
      <c r="J1326">
        <v>0.5</v>
      </c>
      <c r="K1326">
        <v>0</v>
      </c>
    </row>
    <row r="1327" spans="1:11">
      <c r="A1327" s="57">
        <v>41609</v>
      </c>
      <c r="B1327">
        <v>185</v>
      </c>
      <c r="C1327">
        <v>45270.05</v>
      </c>
      <c r="D1327">
        <v>45270.05</v>
      </c>
      <c r="E1327">
        <v>45270.05</v>
      </c>
      <c r="F1327">
        <v>8071</v>
      </c>
      <c r="G1327" t="s">
        <v>534</v>
      </c>
      <c r="H1327" t="s">
        <v>265</v>
      </c>
      <c r="I1327" t="s">
        <v>266</v>
      </c>
      <c r="J1327">
        <v>0.5</v>
      </c>
      <c r="K1327">
        <v>0</v>
      </c>
    </row>
    <row r="1328" spans="1:11">
      <c r="A1328" s="57">
        <v>41609</v>
      </c>
      <c r="B1328">
        <v>11</v>
      </c>
      <c r="C1328">
        <v>15049.35</v>
      </c>
      <c r="D1328">
        <v>15500.79</v>
      </c>
      <c r="E1328">
        <v>15500.79</v>
      </c>
      <c r="F1328">
        <v>8071</v>
      </c>
      <c r="G1328" t="s">
        <v>534</v>
      </c>
      <c r="H1328" t="s">
        <v>267</v>
      </c>
      <c r="I1328" t="s">
        <v>266</v>
      </c>
      <c r="J1328">
        <v>0.5</v>
      </c>
      <c r="K1328">
        <v>0</v>
      </c>
    </row>
    <row r="1329" spans="1:11">
      <c r="A1329" s="57">
        <v>41609</v>
      </c>
      <c r="B1329">
        <v>7887</v>
      </c>
      <c r="C1329">
        <v>2496233.15</v>
      </c>
      <c r="D1329">
        <v>2496233.15</v>
      </c>
      <c r="E1329">
        <v>2496233.15</v>
      </c>
      <c r="F1329">
        <v>8099</v>
      </c>
      <c r="G1329" t="s">
        <v>535</v>
      </c>
      <c r="H1329" t="s">
        <v>265</v>
      </c>
      <c r="I1329" t="s">
        <v>266</v>
      </c>
      <c r="J1329">
        <v>0.5</v>
      </c>
      <c r="K1329">
        <v>0</v>
      </c>
    </row>
    <row r="1330" spans="1:11">
      <c r="A1330" s="57">
        <v>41609</v>
      </c>
      <c r="B1330">
        <v>183</v>
      </c>
      <c r="C1330">
        <v>45950.92</v>
      </c>
      <c r="D1330">
        <v>46967.199999999997</v>
      </c>
      <c r="E1330">
        <v>46967.199999999997</v>
      </c>
      <c r="F1330">
        <v>8099</v>
      </c>
      <c r="G1330" t="s">
        <v>535</v>
      </c>
      <c r="H1330" t="s">
        <v>267</v>
      </c>
      <c r="I1330" t="s">
        <v>266</v>
      </c>
      <c r="J1330">
        <v>0.5</v>
      </c>
      <c r="K1330">
        <v>0</v>
      </c>
    </row>
    <row r="1331" spans="1:11">
      <c r="A1331" s="57">
        <v>41609</v>
      </c>
      <c r="B1331">
        <v>148</v>
      </c>
      <c r="C1331">
        <v>225482.17</v>
      </c>
      <c r="D1331">
        <v>225482.17</v>
      </c>
      <c r="E1331">
        <v>225482.17</v>
      </c>
      <c r="F1331">
        <v>8111</v>
      </c>
      <c r="G1331" t="s">
        <v>536</v>
      </c>
      <c r="H1331" t="s">
        <v>265</v>
      </c>
      <c r="I1331" t="s">
        <v>266</v>
      </c>
      <c r="J1331">
        <v>0.5</v>
      </c>
      <c r="K1331">
        <v>0</v>
      </c>
    </row>
    <row r="1332" spans="1:11">
      <c r="A1332" s="57">
        <v>41609</v>
      </c>
      <c r="B1332">
        <v>2</v>
      </c>
      <c r="C1332">
        <v>72.98</v>
      </c>
      <c r="D1332">
        <v>75.16</v>
      </c>
      <c r="E1332">
        <v>75.16</v>
      </c>
      <c r="F1332">
        <v>8111</v>
      </c>
      <c r="G1332" t="s">
        <v>536</v>
      </c>
      <c r="H1332" t="s">
        <v>267</v>
      </c>
      <c r="I1332" t="s">
        <v>266</v>
      </c>
      <c r="J1332">
        <v>0.5</v>
      </c>
      <c r="K1332">
        <v>0</v>
      </c>
    </row>
    <row r="1333" spans="1:11">
      <c r="A1333" s="57">
        <v>41609</v>
      </c>
      <c r="B1333">
        <v>862</v>
      </c>
      <c r="C1333">
        <v>1351985.4</v>
      </c>
      <c r="D1333">
        <v>1351985.4</v>
      </c>
      <c r="E1333">
        <v>1351985.4</v>
      </c>
      <c r="F1333">
        <v>8211</v>
      </c>
      <c r="G1333" t="s">
        <v>537</v>
      </c>
      <c r="H1333" t="s">
        <v>265</v>
      </c>
      <c r="I1333" t="s">
        <v>266</v>
      </c>
      <c r="J1333">
        <v>0.5</v>
      </c>
      <c r="K1333">
        <v>0</v>
      </c>
    </row>
    <row r="1334" spans="1:11">
      <c r="A1334" s="57">
        <v>41609</v>
      </c>
      <c r="B1334">
        <v>7</v>
      </c>
      <c r="C1334">
        <v>3101.39</v>
      </c>
      <c r="D1334">
        <v>3194.43</v>
      </c>
      <c r="E1334">
        <v>3194.43</v>
      </c>
      <c r="F1334">
        <v>8211</v>
      </c>
      <c r="G1334" t="s">
        <v>537</v>
      </c>
      <c r="H1334" t="s">
        <v>267</v>
      </c>
      <c r="I1334" t="s">
        <v>266</v>
      </c>
      <c r="J1334">
        <v>0.5</v>
      </c>
      <c r="K1334">
        <v>0</v>
      </c>
    </row>
    <row r="1335" spans="1:11">
      <c r="A1335" s="57">
        <v>41609</v>
      </c>
      <c r="B1335">
        <v>2</v>
      </c>
      <c r="C1335">
        <v>28.9</v>
      </c>
      <c r="D1335">
        <v>0</v>
      </c>
      <c r="E1335">
        <v>28.9</v>
      </c>
      <c r="F1335">
        <v>8220</v>
      </c>
      <c r="G1335" t="s">
        <v>538</v>
      </c>
      <c r="H1335" t="s">
        <v>265</v>
      </c>
      <c r="I1335">
        <v>0</v>
      </c>
      <c r="J1335">
        <v>0</v>
      </c>
      <c r="K1335">
        <v>0</v>
      </c>
    </row>
    <row r="1336" spans="1:11">
      <c r="A1336" s="57">
        <v>41609</v>
      </c>
      <c r="B1336">
        <v>6090</v>
      </c>
      <c r="C1336">
        <v>693610.32</v>
      </c>
      <c r="D1336">
        <v>693610.32</v>
      </c>
      <c r="E1336">
        <v>693610.32</v>
      </c>
      <c r="F1336">
        <v>8220</v>
      </c>
      <c r="G1336" t="s">
        <v>538</v>
      </c>
      <c r="H1336" t="s">
        <v>265</v>
      </c>
      <c r="I1336" t="s">
        <v>266</v>
      </c>
      <c r="J1336">
        <v>0.5</v>
      </c>
      <c r="K1336">
        <v>0</v>
      </c>
    </row>
    <row r="1337" spans="1:11">
      <c r="A1337" s="57">
        <v>41609</v>
      </c>
      <c r="B1337">
        <v>124</v>
      </c>
      <c r="C1337">
        <v>79384.77</v>
      </c>
      <c r="D1337">
        <v>81790.649999999994</v>
      </c>
      <c r="E1337">
        <v>81790.649999999994</v>
      </c>
      <c r="F1337">
        <v>8220</v>
      </c>
      <c r="G1337" t="s">
        <v>538</v>
      </c>
      <c r="H1337" t="s">
        <v>267</v>
      </c>
      <c r="I1337" t="s">
        <v>266</v>
      </c>
      <c r="J1337">
        <v>0.5</v>
      </c>
      <c r="K1337">
        <v>0</v>
      </c>
    </row>
    <row r="1338" spans="1:11">
      <c r="A1338" s="57">
        <v>41609</v>
      </c>
      <c r="B1338">
        <v>1</v>
      </c>
      <c r="C1338">
        <v>18.91</v>
      </c>
      <c r="D1338">
        <v>19.47</v>
      </c>
      <c r="E1338">
        <v>19.47</v>
      </c>
      <c r="F1338">
        <v>8241</v>
      </c>
      <c r="G1338" t="s">
        <v>564</v>
      </c>
      <c r="H1338" t="s">
        <v>267</v>
      </c>
      <c r="I1338" t="s">
        <v>266</v>
      </c>
      <c r="J1338">
        <v>0.5</v>
      </c>
      <c r="K1338">
        <v>0</v>
      </c>
    </row>
    <row r="1339" spans="1:11">
      <c r="A1339" s="57">
        <v>41609</v>
      </c>
      <c r="B1339">
        <v>3</v>
      </c>
      <c r="C1339">
        <v>394.29</v>
      </c>
      <c r="D1339">
        <v>406.13</v>
      </c>
      <c r="E1339">
        <v>406.13</v>
      </c>
      <c r="F1339">
        <v>8244</v>
      </c>
      <c r="G1339" t="s">
        <v>539</v>
      </c>
      <c r="H1339" t="s">
        <v>267</v>
      </c>
      <c r="I1339" t="s">
        <v>266</v>
      </c>
      <c r="J1339">
        <v>0.5</v>
      </c>
      <c r="K1339">
        <v>0</v>
      </c>
    </row>
    <row r="1340" spans="1:11">
      <c r="A1340" s="57">
        <v>41609</v>
      </c>
      <c r="B1340">
        <v>251</v>
      </c>
      <c r="C1340">
        <v>104182.31</v>
      </c>
      <c r="D1340">
        <v>104182.31</v>
      </c>
      <c r="E1340">
        <v>104182.31</v>
      </c>
      <c r="F1340">
        <v>8249</v>
      </c>
      <c r="G1340" t="s">
        <v>540</v>
      </c>
      <c r="H1340" t="s">
        <v>265</v>
      </c>
      <c r="I1340" t="s">
        <v>266</v>
      </c>
      <c r="J1340">
        <v>0.5</v>
      </c>
      <c r="K1340">
        <v>0</v>
      </c>
    </row>
    <row r="1341" spans="1:11">
      <c r="A1341" s="57">
        <v>41609</v>
      </c>
      <c r="B1341">
        <v>7</v>
      </c>
      <c r="C1341">
        <v>8910.8700000000008</v>
      </c>
      <c r="D1341">
        <v>9119.59</v>
      </c>
      <c r="E1341">
        <v>9119.59</v>
      </c>
      <c r="F1341">
        <v>8249</v>
      </c>
      <c r="G1341" t="s">
        <v>540</v>
      </c>
      <c r="H1341" t="s">
        <v>267</v>
      </c>
      <c r="I1341" t="s">
        <v>266</v>
      </c>
      <c r="J1341">
        <v>0.5</v>
      </c>
      <c r="K1341">
        <v>0</v>
      </c>
    </row>
    <row r="1342" spans="1:11">
      <c r="A1342" s="57">
        <v>41609</v>
      </c>
      <c r="B1342">
        <v>964</v>
      </c>
      <c r="C1342">
        <v>390843.45</v>
      </c>
      <c r="D1342">
        <v>390843.45</v>
      </c>
      <c r="E1342">
        <v>390843.45</v>
      </c>
      <c r="F1342">
        <v>8299</v>
      </c>
      <c r="G1342" t="s">
        <v>541</v>
      </c>
      <c r="H1342" t="s">
        <v>265</v>
      </c>
      <c r="I1342" t="s">
        <v>266</v>
      </c>
      <c r="J1342">
        <v>0.5</v>
      </c>
      <c r="K1342">
        <v>0</v>
      </c>
    </row>
    <row r="1343" spans="1:11">
      <c r="A1343" s="57">
        <v>41609</v>
      </c>
      <c r="B1343">
        <v>231</v>
      </c>
      <c r="C1343">
        <v>68826.740000000005</v>
      </c>
      <c r="D1343">
        <v>70918.22</v>
      </c>
      <c r="E1343">
        <v>70918.22</v>
      </c>
      <c r="F1343">
        <v>8299</v>
      </c>
      <c r="G1343" t="s">
        <v>541</v>
      </c>
      <c r="H1343" t="s">
        <v>267</v>
      </c>
      <c r="I1343" t="s">
        <v>266</v>
      </c>
      <c r="J1343">
        <v>0.5</v>
      </c>
      <c r="K1343">
        <v>0</v>
      </c>
    </row>
    <row r="1344" spans="1:11">
      <c r="A1344" s="57">
        <v>41609</v>
      </c>
      <c r="B1344">
        <v>340</v>
      </c>
      <c r="C1344">
        <v>171783.04000000001</v>
      </c>
      <c r="D1344">
        <v>171783.04000000001</v>
      </c>
      <c r="E1344">
        <v>171783.04000000001</v>
      </c>
      <c r="F1344">
        <v>8351</v>
      </c>
      <c r="G1344" t="s">
        <v>542</v>
      </c>
      <c r="H1344" t="s">
        <v>265</v>
      </c>
      <c r="I1344" t="s">
        <v>266</v>
      </c>
      <c r="J1344">
        <v>0.5</v>
      </c>
      <c r="K1344">
        <v>0</v>
      </c>
    </row>
    <row r="1345" spans="1:11">
      <c r="A1345" s="57">
        <v>41609</v>
      </c>
      <c r="B1345">
        <v>2</v>
      </c>
      <c r="C1345">
        <v>688.18</v>
      </c>
      <c r="D1345">
        <v>708.82</v>
      </c>
      <c r="E1345">
        <v>708.82</v>
      </c>
      <c r="F1345">
        <v>8351</v>
      </c>
      <c r="G1345" t="s">
        <v>542</v>
      </c>
      <c r="H1345" t="s">
        <v>267</v>
      </c>
      <c r="I1345" t="s">
        <v>266</v>
      </c>
      <c r="J1345">
        <v>0.5</v>
      </c>
      <c r="K1345">
        <v>0</v>
      </c>
    </row>
    <row r="1346" spans="1:11">
      <c r="A1346" s="57">
        <v>41609</v>
      </c>
      <c r="B1346">
        <v>73</v>
      </c>
      <c r="C1346">
        <v>1825.85</v>
      </c>
      <c r="D1346">
        <v>0</v>
      </c>
      <c r="E1346">
        <v>1825.85</v>
      </c>
      <c r="F1346">
        <v>8398</v>
      </c>
      <c r="G1346" t="s">
        <v>543</v>
      </c>
      <c r="H1346" t="s">
        <v>265</v>
      </c>
      <c r="I1346">
        <v>0</v>
      </c>
      <c r="J1346">
        <v>0</v>
      </c>
      <c r="K1346">
        <v>0</v>
      </c>
    </row>
    <row r="1347" spans="1:11">
      <c r="A1347" s="57">
        <v>41609</v>
      </c>
      <c r="B1347">
        <v>25260</v>
      </c>
      <c r="C1347">
        <v>2002061.58</v>
      </c>
      <c r="D1347">
        <v>2002061.58</v>
      </c>
      <c r="E1347">
        <v>2002061.58</v>
      </c>
      <c r="F1347">
        <v>8398</v>
      </c>
      <c r="G1347" t="s">
        <v>543</v>
      </c>
      <c r="H1347" t="s">
        <v>265</v>
      </c>
      <c r="I1347" t="s">
        <v>266</v>
      </c>
      <c r="J1347">
        <v>0.5</v>
      </c>
      <c r="K1347">
        <v>0</v>
      </c>
    </row>
    <row r="1348" spans="1:11">
      <c r="A1348" s="57">
        <v>41609</v>
      </c>
      <c r="B1348">
        <v>792</v>
      </c>
      <c r="C1348">
        <v>215340.14</v>
      </c>
      <c r="D1348">
        <v>221798.94</v>
      </c>
      <c r="E1348">
        <v>221798.94</v>
      </c>
      <c r="F1348">
        <v>8398</v>
      </c>
      <c r="G1348" t="s">
        <v>543</v>
      </c>
      <c r="H1348" t="s">
        <v>267</v>
      </c>
      <c r="I1348" t="s">
        <v>266</v>
      </c>
      <c r="J1348">
        <v>0.5</v>
      </c>
      <c r="K1348">
        <v>0</v>
      </c>
    </row>
    <row r="1349" spans="1:11">
      <c r="A1349" s="57">
        <v>41609</v>
      </c>
      <c r="B1349">
        <v>11</v>
      </c>
      <c r="C1349">
        <v>310.92</v>
      </c>
      <c r="D1349">
        <v>310.92</v>
      </c>
      <c r="E1349">
        <v>310.92</v>
      </c>
      <c r="F1349">
        <v>8641</v>
      </c>
      <c r="G1349" t="s">
        <v>544</v>
      </c>
      <c r="H1349" t="s">
        <v>265</v>
      </c>
      <c r="I1349" t="s">
        <v>266</v>
      </c>
      <c r="J1349">
        <v>0.5</v>
      </c>
      <c r="K1349">
        <v>0</v>
      </c>
    </row>
    <row r="1350" spans="1:11">
      <c r="A1350" s="57">
        <v>41609</v>
      </c>
      <c r="B1350">
        <v>14</v>
      </c>
      <c r="C1350">
        <v>3226.15</v>
      </c>
      <c r="D1350">
        <v>3349.37</v>
      </c>
      <c r="E1350">
        <v>3349.37</v>
      </c>
      <c r="F1350">
        <v>8641</v>
      </c>
      <c r="G1350" t="s">
        <v>544</v>
      </c>
      <c r="H1350" t="s">
        <v>267</v>
      </c>
      <c r="I1350" t="s">
        <v>266</v>
      </c>
      <c r="J1350">
        <v>0.5</v>
      </c>
      <c r="K1350">
        <v>0</v>
      </c>
    </row>
    <row r="1351" spans="1:11">
      <c r="A1351" s="57">
        <v>41609</v>
      </c>
      <c r="B1351">
        <v>1</v>
      </c>
      <c r="C1351">
        <v>33.92</v>
      </c>
      <c r="D1351">
        <v>34.94</v>
      </c>
      <c r="E1351">
        <v>34.94</v>
      </c>
      <c r="F1351">
        <v>8651</v>
      </c>
      <c r="G1351" t="s">
        <v>565</v>
      </c>
      <c r="H1351" t="s">
        <v>267</v>
      </c>
      <c r="I1351" t="s">
        <v>266</v>
      </c>
      <c r="J1351">
        <v>0.5</v>
      </c>
      <c r="K1351">
        <v>0</v>
      </c>
    </row>
    <row r="1352" spans="1:11">
      <c r="A1352" s="57">
        <v>41609</v>
      </c>
      <c r="B1352">
        <v>29</v>
      </c>
      <c r="C1352">
        <v>8715.92</v>
      </c>
      <c r="D1352">
        <v>8977.44</v>
      </c>
      <c r="E1352">
        <v>8977.44</v>
      </c>
      <c r="F1352">
        <v>8661</v>
      </c>
      <c r="G1352" t="s">
        <v>545</v>
      </c>
      <c r="H1352" t="s">
        <v>267</v>
      </c>
      <c r="I1352" t="s">
        <v>266</v>
      </c>
      <c r="J1352">
        <v>0.5</v>
      </c>
      <c r="K1352">
        <v>0</v>
      </c>
    </row>
    <row r="1353" spans="1:11">
      <c r="A1353" s="57">
        <v>41609</v>
      </c>
      <c r="B1353">
        <v>4</v>
      </c>
      <c r="C1353">
        <v>587</v>
      </c>
      <c r="D1353">
        <v>587</v>
      </c>
      <c r="E1353">
        <v>587</v>
      </c>
      <c r="F1353">
        <v>8675</v>
      </c>
      <c r="G1353" t="s">
        <v>546</v>
      </c>
      <c r="H1353" t="s">
        <v>265</v>
      </c>
      <c r="I1353" t="s">
        <v>266</v>
      </c>
      <c r="J1353">
        <v>0.5</v>
      </c>
      <c r="K1353">
        <v>0</v>
      </c>
    </row>
    <row r="1354" spans="1:11">
      <c r="A1354" s="57">
        <v>41609</v>
      </c>
      <c r="B1354">
        <v>1</v>
      </c>
      <c r="C1354">
        <v>265</v>
      </c>
      <c r="D1354">
        <v>0</v>
      </c>
      <c r="E1354">
        <v>265</v>
      </c>
      <c r="F1354">
        <v>8699</v>
      </c>
      <c r="G1354" t="s">
        <v>547</v>
      </c>
      <c r="H1354" t="s">
        <v>265</v>
      </c>
      <c r="I1354">
        <v>0</v>
      </c>
      <c r="J1354">
        <v>0</v>
      </c>
      <c r="K1354">
        <v>0</v>
      </c>
    </row>
    <row r="1355" spans="1:11">
      <c r="A1355" s="57">
        <v>41609</v>
      </c>
      <c r="B1355">
        <v>3521</v>
      </c>
      <c r="C1355">
        <v>425445.95</v>
      </c>
      <c r="D1355">
        <v>425445.95</v>
      </c>
      <c r="E1355">
        <v>425445.95</v>
      </c>
      <c r="F1355">
        <v>8699</v>
      </c>
      <c r="G1355" t="s">
        <v>547</v>
      </c>
      <c r="H1355" t="s">
        <v>265</v>
      </c>
      <c r="I1355" t="s">
        <v>266</v>
      </c>
      <c r="J1355">
        <v>0.5</v>
      </c>
      <c r="K1355">
        <v>0</v>
      </c>
    </row>
    <row r="1356" spans="1:11">
      <c r="A1356" s="57">
        <v>41609</v>
      </c>
      <c r="B1356">
        <v>173</v>
      </c>
      <c r="C1356">
        <v>50572.29</v>
      </c>
      <c r="D1356">
        <v>52142.15</v>
      </c>
      <c r="E1356">
        <v>52142.15</v>
      </c>
      <c r="F1356">
        <v>8699</v>
      </c>
      <c r="G1356" t="s">
        <v>547</v>
      </c>
      <c r="H1356" t="s">
        <v>267</v>
      </c>
      <c r="I1356" t="s">
        <v>266</v>
      </c>
      <c r="J1356">
        <v>0.5</v>
      </c>
      <c r="K1356">
        <v>0</v>
      </c>
    </row>
    <row r="1357" spans="1:11">
      <c r="A1357" s="57">
        <v>41609</v>
      </c>
      <c r="B1357">
        <v>3</v>
      </c>
      <c r="C1357">
        <v>658.42</v>
      </c>
      <c r="D1357">
        <v>678.18</v>
      </c>
      <c r="E1357">
        <v>678.18</v>
      </c>
      <c r="F1357">
        <v>8734</v>
      </c>
      <c r="G1357" t="s">
        <v>566</v>
      </c>
      <c r="H1357" t="s">
        <v>267</v>
      </c>
      <c r="I1357" t="s">
        <v>266</v>
      </c>
      <c r="J1357">
        <v>0.5</v>
      </c>
      <c r="K1357">
        <v>0</v>
      </c>
    </row>
    <row r="1358" spans="1:11">
      <c r="A1358" s="57">
        <v>41609</v>
      </c>
      <c r="B1358">
        <v>85</v>
      </c>
      <c r="C1358">
        <v>49037.74</v>
      </c>
      <c r="D1358">
        <v>49037.74</v>
      </c>
      <c r="E1358">
        <v>49037.74</v>
      </c>
      <c r="F1358">
        <v>8911</v>
      </c>
      <c r="G1358" t="s">
        <v>548</v>
      </c>
      <c r="H1358" t="s">
        <v>265</v>
      </c>
      <c r="I1358" t="s">
        <v>266</v>
      </c>
      <c r="J1358">
        <v>0.5</v>
      </c>
      <c r="K1358">
        <v>0</v>
      </c>
    </row>
    <row r="1359" spans="1:11">
      <c r="A1359" s="57">
        <v>41609</v>
      </c>
      <c r="B1359">
        <v>2349</v>
      </c>
      <c r="C1359">
        <v>1206665.8799999999</v>
      </c>
      <c r="D1359">
        <v>1206665.8799999999</v>
      </c>
      <c r="E1359">
        <v>1206665.8799999999</v>
      </c>
      <c r="F1359">
        <v>8931</v>
      </c>
      <c r="G1359" t="s">
        <v>549</v>
      </c>
      <c r="H1359" t="s">
        <v>265</v>
      </c>
      <c r="I1359" t="s">
        <v>266</v>
      </c>
      <c r="J1359">
        <v>0.5</v>
      </c>
      <c r="K1359">
        <v>0</v>
      </c>
    </row>
    <row r="1360" spans="1:11">
      <c r="A1360" s="57">
        <v>41609</v>
      </c>
      <c r="B1360">
        <v>16</v>
      </c>
      <c r="C1360">
        <v>5628.91</v>
      </c>
      <c r="D1360">
        <v>5797.79</v>
      </c>
      <c r="E1360">
        <v>5797.79</v>
      </c>
      <c r="F1360">
        <v>8931</v>
      </c>
      <c r="G1360" t="s">
        <v>549</v>
      </c>
      <c r="H1360" t="s">
        <v>267</v>
      </c>
      <c r="I1360" t="s">
        <v>266</v>
      </c>
      <c r="J1360">
        <v>0.5</v>
      </c>
      <c r="K1360">
        <v>0</v>
      </c>
    </row>
    <row r="1361" spans="1:11">
      <c r="A1361" s="57">
        <v>41609</v>
      </c>
      <c r="B1361">
        <v>829</v>
      </c>
      <c r="C1361">
        <v>499212.84</v>
      </c>
      <c r="D1361">
        <v>499212.84</v>
      </c>
      <c r="E1361">
        <v>499212.84</v>
      </c>
      <c r="F1361">
        <v>8999</v>
      </c>
      <c r="G1361" t="s">
        <v>550</v>
      </c>
      <c r="H1361" t="s">
        <v>265</v>
      </c>
      <c r="I1361" t="s">
        <v>266</v>
      </c>
      <c r="J1361">
        <v>0.5</v>
      </c>
      <c r="K1361">
        <v>0</v>
      </c>
    </row>
    <row r="1362" spans="1:11">
      <c r="A1362" s="57">
        <v>41609</v>
      </c>
      <c r="B1362">
        <v>673</v>
      </c>
      <c r="C1362">
        <v>100109.22</v>
      </c>
      <c r="D1362">
        <v>103694.34</v>
      </c>
      <c r="E1362">
        <v>103694.34</v>
      </c>
      <c r="F1362">
        <v>8999</v>
      </c>
      <c r="G1362" t="s">
        <v>550</v>
      </c>
      <c r="H1362" t="s">
        <v>267</v>
      </c>
      <c r="I1362" t="s">
        <v>266</v>
      </c>
      <c r="J1362">
        <v>0.5</v>
      </c>
      <c r="K1362">
        <v>0</v>
      </c>
    </row>
    <row r="1363" spans="1:11">
      <c r="A1363" s="57">
        <v>41609</v>
      </c>
      <c r="B1363">
        <v>2</v>
      </c>
      <c r="C1363">
        <v>2398.59</v>
      </c>
      <c r="D1363">
        <v>2398.59</v>
      </c>
      <c r="E1363">
        <v>2398.59</v>
      </c>
      <c r="F1363">
        <v>9222</v>
      </c>
      <c r="G1363" t="s">
        <v>551</v>
      </c>
      <c r="H1363" t="s">
        <v>265</v>
      </c>
      <c r="I1363" t="s">
        <v>266</v>
      </c>
      <c r="J1363">
        <v>0.5</v>
      </c>
      <c r="K1363">
        <v>0</v>
      </c>
    </row>
    <row r="1364" spans="1:11">
      <c r="A1364" s="57">
        <v>41609</v>
      </c>
      <c r="B1364">
        <v>6</v>
      </c>
      <c r="C1364">
        <v>372.86</v>
      </c>
      <c r="D1364">
        <v>384.04</v>
      </c>
      <c r="E1364">
        <v>384.04</v>
      </c>
      <c r="F1364">
        <v>9222</v>
      </c>
      <c r="G1364" t="s">
        <v>551</v>
      </c>
      <c r="H1364" t="s">
        <v>267</v>
      </c>
      <c r="I1364" t="s">
        <v>266</v>
      </c>
      <c r="J1364">
        <v>0.5</v>
      </c>
      <c r="K1364">
        <v>0</v>
      </c>
    </row>
    <row r="1365" spans="1:11">
      <c r="A1365" s="57">
        <v>41609</v>
      </c>
      <c r="B1365">
        <v>15</v>
      </c>
      <c r="C1365">
        <v>1580.3</v>
      </c>
      <c r="D1365">
        <v>1627.72</v>
      </c>
      <c r="E1365">
        <v>1627.72</v>
      </c>
      <c r="F1365">
        <v>9311</v>
      </c>
      <c r="G1365" t="s">
        <v>552</v>
      </c>
      <c r="H1365" t="s">
        <v>267</v>
      </c>
      <c r="I1365" t="s">
        <v>266</v>
      </c>
      <c r="J1365">
        <v>0.5</v>
      </c>
      <c r="K1365">
        <v>0</v>
      </c>
    </row>
    <row r="1366" spans="1:11">
      <c r="A1366" s="57">
        <v>41609</v>
      </c>
      <c r="B1366">
        <v>39309</v>
      </c>
      <c r="C1366">
        <v>13770110.890000001</v>
      </c>
      <c r="D1366">
        <v>13770110.890000001</v>
      </c>
      <c r="E1366">
        <v>13770110.890000001</v>
      </c>
      <c r="F1366">
        <v>9399</v>
      </c>
      <c r="G1366" t="s">
        <v>553</v>
      </c>
      <c r="H1366" t="s">
        <v>265</v>
      </c>
      <c r="I1366" t="s">
        <v>266</v>
      </c>
      <c r="J1366">
        <v>0.5</v>
      </c>
      <c r="K1366">
        <v>0</v>
      </c>
    </row>
    <row r="1367" spans="1:11">
      <c r="A1367" s="57">
        <v>41609</v>
      </c>
      <c r="B1367">
        <v>2</v>
      </c>
      <c r="C1367">
        <v>61.77</v>
      </c>
      <c r="D1367">
        <v>0</v>
      </c>
      <c r="E1367">
        <v>63.61</v>
      </c>
      <c r="F1367">
        <v>9399</v>
      </c>
      <c r="G1367" t="s">
        <v>553</v>
      </c>
      <c r="H1367" t="s">
        <v>267</v>
      </c>
      <c r="I1367">
        <v>0</v>
      </c>
      <c r="J1367">
        <v>0</v>
      </c>
      <c r="K1367">
        <v>0</v>
      </c>
    </row>
    <row r="1368" spans="1:11">
      <c r="A1368" s="57">
        <v>41609</v>
      </c>
      <c r="B1368">
        <v>1453</v>
      </c>
      <c r="C1368">
        <v>77147.38</v>
      </c>
      <c r="D1368">
        <v>79473.7</v>
      </c>
      <c r="E1368">
        <v>79473.7</v>
      </c>
      <c r="F1368">
        <v>9399</v>
      </c>
      <c r="G1368" t="s">
        <v>553</v>
      </c>
      <c r="H1368" t="s">
        <v>267</v>
      </c>
      <c r="I1368" t="s">
        <v>266</v>
      </c>
      <c r="J1368">
        <v>0.5</v>
      </c>
      <c r="K1368">
        <v>0</v>
      </c>
    </row>
    <row r="1369" spans="1:11">
      <c r="A1369" s="57">
        <v>41609</v>
      </c>
      <c r="B1369">
        <v>1</v>
      </c>
      <c r="C1369">
        <v>46.05</v>
      </c>
      <c r="D1369">
        <v>0</v>
      </c>
      <c r="E1369">
        <v>46.05</v>
      </c>
      <c r="F1369">
        <v>9402</v>
      </c>
      <c r="G1369" t="s">
        <v>554</v>
      </c>
      <c r="H1369" t="s">
        <v>265</v>
      </c>
      <c r="I1369">
        <v>0</v>
      </c>
      <c r="J1369">
        <v>0</v>
      </c>
      <c r="K1369">
        <v>0</v>
      </c>
    </row>
    <row r="1370" spans="1:11">
      <c r="A1370" s="57">
        <v>41609</v>
      </c>
      <c r="B1370">
        <v>23391</v>
      </c>
      <c r="C1370">
        <v>2391256.88</v>
      </c>
      <c r="D1370">
        <v>2391256.88</v>
      </c>
      <c r="E1370">
        <v>2391256.88</v>
      </c>
      <c r="F1370">
        <v>9402</v>
      </c>
      <c r="G1370" t="s">
        <v>554</v>
      </c>
      <c r="H1370" t="s">
        <v>265</v>
      </c>
      <c r="I1370" t="s">
        <v>266</v>
      </c>
      <c r="J1370">
        <v>0.5</v>
      </c>
      <c r="K1370">
        <v>0</v>
      </c>
    </row>
    <row r="1371" spans="1:11">
      <c r="A1371" s="57">
        <v>41609</v>
      </c>
      <c r="B1371">
        <v>63</v>
      </c>
      <c r="C1371">
        <v>4456.71</v>
      </c>
      <c r="D1371">
        <v>4590.41</v>
      </c>
      <c r="E1371">
        <v>4590.41</v>
      </c>
      <c r="F1371">
        <v>9402</v>
      </c>
      <c r="G1371" t="s">
        <v>554</v>
      </c>
      <c r="H1371" t="s">
        <v>267</v>
      </c>
      <c r="I1371" t="s">
        <v>266</v>
      </c>
      <c r="J1371">
        <v>0.5</v>
      </c>
      <c r="K1371">
        <v>0</v>
      </c>
    </row>
    <row r="1372" spans="1:11">
      <c r="A1372" s="57">
        <v>41579</v>
      </c>
      <c r="B1372">
        <v>359</v>
      </c>
      <c r="C1372">
        <v>163111.23000000001</v>
      </c>
      <c r="D1372">
        <v>163111.23000000001</v>
      </c>
      <c r="E1372">
        <v>163111.23000000001</v>
      </c>
      <c r="F1372">
        <v>1520</v>
      </c>
      <c r="G1372" t="s">
        <v>317</v>
      </c>
      <c r="H1372" t="s">
        <v>265</v>
      </c>
      <c r="I1372" t="s">
        <v>268</v>
      </c>
      <c r="J1372">
        <v>0.5</v>
      </c>
      <c r="K1372">
        <v>0</v>
      </c>
    </row>
    <row r="1373" spans="1:11">
      <c r="A1373" s="57">
        <v>41579</v>
      </c>
      <c r="B1373">
        <v>26</v>
      </c>
      <c r="C1373">
        <v>5631.91</v>
      </c>
      <c r="D1373">
        <v>5773.31</v>
      </c>
      <c r="E1373">
        <v>5773.31</v>
      </c>
      <c r="F1373">
        <v>1520</v>
      </c>
      <c r="G1373" t="s">
        <v>317</v>
      </c>
      <c r="H1373" t="s">
        <v>267</v>
      </c>
      <c r="I1373" t="s">
        <v>268</v>
      </c>
      <c r="J1373">
        <v>0.5</v>
      </c>
      <c r="K1373">
        <v>0</v>
      </c>
    </row>
    <row r="1374" spans="1:11">
      <c r="A1374" s="57">
        <v>41579</v>
      </c>
      <c r="B1374">
        <v>82</v>
      </c>
      <c r="C1374">
        <v>93209.36</v>
      </c>
      <c r="D1374">
        <v>93209.36</v>
      </c>
      <c r="E1374">
        <v>93209.36</v>
      </c>
      <c r="F1374">
        <v>1711</v>
      </c>
      <c r="G1374" t="s">
        <v>318</v>
      </c>
      <c r="H1374" t="s">
        <v>265</v>
      </c>
      <c r="I1374" t="s">
        <v>266</v>
      </c>
      <c r="J1374">
        <v>0.5</v>
      </c>
      <c r="K1374">
        <v>0</v>
      </c>
    </row>
    <row r="1375" spans="1:11">
      <c r="A1375" s="57">
        <v>41579</v>
      </c>
      <c r="B1375">
        <v>10</v>
      </c>
      <c r="C1375">
        <v>14514.4</v>
      </c>
      <c r="D1375">
        <v>14514.4</v>
      </c>
      <c r="E1375">
        <v>14514.4</v>
      </c>
      <c r="F1375">
        <v>1731</v>
      </c>
      <c r="G1375" t="s">
        <v>319</v>
      </c>
      <c r="H1375" t="s">
        <v>265</v>
      </c>
      <c r="I1375" t="s">
        <v>266</v>
      </c>
      <c r="J1375">
        <v>0.5</v>
      </c>
      <c r="K1375">
        <v>0</v>
      </c>
    </row>
    <row r="1376" spans="1:11">
      <c r="A1376" s="57">
        <v>41579</v>
      </c>
      <c r="B1376">
        <v>2</v>
      </c>
      <c r="C1376">
        <v>70</v>
      </c>
      <c r="D1376">
        <v>70</v>
      </c>
      <c r="E1376">
        <v>70</v>
      </c>
      <c r="F1376">
        <v>1799</v>
      </c>
      <c r="G1376" t="s">
        <v>320</v>
      </c>
      <c r="H1376" t="s">
        <v>265</v>
      </c>
      <c r="I1376" t="s">
        <v>266</v>
      </c>
      <c r="J1376">
        <v>0.5</v>
      </c>
      <c r="K1376">
        <v>0</v>
      </c>
    </row>
    <row r="1377" spans="1:11">
      <c r="A1377" s="57">
        <v>41579</v>
      </c>
      <c r="B1377">
        <v>4</v>
      </c>
      <c r="C1377">
        <v>1932.21</v>
      </c>
      <c r="D1377">
        <v>1990.17</v>
      </c>
      <c r="E1377">
        <v>1990.17</v>
      </c>
      <c r="F1377">
        <v>1799</v>
      </c>
      <c r="G1377" t="s">
        <v>320</v>
      </c>
      <c r="H1377" t="s">
        <v>267</v>
      </c>
      <c r="I1377" t="s">
        <v>266</v>
      </c>
      <c r="J1377">
        <v>0.5</v>
      </c>
      <c r="K1377">
        <v>0</v>
      </c>
    </row>
    <row r="1378" spans="1:11">
      <c r="A1378" s="57">
        <v>41579</v>
      </c>
      <c r="B1378">
        <v>5030</v>
      </c>
      <c r="C1378">
        <v>1004870.41</v>
      </c>
      <c r="D1378">
        <v>1004870.41</v>
      </c>
      <c r="E1378">
        <v>1004870.41</v>
      </c>
      <c r="F1378">
        <v>2741</v>
      </c>
      <c r="G1378" t="s">
        <v>321</v>
      </c>
      <c r="H1378" t="s">
        <v>265</v>
      </c>
      <c r="I1378" t="s">
        <v>266</v>
      </c>
      <c r="J1378">
        <v>0.5</v>
      </c>
      <c r="K1378">
        <v>0</v>
      </c>
    </row>
    <row r="1379" spans="1:11">
      <c r="A1379" s="57">
        <v>41579</v>
      </c>
      <c r="B1379">
        <v>79</v>
      </c>
      <c r="C1379">
        <v>12572.71</v>
      </c>
      <c r="D1379">
        <v>12721.63</v>
      </c>
      <c r="E1379">
        <v>12721.63</v>
      </c>
      <c r="F1379">
        <v>2741</v>
      </c>
      <c r="G1379" t="s">
        <v>321</v>
      </c>
      <c r="H1379" t="s">
        <v>267</v>
      </c>
      <c r="I1379" t="s">
        <v>266</v>
      </c>
      <c r="J1379">
        <v>0.5</v>
      </c>
      <c r="K1379">
        <v>0</v>
      </c>
    </row>
    <row r="1380" spans="1:11">
      <c r="A1380" s="57">
        <v>41579</v>
      </c>
      <c r="B1380">
        <v>68</v>
      </c>
      <c r="C1380">
        <v>9864.33</v>
      </c>
      <c r="D1380">
        <v>10189.77</v>
      </c>
      <c r="E1380">
        <v>10189.77</v>
      </c>
      <c r="F1380">
        <v>4011</v>
      </c>
      <c r="G1380" t="s">
        <v>322</v>
      </c>
      <c r="H1380" t="s">
        <v>267</v>
      </c>
      <c r="I1380" t="s">
        <v>266</v>
      </c>
      <c r="J1380">
        <v>0.5</v>
      </c>
      <c r="K1380">
        <v>0</v>
      </c>
    </row>
    <row r="1381" spans="1:11">
      <c r="A1381" s="57">
        <v>41579</v>
      </c>
      <c r="B1381">
        <v>1</v>
      </c>
      <c r="C1381">
        <v>682</v>
      </c>
      <c r="D1381">
        <v>0</v>
      </c>
      <c r="E1381">
        <v>682</v>
      </c>
      <c r="F1381">
        <v>4111</v>
      </c>
      <c r="G1381" t="s">
        <v>323</v>
      </c>
      <c r="H1381" t="s">
        <v>265</v>
      </c>
      <c r="I1381">
        <v>0</v>
      </c>
      <c r="J1381">
        <v>0</v>
      </c>
      <c r="K1381">
        <v>0</v>
      </c>
    </row>
    <row r="1382" spans="1:11">
      <c r="A1382" s="57">
        <v>41579</v>
      </c>
      <c r="B1382">
        <v>457</v>
      </c>
      <c r="C1382">
        <v>146254.97</v>
      </c>
      <c r="D1382">
        <v>146254.97</v>
      </c>
      <c r="E1382">
        <v>146254.97</v>
      </c>
      <c r="F1382">
        <v>4111</v>
      </c>
      <c r="G1382" t="s">
        <v>323</v>
      </c>
      <c r="H1382" t="s">
        <v>265</v>
      </c>
      <c r="I1382" t="s">
        <v>266</v>
      </c>
      <c r="J1382">
        <v>0.5</v>
      </c>
      <c r="K1382">
        <v>0</v>
      </c>
    </row>
    <row r="1383" spans="1:11">
      <c r="A1383" s="57">
        <v>41579</v>
      </c>
      <c r="B1383">
        <v>340</v>
      </c>
      <c r="C1383">
        <v>19245.68</v>
      </c>
      <c r="D1383">
        <v>19856.82</v>
      </c>
      <c r="E1383">
        <v>19856.82</v>
      </c>
      <c r="F1383">
        <v>4111</v>
      </c>
      <c r="G1383" t="s">
        <v>323</v>
      </c>
      <c r="H1383" t="s">
        <v>267</v>
      </c>
      <c r="I1383" t="s">
        <v>266</v>
      </c>
      <c r="J1383">
        <v>0.5</v>
      </c>
      <c r="K1383">
        <v>0</v>
      </c>
    </row>
    <row r="1384" spans="1:11">
      <c r="A1384" s="57">
        <v>41579</v>
      </c>
      <c r="B1384">
        <v>282</v>
      </c>
      <c r="C1384">
        <v>19189.080000000002</v>
      </c>
      <c r="D1384">
        <v>19189.080000000002</v>
      </c>
      <c r="E1384">
        <v>19189.080000000002</v>
      </c>
      <c r="F1384">
        <v>4112</v>
      </c>
      <c r="G1384" t="s">
        <v>324</v>
      </c>
      <c r="H1384" t="s">
        <v>265</v>
      </c>
      <c r="I1384" t="s">
        <v>266</v>
      </c>
      <c r="J1384">
        <v>0.5</v>
      </c>
      <c r="K1384">
        <v>0</v>
      </c>
    </row>
    <row r="1385" spans="1:11">
      <c r="A1385" s="57">
        <v>41579</v>
      </c>
      <c r="B1385">
        <v>5</v>
      </c>
      <c r="C1385">
        <v>774.74</v>
      </c>
      <c r="D1385">
        <v>0</v>
      </c>
      <c r="E1385">
        <v>797.98</v>
      </c>
      <c r="F1385">
        <v>4112</v>
      </c>
      <c r="G1385" t="s">
        <v>324</v>
      </c>
      <c r="H1385" t="s">
        <v>267</v>
      </c>
      <c r="I1385">
        <v>0</v>
      </c>
      <c r="J1385">
        <v>0</v>
      </c>
      <c r="K1385">
        <v>0</v>
      </c>
    </row>
    <row r="1386" spans="1:11">
      <c r="A1386" s="57">
        <v>41579</v>
      </c>
      <c r="B1386">
        <v>446</v>
      </c>
      <c r="C1386">
        <v>69744.490000000005</v>
      </c>
      <c r="D1386">
        <v>72012.47</v>
      </c>
      <c r="E1386">
        <v>72012.47</v>
      </c>
      <c r="F1386">
        <v>4112</v>
      </c>
      <c r="G1386" t="s">
        <v>324</v>
      </c>
      <c r="H1386" t="s">
        <v>267</v>
      </c>
      <c r="I1386" t="s">
        <v>266</v>
      </c>
      <c r="J1386">
        <v>0.5</v>
      </c>
      <c r="K1386">
        <v>0</v>
      </c>
    </row>
    <row r="1387" spans="1:11">
      <c r="A1387" s="57">
        <v>41579</v>
      </c>
      <c r="B1387">
        <v>71</v>
      </c>
      <c r="C1387">
        <v>14246.47</v>
      </c>
      <c r="D1387">
        <v>14246.47</v>
      </c>
      <c r="E1387">
        <v>14246.47</v>
      </c>
      <c r="F1387">
        <v>4119</v>
      </c>
      <c r="G1387" t="s">
        <v>325</v>
      </c>
      <c r="H1387" t="s">
        <v>265</v>
      </c>
      <c r="I1387" t="s">
        <v>266</v>
      </c>
      <c r="J1387">
        <v>0.5</v>
      </c>
      <c r="K1387">
        <v>0</v>
      </c>
    </row>
    <row r="1388" spans="1:11">
      <c r="A1388" s="57">
        <v>41579</v>
      </c>
      <c r="B1388">
        <v>2</v>
      </c>
      <c r="C1388">
        <v>1294.44</v>
      </c>
      <c r="D1388">
        <v>1333.26</v>
      </c>
      <c r="E1388">
        <v>1333.26</v>
      </c>
      <c r="F1388">
        <v>4119</v>
      </c>
      <c r="G1388" t="s">
        <v>325</v>
      </c>
      <c r="H1388" t="s">
        <v>267</v>
      </c>
      <c r="I1388" t="s">
        <v>266</v>
      </c>
      <c r="J1388">
        <v>0.5</v>
      </c>
      <c r="K1388">
        <v>0</v>
      </c>
    </row>
    <row r="1389" spans="1:11">
      <c r="A1389" s="57">
        <v>41579</v>
      </c>
      <c r="B1389">
        <v>1</v>
      </c>
      <c r="C1389">
        <v>10.210000000000001</v>
      </c>
      <c r="D1389">
        <v>0</v>
      </c>
      <c r="E1389">
        <v>10.210000000000001</v>
      </c>
      <c r="F1389">
        <v>4121</v>
      </c>
      <c r="G1389" t="s">
        <v>326</v>
      </c>
      <c r="H1389" t="s">
        <v>265</v>
      </c>
      <c r="I1389">
        <v>0</v>
      </c>
      <c r="J1389">
        <v>0</v>
      </c>
      <c r="K1389">
        <v>0</v>
      </c>
    </row>
    <row r="1390" spans="1:11">
      <c r="A1390" s="57">
        <v>41579</v>
      </c>
      <c r="B1390">
        <v>16143</v>
      </c>
      <c r="C1390">
        <v>754193.38</v>
      </c>
      <c r="D1390">
        <v>754193.38</v>
      </c>
      <c r="E1390">
        <v>754193.38</v>
      </c>
      <c r="F1390">
        <v>4121</v>
      </c>
      <c r="G1390" t="s">
        <v>326</v>
      </c>
      <c r="H1390" t="s">
        <v>265</v>
      </c>
      <c r="I1390" t="s">
        <v>266</v>
      </c>
      <c r="J1390">
        <v>0.5</v>
      </c>
      <c r="K1390">
        <v>0</v>
      </c>
    </row>
    <row r="1391" spans="1:11">
      <c r="A1391" s="57">
        <v>41579</v>
      </c>
      <c r="B1391">
        <v>1387</v>
      </c>
      <c r="C1391">
        <v>62107.68</v>
      </c>
      <c r="D1391">
        <v>63989.98</v>
      </c>
      <c r="E1391">
        <v>63989.98</v>
      </c>
      <c r="F1391">
        <v>4121</v>
      </c>
      <c r="G1391" t="s">
        <v>326</v>
      </c>
      <c r="H1391" t="s">
        <v>267</v>
      </c>
      <c r="I1391" t="s">
        <v>266</v>
      </c>
      <c r="J1391">
        <v>0.5</v>
      </c>
      <c r="K1391">
        <v>0</v>
      </c>
    </row>
    <row r="1392" spans="1:11">
      <c r="A1392" s="57">
        <v>41579</v>
      </c>
      <c r="B1392">
        <v>15</v>
      </c>
      <c r="C1392">
        <v>2728</v>
      </c>
      <c r="D1392">
        <v>2728</v>
      </c>
      <c r="E1392">
        <v>2728</v>
      </c>
      <c r="F1392">
        <v>4131</v>
      </c>
      <c r="G1392" t="s">
        <v>327</v>
      </c>
      <c r="H1392" t="s">
        <v>265</v>
      </c>
      <c r="I1392" t="s">
        <v>266</v>
      </c>
      <c r="J1392">
        <v>0.5</v>
      </c>
      <c r="K1392">
        <v>0</v>
      </c>
    </row>
    <row r="1393" spans="1:11">
      <c r="A1393" s="57">
        <v>41579</v>
      </c>
      <c r="B1393">
        <v>102</v>
      </c>
      <c r="C1393">
        <v>9973.43</v>
      </c>
      <c r="D1393">
        <v>10290.33</v>
      </c>
      <c r="E1393">
        <v>10290.33</v>
      </c>
      <c r="F1393">
        <v>4131</v>
      </c>
      <c r="G1393" t="s">
        <v>327</v>
      </c>
      <c r="H1393" t="s">
        <v>267</v>
      </c>
      <c r="I1393" t="s">
        <v>266</v>
      </c>
      <c r="J1393">
        <v>0.5</v>
      </c>
      <c r="K1393">
        <v>0</v>
      </c>
    </row>
    <row r="1394" spans="1:11">
      <c r="A1394" s="57">
        <v>41579</v>
      </c>
      <c r="B1394">
        <v>143</v>
      </c>
      <c r="C1394">
        <v>40568.19</v>
      </c>
      <c r="D1394">
        <v>40568.19</v>
      </c>
      <c r="E1394">
        <v>40568.19</v>
      </c>
      <c r="F1394">
        <v>4214</v>
      </c>
      <c r="G1394" t="s">
        <v>328</v>
      </c>
      <c r="H1394" t="s">
        <v>265</v>
      </c>
      <c r="I1394" t="s">
        <v>266</v>
      </c>
      <c r="J1394">
        <v>0.5</v>
      </c>
      <c r="K1394">
        <v>0</v>
      </c>
    </row>
    <row r="1395" spans="1:11">
      <c r="A1395" s="57">
        <v>41579</v>
      </c>
      <c r="B1395">
        <v>19</v>
      </c>
      <c r="C1395">
        <v>4160.9399999999996</v>
      </c>
      <c r="D1395">
        <v>4285.74</v>
      </c>
      <c r="E1395">
        <v>4285.74</v>
      </c>
      <c r="F1395">
        <v>4214</v>
      </c>
      <c r="G1395" t="s">
        <v>328</v>
      </c>
      <c r="H1395" t="s">
        <v>267</v>
      </c>
      <c r="I1395" t="s">
        <v>266</v>
      </c>
      <c r="J1395">
        <v>0.5</v>
      </c>
      <c r="K1395">
        <v>0</v>
      </c>
    </row>
    <row r="1396" spans="1:11">
      <c r="A1396" s="57">
        <v>41579</v>
      </c>
      <c r="B1396">
        <v>417</v>
      </c>
      <c r="C1396">
        <v>488865.18</v>
      </c>
      <c r="D1396">
        <v>488865.18</v>
      </c>
      <c r="E1396">
        <v>488865.18</v>
      </c>
      <c r="F1396">
        <v>4215</v>
      </c>
      <c r="G1396" t="s">
        <v>329</v>
      </c>
      <c r="H1396" t="s">
        <v>265</v>
      </c>
      <c r="I1396" t="s">
        <v>266</v>
      </c>
      <c r="J1396">
        <v>0.5</v>
      </c>
      <c r="K1396">
        <v>0</v>
      </c>
    </row>
    <row r="1397" spans="1:11">
      <c r="A1397" s="57">
        <v>41579</v>
      </c>
      <c r="B1397">
        <v>62</v>
      </c>
      <c r="C1397">
        <v>7706.38</v>
      </c>
      <c r="D1397">
        <v>7972.34</v>
      </c>
      <c r="E1397">
        <v>7972.34</v>
      </c>
      <c r="F1397">
        <v>4215</v>
      </c>
      <c r="G1397" t="s">
        <v>329</v>
      </c>
      <c r="H1397" t="s">
        <v>267</v>
      </c>
      <c r="I1397" t="s">
        <v>266</v>
      </c>
      <c r="J1397">
        <v>0.5</v>
      </c>
      <c r="K1397">
        <v>0</v>
      </c>
    </row>
    <row r="1398" spans="1:11">
      <c r="A1398" s="57">
        <v>41579</v>
      </c>
      <c r="B1398">
        <v>4</v>
      </c>
      <c r="C1398">
        <v>195.33</v>
      </c>
      <c r="D1398">
        <v>201.19</v>
      </c>
      <c r="E1398">
        <v>201.19</v>
      </c>
      <c r="F1398">
        <v>4225</v>
      </c>
      <c r="G1398" t="s">
        <v>330</v>
      </c>
      <c r="H1398" t="s">
        <v>267</v>
      </c>
      <c r="I1398" t="s">
        <v>266</v>
      </c>
      <c r="J1398">
        <v>0.5</v>
      </c>
      <c r="K1398">
        <v>0</v>
      </c>
    </row>
    <row r="1399" spans="1:11">
      <c r="A1399" s="57">
        <v>41579</v>
      </c>
      <c r="B1399">
        <v>213</v>
      </c>
      <c r="C1399">
        <v>380418.67</v>
      </c>
      <c r="D1399">
        <v>380418.67</v>
      </c>
      <c r="E1399">
        <v>380418.67</v>
      </c>
      <c r="F1399">
        <v>4411</v>
      </c>
      <c r="G1399" t="s">
        <v>331</v>
      </c>
      <c r="H1399" t="s">
        <v>265</v>
      </c>
      <c r="I1399" t="s">
        <v>269</v>
      </c>
      <c r="J1399">
        <v>0.52</v>
      </c>
      <c r="K1399">
        <v>0</v>
      </c>
    </row>
    <row r="1400" spans="1:11">
      <c r="A1400" s="57">
        <v>41579</v>
      </c>
      <c r="B1400">
        <v>1433</v>
      </c>
      <c r="C1400">
        <v>1621252.12</v>
      </c>
      <c r="D1400">
        <v>1648819.02</v>
      </c>
      <c r="E1400">
        <v>1648819.02</v>
      </c>
      <c r="F1400">
        <v>4411</v>
      </c>
      <c r="G1400" t="s">
        <v>331</v>
      </c>
      <c r="H1400" t="s">
        <v>267</v>
      </c>
      <c r="I1400" t="s">
        <v>269</v>
      </c>
      <c r="J1400">
        <v>0.52</v>
      </c>
      <c r="K1400">
        <v>0</v>
      </c>
    </row>
    <row r="1401" spans="1:11">
      <c r="A1401" s="57">
        <v>41579</v>
      </c>
      <c r="B1401">
        <v>18</v>
      </c>
      <c r="C1401">
        <v>14649.71</v>
      </c>
      <c r="D1401">
        <v>14649.71</v>
      </c>
      <c r="E1401">
        <v>14649.71</v>
      </c>
      <c r="F1401">
        <v>4457</v>
      </c>
      <c r="G1401" t="s">
        <v>332</v>
      </c>
      <c r="H1401" t="s">
        <v>265</v>
      </c>
      <c r="I1401" t="s">
        <v>266</v>
      </c>
      <c r="J1401">
        <v>0.5</v>
      </c>
      <c r="K1401">
        <v>0</v>
      </c>
    </row>
    <row r="1402" spans="1:11">
      <c r="A1402" s="57">
        <v>41579</v>
      </c>
      <c r="B1402">
        <v>10</v>
      </c>
      <c r="C1402">
        <v>1402.61</v>
      </c>
      <c r="D1402">
        <v>1444.67</v>
      </c>
      <c r="E1402">
        <v>1444.67</v>
      </c>
      <c r="F1402">
        <v>4457</v>
      </c>
      <c r="G1402" t="s">
        <v>332</v>
      </c>
      <c r="H1402" t="s">
        <v>267</v>
      </c>
      <c r="I1402" t="s">
        <v>266</v>
      </c>
      <c r="J1402">
        <v>0.5</v>
      </c>
      <c r="K1402">
        <v>0</v>
      </c>
    </row>
    <row r="1403" spans="1:11">
      <c r="A1403" s="57">
        <v>41579</v>
      </c>
      <c r="B1403">
        <v>20</v>
      </c>
      <c r="C1403">
        <v>19429.3</v>
      </c>
      <c r="D1403">
        <v>19429.3</v>
      </c>
      <c r="E1403">
        <v>19429.3</v>
      </c>
      <c r="F1403">
        <v>4468</v>
      </c>
      <c r="G1403" t="s">
        <v>333</v>
      </c>
      <c r="H1403" t="s">
        <v>265</v>
      </c>
      <c r="I1403" t="s">
        <v>266</v>
      </c>
      <c r="J1403">
        <v>0.5</v>
      </c>
      <c r="K1403">
        <v>0</v>
      </c>
    </row>
    <row r="1404" spans="1:11">
      <c r="A1404" s="57">
        <v>41579</v>
      </c>
      <c r="B1404">
        <v>6</v>
      </c>
      <c r="C1404">
        <v>3121.78</v>
      </c>
      <c r="D1404">
        <v>3215.44</v>
      </c>
      <c r="E1404">
        <v>3215.44</v>
      </c>
      <c r="F1404">
        <v>4468</v>
      </c>
      <c r="G1404" t="s">
        <v>333</v>
      </c>
      <c r="H1404" t="s">
        <v>267</v>
      </c>
      <c r="I1404" t="s">
        <v>266</v>
      </c>
      <c r="J1404">
        <v>0.5</v>
      </c>
      <c r="K1404">
        <v>0</v>
      </c>
    </row>
    <row r="1405" spans="1:11">
      <c r="A1405" s="57">
        <v>41579</v>
      </c>
      <c r="B1405">
        <v>1</v>
      </c>
      <c r="C1405">
        <v>50</v>
      </c>
      <c r="D1405">
        <v>0</v>
      </c>
      <c r="E1405">
        <v>50</v>
      </c>
      <c r="F1405">
        <v>4511</v>
      </c>
      <c r="G1405" t="s">
        <v>334</v>
      </c>
      <c r="H1405" t="s">
        <v>265</v>
      </c>
      <c r="I1405">
        <v>0</v>
      </c>
      <c r="J1405">
        <v>0</v>
      </c>
      <c r="K1405">
        <v>0</v>
      </c>
    </row>
    <row r="1406" spans="1:11">
      <c r="A1406" s="57">
        <v>41579</v>
      </c>
      <c r="B1406">
        <v>47788</v>
      </c>
      <c r="C1406">
        <v>22607528.120000001</v>
      </c>
      <c r="D1406">
        <v>22607528.120000001</v>
      </c>
      <c r="E1406">
        <v>22607528.120000001</v>
      </c>
      <c r="F1406">
        <v>4511</v>
      </c>
      <c r="G1406" t="s">
        <v>334</v>
      </c>
      <c r="H1406" t="s">
        <v>265</v>
      </c>
      <c r="I1406" t="s">
        <v>270</v>
      </c>
      <c r="J1406">
        <v>0.5</v>
      </c>
      <c r="K1406">
        <v>0</v>
      </c>
    </row>
    <row r="1407" spans="1:11">
      <c r="A1407" s="57">
        <v>41579</v>
      </c>
      <c r="B1407">
        <v>2</v>
      </c>
      <c r="C1407">
        <v>771.49</v>
      </c>
      <c r="D1407">
        <v>0</v>
      </c>
      <c r="E1407">
        <v>797.81</v>
      </c>
      <c r="F1407">
        <v>4511</v>
      </c>
      <c r="G1407" t="s">
        <v>334</v>
      </c>
      <c r="H1407" t="s">
        <v>267</v>
      </c>
      <c r="I1407">
        <v>0</v>
      </c>
      <c r="J1407">
        <v>0</v>
      </c>
      <c r="K1407">
        <v>0</v>
      </c>
    </row>
    <row r="1408" spans="1:11">
      <c r="A1408" s="57">
        <v>41579</v>
      </c>
      <c r="B1408">
        <v>6085</v>
      </c>
      <c r="C1408">
        <v>3174962.86</v>
      </c>
      <c r="D1408">
        <v>3238738</v>
      </c>
      <c r="E1408">
        <v>3238738</v>
      </c>
      <c r="F1408">
        <v>4511</v>
      </c>
      <c r="G1408" t="s">
        <v>334</v>
      </c>
      <c r="H1408" t="s">
        <v>267</v>
      </c>
      <c r="I1408" t="s">
        <v>270</v>
      </c>
      <c r="J1408">
        <v>0.5</v>
      </c>
      <c r="K1408">
        <v>0</v>
      </c>
    </row>
    <row r="1409" spans="1:11">
      <c r="A1409" s="57">
        <v>41579</v>
      </c>
      <c r="B1409">
        <v>158</v>
      </c>
      <c r="C1409">
        <v>20097.48</v>
      </c>
      <c r="D1409">
        <v>20097.48</v>
      </c>
      <c r="E1409">
        <v>20097.48</v>
      </c>
      <c r="F1409">
        <v>4582</v>
      </c>
      <c r="G1409" t="s">
        <v>335</v>
      </c>
      <c r="H1409" t="s">
        <v>265</v>
      </c>
      <c r="I1409" t="s">
        <v>270</v>
      </c>
      <c r="J1409">
        <v>0.5</v>
      </c>
      <c r="K1409">
        <v>0</v>
      </c>
    </row>
    <row r="1410" spans="1:11">
      <c r="A1410" s="57">
        <v>41579</v>
      </c>
      <c r="B1410">
        <v>3</v>
      </c>
      <c r="C1410">
        <v>112.2</v>
      </c>
      <c r="D1410">
        <v>115.56</v>
      </c>
      <c r="E1410">
        <v>115.56</v>
      </c>
      <c r="F1410">
        <v>4582</v>
      </c>
      <c r="G1410" t="s">
        <v>335</v>
      </c>
      <c r="H1410" t="s">
        <v>267</v>
      </c>
      <c r="I1410" t="s">
        <v>270</v>
      </c>
      <c r="J1410">
        <v>0.5</v>
      </c>
      <c r="K1410">
        <v>0</v>
      </c>
    </row>
    <row r="1411" spans="1:11">
      <c r="A1411" s="57">
        <v>41579</v>
      </c>
      <c r="B1411">
        <v>12041</v>
      </c>
      <c r="C1411">
        <v>10021204.25</v>
      </c>
      <c r="D1411">
        <v>10021204.25</v>
      </c>
      <c r="E1411">
        <v>10021204.25</v>
      </c>
      <c r="F1411">
        <v>4722</v>
      </c>
      <c r="G1411" t="s">
        <v>336</v>
      </c>
      <c r="H1411" t="s">
        <v>265</v>
      </c>
      <c r="I1411" t="s">
        <v>269</v>
      </c>
      <c r="J1411">
        <v>0.52</v>
      </c>
      <c r="K1411">
        <v>0</v>
      </c>
    </row>
    <row r="1412" spans="1:11">
      <c r="A1412" s="57">
        <v>41579</v>
      </c>
      <c r="B1412">
        <v>1819</v>
      </c>
      <c r="C1412">
        <v>913221.48</v>
      </c>
      <c r="D1412">
        <v>940494.1</v>
      </c>
      <c r="E1412">
        <v>940494.1</v>
      </c>
      <c r="F1412">
        <v>4722</v>
      </c>
      <c r="G1412" t="s">
        <v>336</v>
      </c>
      <c r="H1412" t="s">
        <v>267</v>
      </c>
      <c r="I1412" t="s">
        <v>269</v>
      </c>
      <c r="J1412">
        <v>0.52</v>
      </c>
      <c r="K1412">
        <v>0</v>
      </c>
    </row>
    <row r="1413" spans="1:11">
      <c r="A1413" s="57">
        <v>41579</v>
      </c>
      <c r="B1413">
        <v>1</v>
      </c>
      <c r="C1413">
        <v>30</v>
      </c>
      <c r="D1413">
        <v>0</v>
      </c>
      <c r="E1413">
        <v>30</v>
      </c>
      <c r="F1413">
        <v>4784</v>
      </c>
      <c r="G1413" t="s">
        <v>337</v>
      </c>
      <c r="H1413" t="s">
        <v>265</v>
      </c>
      <c r="I1413">
        <v>0</v>
      </c>
      <c r="J1413">
        <v>0</v>
      </c>
      <c r="K1413">
        <v>0</v>
      </c>
    </row>
    <row r="1414" spans="1:11">
      <c r="A1414" s="57">
        <v>41579</v>
      </c>
      <c r="B1414">
        <v>11190</v>
      </c>
      <c r="C1414">
        <v>553838.73</v>
      </c>
      <c r="D1414">
        <v>553838.73</v>
      </c>
      <c r="E1414">
        <v>553838.73</v>
      </c>
      <c r="F1414">
        <v>4784</v>
      </c>
      <c r="G1414" t="s">
        <v>337</v>
      </c>
      <c r="H1414" t="s">
        <v>265</v>
      </c>
      <c r="I1414" t="s">
        <v>266</v>
      </c>
      <c r="J1414">
        <v>0.5</v>
      </c>
      <c r="K1414">
        <v>0</v>
      </c>
    </row>
    <row r="1415" spans="1:11">
      <c r="A1415" s="57">
        <v>41579</v>
      </c>
      <c r="B1415">
        <v>105</v>
      </c>
      <c r="C1415">
        <v>2903.78</v>
      </c>
      <c r="D1415">
        <v>2990.9</v>
      </c>
      <c r="E1415">
        <v>2990.9</v>
      </c>
      <c r="F1415">
        <v>4784</v>
      </c>
      <c r="G1415" t="s">
        <v>337</v>
      </c>
      <c r="H1415" t="s">
        <v>267</v>
      </c>
      <c r="I1415" t="s">
        <v>266</v>
      </c>
      <c r="J1415">
        <v>0.5</v>
      </c>
      <c r="K1415">
        <v>0</v>
      </c>
    </row>
    <row r="1416" spans="1:11">
      <c r="A1416" s="57">
        <v>41579</v>
      </c>
      <c r="B1416">
        <v>997</v>
      </c>
      <c r="C1416">
        <v>178656.2</v>
      </c>
      <c r="D1416">
        <v>178656.2</v>
      </c>
      <c r="E1416">
        <v>178656.2</v>
      </c>
      <c r="F1416">
        <v>4789</v>
      </c>
      <c r="G1416" t="s">
        <v>338</v>
      </c>
      <c r="H1416" t="s">
        <v>265</v>
      </c>
      <c r="I1416" t="s">
        <v>266</v>
      </c>
      <c r="J1416">
        <v>0.5</v>
      </c>
      <c r="K1416">
        <v>0</v>
      </c>
    </row>
    <row r="1417" spans="1:11">
      <c r="A1417" s="57">
        <v>41579</v>
      </c>
      <c r="B1417">
        <v>378</v>
      </c>
      <c r="C1417">
        <v>19654.63</v>
      </c>
      <c r="D1417">
        <v>20248.95</v>
      </c>
      <c r="E1417">
        <v>20248.95</v>
      </c>
      <c r="F1417">
        <v>4789</v>
      </c>
      <c r="G1417" t="s">
        <v>338</v>
      </c>
      <c r="H1417" t="s">
        <v>267</v>
      </c>
      <c r="I1417" t="s">
        <v>266</v>
      </c>
      <c r="J1417">
        <v>0.5</v>
      </c>
      <c r="K1417">
        <v>0</v>
      </c>
    </row>
    <row r="1418" spans="1:11">
      <c r="A1418" s="57">
        <v>41579</v>
      </c>
      <c r="B1418">
        <v>1</v>
      </c>
      <c r="C1418">
        <v>4459</v>
      </c>
      <c r="D1418">
        <v>0</v>
      </c>
      <c r="E1418">
        <v>4459</v>
      </c>
      <c r="F1418">
        <v>4812</v>
      </c>
      <c r="G1418" t="s">
        <v>339</v>
      </c>
      <c r="H1418" t="s">
        <v>265</v>
      </c>
      <c r="I1418">
        <v>0</v>
      </c>
      <c r="J1418">
        <v>0</v>
      </c>
      <c r="K1418">
        <v>0</v>
      </c>
    </row>
    <row r="1419" spans="1:11">
      <c r="A1419" s="57">
        <v>41579</v>
      </c>
      <c r="B1419">
        <v>5267</v>
      </c>
      <c r="C1419">
        <v>433599.14</v>
      </c>
      <c r="D1419">
        <v>433599.14</v>
      </c>
      <c r="E1419">
        <v>433599.14</v>
      </c>
      <c r="F1419">
        <v>4812</v>
      </c>
      <c r="G1419" t="s">
        <v>339</v>
      </c>
      <c r="H1419" t="s">
        <v>265</v>
      </c>
      <c r="I1419" t="s">
        <v>266</v>
      </c>
      <c r="J1419">
        <v>0.5</v>
      </c>
      <c r="K1419">
        <v>0</v>
      </c>
    </row>
    <row r="1420" spans="1:11">
      <c r="A1420" s="57">
        <v>41579</v>
      </c>
      <c r="B1420">
        <v>190</v>
      </c>
      <c r="C1420">
        <v>17303.3</v>
      </c>
      <c r="D1420">
        <v>17812.46</v>
      </c>
      <c r="E1420">
        <v>17812.46</v>
      </c>
      <c r="F1420">
        <v>4812</v>
      </c>
      <c r="G1420" t="s">
        <v>339</v>
      </c>
      <c r="H1420" t="s">
        <v>267</v>
      </c>
      <c r="I1420" t="s">
        <v>266</v>
      </c>
      <c r="J1420">
        <v>0.5</v>
      </c>
      <c r="K1420">
        <v>0</v>
      </c>
    </row>
    <row r="1421" spans="1:11">
      <c r="A1421" s="57">
        <v>41579</v>
      </c>
      <c r="B1421">
        <v>2</v>
      </c>
      <c r="C1421">
        <v>114.31</v>
      </c>
      <c r="D1421">
        <v>0</v>
      </c>
      <c r="E1421">
        <v>114.31</v>
      </c>
      <c r="F1421">
        <v>4814</v>
      </c>
      <c r="G1421" t="s">
        <v>340</v>
      </c>
      <c r="H1421" t="s">
        <v>265</v>
      </c>
      <c r="I1421">
        <v>0</v>
      </c>
      <c r="J1421">
        <v>0</v>
      </c>
      <c r="K1421">
        <v>0</v>
      </c>
    </row>
    <row r="1422" spans="1:11">
      <c r="A1422" s="57">
        <v>41579</v>
      </c>
      <c r="B1422">
        <v>65899</v>
      </c>
      <c r="C1422">
        <v>7734065.8200000003</v>
      </c>
      <c r="D1422">
        <v>7734065.8200000003</v>
      </c>
      <c r="E1422">
        <v>7734065.8200000003</v>
      </c>
      <c r="F1422">
        <v>4814</v>
      </c>
      <c r="G1422" t="s">
        <v>340</v>
      </c>
      <c r="H1422" t="s">
        <v>265</v>
      </c>
      <c r="I1422" t="s">
        <v>266</v>
      </c>
      <c r="J1422">
        <v>0.5</v>
      </c>
      <c r="K1422">
        <v>0</v>
      </c>
    </row>
    <row r="1423" spans="1:11">
      <c r="A1423" s="57">
        <v>41579</v>
      </c>
      <c r="B1423">
        <v>1033</v>
      </c>
      <c r="C1423">
        <v>33724.6</v>
      </c>
      <c r="D1423">
        <v>34382.36</v>
      </c>
      <c r="E1423">
        <v>34382.36</v>
      </c>
      <c r="F1423">
        <v>4814</v>
      </c>
      <c r="G1423" t="s">
        <v>340</v>
      </c>
      <c r="H1423" t="s">
        <v>267</v>
      </c>
      <c r="I1423" t="s">
        <v>266</v>
      </c>
      <c r="J1423">
        <v>0.5</v>
      </c>
      <c r="K1423">
        <v>0</v>
      </c>
    </row>
    <row r="1424" spans="1:11">
      <c r="A1424" s="57">
        <v>41579</v>
      </c>
      <c r="B1424">
        <v>260</v>
      </c>
      <c r="C1424">
        <v>38548.92</v>
      </c>
      <c r="D1424">
        <v>38548.92</v>
      </c>
      <c r="E1424">
        <v>38548.92</v>
      </c>
      <c r="F1424">
        <v>4816</v>
      </c>
      <c r="G1424" t="s">
        <v>341</v>
      </c>
      <c r="H1424" t="s">
        <v>265</v>
      </c>
      <c r="I1424" t="s">
        <v>266</v>
      </c>
      <c r="J1424">
        <v>0.5</v>
      </c>
      <c r="K1424">
        <v>0</v>
      </c>
    </row>
    <row r="1425" spans="1:11">
      <c r="A1425" s="57">
        <v>41579</v>
      </c>
      <c r="B1425">
        <v>218</v>
      </c>
      <c r="C1425">
        <v>12641.07</v>
      </c>
      <c r="D1425">
        <v>13025.27</v>
      </c>
      <c r="E1425">
        <v>13025.27</v>
      </c>
      <c r="F1425">
        <v>4816</v>
      </c>
      <c r="G1425" t="s">
        <v>341</v>
      </c>
      <c r="H1425" t="s">
        <v>267</v>
      </c>
      <c r="I1425" t="s">
        <v>266</v>
      </c>
      <c r="J1425">
        <v>0.5</v>
      </c>
      <c r="K1425">
        <v>0</v>
      </c>
    </row>
    <row r="1426" spans="1:11">
      <c r="A1426" s="57">
        <v>41579</v>
      </c>
      <c r="B1426">
        <v>42</v>
      </c>
      <c r="C1426">
        <v>2403.46</v>
      </c>
      <c r="D1426">
        <v>2515.2600000000002</v>
      </c>
      <c r="E1426">
        <v>2515.2600000000002</v>
      </c>
      <c r="F1426">
        <v>4829</v>
      </c>
      <c r="G1426" t="s">
        <v>342</v>
      </c>
      <c r="H1426" t="s">
        <v>267</v>
      </c>
      <c r="I1426" t="s">
        <v>266</v>
      </c>
      <c r="J1426">
        <v>0.5</v>
      </c>
      <c r="K1426">
        <v>0</v>
      </c>
    </row>
    <row r="1427" spans="1:11">
      <c r="A1427" s="57">
        <v>41579</v>
      </c>
      <c r="B1427">
        <v>1</v>
      </c>
      <c r="C1427">
        <v>-46.36</v>
      </c>
      <c r="D1427">
        <v>0</v>
      </c>
      <c r="E1427">
        <v>-46.36</v>
      </c>
      <c r="F1427">
        <v>4899</v>
      </c>
      <c r="G1427" t="s">
        <v>343</v>
      </c>
      <c r="H1427" t="s">
        <v>265</v>
      </c>
      <c r="I1427">
        <v>0</v>
      </c>
      <c r="J1427">
        <v>0</v>
      </c>
      <c r="K1427">
        <v>0</v>
      </c>
    </row>
    <row r="1428" spans="1:11">
      <c r="A1428" s="57">
        <v>41579</v>
      </c>
      <c r="B1428">
        <v>9649</v>
      </c>
      <c r="C1428">
        <v>1043946.72</v>
      </c>
      <c r="D1428">
        <v>1043946.72</v>
      </c>
      <c r="E1428">
        <v>1043946.72</v>
      </c>
      <c r="F1428">
        <v>4899</v>
      </c>
      <c r="G1428" t="s">
        <v>343</v>
      </c>
      <c r="H1428" t="s">
        <v>265</v>
      </c>
      <c r="I1428" t="s">
        <v>266</v>
      </c>
      <c r="J1428">
        <v>0.5</v>
      </c>
      <c r="K1428">
        <v>0</v>
      </c>
    </row>
    <row r="1429" spans="1:11">
      <c r="A1429" s="57">
        <v>41579</v>
      </c>
      <c r="B1429">
        <v>22</v>
      </c>
      <c r="C1429">
        <v>2610.63</v>
      </c>
      <c r="D1429">
        <v>2688.91</v>
      </c>
      <c r="E1429">
        <v>2688.91</v>
      </c>
      <c r="F1429">
        <v>4899</v>
      </c>
      <c r="G1429" t="s">
        <v>343</v>
      </c>
      <c r="H1429" t="s">
        <v>267</v>
      </c>
      <c r="I1429" t="s">
        <v>266</v>
      </c>
      <c r="J1429">
        <v>0.5</v>
      </c>
      <c r="K1429">
        <v>0</v>
      </c>
    </row>
    <row r="1430" spans="1:11">
      <c r="A1430" s="57">
        <v>41579</v>
      </c>
      <c r="B1430">
        <v>1</v>
      </c>
      <c r="C1430">
        <v>289.54000000000002</v>
      </c>
      <c r="D1430">
        <v>0</v>
      </c>
      <c r="E1430">
        <v>289.54000000000002</v>
      </c>
      <c r="F1430">
        <v>4900</v>
      </c>
      <c r="G1430" t="s">
        <v>344</v>
      </c>
      <c r="H1430" t="s">
        <v>265</v>
      </c>
      <c r="I1430">
        <v>0</v>
      </c>
      <c r="J1430">
        <v>0</v>
      </c>
      <c r="K1430">
        <v>0</v>
      </c>
    </row>
    <row r="1431" spans="1:11">
      <c r="A1431" s="57">
        <v>41579</v>
      </c>
      <c r="B1431">
        <v>16537</v>
      </c>
      <c r="C1431">
        <v>4517467.3499999996</v>
      </c>
      <c r="D1431">
        <v>4517467.3499999996</v>
      </c>
      <c r="E1431">
        <v>4517467.3499999996</v>
      </c>
      <c r="F1431">
        <v>4900</v>
      </c>
      <c r="G1431" t="s">
        <v>344</v>
      </c>
      <c r="H1431" t="s">
        <v>265</v>
      </c>
      <c r="I1431" t="s">
        <v>266</v>
      </c>
      <c r="J1431">
        <v>0.5</v>
      </c>
      <c r="K1431">
        <v>0</v>
      </c>
    </row>
    <row r="1432" spans="1:11">
      <c r="A1432" s="57">
        <v>41579</v>
      </c>
      <c r="B1432">
        <v>41</v>
      </c>
      <c r="C1432">
        <v>5279.06</v>
      </c>
      <c r="D1432">
        <v>5437.34</v>
      </c>
      <c r="E1432">
        <v>5437.34</v>
      </c>
      <c r="F1432">
        <v>4900</v>
      </c>
      <c r="G1432" t="s">
        <v>344</v>
      </c>
      <c r="H1432" t="s">
        <v>267</v>
      </c>
      <c r="I1432" t="s">
        <v>266</v>
      </c>
      <c r="J1432">
        <v>0.5</v>
      </c>
      <c r="K1432">
        <v>0</v>
      </c>
    </row>
    <row r="1433" spans="1:11">
      <c r="A1433" s="57">
        <v>41579</v>
      </c>
      <c r="B1433">
        <v>1459</v>
      </c>
      <c r="C1433">
        <v>269581.12</v>
      </c>
      <c r="D1433">
        <v>269581.12</v>
      </c>
      <c r="E1433">
        <v>269581.12</v>
      </c>
      <c r="F1433">
        <v>5013</v>
      </c>
      <c r="G1433" t="s">
        <v>345</v>
      </c>
      <c r="H1433" t="s">
        <v>265</v>
      </c>
      <c r="I1433" t="s">
        <v>271</v>
      </c>
      <c r="J1433">
        <v>0.52</v>
      </c>
      <c r="K1433">
        <v>0</v>
      </c>
    </row>
    <row r="1434" spans="1:11">
      <c r="A1434" s="57">
        <v>41579</v>
      </c>
      <c r="B1434">
        <v>19</v>
      </c>
      <c r="C1434">
        <v>16534.07</v>
      </c>
      <c r="D1434">
        <v>17461.25</v>
      </c>
      <c r="E1434">
        <v>17461.25</v>
      </c>
      <c r="F1434">
        <v>5013</v>
      </c>
      <c r="G1434" t="s">
        <v>345</v>
      </c>
      <c r="H1434" t="s">
        <v>267</v>
      </c>
      <c r="I1434" t="s">
        <v>271</v>
      </c>
      <c r="J1434">
        <v>0.52</v>
      </c>
      <c r="K1434">
        <v>0</v>
      </c>
    </row>
    <row r="1435" spans="1:11">
      <c r="A1435" s="57">
        <v>41579</v>
      </c>
      <c r="B1435">
        <v>1</v>
      </c>
      <c r="C1435">
        <v>723.06</v>
      </c>
      <c r="D1435">
        <v>723.06</v>
      </c>
      <c r="E1435">
        <v>723.06</v>
      </c>
      <c r="F1435">
        <v>5021</v>
      </c>
      <c r="G1435" t="s">
        <v>346</v>
      </c>
      <c r="H1435" t="s">
        <v>265</v>
      </c>
      <c r="I1435" t="s">
        <v>268</v>
      </c>
      <c r="J1435">
        <v>0.5</v>
      </c>
      <c r="K1435">
        <v>0</v>
      </c>
    </row>
    <row r="1436" spans="1:11">
      <c r="A1436" s="57">
        <v>41579</v>
      </c>
      <c r="B1436">
        <v>1</v>
      </c>
      <c r="C1436">
        <v>915.53</v>
      </c>
      <c r="D1436">
        <v>942.99</v>
      </c>
      <c r="E1436">
        <v>942.99</v>
      </c>
      <c r="F1436">
        <v>5021</v>
      </c>
      <c r="G1436" t="s">
        <v>346</v>
      </c>
      <c r="H1436" t="s">
        <v>267</v>
      </c>
      <c r="I1436" t="s">
        <v>268</v>
      </c>
      <c r="J1436">
        <v>0.5</v>
      </c>
      <c r="K1436">
        <v>0</v>
      </c>
    </row>
    <row r="1437" spans="1:11">
      <c r="A1437" s="57">
        <v>41579</v>
      </c>
      <c r="B1437">
        <v>8</v>
      </c>
      <c r="C1437">
        <v>8977.08</v>
      </c>
      <c r="D1437">
        <v>8977.08</v>
      </c>
      <c r="E1437">
        <v>8977.08</v>
      </c>
      <c r="F1437">
        <v>5039</v>
      </c>
      <c r="G1437" t="s">
        <v>347</v>
      </c>
      <c r="H1437" t="s">
        <v>265</v>
      </c>
      <c r="I1437" t="s">
        <v>268</v>
      </c>
      <c r="J1437">
        <v>0.5</v>
      </c>
      <c r="K1437">
        <v>0</v>
      </c>
    </row>
    <row r="1438" spans="1:11">
      <c r="A1438" s="57">
        <v>41579</v>
      </c>
      <c r="B1438">
        <v>3</v>
      </c>
      <c r="C1438">
        <v>1683.21</v>
      </c>
      <c r="D1438">
        <v>1733.71</v>
      </c>
      <c r="E1438">
        <v>1733.71</v>
      </c>
      <c r="F1438">
        <v>5039</v>
      </c>
      <c r="G1438" t="s">
        <v>347</v>
      </c>
      <c r="H1438" t="s">
        <v>267</v>
      </c>
      <c r="I1438" t="s">
        <v>268</v>
      </c>
      <c r="J1438">
        <v>0.5</v>
      </c>
      <c r="K1438">
        <v>0</v>
      </c>
    </row>
    <row r="1439" spans="1:11">
      <c r="A1439" s="57">
        <v>41579</v>
      </c>
      <c r="B1439">
        <v>2</v>
      </c>
      <c r="C1439">
        <v>324.01</v>
      </c>
      <c r="D1439">
        <v>333.73</v>
      </c>
      <c r="E1439">
        <v>333.73</v>
      </c>
      <c r="F1439">
        <v>5044</v>
      </c>
      <c r="G1439" t="s">
        <v>348</v>
      </c>
      <c r="H1439" t="s">
        <v>267</v>
      </c>
      <c r="I1439" t="s">
        <v>268</v>
      </c>
      <c r="J1439">
        <v>0.5</v>
      </c>
      <c r="K1439">
        <v>0</v>
      </c>
    </row>
    <row r="1440" spans="1:11">
      <c r="A1440" s="57">
        <v>41579</v>
      </c>
      <c r="B1440">
        <v>29</v>
      </c>
      <c r="C1440">
        <v>1045.0899999999999</v>
      </c>
      <c r="D1440">
        <v>0</v>
      </c>
      <c r="E1440">
        <v>1045.0899999999999</v>
      </c>
      <c r="F1440">
        <v>5045</v>
      </c>
      <c r="G1440" t="s">
        <v>349</v>
      </c>
      <c r="H1440" t="s">
        <v>265</v>
      </c>
      <c r="I1440">
        <v>0</v>
      </c>
      <c r="J1440">
        <v>0</v>
      </c>
      <c r="K1440">
        <v>0</v>
      </c>
    </row>
    <row r="1441" spans="1:11">
      <c r="A1441" s="57">
        <v>41579</v>
      </c>
      <c r="B1441">
        <v>48627</v>
      </c>
      <c r="C1441">
        <v>2438536.5699999998</v>
      </c>
      <c r="D1441">
        <v>2438536.5699999998</v>
      </c>
      <c r="E1441">
        <v>2438536.5699999998</v>
      </c>
      <c r="F1441">
        <v>5045</v>
      </c>
      <c r="G1441" t="s">
        <v>349</v>
      </c>
      <c r="H1441" t="s">
        <v>265</v>
      </c>
      <c r="I1441" t="s">
        <v>268</v>
      </c>
      <c r="J1441">
        <v>0.5</v>
      </c>
      <c r="K1441">
        <v>0</v>
      </c>
    </row>
    <row r="1442" spans="1:11">
      <c r="A1442" s="57">
        <v>41579</v>
      </c>
      <c r="B1442">
        <v>934</v>
      </c>
      <c r="C1442">
        <v>197581.24</v>
      </c>
      <c r="D1442">
        <v>202863.6</v>
      </c>
      <c r="E1442">
        <v>202863.6</v>
      </c>
      <c r="F1442">
        <v>5045</v>
      </c>
      <c r="G1442" t="s">
        <v>349</v>
      </c>
      <c r="H1442" t="s">
        <v>267</v>
      </c>
      <c r="I1442" t="s">
        <v>268</v>
      </c>
      <c r="J1442">
        <v>0.5</v>
      </c>
      <c r="K1442">
        <v>0</v>
      </c>
    </row>
    <row r="1443" spans="1:11">
      <c r="A1443" s="57">
        <v>41579</v>
      </c>
      <c r="B1443">
        <v>3</v>
      </c>
      <c r="C1443">
        <v>3788.4</v>
      </c>
      <c r="D1443">
        <v>3902.04</v>
      </c>
      <c r="E1443">
        <v>3902.04</v>
      </c>
      <c r="F1443">
        <v>5046</v>
      </c>
      <c r="G1443" t="s">
        <v>350</v>
      </c>
      <c r="H1443" t="s">
        <v>267</v>
      </c>
      <c r="I1443" t="s">
        <v>266</v>
      </c>
      <c r="J1443">
        <v>0.5</v>
      </c>
      <c r="K1443">
        <v>0</v>
      </c>
    </row>
    <row r="1444" spans="1:11">
      <c r="A1444" s="57">
        <v>41579</v>
      </c>
      <c r="B1444">
        <v>827</v>
      </c>
      <c r="C1444">
        <v>1686976</v>
      </c>
      <c r="D1444">
        <v>1686976</v>
      </c>
      <c r="E1444">
        <v>1686976</v>
      </c>
      <c r="F1444">
        <v>5047</v>
      </c>
      <c r="G1444" t="s">
        <v>351</v>
      </c>
      <c r="H1444" t="s">
        <v>265</v>
      </c>
      <c r="I1444" t="s">
        <v>266</v>
      </c>
      <c r="J1444">
        <v>0.5</v>
      </c>
      <c r="K1444">
        <v>0</v>
      </c>
    </row>
    <row r="1445" spans="1:11">
      <c r="A1445" s="57">
        <v>41579</v>
      </c>
      <c r="B1445">
        <v>49</v>
      </c>
      <c r="C1445">
        <v>28899.25</v>
      </c>
      <c r="D1445">
        <v>29775.39</v>
      </c>
      <c r="E1445">
        <v>29775.39</v>
      </c>
      <c r="F1445">
        <v>5047</v>
      </c>
      <c r="G1445" t="s">
        <v>351</v>
      </c>
      <c r="H1445" t="s">
        <v>267</v>
      </c>
      <c r="I1445" t="s">
        <v>266</v>
      </c>
      <c r="J1445">
        <v>0.5</v>
      </c>
      <c r="K1445">
        <v>0</v>
      </c>
    </row>
    <row r="1446" spans="1:11">
      <c r="A1446" s="57">
        <v>41579</v>
      </c>
      <c r="B1446">
        <v>479</v>
      </c>
      <c r="C1446">
        <v>765225.68</v>
      </c>
      <c r="D1446">
        <v>765225.68</v>
      </c>
      <c r="E1446">
        <v>765225.68</v>
      </c>
      <c r="F1446">
        <v>5065</v>
      </c>
      <c r="G1446" t="s">
        <v>352</v>
      </c>
      <c r="H1446" t="s">
        <v>265</v>
      </c>
      <c r="I1446" t="s">
        <v>268</v>
      </c>
      <c r="J1446">
        <v>0.5</v>
      </c>
      <c r="K1446">
        <v>0</v>
      </c>
    </row>
    <row r="1447" spans="1:11">
      <c r="A1447" s="57">
        <v>41579</v>
      </c>
      <c r="B1447">
        <v>43</v>
      </c>
      <c r="C1447">
        <v>13546.06</v>
      </c>
      <c r="D1447">
        <v>13947.82</v>
      </c>
      <c r="E1447">
        <v>13947.82</v>
      </c>
      <c r="F1447">
        <v>5065</v>
      </c>
      <c r="G1447" t="s">
        <v>352</v>
      </c>
      <c r="H1447" t="s">
        <v>267</v>
      </c>
      <c r="I1447" t="s">
        <v>268</v>
      </c>
      <c r="J1447">
        <v>0.5</v>
      </c>
      <c r="K1447">
        <v>0</v>
      </c>
    </row>
    <row r="1448" spans="1:11">
      <c r="A1448" s="57">
        <v>41579</v>
      </c>
      <c r="B1448">
        <v>1044</v>
      </c>
      <c r="C1448">
        <v>177473.83</v>
      </c>
      <c r="D1448">
        <v>177473.83</v>
      </c>
      <c r="E1448">
        <v>177473.83</v>
      </c>
      <c r="F1448">
        <v>5072</v>
      </c>
      <c r="G1448" t="s">
        <v>353</v>
      </c>
      <c r="H1448" t="s">
        <v>265</v>
      </c>
      <c r="I1448" t="s">
        <v>268</v>
      </c>
      <c r="J1448">
        <v>0.5</v>
      </c>
      <c r="K1448">
        <v>0</v>
      </c>
    </row>
    <row r="1449" spans="1:11">
      <c r="A1449" s="57">
        <v>41579</v>
      </c>
      <c r="B1449">
        <v>17</v>
      </c>
      <c r="C1449">
        <v>657.38</v>
      </c>
      <c r="D1449">
        <v>677.12</v>
      </c>
      <c r="E1449">
        <v>677.12</v>
      </c>
      <c r="F1449">
        <v>5072</v>
      </c>
      <c r="G1449" t="s">
        <v>353</v>
      </c>
      <c r="H1449" t="s">
        <v>267</v>
      </c>
      <c r="I1449" t="s">
        <v>268</v>
      </c>
      <c r="J1449">
        <v>0.5</v>
      </c>
      <c r="K1449">
        <v>0</v>
      </c>
    </row>
    <row r="1450" spans="1:11">
      <c r="A1450" s="57">
        <v>41579</v>
      </c>
      <c r="B1450">
        <v>1</v>
      </c>
      <c r="C1450">
        <v>208.09</v>
      </c>
      <c r="D1450">
        <v>208.09</v>
      </c>
      <c r="E1450">
        <v>208.09</v>
      </c>
      <c r="F1450">
        <v>5074</v>
      </c>
      <c r="G1450" t="s">
        <v>354</v>
      </c>
      <c r="H1450" t="s">
        <v>265</v>
      </c>
      <c r="I1450" t="s">
        <v>268</v>
      </c>
      <c r="J1450">
        <v>0.5</v>
      </c>
      <c r="K1450">
        <v>0</v>
      </c>
    </row>
    <row r="1451" spans="1:11">
      <c r="A1451" s="57">
        <v>41579</v>
      </c>
      <c r="B1451">
        <v>1</v>
      </c>
      <c r="C1451">
        <v>17.27</v>
      </c>
      <c r="D1451">
        <v>17.79</v>
      </c>
      <c r="E1451">
        <v>17.79</v>
      </c>
      <c r="F1451">
        <v>5074</v>
      </c>
      <c r="G1451" t="s">
        <v>354</v>
      </c>
      <c r="H1451" t="s">
        <v>267</v>
      </c>
      <c r="I1451" t="s">
        <v>268</v>
      </c>
      <c r="J1451">
        <v>0.5</v>
      </c>
      <c r="K1451">
        <v>0</v>
      </c>
    </row>
    <row r="1452" spans="1:11">
      <c r="A1452" s="57">
        <v>41579</v>
      </c>
      <c r="B1452">
        <v>114</v>
      </c>
      <c r="C1452">
        <v>16567.47</v>
      </c>
      <c r="D1452">
        <v>16567.47</v>
      </c>
      <c r="E1452">
        <v>16567.47</v>
      </c>
      <c r="F1452">
        <v>5085</v>
      </c>
      <c r="G1452" t="s">
        <v>355</v>
      </c>
      <c r="H1452" t="s">
        <v>265</v>
      </c>
      <c r="I1452" t="s">
        <v>266</v>
      </c>
      <c r="J1452">
        <v>0.5</v>
      </c>
      <c r="K1452">
        <v>0</v>
      </c>
    </row>
    <row r="1453" spans="1:11">
      <c r="A1453" s="57">
        <v>41579</v>
      </c>
      <c r="B1453">
        <v>6</v>
      </c>
      <c r="C1453">
        <v>11672.32</v>
      </c>
      <c r="D1453">
        <v>12022.48</v>
      </c>
      <c r="E1453">
        <v>12022.48</v>
      </c>
      <c r="F1453">
        <v>5085</v>
      </c>
      <c r="G1453" t="s">
        <v>355</v>
      </c>
      <c r="H1453" t="s">
        <v>267</v>
      </c>
      <c r="I1453" t="s">
        <v>266</v>
      </c>
      <c r="J1453">
        <v>0.5</v>
      </c>
      <c r="K1453">
        <v>0</v>
      </c>
    </row>
    <row r="1454" spans="1:11">
      <c r="A1454" s="57">
        <v>41579</v>
      </c>
      <c r="B1454">
        <v>15</v>
      </c>
      <c r="C1454">
        <v>21443.31</v>
      </c>
      <c r="D1454">
        <v>22086.61</v>
      </c>
      <c r="E1454">
        <v>22086.61</v>
      </c>
      <c r="F1454">
        <v>5094</v>
      </c>
      <c r="G1454" t="s">
        <v>356</v>
      </c>
      <c r="H1454" t="s">
        <v>267</v>
      </c>
      <c r="I1454" t="s">
        <v>268</v>
      </c>
      <c r="J1454">
        <v>0.5</v>
      </c>
      <c r="K1454">
        <v>0</v>
      </c>
    </row>
    <row r="1455" spans="1:11">
      <c r="A1455" s="57">
        <v>41579</v>
      </c>
      <c r="B1455">
        <v>1064</v>
      </c>
      <c r="C1455">
        <v>430682.1</v>
      </c>
      <c r="D1455">
        <v>430682.1</v>
      </c>
      <c r="E1455">
        <v>430682.1</v>
      </c>
      <c r="F1455">
        <v>5099</v>
      </c>
      <c r="G1455" t="s">
        <v>357</v>
      </c>
      <c r="H1455" t="s">
        <v>265</v>
      </c>
      <c r="I1455" t="s">
        <v>268</v>
      </c>
      <c r="J1455">
        <v>0.5</v>
      </c>
      <c r="K1455">
        <v>0</v>
      </c>
    </row>
    <row r="1456" spans="1:11">
      <c r="A1456" s="57">
        <v>41579</v>
      </c>
      <c r="B1456">
        <v>87</v>
      </c>
      <c r="C1456">
        <v>36375.620000000003</v>
      </c>
      <c r="D1456">
        <v>37487.14</v>
      </c>
      <c r="E1456">
        <v>37487.14</v>
      </c>
      <c r="F1456">
        <v>5099</v>
      </c>
      <c r="G1456" t="s">
        <v>357</v>
      </c>
      <c r="H1456" t="s">
        <v>267</v>
      </c>
      <c r="I1456" t="s">
        <v>268</v>
      </c>
      <c r="J1456">
        <v>0.5</v>
      </c>
      <c r="K1456">
        <v>0</v>
      </c>
    </row>
    <row r="1457" spans="1:11">
      <c r="A1457" s="57">
        <v>41579</v>
      </c>
      <c r="B1457">
        <v>160</v>
      </c>
      <c r="C1457">
        <v>237467.81</v>
      </c>
      <c r="D1457">
        <v>237467.81</v>
      </c>
      <c r="E1457">
        <v>237467.81</v>
      </c>
      <c r="F1457">
        <v>5111</v>
      </c>
      <c r="G1457" t="s">
        <v>358</v>
      </c>
      <c r="H1457" t="s">
        <v>265</v>
      </c>
      <c r="I1457" t="s">
        <v>268</v>
      </c>
      <c r="J1457">
        <v>0.5</v>
      </c>
      <c r="K1457">
        <v>0</v>
      </c>
    </row>
    <row r="1458" spans="1:11">
      <c r="A1458" s="57">
        <v>41579</v>
      </c>
      <c r="B1458">
        <v>18</v>
      </c>
      <c r="C1458">
        <v>2898.77</v>
      </c>
      <c r="D1458">
        <v>2985.73</v>
      </c>
      <c r="E1458">
        <v>2985.73</v>
      </c>
      <c r="F1458">
        <v>5111</v>
      </c>
      <c r="G1458" t="s">
        <v>358</v>
      </c>
      <c r="H1458" t="s">
        <v>267</v>
      </c>
      <c r="I1458" t="s">
        <v>268</v>
      </c>
      <c r="J1458">
        <v>0.5</v>
      </c>
      <c r="K1458">
        <v>0</v>
      </c>
    </row>
    <row r="1459" spans="1:11">
      <c r="A1459" s="57">
        <v>41579</v>
      </c>
      <c r="B1459">
        <v>27</v>
      </c>
      <c r="C1459">
        <v>8297.8700000000008</v>
      </c>
      <c r="D1459">
        <v>8691.5499999999993</v>
      </c>
      <c r="E1459">
        <v>8691.5499999999993</v>
      </c>
      <c r="F1459">
        <v>5122</v>
      </c>
      <c r="G1459" t="s">
        <v>359</v>
      </c>
      <c r="H1459" t="s">
        <v>267</v>
      </c>
      <c r="I1459" t="s">
        <v>266</v>
      </c>
      <c r="J1459">
        <v>0.5</v>
      </c>
      <c r="K1459">
        <v>0</v>
      </c>
    </row>
    <row r="1460" spans="1:11">
      <c r="A1460" s="57">
        <v>41579</v>
      </c>
      <c r="B1460">
        <v>21</v>
      </c>
      <c r="C1460">
        <v>10623.84</v>
      </c>
      <c r="D1460">
        <v>10946.32</v>
      </c>
      <c r="E1460">
        <v>10946.32</v>
      </c>
      <c r="F1460">
        <v>5131</v>
      </c>
      <c r="G1460" t="s">
        <v>360</v>
      </c>
      <c r="H1460" t="s">
        <v>267</v>
      </c>
      <c r="I1460" t="s">
        <v>268</v>
      </c>
      <c r="J1460">
        <v>0.5</v>
      </c>
      <c r="K1460">
        <v>0</v>
      </c>
    </row>
    <row r="1461" spans="1:11">
      <c r="A1461" s="57">
        <v>41579</v>
      </c>
      <c r="B1461">
        <v>46</v>
      </c>
      <c r="C1461">
        <v>11708.58</v>
      </c>
      <c r="D1461">
        <v>12072.72</v>
      </c>
      <c r="E1461">
        <v>12072.72</v>
      </c>
      <c r="F1461">
        <v>5137</v>
      </c>
      <c r="G1461" t="s">
        <v>361</v>
      </c>
      <c r="H1461" t="s">
        <v>267</v>
      </c>
      <c r="I1461" t="s">
        <v>268</v>
      </c>
      <c r="J1461">
        <v>0.5</v>
      </c>
      <c r="K1461">
        <v>0</v>
      </c>
    </row>
    <row r="1462" spans="1:11">
      <c r="A1462" s="57">
        <v>41579</v>
      </c>
      <c r="B1462">
        <v>6</v>
      </c>
      <c r="C1462">
        <v>2345.2600000000002</v>
      </c>
      <c r="D1462">
        <v>2415.62</v>
      </c>
      <c r="E1462">
        <v>2415.62</v>
      </c>
      <c r="F1462">
        <v>5139</v>
      </c>
      <c r="G1462" t="s">
        <v>362</v>
      </c>
      <c r="H1462" t="s">
        <v>267</v>
      </c>
      <c r="I1462" t="s">
        <v>268</v>
      </c>
      <c r="J1462">
        <v>0.5</v>
      </c>
      <c r="K1462">
        <v>0</v>
      </c>
    </row>
    <row r="1463" spans="1:11">
      <c r="A1463" s="57">
        <v>41579</v>
      </c>
      <c r="B1463">
        <v>337</v>
      </c>
      <c r="C1463">
        <v>46369.42</v>
      </c>
      <c r="D1463">
        <v>46369.42</v>
      </c>
      <c r="E1463">
        <v>46369.42</v>
      </c>
      <c r="F1463">
        <v>5172</v>
      </c>
      <c r="G1463" t="s">
        <v>364</v>
      </c>
      <c r="H1463" t="s">
        <v>265</v>
      </c>
      <c r="I1463" t="s">
        <v>268</v>
      </c>
      <c r="J1463">
        <v>0.5</v>
      </c>
      <c r="K1463">
        <v>0</v>
      </c>
    </row>
    <row r="1464" spans="1:11">
      <c r="A1464" s="57">
        <v>41579</v>
      </c>
      <c r="B1464">
        <v>3</v>
      </c>
      <c r="C1464">
        <v>5134.97</v>
      </c>
      <c r="D1464">
        <v>5289.01</v>
      </c>
      <c r="E1464">
        <v>5289.01</v>
      </c>
      <c r="F1464">
        <v>5172</v>
      </c>
      <c r="G1464" t="s">
        <v>364</v>
      </c>
      <c r="H1464" t="s">
        <v>267</v>
      </c>
      <c r="I1464" t="s">
        <v>268</v>
      </c>
      <c r="J1464">
        <v>0.5</v>
      </c>
      <c r="K1464">
        <v>0</v>
      </c>
    </row>
    <row r="1465" spans="1:11">
      <c r="A1465" s="57">
        <v>41579</v>
      </c>
      <c r="B1465">
        <v>30</v>
      </c>
      <c r="C1465">
        <v>7698.98</v>
      </c>
      <c r="D1465">
        <v>7929.94</v>
      </c>
      <c r="E1465">
        <v>7929.94</v>
      </c>
      <c r="F1465">
        <v>5192</v>
      </c>
      <c r="G1465" t="s">
        <v>365</v>
      </c>
      <c r="H1465" t="s">
        <v>267</v>
      </c>
      <c r="I1465" t="s">
        <v>268</v>
      </c>
      <c r="J1465">
        <v>0.5</v>
      </c>
      <c r="K1465">
        <v>0</v>
      </c>
    </row>
    <row r="1466" spans="1:11">
      <c r="A1466" s="57">
        <v>41579</v>
      </c>
      <c r="B1466">
        <v>1</v>
      </c>
      <c r="C1466">
        <v>53.91</v>
      </c>
      <c r="D1466">
        <v>55.53</v>
      </c>
      <c r="E1466">
        <v>55.53</v>
      </c>
      <c r="F1466">
        <v>5193</v>
      </c>
      <c r="G1466" t="s">
        <v>366</v>
      </c>
      <c r="H1466" t="s">
        <v>267</v>
      </c>
      <c r="I1466" t="s">
        <v>266</v>
      </c>
      <c r="J1466">
        <v>0.5</v>
      </c>
      <c r="K1466">
        <v>0</v>
      </c>
    </row>
    <row r="1467" spans="1:11">
      <c r="A1467" s="57">
        <v>41579</v>
      </c>
      <c r="B1467">
        <v>1</v>
      </c>
      <c r="C1467">
        <v>-2032.55</v>
      </c>
      <c r="D1467">
        <v>-1975.03</v>
      </c>
      <c r="E1467">
        <v>-1975.03</v>
      </c>
      <c r="F1467">
        <v>5198</v>
      </c>
      <c r="G1467" t="s">
        <v>568</v>
      </c>
      <c r="H1467" t="s">
        <v>267</v>
      </c>
      <c r="I1467" t="s">
        <v>268</v>
      </c>
      <c r="J1467">
        <v>0.5</v>
      </c>
      <c r="K1467">
        <v>0</v>
      </c>
    </row>
    <row r="1468" spans="1:11">
      <c r="A1468" s="57">
        <v>41579</v>
      </c>
      <c r="B1468">
        <v>2159</v>
      </c>
      <c r="C1468">
        <v>2452618.81</v>
      </c>
      <c r="D1468">
        <v>2452618.81</v>
      </c>
      <c r="E1468">
        <v>2452618.81</v>
      </c>
      <c r="F1468">
        <v>5199</v>
      </c>
      <c r="G1468" t="s">
        <v>367</v>
      </c>
      <c r="H1468" t="s">
        <v>265</v>
      </c>
      <c r="I1468" t="s">
        <v>268</v>
      </c>
      <c r="J1468">
        <v>0.5</v>
      </c>
      <c r="K1468">
        <v>0</v>
      </c>
    </row>
    <row r="1469" spans="1:11">
      <c r="A1469" s="57">
        <v>41579</v>
      </c>
      <c r="B1469">
        <v>128</v>
      </c>
      <c r="C1469">
        <v>81999.64</v>
      </c>
      <c r="D1469">
        <v>84093.8</v>
      </c>
      <c r="E1469">
        <v>84093.8</v>
      </c>
      <c r="F1469">
        <v>5199</v>
      </c>
      <c r="G1469" t="s">
        <v>367</v>
      </c>
      <c r="H1469" t="s">
        <v>267</v>
      </c>
      <c r="I1469" t="s">
        <v>268</v>
      </c>
      <c r="J1469">
        <v>0.5</v>
      </c>
      <c r="K1469">
        <v>0</v>
      </c>
    </row>
    <row r="1470" spans="1:11">
      <c r="A1470" s="57">
        <v>41579</v>
      </c>
      <c r="B1470">
        <v>10843</v>
      </c>
      <c r="C1470">
        <v>1692642.09</v>
      </c>
      <c r="D1470">
        <v>1692642.09</v>
      </c>
      <c r="E1470">
        <v>1692642.09</v>
      </c>
      <c r="F1470">
        <v>5200</v>
      </c>
      <c r="G1470" t="s">
        <v>368</v>
      </c>
      <c r="H1470" t="s">
        <v>265</v>
      </c>
      <c r="I1470" t="s">
        <v>272</v>
      </c>
      <c r="J1470">
        <v>0.47</v>
      </c>
      <c r="K1470">
        <v>0</v>
      </c>
    </row>
    <row r="1471" spans="1:11">
      <c r="A1471" s="57">
        <v>41579</v>
      </c>
      <c r="B1471">
        <v>86</v>
      </c>
      <c r="C1471">
        <v>13043.06</v>
      </c>
      <c r="D1471">
        <v>13434.82</v>
      </c>
      <c r="E1471">
        <v>13434.82</v>
      </c>
      <c r="F1471">
        <v>5200</v>
      </c>
      <c r="G1471" t="s">
        <v>368</v>
      </c>
      <c r="H1471" t="s">
        <v>267</v>
      </c>
      <c r="I1471" t="s">
        <v>272</v>
      </c>
      <c r="J1471">
        <v>0.47</v>
      </c>
      <c r="K1471">
        <v>0</v>
      </c>
    </row>
    <row r="1472" spans="1:11">
      <c r="A1472" s="57">
        <v>41579</v>
      </c>
      <c r="B1472">
        <v>1928</v>
      </c>
      <c r="C1472">
        <v>508858.44</v>
      </c>
      <c r="D1472">
        <v>508858.44</v>
      </c>
      <c r="E1472">
        <v>508858.44</v>
      </c>
      <c r="F1472">
        <v>5211</v>
      </c>
      <c r="G1472" t="s">
        <v>369</v>
      </c>
      <c r="H1472" t="s">
        <v>265</v>
      </c>
      <c r="I1472" t="s">
        <v>268</v>
      </c>
      <c r="J1472">
        <v>0.5</v>
      </c>
      <c r="K1472">
        <v>0</v>
      </c>
    </row>
    <row r="1473" spans="1:11">
      <c r="A1473" s="57">
        <v>41579</v>
      </c>
      <c r="B1473">
        <v>6</v>
      </c>
      <c r="C1473">
        <v>802.35</v>
      </c>
      <c r="D1473">
        <v>827.53</v>
      </c>
      <c r="E1473">
        <v>827.53</v>
      </c>
      <c r="F1473">
        <v>5211</v>
      </c>
      <c r="G1473" t="s">
        <v>369</v>
      </c>
      <c r="H1473" t="s">
        <v>267</v>
      </c>
      <c r="I1473" t="s">
        <v>268</v>
      </c>
      <c r="J1473">
        <v>0.5</v>
      </c>
      <c r="K1473">
        <v>0</v>
      </c>
    </row>
    <row r="1474" spans="1:11">
      <c r="A1474" s="57">
        <v>41579</v>
      </c>
      <c r="B1474">
        <v>2</v>
      </c>
      <c r="C1474">
        <v>74.14</v>
      </c>
      <c r="D1474">
        <v>76.36</v>
      </c>
      <c r="E1474">
        <v>76.36</v>
      </c>
      <c r="F1474">
        <v>5231</v>
      </c>
      <c r="G1474" t="s">
        <v>569</v>
      </c>
      <c r="H1474" t="s">
        <v>267</v>
      </c>
      <c r="I1474" t="s">
        <v>272</v>
      </c>
      <c r="J1474">
        <v>0.47</v>
      </c>
      <c r="K1474">
        <v>0</v>
      </c>
    </row>
    <row r="1475" spans="1:11">
      <c r="A1475" s="57">
        <v>41579</v>
      </c>
      <c r="B1475">
        <v>86407</v>
      </c>
      <c r="C1475">
        <v>7319558.4900000002</v>
      </c>
      <c r="D1475">
        <v>7319558.4900000002</v>
      </c>
      <c r="E1475">
        <v>7319558.4900000002</v>
      </c>
      <c r="F1475">
        <v>5251</v>
      </c>
      <c r="G1475" t="s">
        <v>370</v>
      </c>
      <c r="H1475" t="s">
        <v>265</v>
      </c>
      <c r="I1475" t="s">
        <v>268</v>
      </c>
      <c r="J1475">
        <v>0.5</v>
      </c>
      <c r="K1475">
        <v>0</v>
      </c>
    </row>
    <row r="1476" spans="1:11">
      <c r="A1476" s="57">
        <v>41579</v>
      </c>
      <c r="B1476">
        <v>95</v>
      </c>
      <c r="C1476">
        <v>13919.56</v>
      </c>
      <c r="D1476">
        <v>14347.76</v>
      </c>
      <c r="E1476">
        <v>14347.76</v>
      </c>
      <c r="F1476">
        <v>5251</v>
      </c>
      <c r="G1476" t="s">
        <v>370</v>
      </c>
      <c r="H1476" t="s">
        <v>267</v>
      </c>
      <c r="I1476" t="s">
        <v>268</v>
      </c>
      <c r="J1476">
        <v>0.5</v>
      </c>
      <c r="K1476">
        <v>0</v>
      </c>
    </row>
    <row r="1477" spans="1:11">
      <c r="A1477" s="57">
        <v>41579</v>
      </c>
      <c r="B1477">
        <v>1842</v>
      </c>
      <c r="C1477">
        <v>206766.84</v>
      </c>
      <c r="D1477">
        <v>206766.84</v>
      </c>
      <c r="E1477">
        <v>206766.84</v>
      </c>
      <c r="F1477">
        <v>5261</v>
      </c>
      <c r="G1477" t="s">
        <v>366</v>
      </c>
      <c r="H1477" t="s">
        <v>265</v>
      </c>
      <c r="I1477" t="s">
        <v>268</v>
      </c>
      <c r="J1477">
        <v>0.5</v>
      </c>
      <c r="K1477">
        <v>0</v>
      </c>
    </row>
    <row r="1478" spans="1:11">
      <c r="A1478" s="57">
        <v>41579</v>
      </c>
      <c r="B1478">
        <v>5</v>
      </c>
      <c r="C1478">
        <v>544.52</v>
      </c>
      <c r="D1478">
        <v>560.86</v>
      </c>
      <c r="E1478">
        <v>560.86</v>
      </c>
      <c r="F1478">
        <v>5261</v>
      </c>
      <c r="G1478" t="s">
        <v>366</v>
      </c>
      <c r="H1478" t="s">
        <v>267</v>
      </c>
      <c r="I1478" t="s">
        <v>268</v>
      </c>
      <c r="J1478">
        <v>0.5</v>
      </c>
      <c r="K1478">
        <v>0</v>
      </c>
    </row>
    <row r="1479" spans="1:11">
      <c r="A1479" s="57">
        <v>41579</v>
      </c>
      <c r="B1479">
        <v>6295</v>
      </c>
      <c r="C1479">
        <v>1599933.65</v>
      </c>
      <c r="D1479">
        <v>1599933.65</v>
      </c>
      <c r="E1479">
        <v>1599933.65</v>
      </c>
      <c r="F1479">
        <v>5300</v>
      </c>
      <c r="G1479" t="s">
        <v>371</v>
      </c>
      <c r="H1479" t="s">
        <v>265</v>
      </c>
      <c r="I1479" t="s">
        <v>266</v>
      </c>
      <c r="J1479">
        <v>0.5</v>
      </c>
      <c r="K1479">
        <v>0</v>
      </c>
    </row>
    <row r="1480" spans="1:11">
      <c r="A1480" s="57">
        <v>41579</v>
      </c>
      <c r="B1480">
        <v>95</v>
      </c>
      <c r="C1480">
        <v>20538.689999999999</v>
      </c>
      <c r="D1480">
        <v>21177.45</v>
      </c>
      <c r="E1480">
        <v>21177.45</v>
      </c>
      <c r="F1480">
        <v>5300</v>
      </c>
      <c r="G1480" t="s">
        <v>371</v>
      </c>
      <c r="H1480" t="s">
        <v>267</v>
      </c>
      <c r="I1480" t="s">
        <v>266</v>
      </c>
      <c r="J1480">
        <v>0.5</v>
      </c>
      <c r="K1480">
        <v>0</v>
      </c>
    </row>
    <row r="1481" spans="1:11">
      <c r="A1481" s="57">
        <v>41579</v>
      </c>
      <c r="B1481">
        <v>3281</v>
      </c>
      <c r="C1481">
        <v>421747.19</v>
      </c>
      <c r="D1481">
        <v>421747.19</v>
      </c>
      <c r="E1481">
        <v>421747.19</v>
      </c>
      <c r="F1481">
        <v>5309</v>
      </c>
      <c r="G1481" t="s">
        <v>372</v>
      </c>
      <c r="H1481" t="s">
        <v>265</v>
      </c>
      <c r="I1481" t="s">
        <v>268</v>
      </c>
      <c r="J1481">
        <v>0.5</v>
      </c>
      <c r="K1481">
        <v>0</v>
      </c>
    </row>
    <row r="1482" spans="1:11">
      <c r="A1482" s="57">
        <v>41579</v>
      </c>
      <c r="B1482">
        <v>2138</v>
      </c>
      <c r="C1482">
        <v>293206.95</v>
      </c>
      <c r="D1482">
        <v>302089.03000000003</v>
      </c>
      <c r="E1482">
        <v>302089.03000000003</v>
      </c>
      <c r="F1482">
        <v>5309</v>
      </c>
      <c r="G1482" t="s">
        <v>372</v>
      </c>
      <c r="H1482" t="s">
        <v>267</v>
      </c>
      <c r="I1482" t="s">
        <v>268</v>
      </c>
      <c r="J1482">
        <v>0.5</v>
      </c>
      <c r="K1482">
        <v>0</v>
      </c>
    </row>
    <row r="1483" spans="1:11">
      <c r="A1483" s="57">
        <v>41579</v>
      </c>
      <c r="B1483">
        <v>234</v>
      </c>
      <c r="C1483">
        <v>30813.47</v>
      </c>
      <c r="D1483">
        <v>30813.47</v>
      </c>
      <c r="E1483">
        <v>30813.47</v>
      </c>
      <c r="F1483">
        <v>5310</v>
      </c>
      <c r="G1483" t="s">
        <v>373</v>
      </c>
      <c r="H1483" t="s">
        <v>265</v>
      </c>
      <c r="I1483" t="s">
        <v>266</v>
      </c>
      <c r="J1483">
        <v>0.5</v>
      </c>
      <c r="K1483">
        <v>0</v>
      </c>
    </row>
    <row r="1484" spans="1:11">
      <c r="A1484" s="57">
        <v>41579</v>
      </c>
      <c r="B1484">
        <v>477</v>
      </c>
      <c r="C1484">
        <v>34576.21</v>
      </c>
      <c r="D1484">
        <v>35660.870000000003</v>
      </c>
      <c r="E1484">
        <v>35660.870000000003</v>
      </c>
      <c r="F1484">
        <v>5310</v>
      </c>
      <c r="G1484" t="s">
        <v>373</v>
      </c>
      <c r="H1484" t="s">
        <v>267</v>
      </c>
      <c r="I1484" t="s">
        <v>266</v>
      </c>
      <c r="J1484">
        <v>0.5</v>
      </c>
      <c r="K1484">
        <v>0</v>
      </c>
    </row>
    <row r="1485" spans="1:11">
      <c r="A1485" s="57">
        <v>41579</v>
      </c>
      <c r="B1485">
        <v>11</v>
      </c>
      <c r="C1485">
        <v>2132.14</v>
      </c>
      <c r="D1485">
        <v>0</v>
      </c>
      <c r="E1485">
        <v>2132.14</v>
      </c>
      <c r="F1485">
        <v>5311</v>
      </c>
      <c r="G1485" t="s">
        <v>374</v>
      </c>
      <c r="H1485" t="s">
        <v>265</v>
      </c>
      <c r="I1485">
        <v>0</v>
      </c>
      <c r="J1485">
        <v>0</v>
      </c>
      <c r="K1485">
        <v>0</v>
      </c>
    </row>
    <row r="1486" spans="1:11">
      <c r="A1486" s="57">
        <v>41579</v>
      </c>
      <c r="B1486">
        <v>222320</v>
      </c>
      <c r="C1486">
        <v>17391806.620000001</v>
      </c>
      <c r="D1486">
        <v>17391806.620000001</v>
      </c>
      <c r="E1486">
        <v>17391806.620000001</v>
      </c>
      <c r="F1486">
        <v>5311</v>
      </c>
      <c r="G1486" t="s">
        <v>374</v>
      </c>
      <c r="H1486" t="s">
        <v>265</v>
      </c>
      <c r="I1486" t="s">
        <v>272</v>
      </c>
      <c r="J1486">
        <v>0.47</v>
      </c>
      <c r="K1486">
        <v>0</v>
      </c>
    </row>
    <row r="1487" spans="1:11">
      <c r="A1487" s="57">
        <v>41579</v>
      </c>
      <c r="B1487">
        <v>3598</v>
      </c>
      <c r="C1487">
        <v>571716.48</v>
      </c>
      <c r="D1487">
        <v>589515.69999999995</v>
      </c>
      <c r="E1487">
        <v>589515.69999999995</v>
      </c>
      <c r="F1487">
        <v>5311</v>
      </c>
      <c r="G1487" t="s">
        <v>374</v>
      </c>
      <c r="H1487" t="s">
        <v>267</v>
      </c>
      <c r="I1487" t="s">
        <v>272</v>
      </c>
      <c r="J1487">
        <v>0.47</v>
      </c>
      <c r="K1487">
        <v>0</v>
      </c>
    </row>
    <row r="1488" spans="1:11">
      <c r="A1488" s="57">
        <v>41579</v>
      </c>
      <c r="B1488">
        <v>27</v>
      </c>
      <c r="C1488">
        <v>906.62</v>
      </c>
      <c r="D1488">
        <v>964.62</v>
      </c>
      <c r="E1488">
        <v>964.62</v>
      </c>
      <c r="F1488">
        <v>5331</v>
      </c>
      <c r="G1488" t="s">
        <v>375</v>
      </c>
      <c r="H1488" t="s">
        <v>267</v>
      </c>
      <c r="I1488" t="s">
        <v>268</v>
      </c>
      <c r="J1488">
        <v>0.5</v>
      </c>
      <c r="K1488">
        <v>0</v>
      </c>
    </row>
    <row r="1489" spans="1:11">
      <c r="A1489" s="57">
        <v>41579</v>
      </c>
      <c r="B1489">
        <v>198</v>
      </c>
      <c r="C1489">
        <v>28327.22</v>
      </c>
      <c r="D1489">
        <v>28327.22</v>
      </c>
      <c r="E1489">
        <v>28327.22</v>
      </c>
      <c r="F1489">
        <v>5399</v>
      </c>
      <c r="G1489" t="s">
        <v>376</v>
      </c>
      <c r="H1489" t="s">
        <v>265</v>
      </c>
      <c r="I1489" t="s">
        <v>266</v>
      </c>
      <c r="J1489">
        <v>0.5</v>
      </c>
      <c r="K1489">
        <v>0</v>
      </c>
    </row>
    <row r="1490" spans="1:11">
      <c r="A1490" s="57">
        <v>41579</v>
      </c>
      <c r="B1490">
        <v>260</v>
      </c>
      <c r="C1490">
        <v>56443.71</v>
      </c>
      <c r="D1490">
        <v>58244.07</v>
      </c>
      <c r="E1490">
        <v>58244.07</v>
      </c>
      <c r="F1490">
        <v>5399</v>
      </c>
      <c r="G1490" t="s">
        <v>376</v>
      </c>
      <c r="H1490" t="s">
        <v>267</v>
      </c>
      <c r="I1490" t="s">
        <v>266</v>
      </c>
      <c r="J1490">
        <v>0.5</v>
      </c>
      <c r="K1490">
        <v>0</v>
      </c>
    </row>
    <row r="1491" spans="1:11">
      <c r="A1491" s="57">
        <v>41579</v>
      </c>
      <c r="B1491">
        <v>24</v>
      </c>
      <c r="C1491">
        <v>787.6</v>
      </c>
      <c r="D1491">
        <v>0</v>
      </c>
      <c r="E1491">
        <v>787.6</v>
      </c>
      <c r="F1491">
        <v>5411</v>
      </c>
      <c r="G1491" t="s">
        <v>377</v>
      </c>
      <c r="H1491" t="s">
        <v>265</v>
      </c>
      <c r="I1491">
        <v>0</v>
      </c>
      <c r="J1491">
        <v>0</v>
      </c>
      <c r="K1491">
        <v>0</v>
      </c>
    </row>
    <row r="1492" spans="1:11">
      <c r="A1492" s="57">
        <v>41579</v>
      </c>
      <c r="B1492">
        <v>819233</v>
      </c>
      <c r="C1492">
        <v>48215042.630000003</v>
      </c>
      <c r="D1492">
        <v>48215042.630000003</v>
      </c>
      <c r="E1492">
        <v>48215042.630000003</v>
      </c>
      <c r="F1492">
        <v>5411</v>
      </c>
      <c r="G1492" t="s">
        <v>377</v>
      </c>
      <c r="H1492" t="s">
        <v>265</v>
      </c>
      <c r="I1492" t="s">
        <v>266</v>
      </c>
      <c r="J1492">
        <v>0.5</v>
      </c>
      <c r="K1492">
        <v>0</v>
      </c>
    </row>
    <row r="1493" spans="1:11">
      <c r="A1493" s="57">
        <v>41579</v>
      </c>
      <c r="B1493">
        <v>2366</v>
      </c>
      <c r="C1493">
        <v>154875.4</v>
      </c>
      <c r="D1493">
        <v>159541.28</v>
      </c>
      <c r="E1493">
        <v>159541.28</v>
      </c>
      <c r="F1493">
        <v>5411</v>
      </c>
      <c r="G1493" t="s">
        <v>377</v>
      </c>
      <c r="H1493" t="s">
        <v>267</v>
      </c>
      <c r="I1493" t="s">
        <v>266</v>
      </c>
      <c r="J1493">
        <v>0.5</v>
      </c>
      <c r="K1493">
        <v>0</v>
      </c>
    </row>
    <row r="1494" spans="1:11">
      <c r="A1494" s="57">
        <v>41579</v>
      </c>
      <c r="B1494">
        <v>13</v>
      </c>
      <c r="C1494">
        <v>331.52</v>
      </c>
      <c r="D1494">
        <v>341.46</v>
      </c>
      <c r="E1494">
        <v>341.46</v>
      </c>
      <c r="F1494">
        <v>5422</v>
      </c>
      <c r="G1494" t="s">
        <v>378</v>
      </c>
      <c r="H1494" t="s">
        <v>267</v>
      </c>
      <c r="I1494" t="s">
        <v>268</v>
      </c>
      <c r="J1494">
        <v>0.5</v>
      </c>
      <c r="K1494">
        <v>0</v>
      </c>
    </row>
    <row r="1495" spans="1:11">
      <c r="A1495" s="57">
        <v>41579</v>
      </c>
      <c r="B1495">
        <v>1337</v>
      </c>
      <c r="C1495">
        <v>56423.37</v>
      </c>
      <c r="D1495">
        <v>56423.37</v>
      </c>
      <c r="E1495">
        <v>56423.37</v>
      </c>
      <c r="F1495">
        <v>5441</v>
      </c>
      <c r="G1495" t="s">
        <v>379</v>
      </c>
      <c r="H1495" t="s">
        <v>265</v>
      </c>
      <c r="I1495" t="s">
        <v>268</v>
      </c>
      <c r="J1495">
        <v>0.5</v>
      </c>
      <c r="K1495">
        <v>0</v>
      </c>
    </row>
    <row r="1496" spans="1:11">
      <c r="A1496" s="57">
        <v>41579</v>
      </c>
      <c r="B1496">
        <v>95</v>
      </c>
      <c r="C1496">
        <v>4777.49</v>
      </c>
      <c r="D1496">
        <v>4920.75</v>
      </c>
      <c r="E1496">
        <v>4920.75</v>
      </c>
      <c r="F1496">
        <v>5441</v>
      </c>
      <c r="G1496" t="s">
        <v>379</v>
      </c>
      <c r="H1496" t="s">
        <v>267</v>
      </c>
      <c r="I1496" t="s">
        <v>268</v>
      </c>
      <c r="J1496">
        <v>0.5</v>
      </c>
      <c r="K1496">
        <v>0</v>
      </c>
    </row>
    <row r="1497" spans="1:11">
      <c r="A1497" s="57">
        <v>41579</v>
      </c>
      <c r="B1497">
        <v>24</v>
      </c>
      <c r="C1497">
        <v>440.8</v>
      </c>
      <c r="D1497">
        <v>453.98</v>
      </c>
      <c r="E1497">
        <v>453.98</v>
      </c>
      <c r="F1497">
        <v>5451</v>
      </c>
      <c r="G1497" t="s">
        <v>380</v>
      </c>
      <c r="H1497" t="s">
        <v>267</v>
      </c>
      <c r="I1497" t="s">
        <v>266</v>
      </c>
      <c r="J1497">
        <v>0.5</v>
      </c>
      <c r="K1497">
        <v>0</v>
      </c>
    </row>
    <row r="1498" spans="1:11">
      <c r="A1498" s="57">
        <v>41579</v>
      </c>
      <c r="B1498">
        <v>482</v>
      </c>
      <c r="C1498">
        <v>22811.57</v>
      </c>
      <c r="D1498">
        <v>22811.57</v>
      </c>
      <c r="E1498">
        <v>22811.57</v>
      </c>
      <c r="F1498">
        <v>5462</v>
      </c>
      <c r="G1498" t="s">
        <v>381</v>
      </c>
      <c r="H1498" t="s">
        <v>265</v>
      </c>
      <c r="I1498" t="s">
        <v>266</v>
      </c>
      <c r="J1498">
        <v>0.5</v>
      </c>
      <c r="K1498">
        <v>0</v>
      </c>
    </row>
    <row r="1499" spans="1:11">
      <c r="A1499" s="57">
        <v>41579</v>
      </c>
      <c r="B1499">
        <v>49</v>
      </c>
      <c r="C1499">
        <v>1491.98</v>
      </c>
      <c r="D1499">
        <v>1536.66</v>
      </c>
      <c r="E1499">
        <v>1536.66</v>
      </c>
      <c r="F1499">
        <v>5462</v>
      </c>
      <c r="G1499" t="s">
        <v>381</v>
      </c>
      <c r="H1499" t="s">
        <v>267</v>
      </c>
      <c r="I1499" t="s">
        <v>266</v>
      </c>
      <c r="J1499">
        <v>0.5</v>
      </c>
      <c r="K1499">
        <v>0</v>
      </c>
    </row>
    <row r="1500" spans="1:11">
      <c r="A1500" s="57">
        <v>41579</v>
      </c>
      <c r="B1500">
        <v>1</v>
      </c>
      <c r="C1500">
        <v>12.8</v>
      </c>
      <c r="D1500">
        <v>0</v>
      </c>
      <c r="E1500">
        <v>12.8</v>
      </c>
      <c r="F1500">
        <v>5499</v>
      </c>
      <c r="G1500" t="s">
        <v>382</v>
      </c>
      <c r="H1500" t="s">
        <v>265</v>
      </c>
      <c r="I1500">
        <v>0</v>
      </c>
      <c r="J1500">
        <v>0</v>
      </c>
      <c r="K1500">
        <v>0</v>
      </c>
    </row>
    <row r="1501" spans="1:11">
      <c r="A1501" s="57">
        <v>41579</v>
      </c>
      <c r="B1501">
        <v>31055</v>
      </c>
      <c r="C1501">
        <v>1705582.95</v>
      </c>
      <c r="D1501">
        <v>1705582.95</v>
      </c>
      <c r="E1501">
        <v>1705582.95</v>
      </c>
      <c r="F1501">
        <v>5499</v>
      </c>
      <c r="G1501" t="s">
        <v>382</v>
      </c>
      <c r="H1501" t="s">
        <v>265</v>
      </c>
      <c r="I1501" t="s">
        <v>266</v>
      </c>
      <c r="J1501">
        <v>0.5</v>
      </c>
      <c r="K1501">
        <v>0</v>
      </c>
    </row>
    <row r="1502" spans="1:11">
      <c r="A1502" s="57">
        <v>41579</v>
      </c>
      <c r="B1502">
        <v>732</v>
      </c>
      <c r="C1502">
        <v>59699.22</v>
      </c>
      <c r="D1502">
        <v>61294.58</v>
      </c>
      <c r="E1502">
        <v>61294.58</v>
      </c>
      <c r="F1502">
        <v>5499</v>
      </c>
      <c r="G1502" t="s">
        <v>382</v>
      </c>
      <c r="H1502" t="s">
        <v>267</v>
      </c>
      <c r="I1502" t="s">
        <v>266</v>
      </c>
      <c r="J1502">
        <v>0.5</v>
      </c>
      <c r="K1502">
        <v>0</v>
      </c>
    </row>
    <row r="1503" spans="1:11">
      <c r="A1503" s="57">
        <v>41579</v>
      </c>
      <c r="B1503">
        <v>1</v>
      </c>
      <c r="C1503">
        <v>212.7</v>
      </c>
      <c r="D1503">
        <v>0</v>
      </c>
      <c r="E1503">
        <v>212.7</v>
      </c>
      <c r="F1503">
        <v>5511</v>
      </c>
      <c r="G1503" t="s">
        <v>383</v>
      </c>
      <c r="H1503" t="s">
        <v>265</v>
      </c>
      <c r="I1503">
        <v>0</v>
      </c>
      <c r="J1503">
        <v>0</v>
      </c>
      <c r="K1503">
        <v>0</v>
      </c>
    </row>
    <row r="1504" spans="1:11">
      <c r="A1504" s="57">
        <v>41579</v>
      </c>
      <c r="B1504">
        <v>4213</v>
      </c>
      <c r="C1504">
        <v>3683395.62</v>
      </c>
      <c r="D1504">
        <v>3683395.62</v>
      </c>
      <c r="E1504">
        <v>3683395.62</v>
      </c>
      <c r="F1504">
        <v>5511</v>
      </c>
      <c r="G1504" t="s">
        <v>383</v>
      </c>
      <c r="H1504" t="s">
        <v>265</v>
      </c>
      <c r="I1504" t="s">
        <v>271</v>
      </c>
      <c r="J1504">
        <v>0.52</v>
      </c>
      <c r="K1504">
        <v>0</v>
      </c>
    </row>
    <row r="1505" spans="1:11">
      <c r="A1505" s="57">
        <v>41579</v>
      </c>
      <c r="B1505">
        <v>30</v>
      </c>
      <c r="C1505">
        <v>53895.96</v>
      </c>
      <c r="D1505">
        <v>55527</v>
      </c>
      <c r="E1505">
        <v>55527</v>
      </c>
      <c r="F1505">
        <v>5511</v>
      </c>
      <c r="G1505" t="s">
        <v>383</v>
      </c>
      <c r="H1505" t="s">
        <v>267</v>
      </c>
      <c r="I1505" t="s">
        <v>271</v>
      </c>
      <c r="J1505">
        <v>0.52</v>
      </c>
      <c r="K1505">
        <v>0</v>
      </c>
    </row>
    <row r="1506" spans="1:11">
      <c r="A1506" s="57">
        <v>41579</v>
      </c>
      <c r="B1506">
        <v>1</v>
      </c>
      <c r="C1506">
        <v>233.28</v>
      </c>
      <c r="D1506">
        <v>240.28</v>
      </c>
      <c r="E1506">
        <v>240.28</v>
      </c>
      <c r="F1506">
        <v>5531</v>
      </c>
      <c r="G1506" t="s">
        <v>384</v>
      </c>
      <c r="H1506" t="s">
        <v>267</v>
      </c>
      <c r="I1506" t="s">
        <v>268</v>
      </c>
      <c r="J1506">
        <v>0.5</v>
      </c>
      <c r="K1506">
        <v>0</v>
      </c>
    </row>
    <row r="1507" spans="1:11">
      <c r="A1507" s="57">
        <v>41579</v>
      </c>
      <c r="B1507">
        <v>1320</v>
      </c>
      <c r="C1507">
        <v>556890.38</v>
      </c>
      <c r="D1507">
        <v>556890.38</v>
      </c>
      <c r="E1507">
        <v>556890.38</v>
      </c>
      <c r="F1507">
        <v>5532</v>
      </c>
      <c r="G1507" t="s">
        <v>385</v>
      </c>
      <c r="H1507" t="s">
        <v>265</v>
      </c>
      <c r="I1507" t="s">
        <v>271</v>
      </c>
      <c r="J1507">
        <v>0.52</v>
      </c>
      <c r="K1507">
        <v>0</v>
      </c>
    </row>
    <row r="1508" spans="1:11">
      <c r="A1508" s="57">
        <v>41579</v>
      </c>
      <c r="B1508">
        <v>5</v>
      </c>
      <c r="C1508">
        <v>5250.7</v>
      </c>
      <c r="D1508">
        <v>5408.22</v>
      </c>
      <c r="E1508">
        <v>5408.22</v>
      </c>
      <c r="F1508">
        <v>5532</v>
      </c>
      <c r="G1508" t="s">
        <v>385</v>
      </c>
      <c r="H1508" t="s">
        <v>267</v>
      </c>
      <c r="I1508" t="s">
        <v>271</v>
      </c>
      <c r="J1508">
        <v>0.52</v>
      </c>
      <c r="K1508">
        <v>0</v>
      </c>
    </row>
    <row r="1509" spans="1:11">
      <c r="A1509" s="57">
        <v>41579</v>
      </c>
      <c r="B1509">
        <v>1</v>
      </c>
      <c r="C1509">
        <v>20.86</v>
      </c>
      <c r="D1509">
        <v>0</v>
      </c>
      <c r="E1509">
        <v>20.86</v>
      </c>
      <c r="F1509">
        <v>5533</v>
      </c>
      <c r="G1509" t="s">
        <v>386</v>
      </c>
      <c r="H1509" t="s">
        <v>265</v>
      </c>
      <c r="I1509">
        <v>0</v>
      </c>
      <c r="J1509">
        <v>0</v>
      </c>
      <c r="K1509">
        <v>0</v>
      </c>
    </row>
    <row r="1510" spans="1:11">
      <c r="A1510" s="57">
        <v>41579</v>
      </c>
      <c r="B1510">
        <v>6062</v>
      </c>
      <c r="C1510">
        <v>703904.27</v>
      </c>
      <c r="D1510">
        <v>703904.27</v>
      </c>
      <c r="E1510">
        <v>703904.27</v>
      </c>
      <c r="F1510">
        <v>5533</v>
      </c>
      <c r="G1510" t="s">
        <v>386</v>
      </c>
      <c r="H1510" t="s">
        <v>265</v>
      </c>
      <c r="I1510" t="s">
        <v>271</v>
      </c>
      <c r="J1510">
        <v>0.52</v>
      </c>
      <c r="K1510">
        <v>0</v>
      </c>
    </row>
    <row r="1511" spans="1:11">
      <c r="A1511" s="57">
        <v>41579</v>
      </c>
      <c r="B1511">
        <v>47</v>
      </c>
      <c r="C1511">
        <v>12309.59</v>
      </c>
      <c r="D1511">
        <v>12698.85</v>
      </c>
      <c r="E1511">
        <v>12698.85</v>
      </c>
      <c r="F1511">
        <v>5533</v>
      </c>
      <c r="G1511" t="s">
        <v>386</v>
      </c>
      <c r="H1511" t="s">
        <v>267</v>
      </c>
      <c r="I1511" t="s">
        <v>271</v>
      </c>
      <c r="J1511">
        <v>0.52</v>
      </c>
      <c r="K1511">
        <v>0</v>
      </c>
    </row>
    <row r="1512" spans="1:11">
      <c r="A1512" s="57">
        <v>41579</v>
      </c>
      <c r="B1512">
        <v>16</v>
      </c>
      <c r="C1512">
        <v>2010.88</v>
      </c>
      <c r="D1512">
        <v>0</v>
      </c>
      <c r="E1512">
        <v>2010.88</v>
      </c>
      <c r="F1512">
        <v>5541</v>
      </c>
      <c r="G1512" t="s">
        <v>387</v>
      </c>
      <c r="H1512" t="s">
        <v>265</v>
      </c>
      <c r="I1512">
        <v>0</v>
      </c>
      <c r="J1512">
        <v>0</v>
      </c>
      <c r="K1512">
        <v>0</v>
      </c>
    </row>
    <row r="1513" spans="1:11">
      <c r="A1513" s="57">
        <v>41579</v>
      </c>
      <c r="B1513">
        <v>262505</v>
      </c>
      <c r="C1513">
        <v>17459724.800000001</v>
      </c>
      <c r="D1513">
        <v>17459724.800000001</v>
      </c>
      <c r="E1513">
        <v>17459724.800000001</v>
      </c>
      <c r="F1513">
        <v>5541</v>
      </c>
      <c r="G1513" t="s">
        <v>387</v>
      </c>
      <c r="H1513" t="s">
        <v>265</v>
      </c>
      <c r="I1513" t="s">
        <v>273</v>
      </c>
      <c r="J1513">
        <v>0.48</v>
      </c>
      <c r="K1513">
        <v>0</v>
      </c>
    </row>
    <row r="1514" spans="1:11">
      <c r="A1514" s="57">
        <v>41579</v>
      </c>
      <c r="B1514">
        <v>903</v>
      </c>
      <c r="C1514">
        <v>51426.2</v>
      </c>
      <c r="D1514">
        <v>52978.68</v>
      </c>
      <c r="E1514">
        <v>52978.68</v>
      </c>
      <c r="F1514">
        <v>5541</v>
      </c>
      <c r="G1514" t="s">
        <v>387</v>
      </c>
      <c r="H1514" t="s">
        <v>267</v>
      </c>
      <c r="I1514" t="s">
        <v>273</v>
      </c>
      <c r="J1514">
        <v>0.48</v>
      </c>
      <c r="K1514">
        <v>0</v>
      </c>
    </row>
    <row r="1515" spans="1:11">
      <c r="A1515" s="57">
        <v>41579</v>
      </c>
      <c r="B1515">
        <v>10</v>
      </c>
      <c r="C1515">
        <v>603.55999999999995</v>
      </c>
      <c r="D1515">
        <v>603.55999999999995</v>
      </c>
      <c r="E1515">
        <v>603.55999999999995</v>
      </c>
      <c r="F1515">
        <v>5542</v>
      </c>
      <c r="G1515" t="s">
        <v>388</v>
      </c>
      <c r="H1515" t="s">
        <v>265</v>
      </c>
      <c r="I1515" t="s">
        <v>273</v>
      </c>
      <c r="J1515">
        <v>0.48</v>
      </c>
      <c r="K1515">
        <v>0</v>
      </c>
    </row>
    <row r="1516" spans="1:11">
      <c r="A1516" s="57">
        <v>41579</v>
      </c>
      <c r="B1516">
        <v>91</v>
      </c>
      <c r="C1516">
        <v>4074.83</v>
      </c>
      <c r="D1516">
        <v>4197.13</v>
      </c>
      <c r="E1516">
        <v>4197.13</v>
      </c>
      <c r="F1516">
        <v>5542</v>
      </c>
      <c r="G1516" t="s">
        <v>388</v>
      </c>
      <c r="H1516" t="s">
        <v>267</v>
      </c>
      <c r="I1516" t="s">
        <v>273</v>
      </c>
      <c r="J1516">
        <v>0.48</v>
      </c>
      <c r="K1516">
        <v>0</v>
      </c>
    </row>
    <row r="1517" spans="1:11">
      <c r="A1517" s="57">
        <v>41579</v>
      </c>
      <c r="B1517">
        <v>483</v>
      </c>
      <c r="C1517">
        <v>182777.12</v>
      </c>
      <c r="D1517">
        <v>182777.12</v>
      </c>
      <c r="E1517">
        <v>182777.12</v>
      </c>
      <c r="F1517">
        <v>5551</v>
      </c>
      <c r="G1517" t="s">
        <v>389</v>
      </c>
      <c r="H1517" t="s">
        <v>265</v>
      </c>
      <c r="I1517" t="s">
        <v>268</v>
      </c>
      <c r="J1517">
        <v>0.5</v>
      </c>
      <c r="K1517">
        <v>0</v>
      </c>
    </row>
    <row r="1518" spans="1:11">
      <c r="A1518" s="57">
        <v>41579</v>
      </c>
      <c r="B1518">
        <v>13</v>
      </c>
      <c r="C1518">
        <v>6847.79</v>
      </c>
      <c r="D1518">
        <v>7053.21</v>
      </c>
      <c r="E1518">
        <v>7053.21</v>
      </c>
      <c r="F1518">
        <v>5551</v>
      </c>
      <c r="G1518" t="s">
        <v>389</v>
      </c>
      <c r="H1518" t="s">
        <v>267</v>
      </c>
      <c r="I1518" t="s">
        <v>268</v>
      </c>
      <c r="J1518">
        <v>0.5</v>
      </c>
      <c r="K1518">
        <v>0</v>
      </c>
    </row>
    <row r="1519" spans="1:11">
      <c r="A1519" s="57">
        <v>41579</v>
      </c>
      <c r="B1519">
        <v>29</v>
      </c>
      <c r="C1519">
        <v>23458.61</v>
      </c>
      <c r="D1519">
        <v>23458.61</v>
      </c>
      <c r="E1519">
        <v>23458.61</v>
      </c>
      <c r="F1519">
        <v>5561</v>
      </c>
      <c r="G1519" t="s">
        <v>390</v>
      </c>
      <c r="H1519" t="s">
        <v>265</v>
      </c>
      <c r="I1519" t="s">
        <v>268</v>
      </c>
      <c r="J1519">
        <v>0.5</v>
      </c>
      <c r="K1519">
        <v>0</v>
      </c>
    </row>
    <row r="1520" spans="1:11">
      <c r="A1520" s="57">
        <v>41579</v>
      </c>
      <c r="B1520">
        <v>4</v>
      </c>
      <c r="C1520">
        <v>291.44</v>
      </c>
      <c r="D1520">
        <v>302.52</v>
      </c>
      <c r="E1520">
        <v>302.52</v>
      </c>
      <c r="F1520">
        <v>5561</v>
      </c>
      <c r="G1520" t="s">
        <v>390</v>
      </c>
      <c r="H1520" t="s">
        <v>267</v>
      </c>
      <c r="I1520" t="s">
        <v>268</v>
      </c>
      <c r="J1520">
        <v>0.5</v>
      </c>
      <c r="K1520">
        <v>0</v>
      </c>
    </row>
    <row r="1521" spans="1:11">
      <c r="A1521" s="57">
        <v>41579</v>
      </c>
      <c r="B1521">
        <v>243</v>
      </c>
      <c r="C1521">
        <v>114218.33</v>
      </c>
      <c r="D1521">
        <v>114218.33</v>
      </c>
      <c r="E1521">
        <v>114218.33</v>
      </c>
      <c r="F1521">
        <v>5571</v>
      </c>
      <c r="G1521" t="s">
        <v>391</v>
      </c>
      <c r="H1521" t="s">
        <v>265</v>
      </c>
      <c r="I1521" t="s">
        <v>268</v>
      </c>
      <c r="J1521">
        <v>0.5</v>
      </c>
      <c r="K1521">
        <v>0</v>
      </c>
    </row>
    <row r="1522" spans="1:11">
      <c r="A1522" s="57">
        <v>41579</v>
      </c>
      <c r="B1522">
        <v>37</v>
      </c>
      <c r="C1522">
        <v>19000.88</v>
      </c>
      <c r="D1522">
        <v>19601.240000000002</v>
      </c>
      <c r="E1522">
        <v>19601.240000000002</v>
      </c>
      <c r="F1522">
        <v>5571</v>
      </c>
      <c r="G1522" t="s">
        <v>391</v>
      </c>
      <c r="H1522" t="s">
        <v>267</v>
      </c>
      <c r="I1522" t="s">
        <v>268</v>
      </c>
      <c r="J1522">
        <v>0.5</v>
      </c>
      <c r="K1522">
        <v>0</v>
      </c>
    </row>
    <row r="1523" spans="1:11">
      <c r="A1523" s="57">
        <v>41579</v>
      </c>
      <c r="B1523">
        <v>356</v>
      </c>
      <c r="C1523">
        <v>138180.57</v>
      </c>
      <c r="D1523">
        <v>138180.57</v>
      </c>
      <c r="E1523">
        <v>138180.57</v>
      </c>
      <c r="F1523">
        <v>5599</v>
      </c>
      <c r="G1523" t="s">
        <v>392</v>
      </c>
      <c r="H1523" t="s">
        <v>265</v>
      </c>
      <c r="I1523" t="s">
        <v>268</v>
      </c>
      <c r="J1523">
        <v>0.5</v>
      </c>
      <c r="K1523">
        <v>0</v>
      </c>
    </row>
    <row r="1524" spans="1:11">
      <c r="A1524" s="57">
        <v>41579</v>
      </c>
      <c r="B1524">
        <v>6</v>
      </c>
      <c r="C1524">
        <v>4119.45</v>
      </c>
      <c r="D1524">
        <v>4243.03</v>
      </c>
      <c r="E1524">
        <v>4243.03</v>
      </c>
      <c r="F1524">
        <v>5599</v>
      </c>
      <c r="G1524" t="s">
        <v>392</v>
      </c>
      <c r="H1524" t="s">
        <v>267</v>
      </c>
      <c r="I1524" t="s">
        <v>268</v>
      </c>
      <c r="J1524">
        <v>0.5</v>
      </c>
      <c r="K1524">
        <v>0</v>
      </c>
    </row>
    <row r="1525" spans="1:11">
      <c r="A1525" s="57">
        <v>41579</v>
      </c>
      <c r="B1525">
        <v>1</v>
      </c>
      <c r="C1525">
        <v>753.84</v>
      </c>
      <c r="D1525">
        <v>0</v>
      </c>
      <c r="E1525">
        <v>753.84</v>
      </c>
      <c r="F1525">
        <v>5611</v>
      </c>
      <c r="G1525" t="s">
        <v>393</v>
      </c>
      <c r="H1525" t="s">
        <v>265</v>
      </c>
      <c r="I1525">
        <v>0</v>
      </c>
      <c r="J1525">
        <v>0</v>
      </c>
      <c r="K1525">
        <v>0</v>
      </c>
    </row>
    <row r="1526" spans="1:11">
      <c r="A1526" s="57">
        <v>41579</v>
      </c>
      <c r="B1526">
        <v>4694</v>
      </c>
      <c r="C1526">
        <v>827412.78</v>
      </c>
      <c r="D1526">
        <v>827412.78</v>
      </c>
      <c r="E1526">
        <v>827412.78</v>
      </c>
      <c r="F1526">
        <v>5611</v>
      </c>
      <c r="G1526" t="s">
        <v>393</v>
      </c>
      <c r="H1526" t="s">
        <v>265</v>
      </c>
      <c r="I1526" t="s">
        <v>268</v>
      </c>
      <c r="J1526">
        <v>0.5</v>
      </c>
      <c r="K1526">
        <v>0</v>
      </c>
    </row>
    <row r="1527" spans="1:11">
      <c r="A1527" s="57">
        <v>41579</v>
      </c>
      <c r="B1527">
        <v>218</v>
      </c>
      <c r="C1527">
        <v>77994.649999999994</v>
      </c>
      <c r="D1527">
        <v>80156.73</v>
      </c>
      <c r="E1527">
        <v>80156.73</v>
      </c>
      <c r="F1527">
        <v>5611</v>
      </c>
      <c r="G1527" t="s">
        <v>393</v>
      </c>
      <c r="H1527" t="s">
        <v>267</v>
      </c>
      <c r="I1527" t="s">
        <v>268</v>
      </c>
      <c r="J1527">
        <v>0.5</v>
      </c>
      <c r="K1527">
        <v>0</v>
      </c>
    </row>
    <row r="1528" spans="1:11">
      <c r="A1528" s="57">
        <v>41579</v>
      </c>
      <c r="B1528">
        <v>26171</v>
      </c>
      <c r="C1528">
        <v>2648618.64</v>
      </c>
      <c r="D1528">
        <v>2648618.64</v>
      </c>
      <c r="E1528">
        <v>2648618.64</v>
      </c>
      <c r="F1528">
        <v>5621</v>
      </c>
      <c r="G1528" t="s">
        <v>394</v>
      </c>
      <c r="H1528" t="s">
        <v>265</v>
      </c>
      <c r="I1528" t="s">
        <v>268</v>
      </c>
      <c r="J1528">
        <v>0.5</v>
      </c>
      <c r="K1528">
        <v>0</v>
      </c>
    </row>
    <row r="1529" spans="1:11">
      <c r="A1529" s="57">
        <v>41579</v>
      </c>
      <c r="B1529">
        <v>797</v>
      </c>
      <c r="C1529">
        <v>166998.54999999999</v>
      </c>
      <c r="D1529">
        <v>172123.57</v>
      </c>
      <c r="E1529">
        <v>172123.57</v>
      </c>
      <c r="F1529">
        <v>5621</v>
      </c>
      <c r="G1529" t="s">
        <v>394</v>
      </c>
      <c r="H1529" t="s">
        <v>267</v>
      </c>
      <c r="I1529" t="s">
        <v>268</v>
      </c>
      <c r="J1529">
        <v>0.5</v>
      </c>
      <c r="K1529">
        <v>0</v>
      </c>
    </row>
    <row r="1530" spans="1:11">
      <c r="A1530" s="57">
        <v>41579</v>
      </c>
      <c r="B1530">
        <v>5069</v>
      </c>
      <c r="C1530">
        <v>546727.26</v>
      </c>
      <c r="D1530">
        <v>546727.26</v>
      </c>
      <c r="E1530">
        <v>546727.26</v>
      </c>
      <c r="F1530">
        <v>5631</v>
      </c>
      <c r="G1530" t="s">
        <v>395</v>
      </c>
      <c r="H1530" t="s">
        <v>265</v>
      </c>
      <c r="I1530" t="s">
        <v>268</v>
      </c>
      <c r="J1530">
        <v>0.5</v>
      </c>
      <c r="K1530">
        <v>0</v>
      </c>
    </row>
    <row r="1531" spans="1:11">
      <c r="A1531" s="57">
        <v>41579</v>
      </c>
      <c r="B1531">
        <v>240</v>
      </c>
      <c r="C1531">
        <v>50891.33</v>
      </c>
      <c r="D1531">
        <v>52447.77</v>
      </c>
      <c r="E1531">
        <v>52447.77</v>
      </c>
      <c r="F1531">
        <v>5631</v>
      </c>
      <c r="G1531" t="s">
        <v>395</v>
      </c>
      <c r="H1531" t="s">
        <v>267</v>
      </c>
      <c r="I1531" t="s">
        <v>268</v>
      </c>
      <c r="J1531">
        <v>0.5</v>
      </c>
      <c r="K1531">
        <v>0</v>
      </c>
    </row>
    <row r="1532" spans="1:11">
      <c r="A1532" s="57">
        <v>41579</v>
      </c>
      <c r="B1532">
        <v>3377</v>
      </c>
      <c r="C1532">
        <v>279986.15999999997</v>
      </c>
      <c r="D1532">
        <v>279986.15999999997</v>
      </c>
      <c r="E1532">
        <v>279986.15999999997</v>
      </c>
      <c r="F1532">
        <v>5641</v>
      </c>
      <c r="G1532" t="s">
        <v>396</v>
      </c>
      <c r="H1532" t="s">
        <v>265</v>
      </c>
      <c r="I1532" t="s">
        <v>268</v>
      </c>
      <c r="J1532">
        <v>0.5</v>
      </c>
      <c r="K1532">
        <v>0</v>
      </c>
    </row>
    <row r="1533" spans="1:11">
      <c r="A1533" s="57">
        <v>41579</v>
      </c>
      <c r="B1533">
        <v>115</v>
      </c>
      <c r="C1533">
        <v>11685.79</v>
      </c>
      <c r="D1533">
        <v>12036.31</v>
      </c>
      <c r="E1533">
        <v>12036.31</v>
      </c>
      <c r="F1533">
        <v>5641</v>
      </c>
      <c r="G1533" t="s">
        <v>396</v>
      </c>
      <c r="H1533" t="s">
        <v>267</v>
      </c>
      <c r="I1533" t="s">
        <v>268</v>
      </c>
      <c r="J1533">
        <v>0.5</v>
      </c>
      <c r="K1533">
        <v>0</v>
      </c>
    </row>
    <row r="1534" spans="1:11">
      <c r="A1534" s="57">
        <v>41579</v>
      </c>
      <c r="B1534">
        <v>6204</v>
      </c>
      <c r="C1534">
        <v>460450.82</v>
      </c>
      <c r="D1534">
        <v>460450.82</v>
      </c>
      <c r="E1534">
        <v>460450.82</v>
      </c>
      <c r="F1534">
        <v>5651</v>
      </c>
      <c r="G1534" t="s">
        <v>397</v>
      </c>
      <c r="H1534" t="s">
        <v>265</v>
      </c>
      <c r="I1534" t="s">
        <v>268</v>
      </c>
      <c r="J1534">
        <v>0.5</v>
      </c>
      <c r="K1534">
        <v>0</v>
      </c>
    </row>
    <row r="1535" spans="1:11">
      <c r="A1535" s="57">
        <v>41579</v>
      </c>
      <c r="B1535">
        <v>1756</v>
      </c>
      <c r="C1535">
        <v>265968.65000000002</v>
      </c>
      <c r="D1535">
        <v>274089.90999999997</v>
      </c>
      <c r="E1535">
        <v>274089.90999999997</v>
      </c>
      <c r="F1535">
        <v>5651</v>
      </c>
      <c r="G1535" t="s">
        <v>397</v>
      </c>
      <c r="H1535" t="s">
        <v>267</v>
      </c>
      <c r="I1535" t="s">
        <v>268</v>
      </c>
      <c r="J1535">
        <v>0.5</v>
      </c>
      <c r="K1535">
        <v>0</v>
      </c>
    </row>
    <row r="1536" spans="1:11">
      <c r="A1536" s="57">
        <v>41579</v>
      </c>
      <c r="B1536">
        <v>101</v>
      </c>
      <c r="C1536">
        <v>13484.44</v>
      </c>
      <c r="D1536">
        <v>13891.02</v>
      </c>
      <c r="E1536">
        <v>13891.02</v>
      </c>
      <c r="F1536">
        <v>5655</v>
      </c>
      <c r="G1536" t="s">
        <v>398</v>
      </c>
      <c r="H1536" t="s">
        <v>267</v>
      </c>
      <c r="I1536" t="s">
        <v>268</v>
      </c>
      <c r="J1536">
        <v>0.5</v>
      </c>
      <c r="K1536">
        <v>0</v>
      </c>
    </row>
    <row r="1537" spans="1:11">
      <c r="A1537" s="57">
        <v>41579</v>
      </c>
      <c r="B1537">
        <v>7253</v>
      </c>
      <c r="C1537">
        <v>975088.52</v>
      </c>
      <c r="D1537">
        <v>975088.52</v>
      </c>
      <c r="E1537">
        <v>975088.52</v>
      </c>
      <c r="F1537">
        <v>5661</v>
      </c>
      <c r="G1537" t="s">
        <v>399</v>
      </c>
      <c r="H1537" t="s">
        <v>265</v>
      </c>
      <c r="I1537" t="s">
        <v>268</v>
      </c>
      <c r="J1537">
        <v>0.5</v>
      </c>
      <c r="K1537">
        <v>0</v>
      </c>
    </row>
    <row r="1538" spans="1:11">
      <c r="A1538" s="57">
        <v>41579</v>
      </c>
      <c r="B1538">
        <v>747</v>
      </c>
      <c r="C1538">
        <v>102026.67</v>
      </c>
      <c r="D1538">
        <v>104994.41</v>
      </c>
      <c r="E1538">
        <v>104994.41</v>
      </c>
      <c r="F1538">
        <v>5661</v>
      </c>
      <c r="G1538" t="s">
        <v>399</v>
      </c>
      <c r="H1538" t="s">
        <v>267</v>
      </c>
      <c r="I1538" t="s">
        <v>268</v>
      </c>
      <c r="J1538">
        <v>0.5</v>
      </c>
      <c r="K1538">
        <v>0</v>
      </c>
    </row>
    <row r="1539" spans="1:11">
      <c r="A1539" s="57">
        <v>41579</v>
      </c>
      <c r="B1539">
        <v>15</v>
      </c>
      <c r="C1539">
        <v>3486</v>
      </c>
      <c r="D1539">
        <v>3486</v>
      </c>
      <c r="E1539">
        <v>3486</v>
      </c>
      <c r="F1539">
        <v>5681</v>
      </c>
      <c r="G1539" t="s">
        <v>400</v>
      </c>
      <c r="H1539" t="s">
        <v>265</v>
      </c>
      <c r="I1539" t="s">
        <v>268</v>
      </c>
      <c r="J1539">
        <v>0.5</v>
      </c>
      <c r="K1539">
        <v>0</v>
      </c>
    </row>
    <row r="1540" spans="1:11">
      <c r="A1540" s="57">
        <v>41579</v>
      </c>
      <c r="B1540">
        <v>3</v>
      </c>
      <c r="C1540">
        <v>350.53</v>
      </c>
      <c r="D1540">
        <v>361.05</v>
      </c>
      <c r="E1540">
        <v>361.05</v>
      </c>
      <c r="F1540">
        <v>5681</v>
      </c>
      <c r="G1540" t="s">
        <v>400</v>
      </c>
      <c r="H1540" t="s">
        <v>267</v>
      </c>
      <c r="I1540" t="s">
        <v>268</v>
      </c>
      <c r="J1540">
        <v>0.5</v>
      </c>
      <c r="K1540">
        <v>0</v>
      </c>
    </row>
    <row r="1541" spans="1:11">
      <c r="A1541" s="57">
        <v>41579</v>
      </c>
      <c r="B1541">
        <v>20744</v>
      </c>
      <c r="C1541">
        <v>2455578.38</v>
      </c>
      <c r="D1541">
        <v>2455578.38</v>
      </c>
      <c r="E1541">
        <v>2455578.38</v>
      </c>
      <c r="F1541">
        <v>5691</v>
      </c>
      <c r="G1541" t="s">
        <v>401</v>
      </c>
      <c r="H1541" t="s">
        <v>265</v>
      </c>
      <c r="I1541" t="s">
        <v>268</v>
      </c>
      <c r="J1541">
        <v>0.5</v>
      </c>
      <c r="K1541">
        <v>0</v>
      </c>
    </row>
    <row r="1542" spans="1:11">
      <c r="A1542" s="57">
        <v>41579</v>
      </c>
      <c r="B1542">
        <v>1828</v>
      </c>
      <c r="C1542">
        <v>299716.11</v>
      </c>
      <c r="D1542">
        <v>307968.05</v>
      </c>
      <c r="E1542">
        <v>307968.05</v>
      </c>
      <c r="F1542">
        <v>5691</v>
      </c>
      <c r="G1542" t="s">
        <v>401</v>
      </c>
      <c r="H1542" t="s">
        <v>267</v>
      </c>
      <c r="I1542" t="s">
        <v>268</v>
      </c>
      <c r="J1542">
        <v>0.5</v>
      </c>
      <c r="K1542">
        <v>0</v>
      </c>
    </row>
    <row r="1543" spans="1:11">
      <c r="A1543" s="57">
        <v>41579</v>
      </c>
      <c r="B1543">
        <v>41</v>
      </c>
      <c r="C1543">
        <v>5640.57</v>
      </c>
      <c r="D1543">
        <v>5640.57</v>
      </c>
      <c r="E1543">
        <v>5640.57</v>
      </c>
      <c r="F1543">
        <v>5697</v>
      </c>
      <c r="G1543" t="s">
        <v>402</v>
      </c>
      <c r="H1543" t="s">
        <v>265</v>
      </c>
      <c r="I1543" t="s">
        <v>266</v>
      </c>
      <c r="J1543">
        <v>0.5</v>
      </c>
      <c r="K1543">
        <v>0</v>
      </c>
    </row>
    <row r="1544" spans="1:11">
      <c r="A1544" s="57">
        <v>41579</v>
      </c>
      <c r="B1544">
        <v>29</v>
      </c>
      <c r="C1544">
        <v>14905.5</v>
      </c>
      <c r="D1544">
        <v>15347.96</v>
      </c>
      <c r="E1544">
        <v>15347.96</v>
      </c>
      <c r="F1544">
        <v>5697</v>
      </c>
      <c r="G1544" t="s">
        <v>402</v>
      </c>
      <c r="H1544" t="s">
        <v>267</v>
      </c>
      <c r="I1544" t="s">
        <v>266</v>
      </c>
      <c r="J1544">
        <v>0.5</v>
      </c>
      <c r="K1544">
        <v>0</v>
      </c>
    </row>
    <row r="1545" spans="1:11">
      <c r="A1545" s="57">
        <v>41579</v>
      </c>
      <c r="B1545">
        <v>3</v>
      </c>
      <c r="C1545">
        <v>414.89</v>
      </c>
      <c r="D1545">
        <v>427.33</v>
      </c>
      <c r="E1545">
        <v>427.33</v>
      </c>
      <c r="F1545">
        <v>5698</v>
      </c>
      <c r="G1545" t="s">
        <v>403</v>
      </c>
      <c r="H1545" t="s">
        <v>267</v>
      </c>
      <c r="I1545" t="s">
        <v>268</v>
      </c>
      <c r="J1545">
        <v>0.5</v>
      </c>
      <c r="K1545">
        <v>0</v>
      </c>
    </row>
    <row r="1546" spans="1:11">
      <c r="A1546" s="57">
        <v>41579</v>
      </c>
      <c r="B1546">
        <v>10856</v>
      </c>
      <c r="C1546">
        <v>1295139.49</v>
      </c>
      <c r="D1546">
        <v>1295139.49</v>
      </c>
      <c r="E1546">
        <v>1295139.49</v>
      </c>
      <c r="F1546">
        <v>5699</v>
      </c>
      <c r="G1546" t="s">
        <v>404</v>
      </c>
      <c r="H1546" t="s">
        <v>265</v>
      </c>
      <c r="I1546" t="s">
        <v>268</v>
      </c>
      <c r="J1546">
        <v>0.5</v>
      </c>
      <c r="K1546">
        <v>0</v>
      </c>
    </row>
    <row r="1547" spans="1:11">
      <c r="A1547" s="57">
        <v>41579</v>
      </c>
      <c r="B1547">
        <v>734</v>
      </c>
      <c r="C1547">
        <v>165195.47</v>
      </c>
      <c r="D1547">
        <v>170153.33</v>
      </c>
      <c r="E1547">
        <v>170153.33</v>
      </c>
      <c r="F1547">
        <v>5699</v>
      </c>
      <c r="G1547" t="s">
        <v>404</v>
      </c>
      <c r="H1547" t="s">
        <v>267</v>
      </c>
      <c r="I1547" t="s">
        <v>268</v>
      </c>
      <c r="J1547">
        <v>0.5</v>
      </c>
      <c r="K1547">
        <v>0</v>
      </c>
    </row>
    <row r="1548" spans="1:11">
      <c r="A1548" s="57">
        <v>41579</v>
      </c>
      <c r="B1548">
        <v>2226</v>
      </c>
      <c r="C1548">
        <v>1380127.72</v>
      </c>
      <c r="D1548">
        <v>1380127.72</v>
      </c>
      <c r="E1548">
        <v>1380127.72</v>
      </c>
      <c r="F1548">
        <v>5712</v>
      </c>
      <c r="G1548" t="s">
        <v>405</v>
      </c>
      <c r="H1548" t="s">
        <v>265</v>
      </c>
      <c r="I1548" t="s">
        <v>268</v>
      </c>
      <c r="J1548">
        <v>0.5</v>
      </c>
      <c r="K1548">
        <v>0</v>
      </c>
    </row>
    <row r="1549" spans="1:11">
      <c r="A1549" s="57">
        <v>41579</v>
      </c>
      <c r="B1549">
        <v>68</v>
      </c>
      <c r="C1549">
        <v>36340.33</v>
      </c>
      <c r="D1549">
        <v>37524.089999999997</v>
      </c>
      <c r="E1549">
        <v>37524.089999999997</v>
      </c>
      <c r="F1549">
        <v>5712</v>
      </c>
      <c r="G1549" t="s">
        <v>405</v>
      </c>
      <c r="H1549" t="s">
        <v>267</v>
      </c>
      <c r="I1549" t="s">
        <v>268</v>
      </c>
      <c r="J1549">
        <v>0.5</v>
      </c>
      <c r="K1549">
        <v>0</v>
      </c>
    </row>
    <row r="1550" spans="1:11">
      <c r="A1550" s="57">
        <v>41579</v>
      </c>
      <c r="B1550">
        <v>318</v>
      </c>
      <c r="C1550">
        <v>387161.89</v>
      </c>
      <c r="D1550">
        <v>387161.89</v>
      </c>
      <c r="E1550">
        <v>387161.89</v>
      </c>
      <c r="F1550">
        <v>5713</v>
      </c>
      <c r="G1550" t="s">
        <v>406</v>
      </c>
      <c r="H1550" t="s">
        <v>265</v>
      </c>
      <c r="I1550" t="s">
        <v>268</v>
      </c>
      <c r="J1550">
        <v>0.5</v>
      </c>
      <c r="K1550">
        <v>0</v>
      </c>
    </row>
    <row r="1551" spans="1:11">
      <c r="A1551" s="57">
        <v>41579</v>
      </c>
      <c r="B1551">
        <v>11</v>
      </c>
      <c r="C1551">
        <v>26807.71</v>
      </c>
      <c r="D1551">
        <v>27611.95</v>
      </c>
      <c r="E1551">
        <v>27611.95</v>
      </c>
      <c r="F1551">
        <v>5713</v>
      </c>
      <c r="G1551" t="s">
        <v>406</v>
      </c>
      <c r="H1551" t="s">
        <v>267</v>
      </c>
      <c r="I1551" t="s">
        <v>268</v>
      </c>
      <c r="J1551">
        <v>0.5</v>
      </c>
      <c r="K1551">
        <v>0</v>
      </c>
    </row>
    <row r="1552" spans="1:11">
      <c r="A1552" s="57">
        <v>41579</v>
      </c>
      <c r="B1552">
        <v>486</v>
      </c>
      <c r="C1552">
        <v>105316.52</v>
      </c>
      <c r="D1552">
        <v>105316.52</v>
      </c>
      <c r="E1552">
        <v>105316.52</v>
      </c>
      <c r="F1552">
        <v>5714</v>
      </c>
      <c r="G1552" t="s">
        <v>407</v>
      </c>
      <c r="H1552" t="s">
        <v>265</v>
      </c>
      <c r="I1552" t="s">
        <v>268</v>
      </c>
      <c r="J1552">
        <v>0.5</v>
      </c>
      <c r="K1552">
        <v>0</v>
      </c>
    </row>
    <row r="1553" spans="1:11">
      <c r="A1553" s="57">
        <v>41579</v>
      </c>
      <c r="B1553">
        <v>3</v>
      </c>
      <c r="C1553">
        <v>644.48</v>
      </c>
      <c r="D1553">
        <v>663.8</v>
      </c>
      <c r="E1553">
        <v>663.8</v>
      </c>
      <c r="F1553">
        <v>5714</v>
      </c>
      <c r="G1553" t="s">
        <v>407</v>
      </c>
      <c r="H1553" t="s">
        <v>267</v>
      </c>
      <c r="I1553" t="s">
        <v>268</v>
      </c>
      <c r="J1553">
        <v>0.5</v>
      </c>
      <c r="K1553">
        <v>0</v>
      </c>
    </row>
    <row r="1554" spans="1:11">
      <c r="A1554" s="57">
        <v>41579</v>
      </c>
      <c r="B1554">
        <v>20</v>
      </c>
      <c r="C1554">
        <v>3468.99</v>
      </c>
      <c r="D1554">
        <v>3468.99</v>
      </c>
      <c r="E1554">
        <v>3468.99</v>
      </c>
      <c r="F1554">
        <v>5718</v>
      </c>
      <c r="G1554" t="s">
        <v>408</v>
      </c>
      <c r="H1554" t="s">
        <v>265</v>
      </c>
      <c r="I1554" t="s">
        <v>268</v>
      </c>
      <c r="J1554">
        <v>0.5</v>
      </c>
      <c r="K1554">
        <v>0</v>
      </c>
    </row>
    <row r="1555" spans="1:11">
      <c r="A1555" s="57">
        <v>41579</v>
      </c>
      <c r="B1555">
        <v>11021</v>
      </c>
      <c r="C1555">
        <v>1819405.74</v>
      </c>
      <c r="D1555">
        <v>1819405.74</v>
      </c>
      <c r="E1555">
        <v>1819405.74</v>
      </c>
      <c r="F1555">
        <v>5719</v>
      </c>
      <c r="G1555" t="s">
        <v>409</v>
      </c>
      <c r="H1555" t="s">
        <v>265</v>
      </c>
      <c r="I1555" t="s">
        <v>268</v>
      </c>
      <c r="J1555">
        <v>0.5</v>
      </c>
      <c r="K1555">
        <v>0</v>
      </c>
    </row>
    <row r="1556" spans="1:11">
      <c r="A1556" s="57">
        <v>41579</v>
      </c>
      <c r="B1556">
        <v>252</v>
      </c>
      <c r="C1556">
        <v>36012.51</v>
      </c>
      <c r="D1556">
        <v>37061.99</v>
      </c>
      <c r="E1556">
        <v>37061.99</v>
      </c>
      <c r="F1556">
        <v>5719</v>
      </c>
      <c r="G1556" t="s">
        <v>409</v>
      </c>
      <c r="H1556" t="s">
        <v>267</v>
      </c>
      <c r="I1556" t="s">
        <v>268</v>
      </c>
      <c r="J1556">
        <v>0.5</v>
      </c>
      <c r="K1556">
        <v>0</v>
      </c>
    </row>
    <row r="1557" spans="1:11">
      <c r="A1557" s="57">
        <v>41579</v>
      </c>
      <c r="B1557">
        <v>2269</v>
      </c>
      <c r="C1557">
        <v>1818626.81</v>
      </c>
      <c r="D1557">
        <v>1818626.81</v>
      </c>
      <c r="E1557">
        <v>1818626.81</v>
      </c>
      <c r="F1557">
        <v>5722</v>
      </c>
      <c r="G1557" t="s">
        <v>410</v>
      </c>
      <c r="H1557" t="s">
        <v>265</v>
      </c>
      <c r="I1557" t="s">
        <v>268</v>
      </c>
      <c r="J1557">
        <v>0.5</v>
      </c>
      <c r="K1557">
        <v>0</v>
      </c>
    </row>
    <row r="1558" spans="1:11">
      <c r="A1558" s="57">
        <v>41579</v>
      </c>
      <c r="B1558">
        <v>61</v>
      </c>
      <c r="C1558">
        <v>16113.51</v>
      </c>
      <c r="D1558">
        <v>16600.29</v>
      </c>
      <c r="E1558">
        <v>16600.29</v>
      </c>
      <c r="F1558">
        <v>5722</v>
      </c>
      <c r="G1558" t="s">
        <v>410</v>
      </c>
      <c r="H1558" t="s">
        <v>267</v>
      </c>
      <c r="I1558" t="s">
        <v>268</v>
      </c>
      <c r="J1558">
        <v>0.5</v>
      </c>
      <c r="K1558">
        <v>0</v>
      </c>
    </row>
    <row r="1559" spans="1:11">
      <c r="A1559" s="57">
        <v>41579</v>
      </c>
      <c r="B1559">
        <v>2</v>
      </c>
      <c r="C1559">
        <v>5121.09</v>
      </c>
      <c r="D1559">
        <v>0</v>
      </c>
      <c r="E1559">
        <v>5121.09</v>
      </c>
      <c r="F1559">
        <v>5732</v>
      </c>
      <c r="G1559" t="s">
        <v>411</v>
      </c>
      <c r="H1559" t="s">
        <v>265</v>
      </c>
      <c r="I1559">
        <v>0</v>
      </c>
      <c r="J1559">
        <v>0</v>
      </c>
      <c r="K1559">
        <v>0</v>
      </c>
    </row>
    <row r="1560" spans="1:11">
      <c r="A1560" s="57">
        <v>41579</v>
      </c>
      <c r="B1560">
        <v>14193</v>
      </c>
      <c r="C1560">
        <v>5596358.3300000001</v>
      </c>
      <c r="D1560">
        <v>5596358.3300000001</v>
      </c>
      <c r="E1560">
        <v>5596358.3300000001</v>
      </c>
      <c r="F1560">
        <v>5732</v>
      </c>
      <c r="G1560" t="s">
        <v>411</v>
      </c>
      <c r="H1560" t="s">
        <v>265</v>
      </c>
      <c r="I1560" t="s">
        <v>268</v>
      </c>
      <c r="J1560">
        <v>0.5</v>
      </c>
      <c r="K1560">
        <v>0</v>
      </c>
    </row>
    <row r="1561" spans="1:11">
      <c r="A1561" s="57">
        <v>41579</v>
      </c>
      <c r="B1561">
        <v>575</v>
      </c>
      <c r="C1561">
        <v>112105.05</v>
      </c>
      <c r="D1561">
        <v>115414.69</v>
      </c>
      <c r="E1561">
        <v>115414.69</v>
      </c>
      <c r="F1561">
        <v>5732</v>
      </c>
      <c r="G1561" t="s">
        <v>411</v>
      </c>
      <c r="H1561" t="s">
        <v>267</v>
      </c>
      <c r="I1561" t="s">
        <v>268</v>
      </c>
      <c r="J1561">
        <v>0.5</v>
      </c>
      <c r="K1561">
        <v>0</v>
      </c>
    </row>
    <row r="1562" spans="1:11">
      <c r="A1562" s="57">
        <v>41579</v>
      </c>
      <c r="B1562">
        <v>319</v>
      </c>
      <c r="C1562">
        <v>82463.48</v>
      </c>
      <c r="D1562">
        <v>82463.48</v>
      </c>
      <c r="E1562">
        <v>82463.48</v>
      </c>
      <c r="F1562">
        <v>5733</v>
      </c>
      <c r="G1562" t="s">
        <v>412</v>
      </c>
      <c r="H1562" t="s">
        <v>265</v>
      </c>
      <c r="I1562" t="s">
        <v>268</v>
      </c>
      <c r="J1562">
        <v>0.5</v>
      </c>
      <c r="K1562">
        <v>0</v>
      </c>
    </row>
    <row r="1563" spans="1:11">
      <c r="A1563" s="57">
        <v>41579</v>
      </c>
      <c r="B1563">
        <v>39</v>
      </c>
      <c r="C1563">
        <v>8413.69</v>
      </c>
      <c r="D1563">
        <v>8700.23</v>
      </c>
      <c r="E1563">
        <v>8700.23</v>
      </c>
      <c r="F1563">
        <v>5733</v>
      </c>
      <c r="G1563" t="s">
        <v>412</v>
      </c>
      <c r="H1563" t="s">
        <v>267</v>
      </c>
      <c r="I1563" t="s">
        <v>268</v>
      </c>
      <c r="J1563">
        <v>0.5</v>
      </c>
      <c r="K1563">
        <v>0</v>
      </c>
    </row>
    <row r="1564" spans="1:11">
      <c r="A1564" s="57">
        <v>41579</v>
      </c>
      <c r="B1564">
        <v>4</v>
      </c>
      <c r="C1564">
        <v>1460</v>
      </c>
      <c r="D1564">
        <v>1460</v>
      </c>
      <c r="E1564">
        <v>1460</v>
      </c>
      <c r="F1564">
        <v>5734</v>
      </c>
      <c r="G1564" t="s">
        <v>413</v>
      </c>
      <c r="H1564" t="s">
        <v>265</v>
      </c>
      <c r="I1564" t="s">
        <v>268</v>
      </c>
      <c r="J1564">
        <v>0.5</v>
      </c>
      <c r="K1564">
        <v>0</v>
      </c>
    </row>
    <row r="1565" spans="1:11">
      <c r="A1565" s="57">
        <v>41579</v>
      </c>
      <c r="B1565">
        <v>230</v>
      </c>
      <c r="C1565">
        <v>70352.149999999994</v>
      </c>
      <c r="D1565">
        <v>72454.289999999994</v>
      </c>
      <c r="E1565">
        <v>72454.289999999994</v>
      </c>
      <c r="F1565">
        <v>5734</v>
      </c>
      <c r="G1565" t="s">
        <v>413</v>
      </c>
      <c r="H1565" t="s">
        <v>267</v>
      </c>
      <c r="I1565" t="s">
        <v>268</v>
      </c>
      <c r="J1565">
        <v>0.5</v>
      </c>
      <c r="K1565">
        <v>0</v>
      </c>
    </row>
    <row r="1566" spans="1:11">
      <c r="A1566" s="57">
        <v>41579</v>
      </c>
      <c r="B1566">
        <v>2173</v>
      </c>
      <c r="C1566">
        <v>130326.98</v>
      </c>
      <c r="D1566">
        <v>130326.98</v>
      </c>
      <c r="E1566">
        <v>130326.98</v>
      </c>
      <c r="F1566">
        <v>5735</v>
      </c>
      <c r="G1566" t="s">
        <v>414</v>
      </c>
      <c r="H1566" t="s">
        <v>265</v>
      </c>
      <c r="I1566" t="s">
        <v>268</v>
      </c>
      <c r="J1566">
        <v>0.5</v>
      </c>
      <c r="K1566">
        <v>0</v>
      </c>
    </row>
    <row r="1567" spans="1:11">
      <c r="A1567" s="57">
        <v>41579</v>
      </c>
      <c r="B1567">
        <v>47</v>
      </c>
      <c r="C1567">
        <v>2187.6</v>
      </c>
      <c r="D1567">
        <v>2253.2399999999998</v>
      </c>
      <c r="E1567">
        <v>2253.2399999999998</v>
      </c>
      <c r="F1567">
        <v>5735</v>
      </c>
      <c r="G1567" t="s">
        <v>414</v>
      </c>
      <c r="H1567" t="s">
        <v>267</v>
      </c>
      <c r="I1567" t="s">
        <v>268</v>
      </c>
      <c r="J1567">
        <v>0.5</v>
      </c>
      <c r="K1567">
        <v>0</v>
      </c>
    </row>
    <row r="1568" spans="1:11">
      <c r="A1568" s="57">
        <v>41579</v>
      </c>
      <c r="B1568">
        <v>6962</v>
      </c>
      <c r="C1568">
        <v>810962.98</v>
      </c>
      <c r="D1568">
        <v>810962.98</v>
      </c>
      <c r="E1568">
        <v>810962.98</v>
      </c>
      <c r="F1568">
        <v>5811</v>
      </c>
      <c r="G1568" t="s">
        <v>415</v>
      </c>
      <c r="H1568" t="s">
        <v>265</v>
      </c>
      <c r="I1568" t="s">
        <v>274</v>
      </c>
      <c r="J1568">
        <v>0.52</v>
      </c>
      <c r="K1568">
        <v>0</v>
      </c>
    </row>
    <row r="1569" spans="1:11">
      <c r="A1569" s="57">
        <v>41579</v>
      </c>
      <c r="B1569">
        <v>174</v>
      </c>
      <c r="C1569">
        <v>10658.47</v>
      </c>
      <c r="D1569">
        <v>10978.29</v>
      </c>
      <c r="E1569">
        <v>10978.29</v>
      </c>
      <c r="F1569">
        <v>5811</v>
      </c>
      <c r="G1569" t="s">
        <v>415</v>
      </c>
      <c r="H1569" t="s">
        <v>267</v>
      </c>
      <c r="I1569" t="s">
        <v>274</v>
      </c>
      <c r="J1569">
        <v>0.52</v>
      </c>
      <c r="K1569">
        <v>0</v>
      </c>
    </row>
    <row r="1570" spans="1:11">
      <c r="A1570" s="57">
        <v>41579</v>
      </c>
      <c r="B1570">
        <v>2</v>
      </c>
      <c r="C1570">
        <v>103.4</v>
      </c>
      <c r="D1570">
        <v>0</v>
      </c>
      <c r="E1570">
        <v>103.4</v>
      </c>
      <c r="F1570">
        <v>5812</v>
      </c>
      <c r="G1570" t="s">
        <v>416</v>
      </c>
      <c r="H1570" t="s">
        <v>265</v>
      </c>
      <c r="I1570">
        <v>0</v>
      </c>
      <c r="J1570">
        <v>0</v>
      </c>
      <c r="K1570">
        <v>0</v>
      </c>
    </row>
    <row r="1571" spans="1:11">
      <c r="A1571" s="57">
        <v>41579</v>
      </c>
      <c r="B1571">
        <v>81208</v>
      </c>
      <c r="C1571">
        <v>7000921.4299999997</v>
      </c>
      <c r="D1571">
        <v>7000921.4299999997</v>
      </c>
      <c r="E1571">
        <v>7000921.4299999997</v>
      </c>
      <c r="F1571">
        <v>5812</v>
      </c>
      <c r="G1571" t="s">
        <v>416</v>
      </c>
      <c r="H1571" t="s">
        <v>265</v>
      </c>
      <c r="I1571" t="s">
        <v>274</v>
      </c>
      <c r="J1571">
        <v>0.52</v>
      </c>
      <c r="K1571">
        <v>0</v>
      </c>
    </row>
    <row r="1572" spans="1:11">
      <c r="A1572" s="57">
        <v>41579</v>
      </c>
      <c r="B1572">
        <v>6379</v>
      </c>
      <c r="C1572">
        <v>636942.31999999995</v>
      </c>
      <c r="D1572">
        <v>656164.34</v>
      </c>
      <c r="E1572">
        <v>656164.34</v>
      </c>
      <c r="F1572">
        <v>5812</v>
      </c>
      <c r="G1572" t="s">
        <v>416</v>
      </c>
      <c r="H1572" t="s">
        <v>267</v>
      </c>
      <c r="I1572" t="s">
        <v>274</v>
      </c>
      <c r="J1572">
        <v>0.52</v>
      </c>
      <c r="K1572">
        <v>0</v>
      </c>
    </row>
    <row r="1573" spans="1:11">
      <c r="A1573" s="57">
        <v>41579</v>
      </c>
      <c r="B1573">
        <v>19756</v>
      </c>
      <c r="C1573">
        <v>1937192.06</v>
      </c>
      <c r="D1573">
        <v>1937192.06</v>
      </c>
      <c r="E1573">
        <v>1937192.06</v>
      </c>
      <c r="F1573">
        <v>5813</v>
      </c>
      <c r="G1573" t="s">
        <v>417</v>
      </c>
      <c r="H1573" t="s">
        <v>265</v>
      </c>
      <c r="I1573" t="s">
        <v>274</v>
      </c>
      <c r="J1573">
        <v>0.52</v>
      </c>
      <c r="K1573">
        <v>0</v>
      </c>
    </row>
    <row r="1574" spans="1:11">
      <c r="A1574" s="57">
        <v>41579</v>
      </c>
      <c r="B1574">
        <v>1003</v>
      </c>
      <c r="C1574">
        <v>126313.1</v>
      </c>
      <c r="D1574">
        <v>130102.22</v>
      </c>
      <c r="E1574">
        <v>130102.22</v>
      </c>
      <c r="F1574">
        <v>5813</v>
      </c>
      <c r="G1574" t="s">
        <v>417</v>
      </c>
      <c r="H1574" t="s">
        <v>267</v>
      </c>
      <c r="I1574" t="s">
        <v>274</v>
      </c>
      <c r="J1574">
        <v>0.52</v>
      </c>
      <c r="K1574">
        <v>0</v>
      </c>
    </row>
    <row r="1575" spans="1:11">
      <c r="A1575" s="57">
        <v>41579</v>
      </c>
      <c r="B1575">
        <v>3</v>
      </c>
      <c r="C1575">
        <v>27.55</v>
      </c>
      <c r="D1575">
        <v>0</v>
      </c>
      <c r="E1575">
        <v>27.55</v>
      </c>
      <c r="F1575">
        <v>5814</v>
      </c>
      <c r="G1575" t="s">
        <v>418</v>
      </c>
      <c r="H1575" t="s">
        <v>265</v>
      </c>
      <c r="I1575">
        <v>0</v>
      </c>
      <c r="J1575">
        <v>0</v>
      </c>
      <c r="K1575">
        <v>0</v>
      </c>
    </row>
    <row r="1576" spans="1:11">
      <c r="A1576" s="57">
        <v>41579</v>
      </c>
      <c r="B1576">
        <v>35681</v>
      </c>
      <c r="C1576">
        <v>609762.17000000004</v>
      </c>
      <c r="D1576">
        <v>609762.17000000004</v>
      </c>
      <c r="E1576">
        <v>609762.17000000004</v>
      </c>
      <c r="F1576">
        <v>5814</v>
      </c>
      <c r="G1576" t="s">
        <v>418</v>
      </c>
      <c r="H1576" t="s">
        <v>265</v>
      </c>
      <c r="I1576" t="s">
        <v>274</v>
      </c>
      <c r="J1576">
        <v>0.52</v>
      </c>
      <c r="K1576">
        <v>0</v>
      </c>
    </row>
    <row r="1577" spans="1:11">
      <c r="A1577" s="57">
        <v>41579</v>
      </c>
      <c r="B1577">
        <v>1037</v>
      </c>
      <c r="C1577">
        <v>22410.400000000001</v>
      </c>
      <c r="D1577">
        <v>23084.880000000001</v>
      </c>
      <c r="E1577">
        <v>23084.880000000001</v>
      </c>
      <c r="F1577">
        <v>5814</v>
      </c>
      <c r="G1577" t="s">
        <v>418</v>
      </c>
      <c r="H1577" t="s">
        <v>267</v>
      </c>
      <c r="I1577" t="s">
        <v>274</v>
      </c>
      <c r="J1577">
        <v>0.52</v>
      </c>
      <c r="K1577">
        <v>0</v>
      </c>
    </row>
    <row r="1578" spans="1:11">
      <c r="A1578" s="57">
        <v>41579</v>
      </c>
      <c r="B1578">
        <v>2</v>
      </c>
      <c r="C1578">
        <v>153.26</v>
      </c>
      <c r="D1578">
        <v>0</v>
      </c>
      <c r="E1578">
        <v>153.26</v>
      </c>
      <c r="F1578">
        <v>5912</v>
      </c>
      <c r="G1578" t="s">
        <v>419</v>
      </c>
      <c r="H1578" t="s">
        <v>265</v>
      </c>
      <c r="I1578">
        <v>0</v>
      </c>
      <c r="J1578">
        <v>0</v>
      </c>
      <c r="K1578">
        <v>0</v>
      </c>
    </row>
    <row r="1579" spans="1:11">
      <c r="A1579" s="57">
        <v>41579</v>
      </c>
      <c r="B1579">
        <v>51114</v>
      </c>
      <c r="C1579">
        <v>2310798.41</v>
      </c>
      <c r="D1579">
        <v>2310798.41</v>
      </c>
      <c r="E1579">
        <v>2310798.41</v>
      </c>
      <c r="F1579">
        <v>5912</v>
      </c>
      <c r="G1579" t="s">
        <v>419</v>
      </c>
      <c r="H1579" t="s">
        <v>265</v>
      </c>
      <c r="I1579" t="s">
        <v>266</v>
      </c>
      <c r="J1579">
        <v>0.5</v>
      </c>
      <c r="K1579">
        <v>0</v>
      </c>
    </row>
    <row r="1580" spans="1:11">
      <c r="A1580" s="57">
        <v>41579</v>
      </c>
      <c r="B1580">
        <v>785</v>
      </c>
      <c r="C1580">
        <v>40389.79</v>
      </c>
      <c r="D1580">
        <v>41614.67</v>
      </c>
      <c r="E1580">
        <v>41614.67</v>
      </c>
      <c r="F1580">
        <v>5912</v>
      </c>
      <c r="G1580" t="s">
        <v>419</v>
      </c>
      <c r="H1580" t="s">
        <v>267</v>
      </c>
      <c r="I1580" t="s">
        <v>266</v>
      </c>
      <c r="J1580">
        <v>0.5</v>
      </c>
      <c r="K1580">
        <v>0</v>
      </c>
    </row>
    <row r="1581" spans="1:11">
      <c r="A1581" s="57">
        <v>41579</v>
      </c>
      <c r="B1581">
        <v>6</v>
      </c>
      <c r="C1581">
        <v>854.26</v>
      </c>
      <c r="D1581">
        <v>0</v>
      </c>
      <c r="E1581">
        <v>854.26</v>
      </c>
      <c r="F1581">
        <v>5921</v>
      </c>
      <c r="G1581" t="s">
        <v>420</v>
      </c>
      <c r="H1581" t="s">
        <v>265</v>
      </c>
      <c r="I1581">
        <v>0</v>
      </c>
      <c r="J1581">
        <v>0</v>
      </c>
      <c r="K1581">
        <v>0</v>
      </c>
    </row>
    <row r="1582" spans="1:11">
      <c r="A1582" s="57">
        <v>41579</v>
      </c>
      <c r="B1582">
        <v>103023</v>
      </c>
      <c r="C1582">
        <v>9524539.0700000003</v>
      </c>
      <c r="D1582">
        <v>9524539.0700000003</v>
      </c>
      <c r="E1582">
        <v>9524539.0700000003</v>
      </c>
      <c r="F1582">
        <v>5921</v>
      </c>
      <c r="G1582" t="s">
        <v>420</v>
      </c>
      <c r="H1582" t="s">
        <v>265</v>
      </c>
      <c r="I1582" t="s">
        <v>268</v>
      </c>
      <c r="J1582">
        <v>0.5</v>
      </c>
      <c r="K1582">
        <v>0</v>
      </c>
    </row>
    <row r="1583" spans="1:11">
      <c r="A1583" s="57">
        <v>41579</v>
      </c>
      <c r="B1583">
        <v>285</v>
      </c>
      <c r="C1583">
        <v>28046.03</v>
      </c>
      <c r="D1583">
        <v>28887.41</v>
      </c>
      <c r="E1583">
        <v>28887.41</v>
      </c>
      <c r="F1583">
        <v>5921</v>
      </c>
      <c r="G1583" t="s">
        <v>420</v>
      </c>
      <c r="H1583" t="s">
        <v>267</v>
      </c>
      <c r="I1583" t="s">
        <v>268</v>
      </c>
      <c r="J1583">
        <v>0.5</v>
      </c>
      <c r="K1583">
        <v>0</v>
      </c>
    </row>
    <row r="1584" spans="1:11">
      <c r="A1584" s="57">
        <v>41579</v>
      </c>
      <c r="B1584">
        <v>7</v>
      </c>
      <c r="C1584">
        <v>334.64</v>
      </c>
      <c r="D1584">
        <v>344.7</v>
      </c>
      <c r="E1584">
        <v>344.7</v>
      </c>
      <c r="F1584">
        <v>5931</v>
      </c>
      <c r="G1584" t="s">
        <v>421</v>
      </c>
      <c r="H1584" t="s">
        <v>267</v>
      </c>
      <c r="I1584" t="s">
        <v>268</v>
      </c>
      <c r="J1584">
        <v>0.5</v>
      </c>
      <c r="K1584">
        <v>0</v>
      </c>
    </row>
    <row r="1585" spans="1:11">
      <c r="A1585" s="57">
        <v>41579</v>
      </c>
      <c r="B1585">
        <v>185</v>
      </c>
      <c r="C1585">
        <v>81429.539999999994</v>
      </c>
      <c r="D1585">
        <v>81429.539999999994</v>
      </c>
      <c r="E1585">
        <v>81429.539999999994</v>
      </c>
      <c r="F1585">
        <v>5932</v>
      </c>
      <c r="G1585" t="s">
        <v>422</v>
      </c>
      <c r="H1585" t="s">
        <v>265</v>
      </c>
      <c r="I1585" t="s">
        <v>268</v>
      </c>
      <c r="J1585">
        <v>0.5</v>
      </c>
      <c r="K1585">
        <v>0</v>
      </c>
    </row>
    <row r="1586" spans="1:11">
      <c r="A1586" s="57">
        <v>41579</v>
      </c>
      <c r="B1586">
        <v>33</v>
      </c>
      <c r="C1586">
        <v>28439.48</v>
      </c>
      <c r="D1586">
        <v>29292.66</v>
      </c>
      <c r="E1586">
        <v>29292.66</v>
      </c>
      <c r="F1586">
        <v>5932</v>
      </c>
      <c r="G1586" t="s">
        <v>422</v>
      </c>
      <c r="H1586" t="s">
        <v>267</v>
      </c>
      <c r="I1586" t="s">
        <v>268</v>
      </c>
      <c r="J1586">
        <v>0.5</v>
      </c>
      <c r="K1586">
        <v>0</v>
      </c>
    </row>
    <row r="1587" spans="1:11">
      <c r="A1587" s="57">
        <v>41579</v>
      </c>
      <c r="B1587">
        <v>18</v>
      </c>
      <c r="C1587">
        <v>1274.4000000000001</v>
      </c>
      <c r="D1587">
        <v>1274.4000000000001</v>
      </c>
      <c r="E1587">
        <v>1274.4000000000001</v>
      </c>
      <c r="F1587">
        <v>5933</v>
      </c>
      <c r="G1587" t="s">
        <v>423</v>
      </c>
      <c r="H1587" t="s">
        <v>265</v>
      </c>
      <c r="I1587" t="s">
        <v>268</v>
      </c>
      <c r="J1587">
        <v>0.5</v>
      </c>
      <c r="K1587">
        <v>0</v>
      </c>
    </row>
    <row r="1588" spans="1:11">
      <c r="A1588" s="57">
        <v>41579</v>
      </c>
      <c r="B1588">
        <v>5</v>
      </c>
      <c r="C1588">
        <v>328.02</v>
      </c>
      <c r="D1588">
        <v>337.86</v>
      </c>
      <c r="E1588">
        <v>337.86</v>
      </c>
      <c r="F1588">
        <v>5933</v>
      </c>
      <c r="G1588" t="s">
        <v>423</v>
      </c>
      <c r="H1588" t="s">
        <v>267</v>
      </c>
      <c r="I1588" t="s">
        <v>268</v>
      </c>
      <c r="J1588">
        <v>0.5</v>
      </c>
      <c r="K1588">
        <v>0</v>
      </c>
    </row>
    <row r="1589" spans="1:11">
      <c r="A1589" s="57">
        <v>41579</v>
      </c>
      <c r="B1589">
        <v>7</v>
      </c>
      <c r="C1589">
        <v>6366.61</v>
      </c>
      <c r="D1589">
        <v>6366.61</v>
      </c>
      <c r="E1589">
        <v>6366.61</v>
      </c>
      <c r="F1589">
        <v>5935</v>
      </c>
      <c r="G1589" t="s">
        <v>424</v>
      </c>
      <c r="H1589" t="s">
        <v>265</v>
      </c>
      <c r="I1589" t="s">
        <v>271</v>
      </c>
      <c r="J1589">
        <v>0.52</v>
      </c>
      <c r="K1589">
        <v>0</v>
      </c>
    </row>
    <row r="1590" spans="1:11">
      <c r="A1590" s="57">
        <v>41579</v>
      </c>
      <c r="B1590">
        <v>3</v>
      </c>
      <c r="C1590">
        <v>188.37</v>
      </c>
      <c r="D1590">
        <v>194.03</v>
      </c>
      <c r="E1590">
        <v>194.03</v>
      </c>
      <c r="F1590">
        <v>5937</v>
      </c>
      <c r="G1590" t="s">
        <v>425</v>
      </c>
      <c r="H1590" t="s">
        <v>267</v>
      </c>
      <c r="I1590" t="s">
        <v>268</v>
      </c>
      <c r="J1590">
        <v>0.5</v>
      </c>
      <c r="K1590">
        <v>0</v>
      </c>
    </row>
    <row r="1591" spans="1:11">
      <c r="A1591" s="57">
        <v>41579</v>
      </c>
      <c r="B1591">
        <v>401</v>
      </c>
      <c r="C1591">
        <v>119283.35</v>
      </c>
      <c r="D1591">
        <v>119283.35</v>
      </c>
      <c r="E1591">
        <v>119283.35</v>
      </c>
      <c r="F1591">
        <v>5940</v>
      </c>
      <c r="G1591" t="s">
        <v>426</v>
      </c>
      <c r="H1591" t="s">
        <v>265</v>
      </c>
      <c r="I1591" t="s">
        <v>268</v>
      </c>
      <c r="J1591">
        <v>0.5</v>
      </c>
      <c r="K1591">
        <v>0</v>
      </c>
    </row>
    <row r="1592" spans="1:11">
      <c r="A1592" s="57">
        <v>41579</v>
      </c>
      <c r="B1592">
        <v>429</v>
      </c>
      <c r="C1592">
        <v>70860.55</v>
      </c>
      <c r="D1592">
        <v>71089.789999999994</v>
      </c>
      <c r="E1592">
        <v>71089.789999999994</v>
      </c>
      <c r="F1592">
        <v>5940</v>
      </c>
      <c r="G1592" t="s">
        <v>426</v>
      </c>
      <c r="H1592" t="s">
        <v>267</v>
      </c>
      <c r="I1592" t="s">
        <v>268</v>
      </c>
      <c r="J1592">
        <v>0.5</v>
      </c>
      <c r="K1592">
        <v>0</v>
      </c>
    </row>
    <row r="1593" spans="1:11">
      <c r="A1593" s="57">
        <v>41579</v>
      </c>
      <c r="B1593">
        <v>1</v>
      </c>
      <c r="C1593">
        <v>154.44999999999999</v>
      </c>
      <c r="D1593">
        <v>0</v>
      </c>
      <c r="E1593">
        <v>154.44999999999999</v>
      </c>
      <c r="F1593">
        <v>5941</v>
      </c>
      <c r="G1593" t="s">
        <v>427</v>
      </c>
      <c r="H1593" t="s">
        <v>265</v>
      </c>
      <c r="I1593">
        <v>0</v>
      </c>
      <c r="J1593">
        <v>0</v>
      </c>
      <c r="K1593">
        <v>0</v>
      </c>
    </row>
    <row r="1594" spans="1:11">
      <c r="A1594" s="57">
        <v>41579</v>
      </c>
      <c r="B1594">
        <v>13917</v>
      </c>
      <c r="C1594">
        <v>1614113.88</v>
      </c>
      <c r="D1594">
        <v>1614113.88</v>
      </c>
      <c r="E1594">
        <v>1614113.88</v>
      </c>
      <c r="F1594">
        <v>5941</v>
      </c>
      <c r="G1594" t="s">
        <v>427</v>
      </c>
      <c r="H1594" t="s">
        <v>265</v>
      </c>
      <c r="I1594" t="s">
        <v>268</v>
      </c>
      <c r="J1594">
        <v>0.5</v>
      </c>
      <c r="K1594">
        <v>0</v>
      </c>
    </row>
    <row r="1595" spans="1:11">
      <c r="A1595" s="57">
        <v>41579</v>
      </c>
      <c r="B1595">
        <v>778</v>
      </c>
      <c r="C1595">
        <v>128580.99</v>
      </c>
      <c r="D1595">
        <v>132325.75</v>
      </c>
      <c r="E1595">
        <v>132325.75</v>
      </c>
      <c r="F1595">
        <v>5941</v>
      </c>
      <c r="G1595" t="s">
        <v>427</v>
      </c>
      <c r="H1595" t="s">
        <v>267</v>
      </c>
      <c r="I1595" t="s">
        <v>268</v>
      </c>
      <c r="J1595">
        <v>0.5</v>
      </c>
      <c r="K1595">
        <v>0</v>
      </c>
    </row>
    <row r="1596" spans="1:11">
      <c r="A1596" s="57">
        <v>41579</v>
      </c>
      <c r="B1596">
        <v>8779</v>
      </c>
      <c r="C1596">
        <v>620624.77</v>
      </c>
      <c r="D1596">
        <v>620624.77</v>
      </c>
      <c r="E1596">
        <v>620624.77</v>
      </c>
      <c r="F1596">
        <v>5942</v>
      </c>
      <c r="G1596" t="s">
        <v>428</v>
      </c>
      <c r="H1596" t="s">
        <v>265</v>
      </c>
      <c r="I1596" t="s">
        <v>268</v>
      </c>
      <c r="J1596">
        <v>0.5</v>
      </c>
      <c r="K1596">
        <v>0</v>
      </c>
    </row>
    <row r="1597" spans="1:11">
      <c r="A1597" s="57">
        <v>41579</v>
      </c>
      <c r="B1597">
        <v>2088</v>
      </c>
      <c r="C1597">
        <v>94530.26</v>
      </c>
      <c r="D1597">
        <v>95271.28</v>
      </c>
      <c r="E1597">
        <v>95271.28</v>
      </c>
      <c r="F1597">
        <v>5942</v>
      </c>
      <c r="G1597" t="s">
        <v>428</v>
      </c>
      <c r="H1597" t="s">
        <v>267</v>
      </c>
      <c r="I1597" t="s">
        <v>268</v>
      </c>
      <c r="J1597">
        <v>0.5</v>
      </c>
      <c r="K1597">
        <v>0</v>
      </c>
    </row>
    <row r="1598" spans="1:11">
      <c r="A1598" s="57">
        <v>41579</v>
      </c>
      <c r="B1598">
        <v>1</v>
      </c>
      <c r="C1598">
        <v>-1.62</v>
      </c>
      <c r="D1598">
        <v>0</v>
      </c>
      <c r="E1598">
        <v>-1.62</v>
      </c>
      <c r="F1598">
        <v>5943</v>
      </c>
      <c r="G1598" t="s">
        <v>429</v>
      </c>
      <c r="H1598" t="s">
        <v>265</v>
      </c>
      <c r="I1598">
        <v>0</v>
      </c>
      <c r="J1598">
        <v>0</v>
      </c>
      <c r="K1598">
        <v>0</v>
      </c>
    </row>
    <row r="1599" spans="1:11">
      <c r="A1599" s="57">
        <v>41579</v>
      </c>
      <c r="B1599">
        <v>17325</v>
      </c>
      <c r="C1599">
        <v>1467301.78</v>
      </c>
      <c r="D1599">
        <v>1467301.78</v>
      </c>
      <c r="E1599">
        <v>1467301.78</v>
      </c>
      <c r="F1599">
        <v>5943</v>
      </c>
      <c r="G1599" t="s">
        <v>429</v>
      </c>
      <c r="H1599" t="s">
        <v>265</v>
      </c>
      <c r="I1599" t="s">
        <v>268</v>
      </c>
      <c r="J1599">
        <v>0.5</v>
      </c>
      <c r="K1599">
        <v>0</v>
      </c>
    </row>
    <row r="1600" spans="1:11">
      <c r="A1600" s="57">
        <v>41579</v>
      </c>
      <c r="B1600">
        <v>129</v>
      </c>
      <c r="C1600">
        <v>20216.669999999998</v>
      </c>
      <c r="D1600">
        <v>20845.509999999998</v>
      </c>
      <c r="E1600">
        <v>20845.509999999998</v>
      </c>
      <c r="F1600">
        <v>5943</v>
      </c>
      <c r="G1600" t="s">
        <v>429</v>
      </c>
      <c r="H1600" t="s">
        <v>267</v>
      </c>
      <c r="I1600" t="s">
        <v>268</v>
      </c>
      <c r="J1600">
        <v>0.5</v>
      </c>
      <c r="K1600">
        <v>0</v>
      </c>
    </row>
    <row r="1601" spans="1:11">
      <c r="A1601" s="57">
        <v>41579</v>
      </c>
      <c r="B1601">
        <v>6773</v>
      </c>
      <c r="C1601">
        <v>2315870.9300000002</v>
      </c>
      <c r="D1601">
        <v>2315870.9300000002</v>
      </c>
      <c r="E1601">
        <v>2315870.9300000002</v>
      </c>
      <c r="F1601">
        <v>5944</v>
      </c>
      <c r="G1601" t="s">
        <v>430</v>
      </c>
      <c r="H1601" t="s">
        <v>265</v>
      </c>
      <c r="I1601" t="s">
        <v>268</v>
      </c>
      <c r="J1601">
        <v>0.5</v>
      </c>
      <c r="K1601">
        <v>0</v>
      </c>
    </row>
    <row r="1602" spans="1:11">
      <c r="A1602" s="57">
        <v>41579</v>
      </c>
      <c r="B1602">
        <v>461</v>
      </c>
      <c r="C1602">
        <v>364518.09</v>
      </c>
      <c r="D1602">
        <v>375294.13</v>
      </c>
      <c r="E1602">
        <v>375294.13</v>
      </c>
      <c r="F1602">
        <v>5944</v>
      </c>
      <c r="G1602" t="s">
        <v>430</v>
      </c>
      <c r="H1602" t="s">
        <v>267</v>
      </c>
      <c r="I1602" t="s">
        <v>268</v>
      </c>
      <c r="J1602">
        <v>0.5</v>
      </c>
      <c r="K1602">
        <v>0</v>
      </c>
    </row>
    <row r="1603" spans="1:11">
      <c r="A1603" s="57">
        <v>41579</v>
      </c>
      <c r="B1603">
        <v>8024</v>
      </c>
      <c r="C1603">
        <v>706255.65</v>
      </c>
      <c r="D1603">
        <v>706255.65</v>
      </c>
      <c r="E1603">
        <v>706255.65</v>
      </c>
      <c r="F1603">
        <v>5945</v>
      </c>
      <c r="G1603" t="s">
        <v>431</v>
      </c>
      <c r="H1603" t="s">
        <v>265</v>
      </c>
      <c r="I1603" t="s">
        <v>268</v>
      </c>
      <c r="J1603">
        <v>0.5</v>
      </c>
      <c r="K1603">
        <v>0</v>
      </c>
    </row>
    <row r="1604" spans="1:11">
      <c r="A1604" s="57">
        <v>41579</v>
      </c>
      <c r="B1604">
        <v>282</v>
      </c>
      <c r="C1604">
        <v>30616.23</v>
      </c>
      <c r="D1604">
        <v>31540.07</v>
      </c>
      <c r="E1604">
        <v>31540.07</v>
      </c>
      <c r="F1604">
        <v>5945</v>
      </c>
      <c r="G1604" t="s">
        <v>431</v>
      </c>
      <c r="H1604" t="s">
        <v>267</v>
      </c>
      <c r="I1604" t="s">
        <v>268</v>
      </c>
      <c r="J1604">
        <v>0.5</v>
      </c>
      <c r="K1604">
        <v>0</v>
      </c>
    </row>
    <row r="1605" spans="1:11">
      <c r="A1605" s="57">
        <v>41579</v>
      </c>
      <c r="B1605">
        <v>934</v>
      </c>
      <c r="C1605">
        <v>241570.52</v>
      </c>
      <c r="D1605">
        <v>241570.52</v>
      </c>
      <c r="E1605">
        <v>241570.52</v>
      </c>
      <c r="F1605">
        <v>5946</v>
      </c>
      <c r="G1605" t="s">
        <v>432</v>
      </c>
      <c r="H1605" t="s">
        <v>265</v>
      </c>
      <c r="I1605" t="s">
        <v>268</v>
      </c>
      <c r="J1605">
        <v>0.5</v>
      </c>
      <c r="K1605">
        <v>0</v>
      </c>
    </row>
    <row r="1606" spans="1:11">
      <c r="A1606" s="57">
        <v>41579</v>
      </c>
      <c r="B1606">
        <v>101</v>
      </c>
      <c r="C1606">
        <v>25507.24</v>
      </c>
      <c r="D1606">
        <v>26042.46</v>
      </c>
      <c r="E1606">
        <v>26042.46</v>
      </c>
      <c r="F1606">
        <v>5946</v>
      </c>
      <c r="G1606" t="s">
        <v>432</v>
      </c>
      <c r="H1606" t="s">
        <v>267</v>
      </c>
      <c r="I1606" t="s">
        <v>268</v>
      </c>
      <c r="J1606">
        <v>0.5</v>
      </c>
      <c r="K1606">
        <v>0</v>
      </c>
    </row>
    <row r="1607" spans="1:11">
      <c r="A1607" s="57">
        <v>41579</v>
      </c>
      <c r="B1607">
        <v>5802</v>
      </c>
      <c r="C1607">
        <v>472578.02</v>
      </c>
      <c r="D1607">
        <v>472578.02</v>
      </c>
      <c r="E1607">
        <v>472578.02</v>
      </c>
      <c r="F1607">
        <v>5947</v>
      </c>
      <c r="G1607" t="s">
        <v>433</v>
      </c>
      <c r="H1607" t="s">
        <v>265</v>
      </c>
      <c r="I1607" t="s">
        <v>268</v>
      </c>
      <c r="J1607">
        <v>0.5</v>
      </c>
      <c r="K1607">
        <v>0</v>
      </c>
    </row>
    <row r="1608" spans="1:11">
      <c r="A1608" s="57">
        <v>41579</v>
      </c>
      <c r="B1608">
        <v>1077</v>
      </c>
      <c r="C1608">
        <v>100197.99</v>
      </c>
      <c r="D1608">
        <v>103240.55</v>
      </c>
      <c r="E1608">
        <v>103240.55</v>
      </c>
      <c r="F1608">
        <v>5947</v>
      </c>
      <c r="G1608" t="s">
        <v>433</v>
      </c>
      <c r="H1608" t="s">
        <v>267</v>
      </c>
      <c r="I1608" t="s">
        <v>268</v>
      </c>
      <c r="J1608">
        <v>0.5</v>
      </c>
      <c r="K1608">
        <v>0</v>
      </c>
    </row>
    <row r="1609" spans="1:11">
      <c r="A1609" s="57">
        <v>41579</v>
      </c>
      <c r="B1609">
        <v>1409</v>
      </c>
      <c r="C1609">
        <v>272394.34000000003</v>
      </c>
      <c r="D1609">
        <v>272394.34000000003</v>
      </c>
      <c r="E1609">
        <v>272394.34000000003</v>
      </c>
      <c r="F1609">
        <v>5948</v>
      </c>
      <c r="G1609" t="s">
        <v>434</v>
      </c>
      <c r="H1609" t="s">
        <v>265</v>
      </c>
      <c r="I1609" t="s">
        <v>268</v>
      </c>
      <c r="J1609">
        <v>0.5</v>
      </c>
      <c r="K1609">
        <v>0</v>
      </c>
    </row>
    <row r="1610" spans="1:11">
      <c r="A1610" s="57">
        <v>41579</v>
      </c>
      <c r="B1610">
        <v>236</v>
      </c>
      <c r="C1610">
        <v>89979.01</v>
      </c>
      <c r="D1610">
        <v>92706.23</v>
      </c>
      <c r="E1610">
        <v>92706.23</v>
      </c>
      <c r="F1610">
        <v>5948</v>
      </c>
      <c r="G1610" t="s">
        <v>434</v>
      </c>
      <c r="H1610" t="s">
        <v>267</v>
      </c>
      <c r="I1610" t="s">
        <v>268</v>
      </c>
      <c r="J1610">
        <v>0.5</v>
      </c>
      <c r="K1610">
        <v>0</v>
      </c>
    </row>
    <row r="1611" spans="1:11">
      <c r="A1611" s="57">
        <v>41579</v>
      </c>
      <c r="B1611">
        <v>124</v>
      </c>
      <c r="C1611">
        <v>22765.439999999999</v>
      </c>
      <c r="D1611">
        <v>22765.439999999999</v>
      </c>
      <c r="E1611">
        <v>22765.439999999999</v>
      </c>
      <c r="F1611">
        <v>5949</v>
      </c>
      <c r="G1611" t="s">
        <v>435</v>
      </c>
      <c r="H1611" t="s">
        <v>265</v>
      </c>
      <c r="I1611" t="s">
        <v>268</v>
      </c>
      <c r="J1611">
        <v>0.5</v>
      </c>
      <c r="K1611">
        <v>0</v>
      </c>
    </row>
    <row r="1612" spans="1:11">
      <c r="A1612" s="57">
        <v>41579</v>
      </c>
      <c r="B1612">
        <v>37</v>
      </c>
      <c r="C1612">
        <v>6635.7</v>
      </c>
      <c r="D1612">
        <v>6836.82</v>
      </c>
      <c r="E1612">
        <v>6836.82</v>
      </c>
      <c r="F1612">
        <v>5949</v>
      </c>
      <c r="G1612" t="s">
        <v>435</v>
      </c>
      <c r="H1612" t="s">
        <v>267</v>
      </c>
      <c r="I1612" t="s">
        <v>268</v>
      </c>
      <c r="J1612">
        <v>0.5</v>
      </c>
      <c r="K1612">
        <v>0</v>
      </c>
    </row>
    <row r="1613" spans="1:11">
      <c r="A1613" s="57">
        <v>41579</v>
      </c>
      <c r="B1613">
        <v>1058</v>
      </c>
      <c r="C1613">
        <v>155518.59</v>
      </c>
      <c r="D1613">
        <v>155518.59</v>
      </c>
      <c r="E1613">
        <v>155518.59</v>
      </c>
      <c r="F1613">
        <v>5950</v>
      </c>
      <c r="G1613" t="s">
        <v>436</v>
      </c>
      <c r="H1613" t="s">
        <v>265</v>
      </c>
      <c r="I1613" t="s">
        <v>268</v>
      </c>
      <c r="J1613">
        <v>0.5</v>
      </c>
      <c r="K1613">
        <v>0</v>
      </c>
    </row>
    <row r="1614" spans="1:11">
      <c r="A1614" s="57">
        <v>41579</v>
      </c>
      <c r="B1614">
        <v>45</v>
      </c>
      <c r="C1614">
        <v>15673.82</v>
      </c>
      <c r="D1614">
        <v>16145.9</v>
      </c>
      <c r="E1614">
        <v>16145.9</v>
      </c>
      <c r="F1614">
        <v>5950</v>
      </c>
      <c r="G1614" t="s">
        <v>436</v>
      </c>
      <c r="H1614" t="s">
        <v>267</v>
      </c>
      <c r="I1614" t="s">
        <v>268</v>
      </c>
      <c r="J1614">
        <v>0.5</v>
      </c>
      <c r="K1614">
        <v>0</v>
      </c>
    </row>
    <row r="1615" spans="1:11">
      <c r="A1615" s="57">
        <v>41579</v>
      </c>
      <c r="B1615">
        <v>2</v>
      </c>
      <c r="C1615">
        <v>582.41</v>
      </c>
      <c r="D1615">
        <v>599.89</v>
      </c>
      <c r="E1615">
        <v>599.89</v>
      </c>
      <c r="F1615">
        <v>5960</v>
      </c>
      <c r="G1615" t="s">
        <v>437</v>
      </c>
      <c r="H1615" t="s">
        <v>267</v>
      </c>
      <c r="I1615" t="s">
        <v>275</v>
      </c>
      <c r="J1615">
        <v>0.52</v>
      </c>
      <c r="K1615">
        <v>0</v>
      </c>
    </row>
    <row r="1616" spans="1:11">
      <c r="A1616" s="57">
        <v>41579</v>
      </c>
      <c r="B1616">
        <v>106</v>
      </c>
      <c r="C1616">
        <v>47103.55</v>
      </c>
      <c r="D1616">
        <v>48862.87</v>
      </c>
      <c r="E1616">
        <v>48862.87</v>
      </c>
      <c r="F1616">
        <v>5962</v>
      </c>
      <c r="G1616" t="s">
        <v>438</v>
      </c>
      <c r="H1616" t="s">
        <v>267</v>
      </c>
      <c r="I1616" t="s">
        <v>269</v>
      </c>
      <c r="J1616">
        <v>0.52</v>
      </c>
      <c r="K1616">
        <v>0</v>
      </c>
    </row>
    <row r="1617" spans="1:11">
      <c r="A1617" s="57">
        <v>41579</v>
      </c>
      <c r="B1617">
        <v>5165</v>
      </c>
      <c r="C1617">
        <v>870814.23</v>
      </c>
      <c r="D1617">
        <v>870814.23</v>
      </c>
      <c r="E1617">
        <v>870814.23</v>
      </c>
      <c r="F1617">
        <v>5964</v>
      </c>
      <c r="G1617" t="s">
        <v>439</v>
      </c>
      <c r="H1617" t="s">
        <v>265</v>
      </c>
      <c r="I1617" t="s">
        <v>275</v>
      </c>
      <c r="J1617">
        <v>0.52</v>
      </c>
      <c r="K1617">
        <v>0</v>
      </c>
    </row>
    <row r="1618" spans="1:11">
      <c r="A1618" s="57">
        <v>41579</v>
      </c>
      <c r="B1618">
        <v>1</v>
      </c>
      <c r="C1618">
        <v>301.13</v>
      </c>
      <c r="D1618">
        <v>0</v>
      </c>
      <c r="E1618">
        <v>310.17</v>
      </c>
      <c r="F1618">
        <v>5964</v>
      </c>
      <c r="G1618" t="s">
        <v>439</v>
      </c>
      <c r="H1618" t="s">
        <v>267</v>
      </c>
      <c r="I1618">
        <v>0</v>
      </c>
      <c r="J1618">
        <v>0</v>
      </c>
      <c r="K1618">
        <v>0</v>
      </c>
    </row>
    <row r="1619" spans="1:11">
      <c r="A1619" s="57">
        <v>41579</v>
      </c>
      <c r="B1619">
        <v>3964</v>
      </c>
      <c r="C1619">
        <v>584606.5</v>
      </c>
      <c r="D1619">
        <v>597872.06000000006</v>
      </c>
      <c r="E1619">
        <v>597872.06000000006</v>
      </c>
      <c r="F1619">
        <v>5964</v>
      </c>
      <c r="G1619" t="s">
        <v>439</v>
      </c>
      <c r="H1619" t="s">
        <v>267</v>
      </c>
      <c r="I1619" t="s">
        <v>275</v>
      </c>
      <c r="J1619">
        <v>0.52</v>
      </c>
      <c r="K1619">
        <v>0</v>
      </c>
    </row>
    <row r="1620" spans="1:11">
      <c r="A1620" s="57">
        <v>41579</v>
      </c>
      <c r="B1620">
        <v>47</v>
      </c>
      <c r="C1620">
        <v>9318.11</v>
      </c>
      <c r="D1620">
        <v>9641.7099999999991</v>
      </c>
      <c r="E1620">
        <v>9641.7099999999991</v>
      </c>
      <c r="F1620">
        <v>5965</v>
      </c>
      <c r="G1620" t="s">
        <v>440</v>
      </c>
      <c r="H1620" t="s">
        <v>267</v>
      </c>
      <c r="I1620" t="s">
        <v>275</v>
      </c>
      <c r="J1620">
        <v>0.52</v>
      </c>
      <c r="K1620">
        <v>0</v>
      </c>
    </row>
    <row r="1621" spans="1:11">
      <c r="A1621" s="57">
        <v>41579</v>
      </c>
      <c r="B1621">
        <v>14</v>
      </c>
      <c r="C1621">
        <v>4147.21</v>
      </c>
      <c r="D1621">
        <v>4457.29</v>
      </c>
      <c r="E1621">
        <v>4457.29</v>
      </c>
      <c r="F1621">
        <v>5966</v>
      </c>
      <c r="G1621" t="s">
        <v>441</v>
      </c>
      <c r="H1621" t="s">
        <v>267</v>
      </c>
      <c r="I1621" t="s">
        <v>275</v>
      </c>
      <c r="J1621">
        <v>0.52</v>
      </c>
      <c r="K1621">
        <v>0</v>
      </c>
    </row>
    <row r="1622" spans="1:11">
      <c r="A1622" s="57">
        <v>41579</v>
      </c>
      <c r="B1622">
        <v>4481</v>
      </c>
      <c r="C1622">
        <v>678667.75</v>
      </c>
      <c r="D1622">
        <v>678667.75</v>
      </c>
      <c r="E1622">
        <v>678667.75</v>
      </c>
      <c r="F1622">
        <v>5967</v>
      </c>
      <c r="G1622" t="s">
        <v>442</v>
      </c>
      <c r="H1622" t="s">
        <v>265</v>
      </c>
      <c r="I1622" t="s">
        <v>275</v>
      </c>
      <c r="J1622">
        <v>0.52</v>
      </c>
      <c r="K1622">
        <v>0</v>
      </c>
    </row>
    <row r="1623" spans="1:11">
      <c r="A1623" s="57">
        <v>41579</v>
      </c>
      <c r="B1623">
        <v>13972</v>
      </c>
      <c r="C1623">
        <v>512510.22</v>
      </c>
      <c r="D1623">
        <v>524744.31999999995</v>
      </c>
      <c r="E1623">
        <v>524744.31999999995</v>
      </c>
      <c r="F1623">
        <v>5967</v>
      </c>
      <c r="G1623" t="s">
        <v>442</v>
      </c>
      <c r="H1623" t="s">
        <v>267</v>
      </c>
      <c r="I1623" t="s">
        <v>275</v>
      </c>
      <c r="J1623">
        <v>0.52</v>
      </c>
      <c r="K1623">
        <v>0</v>
      </c>
    </row>
    <row r="1624" spans="1:11">
      <c r="A1624" s="57">
        <v>41579</v>
      </c>
      <c r="B1624">
        <v>2767</v>
      </c>
      <c r="C1624">
        <v>273420.38</v>
      </c>
      <c r="D1624">
        <v>273420.38</v>
      </c>
      <c r="E1624">
        <v>273420.38</v>
      </c>
      <c r="F1624">
        <v>5968</v>
      </c>
      <c r="G1624" t="s">
        <v>443</v>
      </c>
      <c r="H1624" t="s">
        <v>265</v>
      </c>
      <c r="I1624" t="s">
        <v>275</v>
      </c>
      <c r="J1624">
        <v>0.52</v>
      </c>
      <c r="K1624">
        <v>0</v>
      </c>
    </row>
    <row r="1625" spans="1:11">
      <c r="A1625" s="57">
        <v>41579</v>
      </c>
      <c r="B1625">
        <v>642</v>
      </c>
      <c r="C1625">
        <v>81926.210000000006</v>
      </c>
      <c r="D1625">
        <v>84010.35</v>
      </c>
      <c r="E1625">
        <v>84010.35</v>
      </c>
      <c r="F1625">
        <v>5968</v>
      </c>
      <c r="G1625" t="s">
        <v>443</v>
      </c>
      <c r="H1625" t="s">
        <v>267</v>
      </c>
      <c r="I1625" t="s">
        <v>275</v>
      </c>
      <c r="J1625">
        <v>0.52</v>
      </c>
      <c r="K1625">
        <v>0</v>
      </c>
    </row>
    <row r="1626" spans="1:11">
      <c r="A1626" s="57">
        <v>41579</v>
      </c>
      <c r="B1626">
        <v>7366</v>
      </c>
      <c r="C1626">
        <v>1855750.1</v>
      </c>
      <c r="D1626">
        <v>1855750.1</v>
      </c>
      <c r="E1626">
        <v>1855750.1</v>
      </c>
      <c r="F1626">
        <v>5969</v>
      </c>
      <c r="G1626" t="s">
        <v>444</v>
      </c>
      <c r="H1626" t="s">
        <v>265</v>
      </c>
      <c r="I1626" t="s">
        <v>275</v>
      </c>
      <c r="J1626">
        <v>0.52</v>
      </c>
      <c r="K1626">
        <v>0</v>
      </c>
    </row>
    <row r="1627" spans="1:11">
      <c r="A1627" s="57">
        <v>41579</v>
      </c>
      <c r="B1627">
        <v>1</v>
      </c>
      <c r="C1627">
        <v>1.9</v>
      </c>
      <c r="D1627">
        <v>0</v>
      </c>
      <c r="E1627">
        <v>1.96</v>
      </c>
      <c r="F1627">
        <v>5969</v>
      </c>
      <c r="G1627" t="s">
        <v>444</v>
      </c>
      <c r="H1627" t="s">
        <v>267</v>
      </c>
      <c r="I1627">
        <v>0</v>
      </c>
      <c r="J1627">
        <v>0</v>
      </c>
      <c r="K1627">
        <v>0</v>
      </c>
    </row>
    <row r="1628" spans="1:11">
      <c r="A1628" s="57">
        <v>41579</v>
      </c>
      <c r="B1628">
        <v>20713</v>
      </c>
      <c r="C1628">
        <v>2067458.17</v>
      </c>
      <c r="D1628">
        <v>2115261.09</v>
      </c>
      <c r="E1628">
        <v>2115261.09</v>
      </c>
      <c r="F1628">
        <v>5969</v>
      </c>
      <c r="G1628" t="s">
        <v>444</v>
      </c>
      <c r="H1628" t="s">
        <v>267</v>
      </c>
      <c r="I1628" t="s">
        <v>275</v>
      </c>
      <c r="J1628">
        <v>0.52</v>
      </c>
      <c r="K1628">
        <v>0</v>
      </c>
    </row>
    <row r="1629" spans="1:11">
      <c r="A1629" s="57">
        <v>41579</v>
      </c>
      <c r="B1629">
        <v>1913</v>
      </c>
      <c r="C1629">
        <v>279759.86</v>
      </c>
      <c r="D1629">
        <v>279759.86</v>
      </c>
      <c r="E1629">
        <v>279759.86</v>
      </c>
      <c r="F1629">
        <v>5970</v>
      </c>
      <c r="G1629" t="s">
        <v>445</v>
      </c>
      <c r="H1629" t="s">
        <v>265</v>
      </c>
      <c r="I1629" t="s">
        <v>268</v>
      </c>
      <c r="J1629">
        <v>0.5</v>
      </c>
      <c r="K1629">
        <v>0</v>
      </c>
    </row>
    <row r="1630" spans="1:11">
      <c r="A1630" s="57">
        <v>41579</v>
      </c>
      <c r="B1630">
        <v>336</v>
      </c>
      <c r="C1630">
        <v>34114.129999999997</v>
      </c>
      <c r="D1630">
        <v>34832.29</v>
      </c>
      <c r="E1630">
        <v>34832.29</v>
      </c>
      <c r="F1630">
        <v>5970</v>
      </c>
      <c r="G1630" t="s">
        <v>445</v>
      </c>
      <c r="H1630" t="s">
        <v>267</v>
      </c>
      <c r="I1630" t="s">
        <v>268</v>
      </c>
      <c r="J1630">
        <v>0.5</v>
      </c>
      <c r="K1630">
        <v>0</v>
      </c>
    </row>
    <row r="1631" spans="1:11">
      <c r="A1631" s="57">
        <v>41579</v>
      </c>
      <c r="B1631">
        <v>139</v>
      </c>
      <c r="C1631">
        <v>128157.44</v>
      </c>
      <c r="D1631">
        <v>128157.44</v>
      </c>
      <c r="E1631">
        <v>128157.44</v>
      </c>
      <c r="F1631">
        <v>5971</v>
      </c>
      <c r="G1631" t="s">
        <v>446</v>
      </c>
      <c r="H1631" t="s">
        <v>265</v>
      </c>
      <c r="I1631" t="s">
        <v>268</v>
      </c>
      <c r="J1631">
        <v>0.5</v>
      </c>
      <c r="K1631">
        <v>0</v>
      </c>
    </row>
    <row r="1632" spans="1:11">
      <c r="A1632" s="57">
        <v>41579</v>
      </c>
      <c r="B1632">
        <v>50</v>
      </c>
      <c r="C1632">
        <v>14616.75</v>
      </c>
      <c r="D1632">
        <v>15055.29</v>
      </c>
      <c r="E1632">
        <v>15055.29</v>
      </c>
      <c r="F1632">
        <v>5971</v>
      </c>
      <c r="G1632" t="s">
        <v>446</v>
      </c>
      <c r="H1632" t="s">
        <v>267</v>
      </c>
      <c r="I1632" t="s">
        <v>268</v>
      </c>
      <c r="J1632">
        <v>0.5</v>
      </c>
      <c r="K1632">
        <v>0</v>
      </c>
    </row>
    <row r="1633" spans="1:11">
      <c r="A1633" s="57">
        <v>41579</v>
      </c>
      <c r="B1633">
        <v>247</v>
      </c>
      <c r="C1633">
        <v>45691.66</v>
      </c>
      <c r="D1633">
        <v>45691.66</v>
      </c>
      <c r="E1633">
        <v>45691.66</v>
      </c>
      <c r="F1633">
        <v>5972</v>
      </c>
      <c r="G1633" t="s">
        <v>447</v>
      </c>
      <c r="H1633" t="s">
        <v>265</v>
      </c>
      <c r="I1633" t="s">
        <v>268</v>
      </c>
      <c r="J1633">
        <v>0.5</v>
      </c>
      <c r="K1633">
        <v>0</v>
      </c>
    </row>
    <row r="1634" spans="1:11">
      <c r="A1634" s="57">
        <v>41579</v>
      </c>
      <c r="B1634">
        <v>11</v>
      </c>
      <c r="C1634">
        <v>831.45</v>
      </c>
      <c r="D1634">
        <v>856.37</v>
      </c>
      <c r="E1634">
        <v>856.37</v>
      </c>
      <c r="F1634">
        <v>5972</v>
      </c>
      <c r="G1634" t="s">
        <v>447</v>
      </c>
      <c r="H1634" t="s">
        <v>267</v>
      </c>
      <c r="I1634" t="s">
        <v>268</v>
      </c>
      <c r="J1634">
        <v>0.5</v>
      </c>
      <c r="K1634">
        <v>0</v>
      </c>
    </row>
    <row r="1635" spans="1:11">
      <c r="A1635" s="57">
        <v>41579</v>
      </c>
      <c r="B1635">
        <v>23</v>
      </c>
      <c r="C1635">
        <v>2259.4699999999998</v>
      </c>
      <c r="D1635">
        <v>2259.4699999999998</v>
      </c>
      <c r="E1635">
        <v>2259.4699999999998</v>
      </c>
      <c r="F1635">
        <v>5973</v>
      </c>
      <c r="G1635" t="s">
        <v>448</v>
      </c>
      <c r="H1635" t="s">
        <v>265</v>
      </c>
      <c r="I1635" t="s">
        <v>268</v>
      </c>
      <c r="J1635">
        <v>0.5</v>
      </c>
      <c r="K1635">
        <v>0</v>
      </c>
    </row>
    <row r="1636" spans="1:11">
      <c r="A1636" s="57">
        <v>41579</v>
      </c>
      <c r="B1636">
        <v>11</v>
      </c>
      <c r="C1636">
        <v>851.58</v>
      </c>
      <c r="D1636">
        <v>877.08</v>
      </c>
      <c r="E1636">
        <v>877.08</v>
      </c>
      <c r="F1636">
        <v>5973</v>
      </c>
      <c r="G1636" t="s">
        <v>448</v>
      </c>
      <c r="H1636" t="s">
        <v>267</v>
      </c>
      <c r="I1636" t="s">
        <v>268</v>
      </c>
      <c r="J1636">
        <v>0.5</v>
      </c>
      <c r="K1636">
        <v>0</v>
      </c>
    </row>
    <row r="1637" spans="1:11">
      <c r="A1637" s="57">
        <v>41579</v>
      </c>
      <c r="B1637">
        <v>2</v>
      </c>
      <c r="C1637">
        <v>1082.9100000000001</v>
      </c>
      <c r="D1637">
        <v>1115.3900000000001</v>
      </c>
      <c r="E1637">
        <v>1115.3900000000001</v>
      </c>
      <c r="F1637">
        <v>5975</v>
      </c>
      <c r="G1637" t="s">
        <v>558</v>
      </c>
      <c r="H1637" t="s">
        <v>267</v>
      </c>
      <c r="I1637" t="s">
        <v>266</v>
      </c>
      <c r="J1637">
        <v>0.5</v>
      </c>
      <c r="K1637">
        <v>0</v>
      </c>
    </row>
    <row r="1638" spans="1:11">
      <c r="A1638" s="57">
        <v>41579</v>
      </c>
      <c r="B1638">
        <v>1</v>
      </c>
      <c r="C1638">
        <v>4934.9799999999996</v>
      </c>
      <c r="D1638">
        <v>5083.0200000000004</v>
      </c>
      <c r="E1638">
        <v>5083.0200000000004</v>
      </c>
      <c r="F1638">
        <v>5976</v>
      </c>
      <c r="G1638" t="s">
        <v>559</v>
      </c>
      <c r="H1638" t="s">
        <v>267</v>
      </c>
      <c r="I1638" t="s">
        <v>266</v>
      </c>
      <c r="J1638">
        <v>0.5</v>
      </c>
      <c r="K1638">
        <v>0</v>
      </c>
    </row>
    <row r="1639" spans="1:11">
      <c r="A1639" s="57">
        <v>41579</v>
      </c>
      <c r="B1639">
        <v>4626</v>
      </c>
      <c r="C1639">
        <v>422708.71</v>
      </c>
      <c r="D1639">
        <v>422708.71</v>
      </c>
      <c r="E1639">
        <v>422708.71</v>
      </c>
      <c r="F1639">
        <v>5977</v>
      </c>
      <c r="G1639" t="s">
        <v>449</v>
      </c>
      <c r="H1639" t="s">
        <v>265</v>
      </c>
      <c r="I1639" t="s">
        <v>268</v>
      </c>
      <c r="J1639">
        <v>0.5</v>
      </c>
      <c r="K1639">
        <v>0</v>
      </c>
    </row>
    <row r="1640" spans="1:11">
      <c r="A1640" s="57">
        <v>41579</v>
      </c>
      <c r="B1640">
        <v>611</v>
      </c>
      <c r="C1640">
        <v>94398.64</v>
      </c>
      <c r="D1640">
        <v>97277.58</v>
      </c>
      <c r="E1640">
        <v>97277.58</v>
      </c>
      <c r="F1640">
        <v>5977</v>
      </c>
      <c r="G1640" t="s">
        <v>449</v>
      </c>
      <c r="H1640" t="s">
        <v>267</v>
      </c>
      <c r="I1640" t="s">
        <v>268</v>
      </c>
      <c r="J1640">
        <v>0.5</v>
      </c>
      <c r="K1640">
        <v>0</v>
      </c>
    </row>
    <row r="1641" spans="1:11">
      <c r="A1641" s="57">
        <v>41579</v>
      </c>
      <c r="B1641">
        <v>9</v>
      </c>
      <c r="C1641">
        <v>1718.34</v>
      </c>
      <c r="D1641">
        <v>1769.86</v>
      </c>
      <c r="E1641">
        <v>1769.86</v>
      </c>
      <c r="F1641">
        <v>5983</v>
      </c>
      <c r="G1641" t="s">
        <v>450</v>
      </c>
      <c r="H1641" t="s">
        <v>267</v>
      </c>
      <c r="I1641" t="s">
        <v>273</v>
      </c>
      <c r="J1641">
        <v>0.48</v>
      </c>
      <c r="K1641">
        <v>0</v>
      </c>
    </row>
    <row r="1642" spans="1:11">
      <c r="A1642" s="57">
        <v>41579</v>
      </c>
      <c r="B1642">
        <v>2091</v>
      </c>
      <c r="C1642">
        <v>158287.14000000001</v>
      </c>
      <c r="D1642">
        <v>158287.14000000001</v>
      </c>
      <c r="E1642">
        <v>158287.14000000001</v>
      </c>
      <c r="F1642">
        <v>5992</v>
      </c>
      <c r="G1642" t="s">
        <v>451</v>
      </c>
      <c r="H1642" t="s">
        <v>265</v>
      </c>
      <c r="I1642" t="s">
        <v>268</v>
      </c>
      <c r="J1642">
        <v>0.5</v>
      </c>
      <c r="K1642">
        <v>0</v>
      </c>
    </row>
    <row r="1643" spans="1:11">
      <c r="A1643" s="57">
        <v>41579</v>
      </c>
      <c r="B1643">
        <v>105</v>
      </c>
      <c r="C1643">
        <v>10335.41</v>
      </c>
      <c r="D1643">
        <v>10647.93</v>
      </c>
      <c r="E1643">
        <v>10647.93</v>
      </c>
      <c r="F1643">
        <v>5992</v>
      </c>
      <c r="G1643" t="s">
        <v>451</v>
      </c>
      <c r="H1643" t="s">
        <v>267</v>
      </c>
      <c r="I1643" t="s">
        <v>268</v>
      </c>
      <c r="J1643">
        <v>0.5</v>
      </c>
      <c r="K1643">
        <v>0</v>
      </c>
    </row>
    <row r="1644" spans="1:11">
      <c r="A1644" s="57">
        <v>41579</v>
      </c>
      <c r="B1644">
        <v>43</v>
      </c>
      <c r="C1644">
        <v>2856.34</v>
      </c>
      <c r="D1644">
        <v>2942.02</v>
      </c>
      <c r="E1644">
        <v>2942.02</v>
      </c>
      <c r="F1644">
        <v>5993</v>
      </c>
      <c r="G1644" t="s">
        <v>452</v>
      </c>
      <c r="H1644" t="s">
        <v>267</v>
      </c>
      <c r="I1644" t="s">
        <v>268</v>
      </c>
      <c r="J1644">
        <v>0.5</v>
      </c>
      <c r="K1644">
        <v>0</v>
      </c>
    </row>
    <row r="1645" spans="1:11">
      <c r="A1645" s="57">
        <v>41579</v>
      </c>
      <c r="B1645">
        <v>4643</v>
      </c>
      <c r="C1645">
        <v>234645.33</v>
      </c>
      <c r="D1645">
        <v>234645.33</v>
      </c>
      <c r="E1645">
        <v>234645.33</v>
      </c>
      <c r="F1645">
        <v>5994</v>
      </c>
      <c r="G1645" t="s">
        <v>453</v>
      </c>
      <c r="H1645" t="s">
        <v>265</v>
      </c>
      <c r="I1645" t="s">
        <v>268</v>
      </c>
      <c r="J1645">
        <v>0.5</v>
      </c>
      <c r="K1645">
        <v>0</v>
      </c>
    </row>
    <row r="1646" spans="1:11">
      <c r="A1646" s="57">
        <v>41579</v>
      </c>
      <c r="B1646">
        <v>22</v>
      </c>
      <c r="C1646">
        <v>885.89</v>
      </c>
      <c r="D1646">
        <v>912.43</v>
      </c>
      <c r="E1646">
        <v>912.43</v>
      </c>
      <c r="F1646">
        <v>5994</v>
      </c>
      <c r="G1646" t="s">
        <v>453</v>
      </c>
      <c r="H1646" t="s">
        <v>267</v>
      </c>
      <c r="I1646" t="s">
        <v>268</v>
      </c>
      <c r="J1646">
        <v>0.5</v>
      </c>
      <c r="K1646">
        <v>0</v>
      </c>
    </row>
    <row r="1647" spans="1:11">
      <c r="A1647" s="57">
        <v>41579</v>
      </c>
      <c r="B1647">
        <v>1797</v>
      </c>
      <c r="C1647">
        <v>163563.25</v>
      </c>
      <c r="D1647">
        <v>163563.25</v>
      </c>
      <c r="E1647">
        <v>163563.25</v>
      </c>
      <c r="F1647">
        <v>5995</v>
      </c>
      <c r="G1647" t="s">
        <v>454</v>
      </c>
      <c r="H1647" t="s">
        <v>265</v>
      </c>
      <c r="I1647" t="s">
        <v>268</v>
      </c>
      <c r="J1647">
        <v>0.5</v>
      </c>
      <c r="K1647">
        <v>0</v>
      </c>
    </row>
    <row r="1648" spans="1:11">
      <c r="A1648" s="57">
        <v>41579</v>
      </c>
      <c r="B1648">
        <v>32</v>
      </c>
      <c r="C1648">
        <v>4298.45</v>
      </c>
      <c r="D1648">
        <v>4427.37</v>
      </c>
      <c r="E1648">
        <v>4427.37</v>
      </c>
      <c r="F1648">
        <v>5995</v>
      </c>
      <c r="G1648" t="s">
        <v>454</v>
      </c>
      <c r="H1648" t="s">
        <v>267</v>
      </c>
      <c r="I1648" t="s">
        <v>268</v>
      </c>
      <c r="J1648">
        <v>0.5</v>
      </c>
      <c r="K1648">
        <v>0</v>
      </c>
    </row>
    <row r="1649" spans="1:11">
      <c r="A1649" s="57">
        <v>41579</v>
      </c>
      <c r="B1649">
        <v>1195</v>
      </c>
      <c r="C1649">
        <v>198226.29</v>
      </c>
      <c r="D1649">
        <v>198226.29</v>
      </c>
      <c r="E1649">
        <v>198226.29</v>
      </c>
      <c r="F1649">
        <v>5996</v>
      </c>
      <c r="G1649" t="s">
        <v>455</v>
      </c>
      <c r="H1649" t="s">
        <v>265</v>
      </c>
      <c r="I1649" t="s">
        <v>268</v>
      </c>
      <c r="J1649">
        <v>0.5</v>
      </c>
      <c r="K1649">
        <v>0</v>
      </c>
    </row>
    <row r="1650" spans="1:11">
      <c r="A1650" s="57">
        <v>41579</v>
      </c>
      <c r="B1650">
        <v>1</v>
      </c>
      <c r="C1650">
        <v>55.04</v>
      </c>
      <c r="D1650">
        <v>56.7</v>
      </c>
      <c r="E1650">
        <v>56.7</v>
      </c>
      <c r="F1650">
        <v>5996</v>
      </c>
      <c r="G1650" t="s">
        <v>455</v>
      </c>
      <c r="H1650" t="s">
        <v>267</v>
      </c>
      <c r="I1650" t="s">
        <v>268</v>
      </c>
      <c r="J1650">
        <v>0.5</v>
      </c>
      <c r="K1650">
        <v>0</v>
      </c>
    </row>
    <row r="1651" spans="1:11">
      <c r="A1651" s="57">
        <v>41579</v>
      </c>
      <c r="B1651">
        <v>665</v>
      </c>
      <c r="C1651">
        <v>76556.63</v>
      </c>
      <c r="D1651">
        <v>76556.63</v>
      </c>
      <c r="E1651">
        <v>76556.63</v>
      </c>
      <c r="F1651">
        <v>5998</v>
      </c>
      <c r="G1651" t="s">
        <v>456</v>
      </c>
      <c r="H1651" t="s">
        <v>265</v>
      </c>
      <c r="I1651" t="s">
        <v>268</v>
      </c>
      <c r="J1651">
        <v>0.5</v>
      </c>
      <c r="K1651">
        <v>0</v>
      </c>
    </row>
    <row r="1652" spans="1:11">
      <c r="A1652" s="57">
        <v>41579</v>
      </c>
      <c r="B1652">
        <v>8</v>
      </c>
      <c r="C1652">
        <v>776.15</v>
      </c>
      <c r="D1652">
        <v>799.45</v>
      </c>
      <c r="E1652">
        <v>799.45</v>
      </c>
      <c r="F1652">
        <v>5998</v>
      </c>
      <c r="G1652" t="s">
        <v>456</v>
      </c>
      <c r="H1652" t="s">
        <v>267</v>
      </c>
      <c r="I1652" t="s">
        <v>268</v>
      </c>
      <c r="J1652">
        <v>0.5</v>
      </c>
      <c r="K1652">
        <v>0</v>
      </c>
    </row>
    <row r="1653" spans="1:11">
      <c r="A1653" s="57">
        <v>41579</v>
      </c>
      <c r="B1653">
        <v>2</v>
      </c>
      <c r="C1653">
        <v>57.5</v>
      </c>
      <c r="D1653">
        <v>0</v>
      </c>
      <c r="E1653">
        <v>57.5</v>
      </c>
      <c r="F1653">
        <v>5999</v>
      </c>
      <c r="G1653" t="s">
        <v>457</v>
      </c>
      <c r="H1653" t="s">
        <v>265</v>
      </c>
      <c r="I1653">
        <v>0</v>
      </c>
      <c r="J1653">
        <v>0</v>
      </c>
      <c r="K1653">
        <v>0</v>
      </c>
    </row>
    <row r="1654" spans="1:11">
      <c r="A1654" s="57">
        <v>41579</v>
      </c>
      <c r="B1654">
        <v>12701</v>
      </c>
      <c r="C1654">
        <v>2285306.63</v>
      </c>
      <c r="D1654">
        <v>2285306.63</v>
      </c>
      <c r="E1654">
        <v>2285306.63</v>
      </c>
      <c r="F1654">
        <v>5999</v>
      </c>
      <c r="G1654" t="s">
        <v>457</v>
      </c>
      <c r="H1654" t="s">
        <v>265</v>
      </c>
      <c r="I1654" t="s">
        <v>268</v>
      </c>
      <c r="J1654">
        <v>0.5</v>
      </c>
      <c r="K1654">
        <v>0</v>
      </c>
    </row>
    <row r="1655" spans="1:11">
      <c r="A1655" s="57">
        <v>41579</v>
      </c>
      <c r="B1655">
        <v>1659</v>
      </c>
      <c r="C1655">
        <v>245960.18</v>
      </c>
      <c r="D1655">
        <v>253094.16</v>
      </c>
      <c r="E1655">
        <v>253094.16</v>
      </c>
      <c r="F1655">
        <v>5999</v>
      </c>
      <c r="G1655" t="s">
        <v>457</v>
      </c>
      <c r="H1655" t="s">
        <v>267</v>
      </c>
      <c r="I1655" t="s">
        <v>268</v>
      </c>
      <c r="J1655">
        <v>0.5</v>
      </c>
      <c r="K1655">
        <v>0</v>
      </c>
    </row>
    <row r="1656" spans="1:11">
      <c r="A1656" s="57">
        <v>41579</v>
      </c>
      <c r="B1656">
        <v>3567</v>
      </c>
      <c r="C1656">
        <v>1140003.72</v>
      </c>
      <c r="D1656">
        <v>1140003.72</v>
      </c>
      <c r="E1656">
        <v>1140003.72</v>
      </c>
      <c r="F1656">
        <v>6012</v>
      </c>
      <c r="G1656" t="s">
        <v>459</v>
      </c>
      <c r="H1656" t="s">
        <v>265</v>
      </c>
      <c r="I1656" t="s">
        <v>266</v>
      </c>
      <c r="J1656">
        <v>0.5</v>
      </c>
      <c r="K1656">
        <v>0</v>
      </c>
    </row>
    <row r="1657" spans="1:11">
      <c r="A1657" s="57">
        <v>41579</v>
      </c>
      <c r="B1657">
        <v>370</v>
      </c>
      <c r="C1657">
        <v>-32415.16</v>
      </c>
      <c r="D1657">
        <v>-32162.54</v>
      </c>
      <c r="E1657">
        <v>-32162.54</v>
      </c>
      <c r="F1657">
        <v>6012</v>
      </c>
      <c r="G1657" t="s">
        <v>459</v>
      </c>
      <c r="H1657" t="s">
        <v>267</v>
      </c>
      <c r="I1657" t="s">
        <v>266</v>
      </c>
      <c r="J1657">
        <v>0.5</v>
      </c>
      <c r="K1657">
        <v>0</v>
      </c>
    </row>
    <row r="1658" spans="1:11">
      <c r="A1658" s="57">
        <v>41579</v>
      </c>
      <c r="B1658">
        <v>1</v>
      </c>
      <c r="C1658">
        <v>367.52</v>
      </c>
      <c r="D1658">
        <v>378.54</v>
      </c>
      <c r="E1658">
        <v>378.54</v>
      </c>
      <c r="F1658">
        <v>6051</v>
      </c>
      <c r="G1658" t="s">
        <v>561</v>
      </c>
      <c r="H1658" t="s">
        <v>267</v>
      </c>
      <c r="I1658" t="s">
        <v>266</v>
      </c>
      <c r="J1658">
        <v>0.5</v>
      </c>
      <c r="K1658">
        <v>0</v>
      </c>
    </row>
    <row r="1659" spans="1:11">
      <c r="A1659" s="57">
        <v>41579</v>
      </c>
      <c r="B1659">
        <v>4</v>
      </c>
      <c r="C1659">
        <v>1051.17</v>
      </c>
      <c r="D1659">
        <v>1051.17</v>
      </c>
      <c r="E1659">
        <v>1051.17</v>
      </c>
      <c r="F1659">
        <v>6211</v>
      </c>
      <c r="G1659" t="s">
        <v>460</v>
      </c>
      <c r="H1659" t="s">
        <v>265</v>
      </c>
      <c r="I1659" t="s">
        <v>266</v>
      </c>
      <c r="J1659">
        <v>0.5</v>
      </c>
      <c r="K1659">
        <v>0</v>
      </c>
    </row>
    <row r="1660" spans="1:11">
      <c r="A1660" s="57">
        <v>41579</v>
      </c>
      <c r="B1660">
        <v>1</v>
      </c>
      <c r="C1660">
        <v>4397.3999999999996</v>
      </c>
      <c r="D1660">
        <v>4529.32</v>
      </c>
      <c r="E1660">
        <v>4529.32</v>
      </c>
      <c r="F1660">
        <v>6211</v>
      </c>
      <c r="G1660" t="s">
        <v>460</v>
      </c>
      <c r="H1660" t="s">
        <v>267</v>
      </c>
      <c r="I1660" t="s">
        <v>266</v>
      </c>
      <c r="J1660">
        <v>0.5</v>
      </c>
      <c r="K1660">
        <v>0</v>
      </c>
    </row>
    <row r="1661" spans="1:11">
      <c r="A1661" s="57">
        <v>41579</v>
      </c>
      <c r="B1661">
        <v>9</v>
      </c>
      <c r="C1661">
        <v>483.62</v>
      </c>
      <c r="D1661">
        <v>0</v>
      </c>
      <c r="E1661">
        <v>483.62</v>
      </c>
      <c r="F1661">
        <v>6300</v>
      </c>
      <c r="G1661" t="s">
        <v>461</v>
      </c>
      <c r="H1661" t="s">
        <v>265</v>
      </c>
      <c r="I1661">
        <v>0</v>
      </c>
      <c r="J1661">
        <v>0</v>
      </c>
      <c r="K1661">
        <v>0</v>
      </c>
    </row>
    <row r="1662" spans="1:11">
      <c r="A1662" s="57">
        <v>41579</v>
      </c>
      <c r="B1662">
        <v>50503</v>
      </c>
      <c r="C1662">
        <v>13205146.810000001</v>
      </c>
      <c r="D1662">
        <v>13205146.810000001</v>
      </c>
      <c r="E1662">
        <v>13205146.810000001</v>
      </c>
      <c r="F1662">
        <v>6300</v>
      </c>
      <c r="G1662" t="s">
        <v>461</v>
      </c>
      <c r="H1662" t="s">
        <v>265</v>
      </c>
      <c r="I1662" t="s">
        <v>266</v>
      </c>
      <c r="J1662">
        <v>0.5</v>
      </c>
      <c r="K1662">
        <v>0</v>
      </c>
    </row>
    <row r="1663" spans="1:11">
      <c r="A1663" s="57">
        <v>41579</v>
      </c>
      <c r="B1663">
        <v>159</v>
      </c>
      <c r="C1663">
        <v>30117.05</v>
      </c>
      <c r="D1663">
        <v>30719.95</v>
      </c>
      <c r="E1663">
        <v>30719.95</v>
      </c>
      <c r="F1663">
        <v>6300</v>
      </c>
      <c r="G1663" t="s">
        <v>461</v>
      </c>
      <c r="H1663" t="s">
        <v>267</v>
      </c>
      <c r="I1663" t="s">
        <v>266</v>
      </c>
      <c r="J1663">
        <v>0.5</v>
      </c>
      <c r="K1663">
        <v>0</v>
      </c>
    </row>
    <row r="1664" spans="1:11">
      <c r="A1664" s="57">
        <v>41579</v>
      </c>
      <c r="B1664">
        <v>1</v>
      </c>
      <c r="C1664">
        <v>38.57</v>
      </c>
      <c r="D1664">
        <v>0</v>
      </c>
      <c r="E1664">
        <v>38.57</v>
      </c>
      <c r="F1664">
        <v>7011</v>
      </c>
      <c r="G1664" t="s">
        <v>462</v>
      </c>
      <c r="H1664" t="s">
        <v>265</v>
      </c>
      <c r="I1664">
        <v>0</v>
      </c>
      <c r="J1664">
        <v>0</v>
      </c>
      <c r="K1664">
        <v>0</v>
      </c>
    </row>
    <row r="1665" spans="1:11">
      <c r="A1665" s="57">
        <v>41579</v>
      </c>
      <c r="B1665">
        <v>20723</v>
      </c>
      <c r="C1665">
        <v>5740783.4699999997</v>
      </c>
      <c r="D1665">
        <v>5740783.4699999997</v>
      </c>
      <c r="E1665">
        <v>5740783.4699999997</v>
      </c>
      <c r="F1665">
        <v>7011</v>
      </c>
      <c r="G1665" t="s">
        <v>462</v>
      </c>
      <c r="H1665" t="s">
        <v>265</v>
      </c>
      <c r="I1665" t="s">
        <v>276</v>
      </c>
      <c r="J1665">
        <v>0.52</v>
      </c>
      <c r="K1665">
        <v>0</v>
      </c>
    </row>
    <row r="1666" spans="1:11">
      <c r="A1666" s="57">
        <v>41579</v>
      </c>
      <c r="B1666">
        <v>9815</v>
      </c>
      <c r="C1666">
        <v>5156274.05</v>
      </c>
      <c r="D1666">
        <v>5315191.71</v>
      </c>
      <c r="E1666">
        <v>5315191.71</v>
      </c>
      <c r="F1666">
        <v>7011</v>
      </c>
      <c r="G1666" t="s">
        <v>462</v>
      </c>
      <c r="H1666" t="s">
        <v>267</v>
      </c>
      <c r="I1666" t="s">
        <v>276</v>
      </c>
      <c r="J1666">
        <v>0.52</v>
      </c>
      <c r="K1666">
        <v>0</v>
      </c>
    </row>
    <row r="1667" spans="1:11">
      <c r="A1667" s="57">
        <v>41579</v>
      </c>
      <c r="B1667">
        <v>131</v>
      </c>
      <c r="C1667">
        <v>46069.46</v>
      </c>
      <c r="D1667">
        <v>47547</v>
      </c>
      <c r="E1667">
        <v>47547</v>
      </c>
      <c r="F1667">
        <v>7012</v>
      </c>
      <c r="G1667" t="s">
        <v>463</v>
      </c>
      <c r="H1667" t="s">
        <v>267</v>
      </c>
      <c r="I1667" t="s">
        <v>276</v>
      </c>
      <c r="J1667">
        <v>0.52</v>
      </c>
      <c r="K1667">
        <v>0</v>
      </c>
    </row>
    <row r="1668" spans="1:11">
      <c r="A1668" s="57">
        <v>41579</v>
      </c>
      <c r="B1668">
        <v>2</v>
      </c>
      <c r="C1668">
        <v>1060.4100000000001</v>
      </c>
      <c r="D1668">
        <v>1092.23</v>
      </c>
      <c r="E1668">
        <v>1092.23</v>
      </c>
      <c r="F1668">
        <v>7032</v>
      </c>
      <c r="G1668" t="s">
        <v>464</v>
      </c>
      <c r="H1668" t="s">
        <v>267</v>
      </c>
      <c r="I1668" t="s">
        <v>276</v>
      </c>
      <c r="J1668">
        <v>0.52</v>
      </c>
      <c r="K1668">
        <v>0</v>
      </c>
    </row>
    <row r="1669" spans="1:11">
      <c r="A1669" s="57">
        <v>41579</v>
      </c>
      <c r="B1669">
        <v>91</v>
      </c>
      <c r="C1669">
        <v>19301.12</v>
      </c>
      <c r="D1669">
        <v>19301.12</v>
      </c>
      <c r="E1669">
        <v>19301.12</v>
      </c>
      <c r="F1669">
        <v>7033</v>
      </c>
      <c r="G1669" t="s">
        <v>465</v>
      </c>
      <c r="H1669" t="s">
        <v>265</v>
      </c>
      <c r="I1669" t="s">
        <v>276</v>
      </c>
      <c r="J1669">
        <v>0.52</v>
      </c>
      <c r="K1669">
        <v>0</v>
      </c>
    </row>
    <row r="1670" spans="1:11">
      <c r="A1670" s="57">
        <v>41579</v>
      </c>
      <c r="B1670">
        <v>12</v>
      </c>
      <c r="C1670">
        <v>1731.44</v>
      </c>
      <c r="D1670">
        <v>1783.34</v>
      </c>
      <c r="E1670">
        <v>1783.34</v>
      </c>
      <c r="F1670">
        <v>7033</v>
      </c>
      <c r="G1670" t="s">
        <v>465</v>
      </c>
      <c r="H1670" t="s">
        <v>267</v>
      </c>
      <c r="I1670" t="s">
        <v>276</v>
      </c>
      <c r="J1670">
        <v>0.52</v>
      </c>
      <c r="K1670">
        <v>0</v>
      </c>
    </row>
    <row r="1671" spans="1:11">
      <c r="A1671" s="57">
        <v>41579</v>
      </c>
      <c r="B1671">
        <v>33</v>
      </c>
      <c r="C1671">
        <v>1566.2</v>
      </c>
      <c r="D1671">
        <v>1566.2</v>
      </c>
      <c r="E1671">
        <v>1566.2</v>
      </c>
      <c r="F1671">
        <v>7210</v>
      </c>
      <c r="G1671" t="s">
        <v>466</v>
      </c>
      <c r="H1671" t="s">
        <v>265</v>
      </c>
      <c r="I1671" t="s">
        <v>266</v>
      </c>
      <c r="J1671">
        <v>0.5</v>
      </c>
      <c r="K1671">
        <v>0</v>
      </c>
    </row>
    <row r="1672" spans="1:11">
      <c r="A1672" s="57">
        <v>41579</v>
      </c>
      <c r="B1672">
        <v>1</v>
      </c>
      <c r="C1672">
        <v>32.29</v>
      </c>
      <c r="D1672">
        <v>33.25</v>
      </c>
      <c r="E1672">
        <v>33.25</v>
      </c>
      <c r="F1672">
        <v>7210</v>
      </c>
      <c r="G1672" t="s">
        <v>466</v>
      </c>
      <c r="H1672" t="s">
        <v>267</v>
      </c>
      <c r="I1672" t="s">
        <v>266</v>
      </c>
      <c r="J1672">
        <v>0.5</v>
      </c>
      <c r="K1672">
        <v>0</v>
      </c>
    </row>
    <row r="1673" spans="1:11">
      <c r="A1673" s="57">
        <v>41579</v>
      </c>
      <c r="B1673">
        <v>1</v>
      </c>
      <c r="C1673">
        <v>53.5</v>
      </c>
      <c r="D1673">
        <v>55.1</v>
      </c>
      <c r="E1673">
        <v>55.1</v>
      </c>
      <c r="F1673">
        <v>7211</v>
      </c>
      <c r="G1673" t="s">
        <v>467</v>
      </c>
      <c r="H1673" t="s">
        <v>267</v>
      </c>
      <c r="I1673" t="s">
        <v>266</v>
      </c>
      <c r="J1673">
        <v>0.5</v>
      </c>
      <c r="K1673">
        <v>0</v>
      </c>
    </row>
    <row r="1674" spans="1:11">
      <c r="A1674" s="57">
        <v>41579</v>
      </c>
      <c r="B1674">
        <v>1527</v>
      </c>
      <c r="C1674">
        <v>78799.009999999995</v>
      </c>
      <c r="D1674">
        <v>78799.009999999995</v>
      </c>
      <c r="E1674">
        <v>78799.009999999995</v>
      </c>
      <c r="F1674">
        <v>7216</v>
      </c>
      <c r="G1674" t="s">
        <v>468</v>
      </c>
      <c r="H1674" t="s">
        <v>265</v>
      </c>
      <c r="I1674" t="s">
        <v>266</v>
      </c>
      <c r="J1674">
        <v>0.5</v>
      </c>
      <c r="K1674">
        <v>0</v>
      </c>
    </row>
    <row r="1675" spans="1:11">
      <c r="A1675" s="57">
        <v>41579</v>
      </c>
      <c r="B1675">
        <v>20</v>
      </c>
      <c r="C1675">
        <v>2180.7600000000002</v>
      </c>
      <c r="D1675">
        <v>2246.16</v>
      </c>
      <c r="E1675">
        <v>2246.16</v>
      </c>
      <c r="F1675">
        <v>7216</v>
      </c>
      <c r="G1675" t="s">
        <v>468</v>
      </c>
      <c r="H1675" t="s">
        <v>267</v>
      </c>
      <c r="I1675" t="s">
        <v>266</v>
      </c>
      <c r="J1675">
        <v>0.5</v>
      </c>
      <c r="K1675">
        <v>0</v>
      </c>
    </row>
    <row r="1676" spans="1:11">
      <c r="A1676" s="57">
        <v>41579</v>
      </c>
      <c r="B1676">
        <v>69</v>
      </c>
      <c r="C1676">
        <v>10584.05</v>
      </c>
      <c r="D1676">
        <v>10584.05</v>
      </c>
      <c r="E1676">
        <v>10584.05</v>
      </c>
      <c r="F1676">
        <v>7217</v>
      </c>
      <c r="G1676" t="s">
        <v>469</v>
      </c>
      <c r="H1676" t="s">
        <v>265</v>
      </c>
      <c r="I1676" t="s">
        <v>266</v>
      </c>
      <c r="J1676">
        <v>0.5</v>
      </c>
      <c r="K1676">
        <v>0</v>
      </c>
    </row>
    <row r="1677" spans="1:11">
      <c r="A1677" s="57">
        <v>41579</v>
      </c>
      <c r="B1677">
        <v>87</v>
      </c>
      <c r="C1677">
        <v>30537.18</v>
      </c>
      <c r="D1677">
        <v>30537.18</v>
      </c>
      <c r="E1677">
        <v>30537.18</v>
      </c>
      <c r="F1677">
        <v>7221</v>
      </c>
      <c r="G1677" t="s">
        <v>470</v>
      </c>
      <c r="H1677" t="s">
        <v>265</v>
      </c>
      <c r="I1677" t="s">
        <v>266</v>
      </c>
      <c r="J1677">
        <v>0.5</v>
      </c>
      <c r="K1677">
        <v>0</v>
      </c>
    </row>
    <row r="1678" spans="1:11">
      <c r="A1678" s="57">
        <v>41579</v>
      </c>
      <c r="B1678">
        <v>35</v>
      </c>
      <c r="C1678">
        <v>3178.8</v>
      </c>
      <c r="D1678">
        <v>3289.06</v>
      </c>
      <c r="E1678">
        <v>3289.06</v>
      </c>
      <c r="F1678">
        <v>7221</v>
      </c>
      <c r="G1678" t="s">
        <v>470</v>
      </c>
      <c r="H1678" t="s">
        <v>267</v>
      </c>
      <c r="I1678" t="s">
        <v>266</v>
      </c>
      <c r="J1678">
        <v>0.5</v>
      </c>
      <c r="K1678">
        <v>0</v>
      </c>
    </row>
    <row r="1679" spans="1:11">
      <c r="A1679" s="57">
        <v>41579</v>
      </c>
      <c r="B1679">
        <v>8320</v>
      </c>
      <c r="C1679">
        <v>977692.26</v>
      </c>
      <c r="D1679">
        <v>977692.26</v>
      </c>
      <c r="E1679">
        <v>977692.26</v>
      </c>
      <c r="F1679">
        <v>7230</v>
      </c>
      <c r="G1679" t="s">
        <v>471</v>
      </c>
      <c r="H1679" t="s">
        <v>265</v>
      </c>
      <c r="I1679" t="s">
        <v>266</v>
      </c>
      <c r="J1679">
        <v>0.5</v>
      </c>
      <c r="K1679">
        <v>0</v>
      </c>
    </row>
    <row r="1680" spans="1:11">
      <c r="A1680" s="57">
        <v>41579</v>
      </c>
      <c r="B1680">
        <v>1148</v>
      </c>
      <c r="C1680">
        <v>162574.88</v>
      </c>
      <c r="D1680">
        <v>163303.46</v>
      </c>
      <c r="E1680">
        <v>163303.46</v>
      </c>
      <c r="F1680">
        <v>7230</v>
      </c>
      <c r="G1680" t="s">
        <v>471</v>
      </c>
      <c r="H1680" t="s">
        <v>267</v>
      </c>
      <c r="I1680" t="s">
        <v>266</v>
      </c>
      <c r="J1680">
        <v>0.5</v>
      </c>
      <c r="K1680">
        <v>0</v>
      </c>
    </row>
    <row r="1681" spans="1:11">
      <c r="A1681" s="57">
        <v>41579</v>
      </c>
      <c r="B1681">
        <v>1</v>
      </c>
      <c r="C1681">
        <v>131.38999999999999</v>
      </c>
      <c r="D1681">
        <v>135.33000000000001</v>
      </c>
      <c r="E1681">
        <v>135.33000000000001</v>
      </c>
      <c r="F1681">
        <v>7251</v>
      </c>
      <c r="G1681" t="s">
        <v>562</v>
      </c>
      <c r="H1681" t="s">
        <v>267</v>
      </c>
      <c r="I1681" t="s">
        <v>266</v>
      </c>
      <c r="J1681">
        <v>0.5</v>
      </c>
      <c r="K1681">
        <v>0</v>
      </c>
    </row>
    <row r="1682" spans="1:11">
      <c r="A1682" s="57">
        <v>41579</v>
      </c>
      <c r="B1682">
        <v>93</v>
      </c>
      <c r="C1682">
        <v>330179.69</v>
      </c>
      <c r="D1682">
        <v>330179.69</v>
      </c>
      <c r="E1682">
        <v>330179.69</v>
      </c>
      <c r="F1682">
        <v>7261</v>
      </c>
      <c r="G1682" t="s">
        <v>472</v>
      </c>
      <c r="H1682" t="s">
        <v>265</v>
      </c>
      <c r="I1682" t="s">
        <v>266</v>
      </c>
      <c r="J1682">
        <v>0.5</v>
      </c>
      <c r="K1682">
        <v>0</v>
      </c>
    </row>
    <row r="1683" spans="1:11">
      <c r="A1683" s="57">
        <v>41579</v>
      </c>
      <c r="B1683">
        <v>1</v>
      </c>
      <c r="C1683">
        <v>29.79</v>
      </c>
      <c r="D1683">
        <v>30.69</v>
      </c>
      <c r="E1683">
        <v>30.69</v>
      </c>
      <c r="F1683">
        <v>7261</v>
      </c>
      <c r="G1683" t="s">
        <v>472</v>
      </c>
      <c r="H1683" t="s">
        <v>267</v>
      </c>
      <c r="I1683" t="s">
        <v>266</v>
      </c>
      <c r="J1683">
        <v>0.5</v>
      </c>
      <c r="K1683">
        <v>0</v>
      </c>
    </row>
    <row r="1684" spans="1:11">
      <c r="A1684" s="57">
        <v>41579</v>
      </c>
      <c r="B1684">
        <v>29</v>
      </c>
      <c r="C1684">
        <v>16063.8</v>
      </c>
      <c r="D1684">
        <v>16063.8</v>
      </c>
      <c r="E1684">
        <v>16063.8</v>
      </c>
      <c r="F1684">
        <v>7273</v>
      </c>
      <c r="G1684" t="s">
        <v>473</v>
      </c>
      <c r="H1684" t="s">
        <v>265</v>
      </c>
      <c r="I1684" t="s">
        <v>266</v>
      </c>
      <c r="J1684">
        <v>0.5</v>
      </c>
      <c r="K1684">
        <v>0</v>
      </c>
    </row>
    <row r="1685" spans="1:11">
      <c r="A1685" s="57">
        <v>41579</v>
      </c>
      <c r="B1685">
        <v>44</v>
      </c>
      <c r="C1685">
        <v>3149.58</v>
      </c>
      <c r="D1685">
        <v>3244.06</v>
      </c>
      <c r="E1685">
        <v>3244.06</v>
      </c>
      <c r="F1685">
        <v>7273</v>
      </c>
      <c r="G1685" t="s">
        <v>473</v>
      </c>
      <c r="H1685" t="s">
        <v>267</v>
      </c>
      <c r="I1685" t="s">
        <v>266</v>
      </c>
      <c r="J1685">
        <v>0.5</v>
      </c>
      <c r="K1685">
        <v>0</v>
      </c>
    </row>
    <row r="1686" spans="1:11">
      <c r="A1686" s="57">
        <v>41579</v>
      </c>
      <c r="B1686">
        <v>4</v>
      </c>
      <c r="C1686">
        <v>1999</v>
      </c>
      <c r="D1686">
        <v>1999</v>
      </c>
      <c r="E1686">
        <v>1999</v>
      </c>
      <c r="F1686">
        <v>7276</v>
      </c>
      <c r="G1686" t="s">
        <v>474</v>
      </c>
      <c r="H1686" t="s">
        <v>265</v>
      </c>
      <c r="I1686" t="s">
        <v>266</v>
      </c>
      <c r="J1686">
        <v>0.5</v>
      </c>
      <c r="K1686">
        <v>0</v>
      </c>
    </row>
    <row r="1687" spans="1:11">
      <c r="A1687" s="57">
        <v>41579</v>
      </c>
      <c r="B1687">
        <v>6</v>
      </c>
      <c r="C1687">
        <v>1517.12</v>
      </c>
      <c r="D1687">
        <v>1562.64</v>
      </c>
      <c r="E1687">
        <v>1562.64</v>
      </c>
      <c r="F1687">
        <v>7276</v>
      </c>
      <c r="G1687" t="s">
        <v>474</v>
      </c>
      <c r="H1687" t="s">
        <v>267</v>
      </c>
      <c r="I1687" t="s">
        <v>266</v>
      </c>
      <c r="J1687">
        <v>0.5</v>
      </c>
      <c r="K1687">
        <v>0</v>
      </c>
    </row>
    <row r="1688" spans="1:11">
      <c r="A1688" s="57">
        <v>41579</v>
      </c>
      <c r="B1688">
        <v>6</v>
      </c>
      <c r="C1688">
        <v>505.21</v>
      </c>
      <c r="D1688">
        <v>520.37</v>
      </c>
      <c r="E1688">
        <v>520.37</v>
      </c>
      <c r="F1688">
        <v>7277</v>
      </c>
      <c r="G1688" t="s">
        <v>475</v>
      </c>
      <c r="H1688" t="s">
        <v>267</v>
      </c>
      <c r="I1688" t="s">
        <v>266</v>
      </c>
      <c r="J1688">
        <v>0.5</v>
      </c>
      <c r="K1688">
        <v>0</v>
      </c>
    </row>
    <row r="1689" spans="1:11">
      <c r="A1689" s="57">
        <v>41579</v>
      </c>
      <c r="B1689">
        <v>3</v>
      </c>
      <c r="C1689">
        <v>221.23</v>
      </c>
      <c r="D1689">
        <v>227.85</v>
      </c>
      <c r="E1689">
        <v>227.85</v>
      </c>
      <c r="F1689">
        <v>7278</v>
      </c>
      <c r="G1689" t="s">
        <v>476</v>
      </c>
      <c r="H1689" t="s">
        <v>267</v>
      </c>
      <c r="I1689" t="s">
        <v>266</v>
      </c>
      <c r="J1689">
        <v>0.5</v>
      </c>
      <c r="K1689">
        <v>0</v>
      </c>
    </row>
    <row r="1690" spans="1:11">
      <c r="A1690" s="57">
        <v>41579</v>
      </c>
      <c r="B1690">
        <v>136</v>
      </c>
      <c r="C1690">
        <v>17231.13</v>
      </c>
      <c r="D1690">
        <v>17231.13</v>
      </c>
      <c r="E1690">
        <v>17231.13</v>
      </c>
      <c r="F1690">
        <v>7296</v>
      </c>
      <c r="G1690" t="s">
        <v>477</v>
      </c>
      <c r="H1690" t="s">
        <v>265</v>
      </c>
      <c r="I1690" t="s">
        <v>268</v>
      </c>
      <c r="J1690">
        <v>0.5</v>
      </c>
      <c r="K1690">
        <v>0</v>
      </c>
    </row>
    <row r="1691" spans="1:11">
      <c r="A1691" s="57">
        <v>41579</v>
      </c>
      <c r="B1691">
        <v>7</v>
      </c>
      <c r="C1691">
        <v>1732.72</v>
      </c>
      <c r="D1691">
        <v>1784.68</v>
      </c>
      <c r="E1691">
        <v>1784.68</v>
      </c>
      <c r="F1691">
        <v>7296</v>
      </c>
      <c r="G1691" t="s">
        <v>477</v>
      </c>
      <c r="H1691" t="s">
        <v>267</v>
      </c>
      <c r="I1691" t="s">
        <v>268</v>
      </c>
      <c r="J1691">
        <v>0.5</v>
      </c>
      <c r="K1691">
        <v>0</v>
      </c>
    </row>
    <row r="1692" spans="1:11">
      <c r="A1692" s="57">
        <v>41579</v>
      </c>
      <c r="B1692">
        <v>14</v>
      </c>
      <c r="C1692">
        <v>4820.5</v>
      </c>
      <c r="D1692">
        <v>4820.5</v>
      </c>
      <c r="E1692">
        <v>4820.5</v>
      </c>
      <c r="F1692">
        <v>7297</v>
      </c>
      <c r="G1692" t="s">
        <v>478</v>
      </c>
      <c r="H1692" t="s">
        <v>265</v>
      </c>
      <c r="I1692" t="s">
        <v>266</v>
      </c>
      <c r="J1692">
        <v>0.5</v>
      </c>
      <c r="K1692">
        <v>0</v>
      </c>
    </row>
    <row r="1693" spans="1:11">
      <c r="A1693" s="57">
        <v>41579</v>
      </c>
      <c r="B1693">
        <v>21</v>
      </c>
      <c r="C1693">
        <v>1667.89</v>
      </c>
      <c r="D1693">
        <v>1717.95</v>
      </c>
      <c r="E1693">
        <v>1717.95</v>
      </c>
      <c r="F1693">
        <v>7297</v>
      </c>
      <c r="G1693" t="s">
        <v>478</v>
      </c>
      <c r="H1693" t="s">
        <v>267</v>
      </c>
      <c r="I1693" t="s">
        <v>266</v>
      </c>
      <c r="J1693">
        <v>0.5</v>
      </c>
      <c r="K1693">
        <v>0</v>
      </c>
    </row>
    <row r="1694" spans="1:11">
      <c r="A1694" s="57">
        <v>41579</v>
      </c>
      <c r="B1694">
        <v>134</v>
      </c>
      <c r="C1694">
        <v>8533.89</v>
      </c>
      <c r="D1694">
        <v>8533.89</v>
      </c>
      <c r="E1694">
        <v>8533.89</v>
      </c>
      <c r="F1694">
        <v>7298</v>
      </c>
      <c r="G1694" t="s">
        <v>479</v>
      </c>
      <c r="H1694" t="s">
        <v>265</v>
      </c>
      <c r="I1694" t="s">
        <v>266</v>
      </c>
      <c r="J1694">
        <v>0.5</v>
      </c>
      <c r="K1694">
        <v>0</v>
      </c>
    </row>
    <row r="1695" spans="1:11">
      <c r="A1695" s="57">
        <v>41579</v>
      </c>
      <c r="B1695">
        <v>1</v>
      </c>
      <c r="C1695">
        <v>144.76</v>
      </c>
      <c r="D1695">
        <v>0</v>
      </c>
      <c r="E1695">
        <v>149.1</v>
      </c>
      <c r="F1695">
        <v>7298</v>
      </c>
      <c r="G1695" t="s">
        <v>479</v>
      </c>
      <c r="H1695" t="s">
        <v>267</v>
      </c>
      <c r="I1695">
        <v>0</v>
      </c>
      <c r="J1695">
        <v>0</v>
      </c>
      <c r="K1695">
        <v>0</v>
      </c>
    </row>
    <row r="1696" spans="1:11">
      <c r="A1696" s="57">
        <v>41579</v>
      </c>
      <c r="B1696">
        <v>123</v>
      </c>
      <c r="C1696">
        <v>13081.64</v>
      </c>
      <c r="D1696">
        <v>13476.46</v>
      </c>
      <c r="E1696">
        <v>13476.46</v>
      </c>
      <c r="F1696">
        <v>7298</v>
      </c>
      <c r="G1696" t="s">
        <v>479</v>
      </c>
      <c r="H1696" t="s">
        <v>267</v>
      </c>
      <c r="I1696" t="s">
        <v>266</v>
      </c>
      <c r="J1696">
        <v>0.5</v>
      </c>
      <c r="K1696">
        <v>0</v>
      </c>
    </row>
    <row r="1697" spans="1:11">
      <c r="A1697" s="57">
        <v>41579</v>
      </c>
      <c r="B1697">
        <v>321</v>
      </c>
      <c r="C1697">
        <v>138113.76999999999</v>
      </c>
      <c r="D1697">
        <v>138113.76999999999</v>
      </c>
      <c r="E1697">
        <v>138113.76999999999</v>
      </c>
      <c r="F1697">
        <v>7299</v>
      </c>
      <c r="G1697" t="s">
        <v>480</v>
      </c>
      <c r="H1697" t="s">
        <v>265</v>
      </c>
      <c r="I1697" t="s">
        <v>266</v>
      </c>
      <c r="J1697">
        <v>0.5</v>
      </c>
      <c r="K1697">
        <v>0</v>
      </c>
    </row>
    <row r="1698" spans="1:11">
      <c r="A1698" s="57">
        <v>41579</v>
      </c>
      <c r="B1698">
        <v>178</v>
      </c>
      <c r="C1698">
        <v>33136.44</v>
      </c>
      <c r="D1698">
        <v>34145.22</v>
      </c>
      <c r="E1698">
        <v>34145.22</v>
      </c>
      <c r="F1698">
        <v>7299</v>
      </c>
      <c r="G1698" t="s">
        <v>480</v>
      </c>
      <c r="H1698" t="s">
        <v>267</v>
      </c>
      <c r="I1698" t="s">
        <v>266</v>
      </c>
      <c r="J1698">
        <v>0.5</v>
      </c>
      <c r="K1698">
        <v>0</v>
      </c>
    </row>
    <row r="1699" spans="1:11">
      <c r="A1699" s="57">
        <v>41579</v>
      </c>
      <c r="B1699">
        <v>5206</v>
      </c>
      <c r="C1699">
        <v>878565.6</v>
      </c>
      <c r="D1699">
        <v>878565.6</v>
      </c>
      <c r="E1699">
        <v>878565.6</v>
      </c>
      <c r="F1699">
        <v>7311</v>
      </c>
      <c r="G1699" t="s">
        <v>481</v>
      </c>
      <c r="H1699" t="s">
        <v>265</v>
      </c>
      <c r="I1699" t="s">
        <v>266</v>
      </c>
      <c r="J1699">
        <v>0.5</v>
      </c>
      <c r="K1699">
        <v>0</v>
      </c>
    </row>
    <row r="1700" spans="1:11">
      <c r="A1700" s="57">
        <v>41579</v>
      </c>
      <c r="B1700">
        <v>217</v>
      </c>
      <c r="C1700">
        <v>127857.56</v>
      </c>
      <c r="D1700">
        <v>131783.42000000001</v>
      </c>
      <c r="E1700">
        <v>131783.42000000001</v>
      </c>
      <c r="F1700">
        <v>7311</v>
      </c>
      <c r="G1700" t="s">
        <v>481</v>
      </c>
      <c r="H1700" t="s">
        <v>267</v>
      </c>
      <c r="I1700" t="s">
        <v>266</v>
      </c>
      <c r="J1700">
        <v>0.5</v>
      </c>
      <c r="K1700">
        <v>0</v>
      </c>
    </row>
    <row r="1701" spans="1:11">
      <c r="A1701" s="57">
        <v>41579</v>
      </c>
      <c r="B1701">
        <v>1</v>
      </c>
      <c r="C1701">
        <v>18.100000000000001</v>
      </c>
      <c r="D1701">
        <v>18.64</v>
      </c>
      <c r="E1701">
        <v>18.64</v>
      </c>
      <c r="F1701">
        <v>7321</v>
      </c>
      <c r="G1701" t="s">
        <v>482</v>
      </c>
      <c r="H1701" t="s">
        <v>267</v>
      </c>
      <c r="I1701" t="s">
        <v>266</v>
      </c>
      <c r="J1701">
        <v>0.5</v>
      </c>
      <c r="K1701">
        <v>0</v>
      </c>
    </row>
    <row r="1702" spans="1:11">
      <c r="A1702" s="57">
        <v>41579</v>
      </c>
      <c r="B1702">
        <v>9</v>
      </c>
      <c r="C1702">
        <v>566.20000000000005</v>
      </c>
      <c r="D1702">
        <v>583.22</v>
      </c>
      <c r="E1702">
        <v>583.22</v>
      </c>
      <c r="F1702">
        <v>7333</v>
      </c>
      <c r="G1702" t="s">
        <v>483</v>
      </c>
      <c r="H1702" t="s">
        <v>267</v>
      </c>
      <c r="I1702" t="s">
        <v>266</v>
      </c>
      <c r="J1702">
        <v>0.5</v>
      </c>
      <c r="K1702">
        <v>0</v>
      </c>
    </row>
    <row r="1703" spans="1:11">
      <c r="A1703" s="57">
        <v>41579</v>
      </c>
      <c r="B1703">
        <v>22</v>
      </c>
      <c r="C1703">
        <v>1612.52</v>
      </c>
      <c r="D1703">
        <v>1660.9</v>
      </c>
      <c r="E1703">
        <v>1660.9</v>
      </c>
      <c r="F1703">
        <v>7338</v>
      </c>
      <c r="G1703" t="s">
        <v>484</v>
      </c>
      <c r="H1703" t="s">
        <v>267</v>
      </c>
      <c r="I1703" t="s">
        <v>266</v>
      </c>
      <c r="J1703">
        <v>0.5</v>
      </c>
      <c r="K1703">
        <v>0</v>
      </c>
    </row>
    <row r="1704" spans="1:11">
      <c r="A1704" s="57">
        <v>41579</v>
      </c>
      <c r="B1704">
        <v>62</v>
      </c>
      <c r="C1704">
        <v>20849.150000000001</v>
      </c>
      <c r="D1704">
        <v>20849.150000000001</v>
      </c>
      <c r="E1704">
        <v>20849.150000000001</v>
      </c>
      <c r="F1704">
        <v>7339</v>
      </c>
      <c r="G1704" t="s">
        <v>485</v>
      </c>
      <c r="H1704" t="s">
        <v>265</v>
      </c>
      <c r="I1704" t="s">
        <v>266</v>
      </c>
      <c r="J1704">
        <v>0.5</v>
      </c>
      <c r="K1704">
        <v>0</v>
      </c>
    </row>
    <row r="1705" spans="1:11">
      <c r="A1705" s="57">
        <v>41579</v>
      </c>
      <c r="B1705">
        <v>60</v>
      </c>
      <c r="C1705">
        <v>5801.29</v>
      </c>
      <c r="D1705">
        <v>5987.69</v>
      </c>
      <c r="E1705">
        <v>5987.69</v>
      </c>
      <c r="F1705">
        <v>7339</v>
      </c>
      <c r="G1705" t="s">
        <v>485</v>
      </c>
      <c r="H1705" t="s">
        <v>267</v>
      </c>
      <c r="I1705" t="s">
        <v>266</v>
      </c>
      <c r="J1705">
        <v>0.5</v>
      </c>
      <c r="K1705">
        <v>0</v>
      </c>
    </row>
    <row r="1706" spans="1:11">
      <c r="A1706" s="57">
        <v>41579</v>
      </c>
      <c r="B1706">
        <v>48</v>
      </c>
      <c r="C1706">
        <v>15118.66</v>
      </c>
      <c r="D1706">
        <v>15118.66</v>
      </c>
      <c r="E1706">
        <v>15118.66</v>
      </c>
      <c r="F1706">
        <v>7342</v>
      </c>
      <c r="G1706" t="s">
        <v>486</v>
      </c>
      <c r="H1706" t="s">
        <v>265</v>
      </c>
      <c r="I1706" t="s">
        <v>266</v>
      </c>
      <c r="J1706">
        <v>0.5</v>
      </c>
      <c r="K1706">
        <v>0</v>
      </c>
    </row>
    <row r="1707" spans="1:11">
      <c r="A1707" s="57">
        <v>41579</v>
      </c>
      <c r="B1707">
        <v>26</v>
      </c>
      <c r="C1707">
        <v>27913.59</v>
      </c>
      <c r="D1707">
        <v>27913.59</v>
      </c>
      <c r="E1707">
        <v>27913.59</v>
      </c>
      <c r="F1707">
        <v>7361</v>
      </c>
      <c r="G1707" t="s">
        <v>488</v>
      </c>
      <c r="H1707" t="s">
        <v>265</v>
      </c>
      <c r="I1707" t="s">
        <v>266</v>
      </c>
      <c r="J1707">
        <v>0.5</v>
      </c>
      <c r="K1707">
        <v>0</v>
      </c>
    </row>
    <row r="1708" spans="1:11">
      <c r="A1708" s="57">
        <v>41579</v>
      </c>
      <c r="B1708">
        <v>1</v>
      </c>
      <c r="C1708">
        <v>20.12</v>
      </c>
      <c r="D1708">
        <v>20.72</v>
      </c>
      <c r="E1708">
        <v>20.72</v>
      </c>
      <c r="F1708">
        <v>7361</v>
      </c>
      <c r="G1708" t="s">
        <v>488</v>
      </c>
      <c r="H1708" t="s">
        <v>267</v>
      </c>
      <c r="I1708" t="s">
        <v>266</v>
      </c>
      <c r="J1708">
        <v>0.5</v>
      </c>
      <c r="K1708">
        <v>0</v>
      </c>
    </row>
    <row r="1709" spans="1:11">
      <c r="A1709" s="57">
        <v>41579</v>
      </c>
      <c r="B1709">
        <v>1</v>
      </c>
      <c r="C1709">
        <v>26.5</v>
      </c>
      <c r="D1709">
        <v>0</v>
      </c>
      <c r="E1709">
        <v>26.5</v>
      </c>
      <c r="F1709">
        <v>7372</v>
      </c>
      <c r="G1709" t="s">
        <v>489</v>
      </c>
      <c r="H1709" t="s">
        <v>265</v>
      </c>
      <c r="I1709">
        <v>0</v>
      </c>
      <c r="J1709">
        <v>0</v>
      </c>
      <c r="K1709">
        <v>0</v>
      </c>
    </row>
    <row r="1710" spans="1:11">
      <c r="A1710" s="57">
        <v>41579</v>
      </c>
      <c r="B1710">
        <v>4629</v>
      </c>
      <c r="C1710">
        <v>383732.31</v>
      </c>
      <c r="D1710">
        <v>383732.31</v>
      </c>
      <c r="E1710">
        <v>383732.31</v>
      </c>
      <c r="F1710">
        <v>7372</v>
      </c>
      <c r="G1710" t="s">
        <v>489</v>
      </c>
      <c r="H1710" t="s">
        <v>265</v>
      </c>
      <c r="I1710" t="s">
        <v>268</v>
      </c>
      <c r="J1710">
        <v>0.5</v>
      </c>
      <c r="K1710">
        <v>0</v>
      </c>
    </row>
    <row r="1711" spans="1:11">
      <c r="A1711" s="57">
        <v>41579</v>
      </c>
      <c r="B1711">
        <v>428</v>
      </c>
      <c r="C1711">
        <v>78436.02</v>
      </c>
      <c r="D1711">
        <v>81297.539999999994</v>
      </c>
      <c r="E1711">
        <v>81297.539999999994</v>
      </c>
      <c r="F1711">
        <v>7372</v>
      </c>
      <c r="G1711" t="s">
        <v>489</v>
      </c>
      <c r="H1711" t="s">
        <v>267</v>
      </c>
      <c r="I1711" t="s">
        <v>268</v>
      </c>
      <c r="J1711">
        <v>0.5</v>
      </c>
      <c r="K1711">
        <v>0</v>
      </c>
    </row>
    <row r="1712" spans="1:11">
      <c r="A1712" s="57">
        <v>41579</v>
      </c>
      <c r="B1712">
        <v>33</v>
      </c>
      <c r="C1712">
        <v>2601.39</v>
      </c>
      <c r="D1712">
        <v>2679.41</v>
      </c>
      <c r="E1712">
        <v>2679.41</v>
      </c>
      <c r="F1712">
        <v>7375</v>
      </c>
      <c r="G1712" t="s">
        <v>490</v>
      </c>
      <c r="H1712" t="s">
        <v>267</v>
      </c>
      <c r="I1712" t="s">
        <v>266</v>
      </c>
      <c r="J1712">
        <v>0.5</v>
      </c>
      <c r="K1712">
        <v>0</v>
      </c>
    </row>
    <row r="1713" spans="1:11">
      <c r="A1713" s="57">
        <v>41579</v>
      </c>
      <c r="B1713">
        <v>15</v>
      </c>
      <c r="C1713">
        <v>2451.7800000000002</v>
      </c>
      <c r="D1713">
        <v>2525.34</v>
      </c>
      <c r="E1713">
        <v>2525.34</v>
      </c>
      <c r="F1713">
        <v>7379</v>
      </c>
      <c r="G1713" t="s">
        <v>491</v>
      </c>
      <c r="H1713" t="s">
        <v>267</v>
      </c>
      <c r="I1713" t="s">
        <v>268</v>
      </c>
      <c r="J1713">
        <v>0.5</v>
      </c>
      <c r="K1713">
        <v>0</v>
      </c>
    </row>
    <row r="1714" spans="1:11">
      <c r="A1714" s="57">
        <v>41579</v>
      </c>
      <c r="B1714">
        <v>2091</v>
      </c>
      <c r="C1714">
        <v>769571.05</v>
      </c>
      <c r="D1714">
        <v>769571.05</v>
      </c>
      <c r="E1714">
        <v>769571.05</v>
      </c>
      <c r="F1714">
        <v>7392</v>
      </c>
      <c r="G1714" t="s">
        <v>492</v>
      </c>
      <c r="H1714" t="s">
        <v>265</v>
      </c>
      <c r="I1714" t="s">
        <v>266</v>
      </c>
      <c r="J1714">
        <v>0.5</v>
      </c>
      <c r="K1714">
        <v>0</v>
      </c>
    </row>
    <row r="1715" spans="1:11">
      <c r="A1715" s="57">
        <v>41579</v>
      </c>
      <c r="B1715">
        <v>183</v>
      </c>
      <c r="C1715">
        <v>116168.61</v>
      </c>
      <c r="D1715">
        <v>119819.15</v>
      </c>
      <c r="E1715">
        <v>119819.15</v>
      </c>
      <c r="F1715">
        <v>7392</v>
      </c>
      <c r="G1715" t="s">
        <v>492</v>
      </c>
      <c r="H1715" t="s">
        <v>267</v>
      </c>
      <c r="I1715" t="s">
        <v>266</v>
      </c>
      <c r="J1715">
        <v>0.5</v>
      </c>
      <c r="K1715">
        <v>0</v>
      </c>
    </row>
    <row r="1716" spans="1:11">
      <c r="A1716" s="57">
        <v>41579</v>
      </c>
      <c r="B1716">
        <v>492</v>
      </c>
      <c r="C1716">
        <v>71420.98</v>
      </c>
      <c r="D1716">
        <v>71420.98</v>
      </c>
      <c r="E1716">
        <v>71420.98</v>
      </c>
      <c r="F1716">
        <v>7393</v>
      </c>
      <c r="G1716" t="s">
        <v>493</v>
      </c>
      <c r="H1716" t="s">
        <v>265</v>
      </c>
      <c r="I1716" t="s">
        <v>266</v>
      </c>
      <c r="J1716">
        <v>0.5</v>
      </c>
      <c r="K1716">
        <v>0</v>
      </c>
    </row>
    <row r="1717" spans="1:11">
      <c r="A1717" s="57">
        <v>41579</v>
      </c>
      <c r="B1717">
        <v>1</v>
      </c>
      <c r="C1717">
        <v>46.24</v>
      </c>
      <c r="D1717">
        <v>47.62</v>
      </c>
      <c r="E1717">
        <v>47.62</v>
      </c>
      <c r="F1717">
        <v>7393</v>
      </c>
      <c r="G1717" t="s">
        <v>493</v>
      </c>
      <c r="H1717" t="s">
        <v>267</v>
      </c>
      <c r="I1717" t="s">
        <v>266</v>
      </c>
      <c r="J1717">
        <v>0.5</v>
      </c>
      <c r="K1717">
        <v>0</v>
      </c>
    </row>
    <row r="1718" spans="1:11">
      <c r="A1718" s="57">
        <v>41579</v>
      </c>
      <c r="B1718">
        <v>699</v>
      </c>
      <c r="C1718">
        <v>225225.60000000001</v>
      </c>
      <c r="D1718">
        <v>225225.60000000001</v>
      </c>
      <c r="E1718">
        <v>225225.60000000001</v>
      </c>
      <c r="F1718">
        <v>7394</v>
      </c>
      <c r="G1718" t="s">
        <v>494</v>
      </c>
      <c r="H1718" t="s">
        <v>265</v>
      </c>
      <c r="I1718" t="s">
        <v>266</v>
      </c>
      <c r="J1718">
        <v>0.5</v>
      </c>
      <c r="K1718">
        <v>0</v>
      </c>
    </row>
    <row r="1719" spans="1:11">
      <c r="A1719" s="57">
        <v>41579</v>
      </c>
      <c r="B1719">
        <v>83</v>
      </c>
      <c r="C1719">
        <v>3258.46</v>
      </c>
      <c r="D1719">
        <v>3431.12</v>
      </c>
      <c r="E1719">
        <v>3431.12</v>
      </c>
      <c r="F1719">
        <v>7394</v>
      </c>
      <c r="G1719" t="s">
        <v>494</v>
      </c>
      <c r="H1719" t="s">
        <v>267</v>
      </c>
      <c r="I1719" t="s">
        <v>266</v>
      </c>
      <c r="J1719">
        <v>0.5</v>
      </c>
      <c r="K1719">
        <v>0</v>
      </c>
    </row>
    <row r="1720" spans="1:11">
      <c r="A1720" s="57">
        <v>41579</v>
      </c>
      <c r="B1720">
        <v>341</v>
      </c>
      <c r="C1720">
        <v>49141.08</v>
      </c>
      <c r="D1720">
        <v>49141.08</v>
      </c>
      <c r="E1720">
        <v>49141.08</v>
      </c>
      <c r="F1720">
        <v>7395</v>
      </c>
      <c r="G1720" t="s">
        <v>495</v>
      </c>
      <c r="H1720" t="s">
        <v>265</v>
      </c>
      <c r="I1720" t="s">
        <v>266</v>
      </c>
      <c r="J1720">
        <v>0.5</v>
      </c>
      <c r="K1720">
        <v>0</v>
      </c>
    </row>
    <row r="1721" spans="1:11">
      <c r="A1721" s="57">
        <v>41579</v>
      </c>
      <c r="B1721">
        <v>49</v>
      </c>
      <c r="C1721">
        <v>2929.43</v>
      </c>
      <c r="D1721">
        <v>3017.33</v>
      </c>
      <c r="E1721">
        <v>3017.33</v>
      </c>
      <c r="F1721">
        <v>7395</v>
      </c>
      <c r="G1721" t="s">
        <v>495</v>
      </c>
      <c r="H1721" t="s">
        <v>267</v>
      </c>
      <c r="I1721" t="s">
        <v>266</v>
      </c>
      <c r="J1721">
        <v>0.5</v>
      </c>
      <c r="K1721">
        <v>0</v>
      </c>
    </row>
    <row r="1722" spans="1:11">
      <c r="A1722" s="57">
        <v>41579</v>
      </c>
      <c r="B1722">
        <v>5</v>
      </c>
      <c r="C1722">
        <v>-74.709999999999994</v>
      </c>
      <c r="D1722">
        <v>0</v>
      </c>
      <c r="E1722">
        <v>-74.709999999999994</v>
      </c>
      <c r="F1722">
        <v>7399</v>
      </c>
      <c r="G1722" t="s">
        <v>496</v>
      </c>
      <c r="H1722" t="s">
        <v>265</v>
      </c>
      <c r="I1722">
        <v>0</v>
      </c>
      <c r="J1722">
        <v>0</v>
      </c>
      <c r="K1722">
        <v>0</v>
      </c>
    </row>
    <row r="1723" spans="1:11">
      <c r="A1723" s="57">
        <v>41579</v>
      </c>
      <c r="B1723">
        <v>38552</v>
      </c>
      <c r="C1723">
        <v>4597217.95</v>
      </c>
      <c r="D1723">
        <v>4597217.95</v>
      </c>
      <c r="E1723">
        <v>4597217.95</v>
      </c>
      <c r="F1723">
        <v>7399</v>
      </c>
      <c r="G1723" t="s">
        <v>496</v>
      </c>
      <c r="H1723" t="s">
        <v>265</v>
      </c>
      <c r="I1723" t="s">
        <v>266</v>
      </c>
      <c r="J1723">
        <v>0.5</v>
      </c>
      <c r="K1723">
        <v>0</v>
      </c>
    </row>
    <row r="1724" spans="1:11">
      <c r="A1724" s="57">
        <v>41579</v>
      </c>
      <c r="B1724">
        <v>3</v>
      </c>
      <c r="C1724">
        <v>-2485.3200000000002</v>
      </c>
      <c r="D1724">
        <v>0</v>
      </c>
      <c r="E1724">
        <v>-2414.98</v>
      </c>
      <c r="F1724">
        <v>7399</v>
      </c>
      <c r="G1724" t="s">
        <v>496</v>
      </c>
      <c r="H1724" t="s">
        <v>267</v>
      </c>
      <c r="I1724">
        <v>0</v>
      </c>
      <c r="J1724">
        <v>0</v>
      </c>
      <c r="K1724">
        <v>0</v>
      </c>
    </row>
    <row r="1725" spans="1:11">
      <c r="A1725" s="57">
        <v>41579</v>
      </c>
      <c r="B1725">
        <v>13201</v>
      </c>
      <c r="C1725">
        <v>1556600.68</v>
      </c>
      <c r="D1725">
        <v>1604428.2</v>
      </c>
      <c r="E1725">
        <v>1604428.2</v>
      </c>
      <c r="F1725">
        <v>7399</v>
      </c>
      <c r="G1725" t="s">
        <v>496</v>
      </c>
      <c r="H1725" t="s">
        <v>267</v>
      </c>
      <c r="I1725" t="s">
        <v>266</v>
      </c>
      <c r="J1725">
        <v>0.5</v>
      </c>
      <c r="K1725">
        <v>0</v>
      </c>
    </row>
    <row r="1726" spans="1:11">
      <c r="A1726" s="57">
        <v>41579</v>
      </c>
      <c r="B1726">
        <v>5213</v>
      </c>
      <c r="C1726">
        <v>1266640.71</v>
      </c>
      <c r="D1726">
        <v>1266640.71</v>
      </c>
      <c r="E1726">
        <v>1266640.71</v>
      </c>
      <c r="F1726">
        <v>7512</v>
      </c>
      <c r="G1726" t="s">
        <v>497</v>
      </c>
      <c r="H1726" t="s">
        <v>265</v>
      </c>
      <c r="I1726" t="s">
        <v>277</v>
      </c>
      <c r="J1726">
        <v>0.55000000000000004</v>
      </c>
      <c r="K1726">
        <v>0</v>
      </c>
    </row>
    <row r="1727" spans="1:11">
      <c r="A1727" s="57">
        <v>41579</v>
      </c>
      <c r="B1727">
        <v>1</v>
      </c>
      <c r="C1727">
        <v>25.24</v>
      </c>
      <c r="D1727">
        <v>0</v>
      </c>
      <c r="E1727">
        <v>26</v>
      </c>
      <c r="F1727">
        <v>7512</v>
      </c>
      <c r="G1727" t="s">
        <v>497</v>
      </c>
      <c r="H1727" t="s">
        <v>267</v>
      </c>
      <c r="I1727">
        <v>0</v>
      </c>
      <c r="J1727">
        <v>0</v>
      </c>
      <c r="K1727">
        <v>0</v>
      </c>
    </row>
    <row r="1728" spans="1:11">
      <c r="A1728" s="57">
        <v>41579</v>
      </c>
      <c r="B1728">
        <v>1551</v>
      </c>
      <c r="C1728">
        <v>500943.95</v>
      </c>
      <c r="D1728">
        <v>515426.21</v>
      </c>
      <c r="E1728">
        <v>515426.21</v>
      </c>
      <c r="F1728">
        <v>7512</v>
      </c>
      <c r="G1728" t="s">
        <v>497</v>
      </c>
      <c r="H1728" t="s">
        <v>267</v>
      </c>
      <c r="I1728" t="s">
        <v>277</v>
      </c>
      <c r="J1728">
        <v>0.55000000000000004</v>
      </c>
      <c r="K1728">
        <v>0</v>
      </c>
    </row>
    <row r="1729" spans="1:11">
      <c r="A1729" s="57">
        <v>41579</v>
      </c>
      <c r="B1729">
        <v>119</v>
      </c>
      <c r="C1729">
        <v>16428.240000000002</v>
      </c>
      <c r="D1729">
        <v>16428.240000000002</v>
      </c>
      <c r="E1729">
        <v>16428.240000000002</v>
      </c>
      <c r="F1729">
        <v>7513</v>
      </c>
      <c r="G1729" t="s">
        <v>498</v>
      </c>
      <c r="H1729" t="s">
        <v>265</v>
      </c>
      <c r="I1729" t="s">
        <v>277</v>
      </c>
      <c r="J1729">
        <v>0.55000000000000004</v>
      </c>
      <c r="K1729">
        <v>0</v>
      </c>
    </row>
    <row r="1730" spans="1:11">
      <c r="A1730" s="57">
        <v>41579</v>
      </c>
      <c r="B1730">
        <v>14</v>
      </c>
      <c r="C1730">
        <v>3442.62</v>
      </c>
      <c r="D1730">
        <v>3442.62</v>
      </c>
      <c r="E1730">
        <v>3442.62</v>
      </c>
      <c r="F1730">
        <v>7519</v>
      </c>
      <c r="G1730" t="s">
        <v>499</v>
      </c>
      <c r="H1730" t="s">
        <v>265</v>
      </c>
      <c r="I1730" t="s">
        <v>277</v>
      </c>
      <c r="J1730">
        <v>0.55000000000000004</v>
      </c>
      <c r="K1730">
        <v>0</v>
      </c>
    </row>
    <row r="1731" spans="1:11">
      <c r="A1731" s="57">
        <v>41579</v>
      </c>
      <c r="B1731">
        <v>3</v>
      </c>
      <c r="C1731">
        <v>-1509.42</v>
      </c>
      <c r="D1731">
        <v>-1449.96</v>
      </c>
      <c r="E1731">
        <v>-1449.96</v>
      </c>
      <c r="F1731">
        <v>7519</v>
      </c>
      <c r="G1731" t="s">
        <v>499</v>
      </c>
      <c r="H1731" t="s">
        <v>267</v>
      </c>
      <c r="I1731" t="s">
        <v>277</v>
      </c>
      <c r="J1731">
        <v>0.55000000000000004</v>
      </c>
      <c r="K1731">
        <v>0</v>
      </c>
    </row>
    <row r="1732" spans="1:11">
      <c r="A1732" s="57">
        <v>41579</v>
      </c>
      <c r="B1732">
        <v>28071</v>
      </c>
      <c r="C1732">
        <v>917958.85</v>
      </c>
      <c r="D1732">
        <v>917958.85</v>
      </c>
      <c r="E1732">
        <v>917958.85</v>
      </c>
      <c r="F1732">
        <v>7523</v>
      </c>
      <c r="G1732" t="s">
        <v>500</v>
      </c>
      <c r="H1732" t="s">
        <v>265</v>
      </c>
      <c r="I1732" t="s">
        <v>271</v>
      </c>
      <c r="J1732">
        <v>0.52</v>
      </c>
      <c r="K1732">
        <v>0</v>
      </c>
    </row>
    <row r="1733" spans="1:11">
      <c r="A1733" s="57">
        <v>41579</v>
      </c>
      <c r="B1733">
        <v>104</v>
      </c>
      <c r="C1733">
        <v>2787.71</v>
      </c>
      <c r="D1733">
        <v>2877.63</v>
      </c>
      <c r="E1733">
        <v>2877.63</v>
      </c>
      <c r="F1733">
        <v>7523</v>
      </c>
      <c r="G1733" t="s">
        <v>500</v>
      </c>
      <c r="H1733" t="s">
        <v>267</v>
      </c>
      <c r="I1733" t="s">
        <v>271</v>
      </c>
      <c r="J1733">
        <v>0.52</v>
      </c>
      <c r="K1733">
        <v>0</v>
      </c>
    </row>
    <row r="1734" spans="1:11">
      <c r="A1734" s="57">
        <v>41579</v>
      </c>
      <c r="B1734">
        <v>55</v>
      </c>
      <c r="C1734">
        <v>33522.17</v>
      </c>
      <c r="D1734">
        <v>33522.17</v>
      </c>
      <c r="E1734">
        <v>33522.17</v>
      </c>
      <c r="F1734">
        <v>7531</v>
      </c>
      <c r="G1734" t="s">
        <v>501</v>
      </c>
      <c r="H1734" t="s">
        <v>265</v>
      </c>
      <c r="I1734" t="s">
        <v>271</v>
      </c>
      <c r="J1734">
        <v>0.52</v>
      </c>
      <c r="K1734">
        <v>0</v>
      </c>
    </row>
    <row r="1735" spans="1:11">
      <c r="A1735" s="57">
        <v>41579</v>
      </c>
      <c r="B1735">
        <v>1</v>
      </c>
      <c r="C1735">
        <v>429.09</v>
      </c>
      <c r="D1735">
        <v>441.97</v>
      </c>
      <c r="E1735">
        <v>441.97</v>
      </c>
      <c r="F1735">
        <v>7531</v>
      </c>
      <c r="G1735" t="s">
        <v>501</v>
      </c>
      <c r="H1735" t="s">
        <v>267</v>
      </c>
      <c r="I1735" t="s">
        <v>271</v>
      </c>
      <c r="J1735">
        <v>0.52</v>
      </c>
      <c r="K1735">
        <v>0</v>
      </c>
    </row>
    <row r="1736" spans="1:11">
      <c r="A1736" s="57">
        <v>41579</v>
      </c>
      <c r="B1736">
        <v>1</v>
      </c>
      <c r="C1736">
        <v>4078.8</v>
      </c>
      <c r="D1736">
        <v>0</v>
      </c>
      <c r="E1736">
        <v>4078.8</v>
      </c>
      <c r="F1736">
        <v>7538</v>
      </c>
      <c r="G1736" t="s">
        <v>503</v>
      </c>
      <c r="H1736" t="s">
        <v>265</v>
      </c>
      <c r="I1736">
        <v>0</v>
      </c>
      <c r="J1736">
        <v>0</v>
      </c>
      <c r="K1736">
        <v>0</v>
      </c>
    </row>
    <row r="1737" spans="1:11">
      <c r="A1737" s="57">
        <v>41579</v>
      </c>
      <c r="B1737">
        <v>3604</v>
      </c>
      <c r="C1737">
        <v>1456255.38</v>
      </c>
      <c r="D1737">
        <v>1456255.38</v>
      </c>
      <c r="E1737">
        <v>1456255.38</v>
      </c>
      <c r="F1737">
        <v>7538</v>
      </c>
      <c r="G1737" t="s">
        <v>503</v>
      </c>
      <c r="H1737" t="s">
        <v>265</v>
      </c>
      <c r="I1737" t="s">
        <v>271</v>
      </c>
      <c r="J1737">
        <v>0.52</v>
      </c>
      <c r="K1737">
        <v>0</v>
      </c>
    </row>
    <row r="1738" spans="1:11">
      <c r="A1738" s="57">
        <v>41579</v>
      </c>
      <c r="B1738">
        <v>24</v>
      </c>
      <c r="C1738">
        <v>8745.51</v>
      </c>
      <c r="D1738">
        <v>9012.2900000000009</v>
      </c>
      <c r="E1738">
        <v>9012.2900000000009</v>
      </c>
      <c r="F1738">
        <v>7538</v>
      </c>
      <c r="G1738" t="s">
        <v>503</v>
      </c>
      <c r="H1738" t="s">
        <v>267</v>
      </c>
      <c r="I1738" t="s">
        <v>271</v>
      </c>
      <c r="J1738">
        <v>0.52</v>
      </c>
      <c r="K1738">
        <v>0</v>
      </c>
    </row>
    <row r="1739" spans="1:11">
      <c r="A1739" s="57">
        <v>41579</v>
      </c>
      <c r="B1739">
        <v>1</v>
      </c>
      <c r="C1739">
        <v>36.21</v>
      </c>
      <c r="D1739">
        <v>37.29</v>
      </c>
      <c r="E1739">
        <v>37.29</v>
      </c>
      <c r="F1739">
        <v>7542</v>
      </c>
      <c r="G1739" t="s">
        <v>504</v>
      </c>
      <c r="H1739" t="s">
        <v>267</v>
      </c>
      <c r="I1739" t="s">
        <v>271</v>
      </c>
      <c r="J1739">
        <v>0.52</v>
      </c>
      <c r="K1739">
        <v>0</v>
      </c>
    </row>
    <row r="1740" spans="1:11">
      <c r="A1740" s="57">
        <v>41579</v>
      </c>
      <c r="B1740">
        <v>3</v>
      </c>
      <c r="C1740">
        <v>2503</v>
      </c>
      <c r="D1740">
        <v>2503</v>
      </c>
      <c r="E1740">
        <v>2503</v>
      </c>
      <c r="F1740">
        <v>7549</v>
      </c>
      <c r="G1740" t="s">
        <v>505</v>
      </c>
      <c r="H1740" t="s">
        <v>265</v>
      </c>
      <c r="I1740" t="s">
        <v>271</v>
      </c>
      <c r="J1740">
        <v>0.52</v>
      </c>
      <c r="K1740">
        <v>0</v>
      </c>
    </row>
    <row r="1741" spans="1:11">
      <c r="A1741" s="57">
        <v>41579</v>
      </c>
      <c r="B1741">
        <v>134</v>
      </c>
      <c r="C1741">
        <v>23954.51</v>
      </c>
      <c r="D1741">
        <v>23954.51</v>
      </c>
      <c r="E1741">
        <v>23954.51</v>
      </c>
      <c r="F1741">
        <v>7622</v>
      </c>
      <c r="G1741" t="s">
        <v>506</v>
      </c>
      <c r="H1741" t="s">
        <v>265</v>
      </c>
      <c r="I1741" t="s">
        <v>266</v>
      </c>
      <c r="J1741">
        <v>0.5</v>
      </c>
      <c r="K1741">
        <v>0</v>
      </c>
    </row>
    <row r="1742" spans="1:11">
      <c r="A1742" s="57">
        <v>41579</v>
      </c>
      <c r="B1742">
        <v>2</v>
      </c>
      <c r="C1742">
        <v>683.47</v>
      </c>
      <c r="D1742">
        <v>703.97</v>
      </c>
      <c r="E1742">
        <v>703.97</v>
      </c>
      <c r="F1742">
        <v>7622</v>
      </c>
      <c r="G1742" t="s">
        <v>506</v>
      </c>
      <c r="H1742" t="s">
        <v>267</v>
      </c>
      <c r="I1742" t="s">
        <v>266</v>
      </c>
      <c r="J1742">
        <v>0.5</v>
      </c>
      <c r="K1742">
        <v>0</v>
      </c>
    </row>
    <row r="1743" spans="1:11">
      <c r="A1743" s="57">
        <v>41579</v>
      </c>
      <c r="B1743">
        <v>4</v>
      </c>
      <c r="C1743">
        <v>270.74</v>
      </c>
      <c r="D1743">
        <v>278.86</v>
      </c>
      <c r="E1743">
        <v>278.86</v>
      </c>
      <c r="F1743">
        <v>7629</v>
      </c>
      <c r="G1743" t="s">
        <v>507</v>
      </c>
      <c r="H1743" t="s">
        <v>267</v>
      </c>
      <c r="I1743" t="s">
        <v>266</v>
      </c>
      <c r="J1743">
        <v>0.5</v>
      </c>
      <c r="K1743">
        <v>0</v>
      </c>
    </row>
    <row r="1744" spans="1:11">
      <c r="A1744" s="57">
        <v>41579</v>
      </c>
      <c r="B1744">
        <v>2</v>
      </c>
      <c r="C1744">
        <v>3380.15</v>
      </c>
      <c r="D1744">
        <v>3481.55</v>
      </c>
      <c r="E1744">
        <v>3481.55</v>
      </c>
      <c r="F1744">
        <v>7631</v>
      </c>
      <c r="G1744" t="s">
        <v>508</v>
      </c>
      <c r="H1744" t="s">
        <v>267</v>
      </c>
      <c r="I1744" t="s">
        <v>268</v>
      </c>
      <c r="J1744">
        <v>0.5</v>
      </c>
      <c r="K1744">
        <v>0</v>
      </c>
    </row>
    <row r="1745" spans="1:11">
      <c r="A1745" s="57">
        <v>41579</v>
      </c>
      <c r="B1745">
        <v>147</v>
      </c>
      <c r="C1745">
        <v>18379.900000000001</v>
      </c>
      <c r="D1745">
        <v>18379.900000000001</v>
      </c>
      <c r="E1745">
        <v>18379.900000000001</v>
      </c>
      <c r="F1745">
        <v>7699</v>
      </c>
      <c r="G1745" t="s">
        <v>509</v>
      </c>
      <c r="H1745" t="s">
        <v>265</v>
      </c>
      <c r="I1745" t="s">
        <v>266</v>
      </c>
      <c r="J1745">
        <v>0.5</v>
      </c>
      <c r="K1745">
        <v>0</v>
      </c>
    </row>
    <row r="1746" spans="1:11">
      <c r="A1746" s="57">
        <v>41579</v>
      </c>
      <c r="B1746">
        <v>6</v>
      </c>
      <c r="C1746">
        <v>6713.24</v>
      </c>
      <c r="D1746">
        <v>6914.64</v>
      </c>
      <c r="E1746">
        <v>6914.64</v>
      </c>
      <c r="F1746">
        <v>7699</v>
      </c>
      <c r="G1746" t="s">
        <v>509</v>
      </c>
      <c r="H1746" t="s">
        <v>267</v>
      </c>
      <c r="I1746" t="s">
        <v>266</v>
      </c>
      <c r="J1746">
        <v>0.5</v>
      </c>
      <c r="K1746">
        <v>0</v>
      </c>
    </row>
    <row r="1747" spans="1:11">
      <c r="A1747" s="57">
        <v>41579</v>
      </c>
      <c r="B1747">
        <v>10</v>
      </c>
      <c r="C1747">
        <v>1088.0899999999999</v>
      </c>
      <c r="D1747">
        <v>1120.77</v>
      </c>
      <c r="E1747">
        <v>1120.77</v>
      </c>
      <c r="F1747">
        <v>7829</v>
      </c>
      <c r="G1747" t="s">
        <v>510</v>
      </c>
      <c r="H1747" t="s">
        <v>267</v>
      </c>
      <c r="I1747" t="s">
        <v>266</v>
      </c>
      <c r="J1747">
        <v>0.5</v>
      </c>
      <c r="K1747">
        <v>0</v>
      </c>
    </row>
    <row r="1748" spans="1:11">
      <c r="A1748" s="57">
        <v>41579</v>
      </c>
      <c r="B1748">
        <v>7579</v>
      </c>
      <c r="C1748">
        <v>344549.34</v>
      </c>
      <c r="D1748">
        <v>344549.34</v>
      </c>
      <c r="E1748">
        <v>344549.34</v>
      </c>
      <c r="F1748">
        <v>7832</v>
      </c>
      <c r="G1748" t="s">
        <v>511</v>
      </c>
      <c r="H1748" t="s">
        <v>265</v>
      </c>
      <c r="I1748" t="s">
        <v>266</v>
      </c>
      <c r="J1748">
        <v>0.5</v>
      </c>
      <c r="K1748">
        <v>0</v>
      </c>
    </row>
    <row r="1749" spans="1:11">
      <c r="A1749" s="57">
        <v>41579</v>
      </c>
      <c r="B1749">
        <v>82</v>
      </c>
      <c r="C1749">
        <v>2306.5500000000002</v>
      </c>
      <c r="D1749">
        <v>2377.25</v>
      </c>
      <c r="E1749">
        <v>2377.25</v>
      </c>
      <c r="F1749">
        <v>7832</v>
      </c>
      <c r="G1749" t="s">
        <v>511</v>
      </c>
      <c r="H1749" t="s">
        <v>267</v>
      </c>
      <c r="I1749" t="s">
        <v>266</v>
      </c>
      <c r="J1749">
        <v>0.5</v>
      </c>
      <c r="K1749">
        <v>0</v>
      </c>
    </row>
    <row r="1750" spans="1:11">
      <c r="A1750" s="57">
        <v>41579</v>
      </c>
      <c r="B1750">
        <v>113</v>
      </c>
      <c r="C1750">
        <v>5889.73</v>
      </c>
      <c r="D1750">
        <v>5889.73</v>
      </c>
      <c r="E1750">
        <v>5889.73</v>
      </c>
      <c r="F1750">
        <v>7841</v>
      </c>
      <c r="G1750" t="s">
        <v>512</v>
      </c>
      <c r="H1750" t="s">
        <v>265</v>
      </c>
      <c r="I1750" t="s">
        <v>268</v>
      </c>
      <c r="J1750">
        <v>0.5</v>
      </c>
      <c r="K1750">
        <v>0</v>
      </c>
    </row>
    <row r="1751" spans="1:11">
      <c r="A1751" s="57">
        <v>41579</v>
      </c>
      <c r="B1751">
        <v>20</v>
      </c>
      <c r="C1751">
        <v>1431.53</v>
      </c>
      <c r="D1751">
        <v>1474.45</v>
      </c>
      <c r="E1751">
        <v>1474.45</v>
      </c>
      <c r="F1751">
        <v>7841</v>
      </c>
      <c r="G1751" t="s">
        <v>512</v>
      </c>
      <c r="H1751" t="s">
        <v>267</v>
      </c>
      <c r="I1751" t="s">
        <v>268</v>
      </c>
      <c r="J1751">
        <v>0.5</v>
      </c>
      <c r="K1751">
        <v>0</v>
      </c>
    </row>
    <row r="1752" spans="1:11">
      <c r="A1752" s="57">
        <v>41579</v>
      </c>
      <c r="B1752">
        <v>18</v>
      </c>
      <c r="C1752">
        <v>1609</v>
      </c>
      <c r="D1752">
        <v>1609</v>
      </c>
      <c r="E1752">
        <v>1609</v>
      </c>
      <c r="F1752">
        <v>7911</v>
      </c>
      <c r="G1752" t="s">
        <v>513</v>
      </c>
      <c r="H1752" t="s">
        <v>265</v>
      </c>
      <c r="I1752" t="s">
        <v>266</v>
      </c>
      <c r="J1752">
        <v>0.5</v>
      </c>
      <c r="K1752">
        <v>0</v>
      </c>
    </row>
    <row r="1753" spans="1:11">
      <c r="A1753" s="57">
        <v>41579</v>
      </c>
      <c r="B1753">
        <v>12578</v>
      </c>
      <c r="C1753">
        <v>2235043.7200000002</v>
      </c>
      <c r="D1753">
        <v>2235043.7200000002</v>
      </c>
      <c r="E1753">
        <v>2235043.7200000002</v>
      </c>
      <c r="F1753">
        <v>7922</v>
      </c>
      <c r="G1753" t="s">
        <v>514</v>
      </c>
      <c r="H1753" t="s">
        <v>265</v>
      </c>
      <c r="I1753" t="s">
        <v>266</v>
      </c>
      <c r="J1753">
        <v>0.5</v>
      </c>
      <c r="K1753">
        <v>0</v>
      </c>
    </row>
    <row r="1754" spans="1:11">
      <c r="A1754" s="57">
        <v>41579</v>
      </c>
      <c r="B1754">
        <v>722</v>
      </c>
      <c r="C1754">
        <v>225817.71</v>
      </c>
      <c r="D1754">
        <v>232915.51</v>
      </c>
      <c r="E1754">
        <v>232915.51</v>
      </c>
      <c r="F1754">
        <v>7922</v>
      </c>
      <c r="G1754" t="s">
        <v>514</v>
      </c>
      <c r="H1754" t="s">
        <v>267</v>
      </c>
      <c r="I1754" t="s">
        <v>266</v>
      </c>
      <c r="J1754">
        <v>0.5</v>
      </c>
      <c r="K1754">
        <v>0</v>
      </c>
    </row>
    <row r="1755" spans="1:11">
      <c r="A1755" s="57">
        <v>41579</v>
      </c>
      <c r="B1755">
        <v>179</v>
      </c>
      <c r="C1755">
        <v>44367.73</v>
      </c>
      <c r="D1755">
        <v>44367.73</v>
      </c>
      <c r="E1755">
        <v>44367.73</v>
      </c>
      <c r="F1755">
        <v>7929</v>
      </c>
      <c r="G1755" t="s">
        <v>515</v>
      </c>
      <c r="H1755" t="s">
        <v>265</v>
      </c>
      <c r="I1755" t="s">
        <v>266</v>
      </c>
      <c r="J1755">
        <v>0.5</v>
      </c>
      <c r="K1755">
        <v>0</v>
      </c>
    </row>
    <row r="1756" spans="1:11">
      <c r="A1756" s="57">
        <v>41579</v>
      </c>
      <c r="B1756">
        <v>9</v>
      </c>
      <c r="C1756">
        <v>723.56</v>
      </c>
      <c r="D1756">
        <v>749.24</v>
      </c>
      <c r="E1756">
        <v>749.24</v>
      </c>
      <c r="F1756">
        <v>7929</v>
      </c>
      <c r="G1756" t="s">
        <v>515</v>
      </c>
      <c r="H1756" t="s">
        <v>267</v>
      </c>
      <c r="I1756" t="s">
        <v>266</v>
      </c>
      <c r="J1756">
        <v>0.5</v>
      </c>
      <c r="K1756">
        <v>0</v>
      </c>
    </row>
    <row r="1757" spans="1:11">
      <c r="A1757" s="57">
        <v>41579</v>
      </c>
      <c r="B1757">
        <v>2</v>
      </c>
      <c r="C1757">
        <v>64.010000000000005</v>
      </c>
      <c r="D1757">
        <v>65.930000000000007</v>
      </c>
      <c r="E1757">
        <v>65.930000000000007</v>
      </c>
      <c r="F1757">
        <v>7933</v>
      </c>
      <c r="G1757" t="s">
        <v>516</v>
      </c>
      <c r="H1757" t="s">
        <v>267</v>
      </c>
      <c r="I1757" t="s">
        <v>266</v>
      </c>
      <c r="J1757">
        <v>0.5</v>
      </c>
      <c r="K1757">
        <v>0</v>
      </c>
    </row>
    <row r="1758" spans="1:11">
      <c r="A1758" s="57">
        <v>41579</v>
      </c>
      <c r="B1758">
        <v>159</v>
      </c>
      <c r="C1758">
        <v>89511.5</v>
      </c>
      <c r="D1758">
        <v>89511.5</v>
      </c>
      <c r="E1758">
        <v>89511.5</v>
      </c>
      <c r="F1758">
        <v>7941</v>
      </c>
      <c r="G1758" t="s">
        <v>517</v>
      </c>
      <c r="H1758" t="s">
        <v>265</v>
      </c>
      <c r="I1758" t="s">
        <v>266</v>
      </c>
      <c r="J1758">
        <v>0.5</v>
      </c>
      <c r="K1758">
        <v>0</v>
      </c>
    </row>
    <row r="1759" spans="1:11">
      <c r="A1759" s="57">
        <v>41579</v>
      </c>
      <c r="B1759">
        <v>22</v>
      </c>
      <c r="C1759">
        <v>6290.76</v>
      </c>
      <c r="D1759">
        <v>6480.54</v>
      </c>
      <c r="E1759">
        <v>6480.54</v>
      </c>
      <c r="F1759">
        <v>7941</v>
      </c>
      <c r="G1759" t="s">
        <v>517</v>
      </c>
      <c r="H1759" t="s">
        <v>267</v>
      </c>
      <c r="I1759" t="s">
        <v>266</v>
      </c>
      <c r="J1759">
        <v>0.5</v>
      </c>
      <c r="K1759">
        <v>0</v>
      </c>
    </row>
    <row r="1760" spans="1:11">
      <c r="A1760" s="57">
        <v>41579</v>
      </c>
      <c r="B1760">
        <v>757</v>
      </c>
      <c r="C1760">
        <v>83335.63</v>
      </c>
      <c r="D1760">
        <v>83335.63</v>
      </c>
      <c r="E1760">
        <v>83335.63</v>
      </c>
      <c r="F1760">
        <v>7991</v>
      </c>
      <c r="G1760" t="s">
        <v>518</v>
      </c>
      <c r="H1760" t="s">
        <v>265</v>
      </c>
      <c r="I1760" t="s">
        <v>266</v>
      </c>
      <c r="J1760">
        <v>0.5</v>
      </c>
      <c r="K1760">
        <v>0</v>
      </c>
    </row>
    <row r="1761" spans="1:11">
      <c r="A1761" s="57">
        <v>41579</v>
      </c>
      <c r="B1761">
        <v>206</v>
      </c>
      <c r="C1761">
        <v>36163.69</v>
      </c>
      <c r="D1761">
        <v>37271.57</v>
      </c>
      <c r="E1761">
        <v>37271.57</v>
      </c>
      <c r="F1761">
        <v>7991</v>
      </c>
      <c r="G1761" t="s">
        <v>518</v>
      </c>
      <c r="H1761" t="s">
        <v>267</v>
      </c>
      <c r="I1761" t="s">
        <v>266</v>
      </c>
      <c r="J1761">
        <v>0.5</v>
      </c>
      <c r="K1761">
        <v>0</v>
      </c>
    </row>
    <row r="1762" spans="1:11">
      <c r="A1762" s="57">
        <v>41579</v>
      </c>
      <c r="B1762">
        <v>405</v>
      </c>
      <c r="C1762">
        <v>52872.2</v>
      </c>
      <c r="D1762">
        <v>52872.2</v>
      </c>
      <c r="E1762">
        <v>52872.2</v>
      </c>
      <c r="F1762">
        <v>7992</v>
      </c>
      <c r="G1762" t="s">
        <v>519</v>
      </c>
      <c r="H1762" t="s">
        <v>265</v>
      </c>
      <c r="I1762" t="s">
        <v>266</v>
      </c>
      <c r="J1762">
        <v>0.5</v>
      </c>
      <c r="K1762">
        <v>0</v>
      </c>
    </row>
    <row r="1763" spans="1:11">
      <c r="A1763" s="57">
        <v>41579</v>
      </c>
      <c r="B1763">
        <v>84</v>
      </c>
      <c r="C1763">
        <v>45201.87</v>
      </c>
      <c r="D1763">
        <v>46578.07</v>
      </c>
      <c r="E1763">
        <v>46578.07</v>
      </c>
      <c r="F1763">
        <v>7992</v>
      </c>
      <c r="G1763" t="s">
        <v>519</v>
      </c>
      <c r="H1763" t="s">
        <v>267</v>
      </c>
      <c r="I1763" t="s">
        <v>266</v>
      </c>
      <c r="J1763">
        <v>0.5</v>
      </c>
      <c r="K1763">
        <v>0</v>
      </c>
    </row>
    <row r="1764" spans="1:11">
      <c r="A1764" s="57">
        <v>41579</v>
      </c>
      <c r="B1764">
        <v>1</v>
      </c>
      <c r="C1764">
        <v>7.93</v>
      </c>
      <c r="D1764">
        <v>8.17</v>
      </c>
      <c r="E1764">
        <v>8.17</v>
      </c>
      <c r="F1764">
        <v>7993</v>
      </c>
      <c r="G1764" t="s">
        <v>520</v>
      </c>
      <c r="H1764" t="s">
        <v>267</v>
      </c>
      <c r="I1764" t="s">
        <v>268</v>
      </c>
      <c r="J1764">
        <v>0.5</v>
      </c>
      <c r="K1764">
        <v>0</v>
      </c>
    </row>
    <row r="1765" spans="1:11">
      <c r="A1765" s="57">
        <v>41579</v>
      </c>
      <c r="B1765">
        <v>4</v>
      </c>
      <c r="C1765">
        <v>45.22</v>
      </c>
      <c r="D1765">
        <v>46.58</v>
      </c>
      <c r="E1765">
        <v>46.58</v>
      </c>
      <c r="F1765">
        <v>7994</v>
      </c>
      <c r="G1765" t="s">
        <v>521</v>
      </c>
      <c r="H1765" t="s">
        <v>267</v>
      </c>
      <c r="I1765" t="s">
        <v>266</v>
      </c>
      <c r="J1765">
        <v>0.5</v>
      </c>
      <c r="K1765">
        <v>0</v>
      </c>
    </row>
    <row r="1766" spans="1:11">
      <c r="A1766" s="57">
        <v>41579</v>
      </c>
      <c r="B1766">
        <v>539</v>
      </c>
      <c r="C1766">
        <v>66567.19</v>
      </c>
      <c r="D1766">
        <v>66567.19</v>
      </c>
      <c r="E1766">
        <v>66567.19</v>
      </c>
      <c r="F1766">
        <v>7996</v>
      </c>
      <c r="G1766" t="s">
        <v>522</v>
      </c>
      <c r="H1766" t="s">
        <v>265</v>
      </c>
      <c r="I1766" t="s">
        <v>266</v>
      </c>
      <c r="J1766">
        <v>0.5</v>
      </c>
      <c r="K1766">
        <v>0</v>
      </c>
    </row>
    <row r="1767" spans="1:11">
      <c r="A1767" s="57">
        <v>41579</v>
      </c>
      <c r="B1767">
        <v>257</v>
      </c>
      <c r="C1767">
        <v>32544.91</v>
      </c>
      <c r="D1767">
        <v>33521.230000000003</v>
      </c>
      <c r="E1767">
        <v>33521.230000000003</v>
      </c>
      <c r="F1767">
        <v>7996</v>
      </c>
      <c r="G1767" t="s">
        <v>522</v>
      </c>
      <c r="H1767" t="s">
        <v>267</v>
      </c>
      <c r="I1767" t="s">
        <v>266</v>
      </c>
      <c r="J1767">
        <v>0.5</v>
      </c>
      <c r="K1767">
        <v>0</v>
      </c>
    </row>
    <row r="1768" spans="1:11">
      <c r="A1768" s="57">
        <v>41579</v>
      </c>
      <c r="B1768">
        <v>1</v>
      </c>
      <c r="C1768">
        <v>43.9</v>
      </c>
      <c r="D1768">
        <v>0</v>
      </c>
      <c r="E1768">
        <v>43.9</v>
      </c>
      <c r="F1768">
        <v>7997</v>
      </c>
      <c r="G1768" t="s">
        <v>523</v>
      </c>
      <c r="H1768" t="s">
        <v>265</v>
      </c>
      <c r="I1768">
        <v>0</v>
      </c>
      <c r="J1768">
        <v>0</v>
      </c>
      <c r="K1768">
        <v>0</v>
      </c>
    </row>
    <row r="1769" spans="1:11">
      <c r="A1769" s="57">
        <v>41579</v>
      </c>
      <c r="B1769">
        <v>7278</v>
      </c>
      <c r="C1769">
        <v>392926.17</v>
      </c>
      <c r="D1769">
        <v>392926.17</v>
      </c>
      <c r="E1769">
        <v>392926.17</v>
      </c>
      <c r="F1769">
        <v>7997</v>
      </c>
      <c r="G1769" t="s">
        <v>523</v>
      </c>
      <c r="H1769" t="s">
        <v>265</v>
      </c>
      <c r="I1769" t="s">
        <v>266</v>
      </c>
      <c r="J1769">
        <v>0.5</v>
      </c>
      <c r="K1769">
        <v>0</v>
      </c>
    </row>
    <row r="1770" spans="1:11">
      <c r="A1770" s="57">
        <v>41579</v>
      </c>
      <c r="B1770">
        <v>152</v>
      </c>
      <c r="C1770">
        <v>32474.28</v>
      </c>
      <c r="D1770">
        <v>33317.480000000003</v>
      </c>
      <c r="E1770">
        <v>33317.480000000003</v>
      </c>
      <c r="F1770">
        <v>7997</v>
      </c>
      <c r="G1770" t="s">
        <v>523</v>
      </c>
      <c r="H1770" t="s">
        <v>267</v>
      </c>
      <c r="I1770" t="s">
        <v>266</v>
      </c>
      <c r="J1770">
        <v>0.5</v>
      </c>
      <c r="K1770">
        <v>0</v>
      </c>
    </row>
    <row r="1771" spans="1:11">
      <c r="A1771" s="57">
        <v>41579</v>
      </c>
      <c r="B1771">
        <v>80</v>
      </c>
      <c r="C1771">
        <v>8567.39</v>
      </c>
      <c r="D1771">
        <v>8567.39</v>
      </c>
      <c r="E1771">
        <v>8567.39</v>
      </c>
      <c r="F1771">
        <v>7998</v>
      </c>
      <c r="G1771" t="s">
        <v>524</v>
      </c>
      <c r="H1771" t="s">
        <v>265</v>
      </c>
      <c r="I1771" t="s">
        <v>266</v>
      </c>
      <c r="J1771">
        <v>0.5</v>
      </c>
      <c r="K1771">
        <v>0</v>
      </c>
    </row>
    <row r="1772" spans="1:11">
      <c r="A1772" s="57">
        <v>41579</v>
      </c>
      <c r="B1772">
        <v>8</v>
      </c>
      <c r="C1772">
        <v>587.57000000000005</v>
      </c>
      <c r="D1772">
        <v>605.23</v>
      </c>
      <c r="E1772">
        <v>605.23</v>
      </c>
      <c r="F1772">
        <v>7998</v>
      </c>
      <c r="G1772" t="s">
        <v>524</v>
      </c>
      <c r="H1772" t="s">
        <v>267</v>
      </c>
      <c r="I1772" t="s">
        <v>266</v>
      </c>
      <c r="J1772">
        <v>0.5</v>
      </c>
      <c r="K1772">
        <v>0</v>
      </c>
    </row>
    <row r="1773" spans="1:11">
      <c r="A1773" s="57">
        <v>41579</v>
      </c>
      <c r="B1773">
        <v>523</v>
      </c>
      <c r="C1773">
        <v>54091.040000000001</v>
      </c>
      <c r="D1773">
        <v>54091.040000000001</v>
      </c>
      <c r="E1773">
        <v>54091.040000000001</v>
      </c>
      <c r="F1773">
        <v>7999</v>
      </c>
      <c r="G1773" t="s">
        <v>525</v>
      </c>
      <c r="H1773" t="s">
        <v>265</v>
      </c>
      <c r="I1773" t="s">
        <v>266</v>
      </c>
      <c r="J1773">
        <v>0.5</v>
      </c>
      <c r="K1773">
        <v>0</v>
      </c>
    </row>
    <row r="1774" spans="1:11">
      <c r="A1774" s="57">
        <v>41579</v>
      </c>
      <c r="B1774">
        <v>836</v>
      </c>
      <c r="C1774">
        <v>41583.58</v>
      </c>
      <c r="D1774">
        <v>42946.46</v>
      </c>
      <c r="E1774">
        <v>42946.46</v>
      </c>
      <c r="F1774">
        <v>7999</v>
      </c>
      <c r="G1774" t="s">
        <v>525</v>
      </c>
      <c r="H1774" t="s">
        <v>267</v>
      </c>
      <c r="I1774" t="s">
        <v>266</v>
      </c>
      <c r="J1774">
        <v>0.5</v>
      </c>
      <c r="K1774">
        <v>0</v>
      </c>
    </row>
    <row r="1775" spans="1:11">
      <c r="A1775" s="57">
        <v>41579</v>
      </c>
      <c r="B1775">
        <v>1313</v>
      </c>
      <c r="C1775">
        <v>466926.07</v>
      </c>
      <c r="D1775">
        <v>466926.07</v>
      </c>
      <c r="E1775">
        <v>466926.07</v>
      </c>
      <c r="F1775">
        <v>8011</v>
      </c>
      <c r="G1775" t="s">
        <v>526</v>
      </c>
      <c r="H1775" t="s">
        <v>265</v>
      </c>
      <c r="I1775" t="s">
        <v>266</v>
      </c>
      <c r="J1775">
        <v>0.5</v>
      </c>
      <c r="K1775">
        <v>0</v>
      </c>
    </row>
    <row r="1776" spans="1:11">
      <c r="A1776" s="57">
        <v>41579</v>
      </c>
      <c r="B1776">
        <v>46</v>
      </c>
      <c r="C1776">
        <v>17430.38</v>
      </c>
      <c r="D1776">
        <v>17953.32</v>
      </c>
      <c r="E1776">
        <v>17953.32</v>
      </c>
      <c r="F1776">
        <v>8011</v>
      </c>
      <c r="G1776" t="s">
        <v>526</v>
      </c>
      <c r="H1776" t="s">
        <v>267</v>
      </c>
      <c r="I1776" t="s">
        <v>266</v>
      </c>
      <c r="J1776">
        <v>0.5</v>
      </c>
      <c r="K1776">
        <v>0</v>
      </c>
    </row>
    <row r="1777" spans="1:11">
      <c r="A1777" s="57">
        <v>41579</v>
      </c>
      <c r="B1777">
        <v>1</v>
      </c>
      <c r="C1777">
        <v>131.80000000000001</v>
      </c>
      <c r="D1777">
        <v>0</v>
      </c>
      <c r="E1777">
        <v>131.80000000000001</v>
      </c>
      <c r="F1777">
        <v>8021</v>
      </c>
      <c r="G1777" t="s">
        <v>527</v>
      </c>
      <c r="H1777" t="s">
        <v>265</v>
      </c>
      <c r="I1777">
        <v>0</v>
      </c>
      <c r="J1777">
        <v>0</v>
      </c>
      <c r="K1777">
        <v>0</v>
      </c>
    </row>
    <row r="1778" spans="1:11">
      <c r="A1778" s="57">
        <v>41579</v>
      </c>
      <c r="B1778">
        <v>4135</v>
      </c>
      <c r="C1778">
        <v>1507152.57</v>
      </c>
      <c r="D1778">
        <v>1507152.57</v>
      </c>
      <c r="E1778">
        <v>1507152.57</v>
      </c>
      <c r="F1778">
        <v>8021</v>
      </c>
      <c r="G1778" t="s">
        <v>527</v>
      </c>
      <c r="H1778" t="s">
        <v>265</v>
      </c>
      <c r="I1778" t="s">
        <v>266</v>
      </c>
      <c r="J1778">
        <v>0.5</v>
      </c>
      <c r="K1778">
        <v>0</v>
      </c>
    </row>
    <row r="1779" spans="1:11">
      <c r="A1779" s="57">
        <v>41579</v>
      </c>
      <c r="B1779">
        <v>57</v>
      </c>
      <c r="C1779">
        <v>61832.34</v>
      </c>
      <c r="D1779">
        <v>63687.24</v>
      </c>
      <c r="E1779">
        <v>63687.24</v>
      </c>
      <c r="F1779">
        <v>8021</v>
      </c>
      <c r="G1779" t="s">
        <v>527</v>
      </c>
      <c r="H1779" t="s">
        <v>267</v>
      </c>
      <c r="I1779" t="s">
        <v>266</v>
      </c>
      <c r="J1779">
        <v>0.5</v>
      </c>
      <c r="K1779">
        <v>0</v>
      </c>
    </row>
    <row r="1780" spans="1:11">
      <c r="A1780" s="57">
        <v>41579</v>
      </c>
      <c r="B1780">
        <v>949</v>
      </c>
      <c r="C1780">
        <v>68050.73</v>
      </c>
      <c r="D1780">
        <v>68050.73</v>
      </c>
      <c r="E1780">
        <v>68050.73</v>
      </c>
      <c r="F1780">
        <v>8041</v>
      </c>
      <c r="G1780" t="s">
        <v>528</v>
      </c>
      <c r="H1780" t="s">
        <v>265</v>
      </c>
      <c r="I1780" t="s">
        <v>266</v>
      </c>
      <c r="J1780">
        <v>0.5</v>
      </c>
      <c r="K1780">
        <v>0</v>
      </c>
    </row>
    <row r="1781" spans="1:11">
      <c r="A1781" s="57">
        <v>41579</v>
      </c>
      <c r="B1781">
        <v>2</v>
      </c>
      <c r="C1781">
        <v>1356.98</v>
      </c>
      <c r="D1781">
        <v>1397.68</v>
      </c>
      <c r="E1781">
        <v>1397.68</v>
      </c>
      <c r="F1781">
        <v>8041</v>
      </c>
      <c r="G1781" t="s">
        <v>528</v>
      </c>
      <c r="H1781" t="s">
        <v>267</v>
      </c>
      <c r="I1781" t="s">
        <v>266</v>
      </c>
      <c r="J1781">
        <v>0.5</v>
      </c>
      <c r="K1781">
        <v>0</v>
      </c>
    </row>
    <row r="1782" spans="1:11">
      <c r="A1782" s="57">
        <v>41579</v>
      </c>
      <c r="B1782">
        <v>1629</v>
      </c>
      <c r="C1782">
        <v>460528.98</v>
      </c>
      <c r="D1782">
        <v>460528.98</v>
      </c>
      <c r="E1782">
        <v>460528.98</v>
      </c>
      <c r="F1782">
        <v>8042</v>
      </c>
      <c r="G1782" t="s">
        <v>529</v>
      </c>
      <c r="H1782" t="s">
        <v>265</v>
      </c>
      <c r="I1782" t="s">
        <v>266</v>
      </c>
      <c r="J1782">
        <v>0.5</v>
      </c>
      <c r="K1782">
        <v>0</v>
      </c>
    </row>
    <row r="1783" spans="1:11">
      <c r="A1783" s="57">
        <v>41579</v>
      </c>
      <c r="B1783">
        <v>7</v>
      </c>
      <c r="C1783">
        <v>1954.27</v>
      </c>
      <c r="D1783">
        <v>2014.01</v>
      </c>
      <c r="E1783">
        <v>2014.01</v>
      </c>
      <c r="F1783">
        <v>8042</v>
      </c>
      <c r="G1783" t="s">
        <v>529</v>
      </c>
      <c r="H1783" t="s">
        <v>267</v>
      </c>
      <c r="I1783" t="s">
        <v>266</v>
      </c>
      <c r="J1783">
        <v>0.5</v>
      </c>
      <c r="K1783">
        <v>0</v>
      </c>
    </row>
    <row r="1784" spans="1:11">
      <c r="A1784" s="57">
        <v>41579</v>
      </c>
      <c r="B1784">
        <v>664</v>
      </c>
      <c r="C1784">
        <v>162322.28</v>
      </c>
      <c r="D1784">
        <v>162322.28</v>
      </c>
      <c r="E1784">
        <v>162322.28</v>
      </c>
      <c r="F1784">
        <v>8043</v>
      </c>
      <c r="G1784" t="s">
        <v>530</v>
      </c>
      <c r="H1784" t="s">
        <v>265</v>
      </c>
      <c r="I1784" t="s">
        <v>266</v>
      </c>
      <c r="J1784">
        <v>0.5</v>
      </c>
      <c r="K1784">
        <v>0</v>
      </c>
    </row>
    <row r="1785" spans="1:11">
      <c r="A1785" s="57">
        <v>41579</v>
      </c>
      <c r="B1785">
        <v>72</v>
      </c>
      <c r="C1785">
        <v>22140.89</v>
      </c>
      <c r="D1785">
        <v>22805.11</v>
      </c>
      <c r="E1785">
        <v>22805.11</v>
      </c>
      <c r="F1785">
        <v>8043</v>
      </c>
      <c r="G1785" t="s">
        <v>530</v>
      </c>
      <c r="H1785" t="s">
        <v>267</v>
      </c>
      <c r="I1785" t="s">
        <v>266</v>
      </c>
      <c r="J1785">
        <v>0.5</v>
      </c>
      <c r="K1785">
        <v>0</v>
      </c>
    </row>
    <row r="1786" spans="1:11">
      <c r="A1786" s="57">
        <v>41579</v>
      </c>
      <c r="B1786">
        <v>306</v>
      </c>
      <c r="C1786">
        <v>34259.040000000001</v>
      </c>
      <c r="D1786">
        <v>34259.040000000001</v>
      </c>
      <c r="E1786">
        <v>34259.040000000001</v>
      </c>
      <c r="F1786">
        <v>8049</v>
      </c>
      <c r="G1786" t="s">
        <v>531</v>
      </c>
      <c r="H1786" t="s">
        <v>265</v>
      </c>
      <c r="I1786" t="s">
        <v>266</v>
      </c>
      <c r="J1786">
        <v>0.5</v>
      </c>
      <c r="K1786">
        <v>0</v>
      </c>
    </row>
    <row r="1787" spans="1:11">
      <c r="A1787" s="57">
        <v>41579</v>
      </c>
      <c r="B1787">
        <v>1</v>
      </c>
      <c r="C1787">
        <v>505.96</v>
      </c>
      <c r="D1787">
        <v>521.14</v>
      </c>
      <c r="E1787">
        <v>521.14</v>
      </c>
      <c r="F1787">
        <v>8049</v>
      </c>
      <c r="G1787" t="s">
        <v>531</v>
      </c>
      <c r="H1787" t="s">
        <v>267</v>
      </c>
      <c r="I1787" t="s">
        <v>266</v>
      </c>
      <c r="J1787">
        <v>0.5</v>
      </c>
      <c r="K1787">
        <v>0</v>
      </c>
    </row>
    <row r="1788" spans="1:11">
      <c r="A1788" s="57">
        <v>41579</v>
      </c>
      <c r="B1788">
        <v>8</v>
      </c>
      <c r="C1788">
        <v>670.26</v>
      </c>
      <c r="D1788">
        <v>670.26</v>
      </c>
      <c r="E1788">
        <v>670.26</v>
      </c>
      <c r="F1788">
        <v>8050</v>
      </c>
      <c r="G1788" t="s">
        <v>532</v>
      </c>
      <c r="H1788" t="s">
        <v>265</v>
      </c>
      <c r="I1788" t="s">
        <v>266</v>
      </c>
      <c r="J1788">
        <v>0.5</v>
      </c>
      <c r="K1788">
        <v>0</v>
      </c>
    </row>
    <row r="1789" spans="1:11">
      <c r="A1789" s="57">
        <v>41579</v>
      </c>
      <c r="B1789">
        <v>1343</v>
      </c>
      <c r="C1789">
        <v>314534.88</v>
      </c>
      <c r="D1789">
        <v>314534.88</v>
      </c>
      <c r="E1789">
        <v>314534.88</v>
      </c>
      <c r="F1789">
        <v>8062</v>
      </c>
      <c r="G1789" t="s">
        <v>533</v>
      </c>
      <c r="H1789" t="s">
        <v>265</v>
      </c>
      <c r="I1789" t="s">
        <v>266</v>
      </c>
      <c r="J1789">
        <v>0.5</v>
      </c>
      <c r="K1789">
        <v>0</v>
      </c>
    </row>
    <row r="1790" spans="1:11">
      <c r="A1790" s="57">
        <v>41579</v>
      </c>
      <c r="B1790">
        <v>81</v>
      </c>
      <c r="C1790">
        <v>37475.53</v>
      </c>
      <c r="D1790">
        <v>38599.769999999997</v>
      </c>
      <c r="E1790">
        <v>38599.769999999997</v>
      </c>
      <c r="F1790">
        <v>8062</v>
      </c>
      <c r="G1790" t="s">
        <v>533</v>
      </c>
      <c r="H1790" t="s">
        <v>267</v>
      </c>
      <c r="I1790" t="s">
        <v>266</v>
      </c>
      <c r="J1790">
        <v>0.5</v>
      </c>
      <c r="K1790">
        <v>0</v>
      </c>
    </row>
    <row r="1791" spans="1:11">
      <c r="A1791" s="57">
        <v>41579</v>
      </c>
      <c r="B1791">
        <v>190</v>
      </c>
      <c r="C1791">
        <v>60018.96</v>
      </c>
      <c r="D1791">
        <v>60018.96</v>
      </c>
      <c r="E1791">
        <v>60018.96</v>
      </c>
      <c r="F1791">
        <v>8071</v>
      </c>
      <c r="G1791" t="s">
        <v>534</v>
      </c>
      <c r="H1791" t="s">
        <v>265</v>
      </c>
      <c r="I1791" t="s">
        <v>266</v>
      </c>
      <c r="J1791">
        <v>0.5</v>
      </c>
      <c r="K1791">
        <v>0</v>
      </c>
    </row>
    <row r="1792" spans="1:11">
      <c r="A1792" s="57">
        <v>41579</v>
      </c>
      <c r="B1792">
        <v>16</v>
      </c>
      <c r="C1792">
        <v>3574.06</v>
      </c>
      <c r="D1792">
        <v>3681.26</v>
      </c>
      <c r="E1792">
        <v>3681.26</v>
      </c>
      <c r="F1792">
        <v>8071</v>
      </c>
      <c r="G1792" t="s">
        <v>534</v>
      </c>
      <c r="H1792" t="s">
        <v>267</v>
      </c>
      <c r="I1792" t="s">
        <v>266</v>
      </c>
      <c r="J1792">
        <v>0.5</v>
      </c>
      <c r="K1792">
        <v>0</v>
      </c>
    </row>
    <row r="1793" spans="1:11">
      <c r="A1793" s="57">
        <v>41579</v>
      </c>
      <c r="B1793">
        <v>8177</v>
      </c>
      <c r="C1793">
        <v>2837145.67</v>
      </c>
      <c r="D1793">
        <v>2837145.67</v>
      </c>
      <c r="E1793">
        <v>2837145.67</v>
      </c>
      <c r="F1793">
        <v>8099</v>
      </c>
      <c r="G1793" t="s">
        <v>535</v>
      </c>
      <c r="H1793" t="s">
        <v>265</v>
      </c>
      <c r="I1793" t="s">
        <v>266</v>
      </c>
      <c r="J1793">
        <v>0.5</v>
      </c>
      <c r="K1793">
        <v>0</v>
      </c>
    </row>
    <row r="1794" spans="1:11">
      <c r="A1794" s="57">
        <v>41579</v>
      </c>
      <c r="B1794">
        <v>174</v>
      </c>
      <c r="C1794">
        <v>39051.39</v>
      </c>
      <c r="D1794">
        <v>39909.67</v>
      </c>
      <c r="E1794">
        <v>39909.67</v>
      </c>
      <c r="F1794">
        <v>8099</v>
      </c>
      <c r="G1794" t="s">
        <v>535</v>
      </c>
      <c r="H1794" t="s">
        <v>267</v>
      </c>
      <c r="I1794" t="s">
        <v>266</v>
      </c>
      <c r="J1794">
        <v>0.5</v>
      </c>
      <c r="K1794">
        <v>0</v>
      </c>
    </row>
    <row r="1795" spans="1:11">
      <c r="A1795" s="57">
        <v>41579</v>
      </c>
      <c r="B1795">
        <v>141</v>
      </c>
      <c r="C1795">
        <v>236525.92</v>
      </c>
      <c r="D1795">
        <v>236525.92</v>
      </c>
      <c r="E1795">
        <v>236525.92</v>
      </c>
      <c r="F1795">
        <v>8111</v>
      </c>
      <c r="G1795" t="s">
        <v>536</v>
      </c>
      <c r="H1795" t="s">
        <v>265</v>
      </c>
      <c r="I1795" t="s">
        <v>266</v>
      </c>
      <c r="J1795">
        <v>0.5</v>
      </c>
      <c r="K1795">
        <v>0</v>
      </c>
    </row>
    <row r="1796" spans="1:11">
      <c r="A1796" s="57">
        <v>41579</v>
      </c>
      <c r="B1796">
        <v>6</v>
      </c>
      <c r="C1796">
        <v>5732.02</v>
      </c>
      <c r="D1796">
        <v>5903.96</v>
      </c>
      <c r="E1796">
        <v>5903.96</v>
      </c>
      <c r="F1796">
        <v>8111</v>
      </c>
      <c r="G1796" t="s">
        <v>536</v>
      </c>
      <c r="H1796" t="s">
        <v>267</v>
      </c>
      <c r="I1796" t="s">
        <v>266</v>
      </c>
      <c r="J1796">
        <v>0.5</v>
      </c>
      <c r="K1796">
        <v>0</v>
      </c>
    </row>
    <row r="1797" spans="1:11">
      <c r="A1797" s="57">
        <v>41579</v>
      </c>
      <c r="B1797">
        <v>1344</v>
      </c>
      <c r="C1797">
        <v>2240339.38</v>
      </c>
      <c r="D1797">
        <v>2240339.38</v>
      </c>
      <c r="E1797">
        <v>2240339.38</v>
      </c>
      <c r="F1797">
        <v>8211</v>
      </c>
      <c r="G1797" t="s">
        <v>537</v>
      </c>
      <c r="H1797" t="s">
        <v>265</v>
      </c>
      <c r="I1797" t="s">
        <v>266</v>
      </c>
      <c r="J1797">
        <v>0.5</v>
      </c>
      <c r="K1797">
        <v>0</v>
      </c>
    </row>
    <row r="1798" spans="1:11">
      <c r="A1798" s="57">
        <v>41579</v>
      </c>
      <c r="B1798">
        <v>6</v>
      </c>
      <c r="C1798">
        <v>1638.45</v>
      </c>
      <c r="D1798">
        <v>1687.59</v>
      </c>
      <c r="E1798">
        <v>1687.59</v>
      </c>
      <c r="F1798">
        <v>8211</v>
      </c>
      <c r="G1798" t="s">
        <v>537</v>
      </c>
      <c r="H1798" t="s">
        <v>267</v>
      </c>
      <c r="I1798" t="s">
        <v>266</v>
      </c>
      <c r="J1798">
        <v>0.5</v>
      </c>
      <c r="K1798">
        <v>0</v>
      </c>
    </row>
    <row r="1799" spans="1:11">
      <c r="A1799" s="57">
        <v>41579</v>
      </c>
      <c r="B1799">
        <v>5960</v>
      </c>
      <c r="C1799">
        <v>652106.28</v>
      </c>
      <c r="D1799">
        <v>652106.28</v>
      </c>
      <c r="E1799">
        <v>652106.28</v>
      </c>
      <c r="F1799">
        <v>8220</v>
      </c>
      <c r="G1799" t="s">
        <v>538</v>
      </c>
      <c r="H1799" t="s">
        <v>265</v>
      </c>
      <c r="I1799" t="s">
        <v>266</v>
      </c>
      <c r="J1799">
        <v>0.5</v>
      </c>
      <c r="K1799">
        <v>0</v>
      </c>
    </row>
    <row r="1800" spans="1:11">
      <c r="A1800" s="57">
        <v>41579</v>
      </c>
      <c r="B1800">
        <v>123</v>
      </c>
      <c r="C1800">
        <v>48821.04</v>
      </c>
      <c r="D1800">
        <v>50295.9</v>
      </c>
      <c r="E1800">
        <v>50295.9</v>
      </c>
      <c r="F1800">
        <v>8220</v>
      </c>
      <c r="G1800" t="s">
        <v>538</v>
      </c>
      <c r="H1800" t="s">
        <v>267</v>
      </c>
      <c r="I1800" t="s">
        <v>266</v>
      </c>
      <c r="J1800">
        <v>0.5</v>
      </c>
      <c r="K1800">
        <v>0</v>
      </c>
    </row>
    <row r="1801" spans="1:11">
      <c r="A1801" s="57">
        <v>41579</v>
      </c>
      <c r="B1801">
        <v>2</v>
      </c>
      <c r="C1801">
        <v>547.80999999999995</v>
      </c>
      <c r="D1801">
        <v>564.25</v>
      </c>
      <c r="E1801">
        <v>564.25</v>
      </c>
      <c r="F1801">
        <v>8244</v>
      </c>
      <c r="G1801" t="s">
        <v>539</v>
      </c>
      <c r="H1801" t="s">
        <v>267</v>
      </c>
      <c r="I1801" t="s">
        <v>266</v>
      </c>
      <c r="J1801">
        <v>0.5</v>
      </c>
      <c r="K1801">
        <v>0</v>
      </c>
    </row>
    <row r="1802" spans="1:11">
      <c r="A1802" s="57">
        <v>41579</v>
      </c>
      <c r="B1802">
        <v>234</v>
      </c>
      <c r="C1802">
        <v>114371.53</v>
      </c>
      <c r="D1802">
        <v>114371.53</v>
      </c>
      <c r="E1802">
        <v>114371.53</v>
      </c>
      <c r="F1802">
        <v>8249</v>
      </c>
      <c r="G1802" t="s">
        <v>540</v>
      </c>
      <c r="H1802" t="s">
        <v>265</v>
      </c>
      <c r="I1802" t="s">
        <v>266</v>
      </c>
      <c r="J1802">
        <v>0.5</v>
      </c>
      <c r="K1802">
        <v>0</v>
      </c>
    </row>
    <row r="1803" spans="1:11">
      <c r="A1803" s="57">
        <v>41579</v>
      </c>
      <c r="B1803">
        <v>9</v>
      </c>
      <c r="C1803">
        <v>7740.38</v>
      </c>
      <c r="D1803">
        <v>8038.42</v>
      </c>
      <c r="E1803">
        <v>8038.42</v>
      </c>
      <c r="F1803">
        <v>8249</v>
      </c>
      <c r="G1803" t="s">
        <v>540</v>
      </c>
      <c r="H1803" t="s">
        <v>267</v>
      </c>
      <c r="I1803" t="s">
        <v>266</v>
      </c>
      <c r="J1803">
        <v>0.5</v>
      </c>
      <c r="K1803">
        <v>0</v>
      </c>
    </row>
    <row r="1804" spans="1:11">
      <c r="A1804" s="57">
        <v>41579</v>
      </c>
      <c r="B1804">
        <v>1081</v>
      </c>
      <c r="C1804">
        <v>531900.6</v>
      </c>
      <c r="D1804">
        <v>531900.6</v>
      </c>
      <c r="E1804">
        <v>531900.6</v>
      </c>
      <c r="F1804">
        <v>8299</v>
      </c>
      <c r="G1804" t="s">
        <v>541</v>
      </c>
      <c r="H1804" t="s">
        <v>265</v>
      </c>
      <c r="I1804" t="s">
        <v>266</v>
      </c>
      <c r="J1804">
        <v>0.5</v>
      </c>
      <c r="K1804">
        <v>0</v>
      </c>
    </row>
    <row r="1805" spans="1:11">
      <c r="A1805" s="57">
        <v>41579</v>
      </c>
      <c r="B1805">
        <v>265</v>
      </c>
      <c r="C1805">
        <v>76688.179999999993</v>
      </c>
      <c r="D1805">
        <v>79273.48</v>
      </c>
      <c r="E1805">
        <v>79273.48</v>
      </c>
      <c r="F1805">
        <v>8299</v>
      </c>
      <c r="G1805" t="s">
        <v>541</v>
      </c>
      <c r="H1805" t="s">
        <v>267</v>
      </c>
      <c r="I1805" t="s">
        <v>266</v>
      </c>
      <c r="J1805">
        <v>0.5</v>
      </c>
      <c r="K1805">
        <v>0</v>
      </c>
    </row>
    <row r="1806" spans="1:11">
      <c r="A1806" s="57">
        <v>41579</v>
      </c>
      <c r="B1806">
        <v>400</v>
      </c>
      <c r="C1806">
        <v>135574</v>
      </c>
      <c r="D1806">
        <v>135574</v>
      </c>
      <c r="E1806">
        <v>135574</v>
      </c>
      <c r="F1806">
        <v>8351</v>
      </c>
      <c r="G1806" t="s">
        <v>542</v>
      </c>
      <c r="H1806" t="s">
        <v>265</v>
      </c>
      <c r="I1806" t="s">
        <v>266</v>
      </c>
      <c r="J1806">
        <v>0.5</v>
      </c>
      <c r="K1806">
        <v>0</v>
      </c>
    </row>
    <row r="1807" spans="1:11">
      <c r="A1807" s="57">
        <v>41579</v>
      </c>
      <c r="B1807">
        <v>32395</v>
      </c>
      <c r="C1807">
        <v>2388664.48</v>
      </c>
      <c r="D1807">
        <v>2388664.48</v>
      </c>
      <c r="E1807">
        <v>2388664.48</v>
      </c>
      <c r="F1807">
        <v>8398</v>
      </c>
      <c r="G1807" t="s">
        <v>543</v>
      </c>
      <c r="H1807" t="s">
        <v>265</v>
      </c>
      <c r="I1807" t="s">
        <v>266</v>
      </c>
      <c r="J1807">
        <v>0.5</v>
      </c>
      <c r="K1807">
        <v>0</v>
      </c>
    </row>
    <row r="1808" spans="1:11">
      <c r="A1808" s="57">
        <v>41579</v>
      </c>
      <c r="B1808">
        <v>753</v>
      </c>
      <c r="C1808">
        <v>84239.43</v>
      </c>
      <c r="D1808">
        <v>86762.93</v>
      </c>
      <c r="E1808">
        <v>86762.93</v>
      </c>
      <c r="F1808">
        <v>8398</v>
      </c>
      <c r="G1808" t="s">
        <v>543</v>
      </c>
      <c r="H1808" t="s">
        <v>267</v>
      </c>
      <c r="I1808" t="s">
        <v>266</v>
      </c>
      <c r="J1808">
        <v>0.5</v>
      </c>
      <c r="K1808">
        <v>0</v>
      </c>
    </row>
    <row r="1809" spans="1:11">
      <c r="A1809" s="57">
        <v>41579</v>
      </c>
      <c r="B1809">
        <v>7</v>
      </c>
      <c r="C1809">
        <v>200</v>
      </c>
      <c r="D1809">
        <v>200</v>
      </c>
      <c r="E1809">
        <v>200</v>
      </c>
      <c r="F1809">
        <v>8641</v>
      </c>
      <c r="G1809" t="s">
        <v>544</v>
      </c>
      <c r="H1809" t="s">
        <v>265</v>
      </c>
      <c r="I1809" t="s">
        <v>266</v>
      </c>
      <c r="J1809">
        <v>0.5</v>
      </c>
      <c r="K1809">
        <v>0</v>
      </c>
    </row>
    <row r="1810" spans="1:11">
      <c r="A1810" s="57">
        <v>41579</v>
      </c>
      <c r="B1810">
        <v>7</v>
      </c>
      <c r="C1810">
        <v>2787.95</v>
      </c>
      <c r="D1810">
        <v>2871.57</v>
      </c>
      <c r="E1810">
        <v>2871.57</v>
      </c>
      <c r="F1810">
        <v>8641</v>
      </c>
      <c r="G1810" t="s">
        <v>544</v>
      </c>
      <c r="H1810" t="s">
        <v>267</v>
      </c>
      <c r="I1810" t="s">
        <v>266</v>
      </c>
      <c r="J1810">
        <v>0.5</v>
      </c>
      <c r="K1810">
        <v>0</v>
      </c>
    </row>
    <row r="1811" spans="1:11">
      <c r="A1811" s="57">
        <v>41579</v>
      </c>
      <c r="B1811">
        <v>18</v>
      </c>
      <c r="C1811">
        <v>1794.95</v>
      </c>
      <c r="D1811">
        <v>1848.81</v>
      </c>
      <c r="E1811">
        <v>1848.81</v>
      </c>
      <c r="F1811">
        <v>8661</v>
      </c>
      <c r="G1811" t="s">
        <v>545</v>
      </c>
      <c r="H1811" t="s">
        <v>267</v>
      </c>
      <c r="I1811" t="s">
        <v>266</v>
      </c>
      <c r="J1811">
        <v>0.5</v>
      </c>
      <c r="K1811">
        <v>0</v>
      </c>
    </row>
    <row r="1812" spans="1:11">
      <c r="A1812" s="57">
        <v>41579</v>
      </c>
      <c r="B1812">
        <v>2</v>
      </c>
      <c r="C1812">
        <v>186.2</v>
      </c>
      <c r="D1812">
        <v>186.2</v>
      </c>
      <c r="E1812">
        <v>186.2</v>
      </c>
      <c r="F1812">
        <v>8675</v>
      </c>
      <c r="G1812" t="s">
        <v>546</v>
      </c>
      <c r="H1812" t="s">
        <v>265</v>
      </c>
      <c r="I1812" t="s">
        <v>266</v>
      </c>
      <c r="J1812">
        <v>0.5</v>
      </c>
      <c r="K1812">
        <v>0</v>
      </c>
    </row>
    <row r="1813" spans="1:11">
      <c r="A1813" s="57">
        <v>41579</v>
      </c>
      <c r="B1813">
        <v>5</v>
      </c>
      <c r="C1813">
        <v>129.72999999999999</v>
      </c>
      <c r="D1813">
        <v>133.61000000000001</v>
      </c>
      <c r="E1813">
        <v>133.61000000000001</v>
      </c>
      <c r="F1813">
        <v>8675</v>
      </c>
      <c r="G1813" t="s">
        <v>546</v>
      </c>
      <c r="H1813" t="s">
        <v>267</v>
      </c>
      <c r="I1813" t="s">
        <v>266</v>
      </c>
      <c r="J1813">
        <v>0.5</v>
      </c>
      <c r="K1813">
        <v>0</v>
      </c>
    </row>
    <row r="1814" spans="1:11">
      <c r="A1814" s="57">
        <v>41579</v>
      </c>
      <c r="B1814">
        <v>3809</v>
      </c>
      <c r="C1814">
        <v>451983.63</v>
      </c>
      <c r="D1814">
        <v>451983.63</v>
      </c>
      <c r="E1814">
        <v>451983.63</v>
      </c>
      <c r="F1814">
        <v>8699</v>
      </c>
      <c r="G1814" t="s">
        <v>547</v>
      </c>
      <c r="H1814" t="s">
        <v>265</v>
      </c>
      <c r="I1814" t="s">
        <v>266</v>
      </c>
      <c r="J1814">
        <v>0.5</v>
      </c>
      <c r="K1814">
        <v>0</v>
      </c>
    </row>
    <row r="1815" spans="1:11">
      <c r="A1815" s="57">
        <v>41579</v>
      </c>
      <c r="B1815">
        <v>154</v>
      </c>
      <c r="C1815">
        <v>57889.16</v>
      </c>
      <c r="D1815">
        <v>59625.84</v>
      </c>
      <c r="E1815">
        <v>59625.84</v>
      </c>
      <c r="F1815">
        <v>8699</v>
      </c>
      <c r="G1815" t="s">
        <v>547</v>
      </c>
      <c r="H1815" t="s">
        <v>267</v>
      </c>
      <c r="I1815" t="s">
        <v>266</v>
      </c>
      <c r="J1815">
        <v>0.5</v>
      </c>
      <c r="K1815">
        <v>0</v>
      </c>
    </row>
    <row r="1816" spans="1:11">
      <c r="A1816" s="57">
        <v>41579</v>
      </c>
      <c r="B1816">
        <v>1</v>
      </c>
      <c r="C1816">
        <v>262.58999999999997</v>
      </c>
      <c r="D1816">
        <v>270.47000000000003</v>
      </c>
      <c r="E1816">
        <v>270.47000000000003</v>
      </c>
      <c r="F1816">
        <v>8734</v>
      </c>
      <c r="G1816" t="s">
        <v>566</v>
      </c>
      <c r="H1816" t="s">
        <v>267</v>
      </c>
      <c r="I1816" t="s">
        <v>266</v>
      </c>
      <c r="J1816">
        <v>0.5</v>
      </c>
      <c r="K1816">
        <v>0</v>
      </c>
    </row>
    <row r="1817" spans="1:11">
      <c r="A1817" s="57">
        <v>41579</v>
      </c>
      <c r="B1817">
        <v>117</v>
      </c>
      <c r="C1817">
        <v>69729.320000000007</v>
      </c>
      <c r="D1817">
        <v>69729.320000000007</v>
      </c>
      <c r="E1817">
        <v>69729.320000000007</v>
      </c>
      <c r="F1817">
        <v>8911</v>
      </c>
      <c r="G1817" t="s">
        <v>548</v>
      </c>
      <c r="H1817" t="s">
        <v>265</v>
      </c>
      <c r="I1817" t="s">
        <v>266</v>
      </c>
      <c r="J1817">
        <v>0.5</v>
      </c>
      <c r="K1817">
        <v>0</v>
      </c>
    </row>
    <row r="1818" spans="1:11">
      <c r="A1818" s="57">
        <v>41579</v>
      </c>
      <c r="B1818">
        <v>2</v>
      </c>
      <c r="C1818">
        <v>115.14</v>
      </c>
      <c r="D1818">
        <v>118.6</v>
      </c>
      <c r="E1818">
        <v>118.6</v>
      </c>
      <c r="F1818">
        <v>8911</v>
      </c>
      <c r="G1818" t="s">
        <v>548</v>
      </c>
      <c r="H1818" t="s">
        <v>267</v>
      </c>
      <c r="I1818" t="s">
        <v>266</v>
      </c>
      <c r="J1818">
        <v>0.5</v>
      </c>
      <c r="K1818">
        <v>0</v>
      </c>
    </row>
    <row r="1819" spans="1:11">
      <c r="A1819" s="57">
        <v>41579</v>
      </c>
      <c r="B1819">
        <v>1684</v>
      </c>
      <c r="C1819">
        <v>816961.86</v>
      </c>
      <c r="D1819">
        <v>816961.86</v>
      </c>
      <c r="E1819">
        <v>816961.86</v>
      </c>
      <c r="F1819">
        <v>8931</v>
      </c>
      <c r="G1819" t="s">
        <v>549</v>
      </c>
      <c r="H1819" t="s">
        <v>265</v>
      </c>
      <c r="I1819" t="s">
        <v>266</v>
      </c>
      <c r="J1819">
        <v>0.5</v>
      </c>
      <c r="K1819">
        <v>0</v>
      </c>
    </row>
    <row r="1820" spans="1:11">
      <c r="A1820" s="57">
        <v>41579</v>
      </c>
      <c r="B1820">
        <v>15</v>
      </c>
      <c r="C1820">
        <v>4841.38</v>
      </c>
      <c r="D1820">
        <v>4986.6400000000003</v>
      </c>
      <c r="E1820">
        <v>4986.6400000000003</v>
      </c>
      <c r="F1820">
        <v>8931</v>
      </c>
      <c r="G1820" t="s">
        <v>549</v>
      </c>
      <c r="H1820" t="s">
        <v>267</v>
      </c>
      <c r="I1820" t="s">
        <v>266</v>
      </c>
      <c r="J1820">
        <v>0.5</v>
      </c>
      <c r="K1820">
        <v>0</v>
      </c>
    </row>
    <row r="1821" spans="1:11">
      <c r="A1821" s="57">
        <v>41579</v>
      </c>
      <c r="B1821">
        <v>1028</v>
      </c>
      <c r="C1821">
        <v>554109.89</v>
      </c>
      <c r="D1821">
        <v>554109.89</v>
      </c>
      <c r="E1821">
        <v>554109.89</v>
      </c>
      <c r="F1821">
        <v>8999</v>
      </c>
      <c r="G1821" t="s">
        <v>550</v>
      </c>
      <c r="H1821" t="s">
        <v>265</v>
      </c>
      <c r="I1821" t="s">
        <v>266</v>
      </c>
      <c r="J1821">
        <v>0.5</v>
      </c>
      <c r="K1821">
        <v>0</v>
      </c>
    </row>
    <row r="1822" spans="1:11">
      <c r="A1822" s="57">
        <v>41579</v>
      </c>
      <c r="B1822">
        <v>643</v>
      </c>
      <c r="C1822">
        <v>86921.05</v>
      </c>
      <c r="D1822">
        <v>90274.43</v>
      </c>
      <c r="E1822">
        <v>90274.43</v>
      </c>
      <c r="F1822">
        <v>8999</v>
      </c>
      <c r="G1822" t="s">
        <v>550</v>
      </c>
      <c r="H1822" t="s">
        <v>267</v>
      </c>
      <c r="I1822" t="s">
        <v>266</v>
      </c>
      <c r="J1822">
        <v>0.5</v>
      </c>
      <c r="K1822">
        <v>0</v>
      </c>
    </row>
    <row r="1823" spans="1:11">
      <c r="A1823" s="57">
        <v>41579</v>
      </c>
      <c r="B1823">
        <v>5</v>
      </c>
      <c r="C1823">
        <v>5714.13</v>
      </c>
      <c r="D1823">
        <v>5714.13</v>
      </c>
      <c r="E1823">
        <v>5714.13</v>
      </c>
      <c r="F1823">
        <v>9222</v>
      </c>
      <c r="G1823" t="s">
        <v>551</v>
      </c>
      <c r="H1823" t="s">
        <v>265</v>
      </c>
      <c r="I1823" t="s">
        <v>266</v>
      </c>
      <c r="J1823">
        <v>0.5</v>
      </c>
      <c r="K1823">
        <v>0</v>
      </c>
    </row>
    <row r="1824" spans="1:11">
      <c r="A1824" s="57">
        <v>41579</v>
      </c>
      <c r="B1824">
        <v>3</v>
      </c>
      <c r="C1824">
        <v>68.09</v>
      </c>
      <c r="D1824">
        <v>70.150000000000006</v>
      </c>
      <c r="E1824">
        <v>70.150000000000006</v>
      </c>
      <c r="F1824">
        <v>9222</v>
      </c>
      <c r="G1824" t="s">
        <v>551</v>
      </c>
      <c r="H1824" t="s">
        <v>267</v>
      </c>
      <c r="I1824" t="s">
        <v>266</v>
      </c>
      <c r="J1824">
        <v>0.5</v>
      </c>
      <c r="K1824">
        <v>0</v>
      </c>
    </row>
    <row r="1825" spans="1:11">
      <c r="A1825" s="57">
        <v>41579</v>
      </c>
      <c r="B1825">
        <v>25</v>
      </c>
      <c r="C1825">
        <v>9251.82</v>
      </c>
      <c r="D1825">
        <v>9529.34</v>
      </c>
      <c r="E1825">
        <v>9529.34</v>
      </c>
      <c r="F1825">
        <v>9311</v>
      </c>
      <c r="G1825" t="s">
        <v>552</v>
      </c>
      <c r="H1825" t="s">
        <v>267</v>
      </c>
      <c r="I1825" t="s">
        <v>266</v>
      </c>
      <c r="J1825">
        <v>0.5</v>
      </c>
      <c r="K1825">
        <v>0</v>
      </c>
    </row>
    <row r="1826" spans="1:11">
      <c r="A1826" s="57">
        <v>41579</v>
      </c>
      <c r="B1826">
        <v>1</v>
      </c>
      <c r="C1826">
        <v>7</v>
      </c>
      <c r="D1826">
        <v>0</v>
      </c>
      <c r="E1826">
        <v>7</v>
      </c>
      <c r="F1826">
        <v>9399</v>
      </c>
      <c r="G1826" t="s">
        <v>553</v>
      </c>
      <c r="H1826" t="s">
        <v>265</v>
      </c>
      <c r="I1826">
        <v>0</v>
      </c>
      <c r="J1826">
        <v>0</v>
      </c>
      <c r="K1826">
        <v>0</v>
      </c>
    </row>
    <row r="1827" spans="1:11">
      <c r="A1827" s="57">
        <v>41579</v>
      </c>
      <c r="B1827">
        <v>38884</v>
      </c>
      <c r="C1827">
        <v>18079189.829999998</v>
      </c>
      <c r="D1827">
        <v>18079189.829999998</v>
      </c>
      <c r="E1827">
        <v>18079189.829999998</v>
      </c>
      <c r="F1827">
        <v>9399</v>
      </c>
      <c r="G1827" t="s">
        <v>553</v>
      </c>
      <c r="H1827" t="s">
        <v>265</v>
      </c>
      <c r="I1827" t="s">
        <v>266</v>
      </c>
      <c r="J1827">
        <v>0.5</v>
      </c>
      <c r="K1827">
        <v>0</v>
      </c>
    </row>
    <row r="1828" spans="1:11">
      <c r="A1828" s="57">
        <v>41579</v>
      </c>
      <c r="B1828">
        <v>1347</v>
      </c>
      <c r="C1828">
        <v>67673.649999999994</v>
      </c>
      <c r="D1828">
        <v>69719.17</v>
      </c>
      <c r="E1828">
        <v>69719.17</v>
      </c>
      <c r="F1828">
        <v>9399</v>
      </c>
      <c r="G1828" t="s">
        <v>553</v>
      </c>
      <c r="H1828" t="s">
        <v>267</v>
      </c>
      <c r="I1828" t="s">
        <v>266</v>
      </c>
      <c r="J1828">
        <v>0.5</v>
      </c>
      <c r="K1828">
        <v>0</v>
      </c>
    </row>
    <row r="1829" spans="1:11">
      <c r="A1829" s="57">
        <v>41579</v>
      </c>
      <c r="B1829">
        <v>15995</v>
      </c>
      <c r="C1829">
        <v>1876639.09</v>
      </c>
      <c r="D1829">
        <v>1876639.09</v>
      </c>
      <c r="E1829">
        <v>1876639.09</v>
      </c>
      <c r="F1829">
        <v>9402</v>
      </c>
      <c r="G1829" t="s">
        <v>554</v>
      </c>
      <c r="H1829" t="s">
        <v>265</v>
      </c>
      <c r="I1829" t="s">
        <v>266</v>
      </c>
      <c r="J1829">
        <v>0.5</v>
      </c>
      <c r="K1829">
        <v>0</v>
      </c>
    </row>
    <row r="1830" spans="1:11">
      <c r="A1830" s="57">
        <v>41579</v>
      </c>
      <c r="B1830">
        <v>52</v>
      </c>
      <c r="C1830">
        <v>5038.51</v>
      </c>
      <c r="D1830">
        <v>5189.67</v>
      </c>
      <c r="E1830">
        <v>5189.67</v>
      </c>
      <c r="F1830">
        <v>9402</v>
      </c>
      <c r="G1830" t="s">
        <v>554</v>
      </c>
      <c r="H1830" t="s">
        <v>267</v>
      </c>
      <c r="I1830" t="s">
        <v>266</v>
      </c>
      <c r="J1830">
        <v>0.5</v>
      </c>
      <c r="K1830">
        <v>0</v>
      </c>
    </row>
    <row r="1831" spans="1:11">
      <c r="A1831" s="57">
        <v>41548</v>
      </c>
      <c r="B1831">
        <v>333</v>
      </c>
      <c r="C1831">
        <v>144662.01999999999</v>
      </c>
      <c r="D1831">
        <v>144662.01999999999</v>
      </c>
      <c r="E1831">
        <v>144662.01999999999</v>
      </c>
      <c r="F1831">
        <v>1520</v>
      </c>
      <c r="G1831" t="s">
        <v>317</v>
      </c>
      <c r="H1831" t="s">
        <v>265</v>
      </c>
      <c r="I1831" t="s">
        <v>268</v>
      </c>
      <c r="J1831">
        <v>0.5</v>
      </c>
      <c r="K1831">
        <v>0</v>
      </c>
    </row>
    <row r="1832" spans="1:11">
      <c r="A1832" s="57">
        <v>41548</v>
      </c>
      <c r="B1832">
        <v>44</v>
      </c>
      <c r="C1832">
        <v>8603.7999999999993</v>
      </c>
      <c r="D1832">
        <v>8741.5</v>
      </c>
      <c r="E1832">
        <v>8741.5</v>
      </c>
      <c r="F1832">
        <v>1520</v>
      </c>
      <c r="G1832" t="s">
        <v>317</v>
      </c>
      <c r="H1832" t="s">
        <v>267</v>
      </c>
      <c r="I1832" t="s">
        <v>268</v>
      </c>
      <c r="J1832">
        <v>0.5</v>
      </c>
      <c r="K1832">
        <v>0</v>
      </c>
    </row>
    <row r="1833" spans="1:11">
      <c r="A1833" s="57">
        <v>41548</v>
      </c>
      <c r="B1833">
        <v>101</v>
      </c>
      <c r="C1833">
        <v>118213.84</v>
      </c>
      <c r="D1833">
        <v>118213.84</v>
      </c>
      <c r="E1833">
        <v>118213.84</v>
      </c>
      <c r="F1833">
        <v>1711</v>
      </c>
      <c r="G1833" t="s">
        <v>318</v>
      </c>
      <c r="H1833" t="s">
        <v>265</v>
      </c>
      <c r="I1833" t="s">
        <v>266</v>
      </c>
      <c r="J1833">
        <v>0.5</v>
      </c>
      <c r="K1833">
        <v>0</v>
      </c>
    </row>
    <row r="1834" spans="1:11">
      <c r="A1834" s="57">
        <v>41548</v>
      </c>
      <c r="B1834">
        <v>27</v>
      </c>
      <c r="C1834">
        <v>9603.39</v>
      </c>
      <c r="D1834">
        <v>9603.39</v>
      </c>
      <c r="E1834">
        <v>9603.39</v>
      </c>
      <c r="F1834">
        <v>1731</v>
      </c>
      <c r="G1834" t="s">
        <v>319</v>
      </c>
      <c r="H1834" t="s">
        <v>265</v>
      </c>
      <c r="I1834" t="s">
        <v>266</v>
      </c>
      <c r="J1834">
        <v>0.5</v>
      </c>
      <c r="K1834">
        <v>0</v>
      </c>
    </row>
    <row r="1835" spans="1:11">
      <c r="A1835" s="57">
        <v>41548</v>
      </c>
      <c r="B1835">
        <v>2</v>
      </c>
      <c r="C1835">
        <v>235.51</v>
      </c>
      <c r="D1835">
        <v>242.57</v>
      </c>
      <c r="E1835">
        <v>242.57</v>
      </c>
      <c r="F1835">
        <v>1771</v>
      </c>
      <c r="G1835" t="s">
        <v>570</v>
      </c>
      <c r="H1835" t="s">
        <v>267</v>
      </c>
      <c r="I1835" t="s">
        <v>266</v>
      </c>
      <c r="J1835">
        <v>0.5</v>
      </c>
      <c r="K1835">
        <v>0</v>
      </c>
    </row>
    <row r="1836" spans="1:11">
      <c r="A1836" s="57">
        <v>41548</v>
      </c>
      <c r="B1836">
        <v>3</v>
      </c>
      <c r="C1836">
        <v>122</v>
      </c>
      <c r="D1836">
        <v>122</v>
      </c>
      <c r="E1836">
        <v>122</v>
      </c>
      <c r="F1836">
        <v>1799</v>
      </c>
      <c r="G1836" t="s">
        <v>320</v>
      </c>
      <c r="H1836" t="s">
        <v>265</v>
      </c>
      <c r="I1836" t="s">
        <v>266</v>
      </c>
      <c r="J1836">
        <v>0.5</v>
      </c>
      <c r="K1836">
        <v>0</v>
      </c>
    </row>
    <row r="1837" spans="1:11">
      <c r="A1837" s="57">
        <v>41548</v>
      </c>
      <c r="B1837">
        <v>4</v>
      </c>
      <c r="C1837">
        <v>2292.73</v>
      </c>
      <c r="D1837">
        <v>2361.5100000000002</v>
      </c>
      <c r="E1837">
        <v>2361.5100000000002</v>
      </c>
      <c r="F1837">
        <v>1799</v>
      </c>
      <c r="G1837" t="s">
        <v>320</v>
      </c>
      <c r="H1837" t="s">
        <v>267</v>
      </c>
      <c r="I1837" t="s">
        <v>266</v>
      </c>
      <c r="J1837">
        <v>0.5</v>
      </c>
      <c r="K1837">
        <v>0</v>
      </c>
    </row>
    <row r="1838" spans="1:11">
      <c r="A1838" s="57">
        <v>41548</v>
      </c>
      <c r="B1838">
        <v>4888</v>
      </c>
      <c r="C1838">
        <v>914234</v>
      </c>
      <c r="D1838">
        <v>914234</v>
      </c>
      <c r="E1838">
        <v>914234</v>
      </c>
      <c r="F1838">
        <v>2741</v>
      </c>
      <c r="G1838" t="s">
        <v>321</v>
      </c>
      <c r="H1838" t="s">
        <v>265</v>
      </c>
      <c r="I1838" t="s">
        <v>266</v>
      </c>
      <c r="J1838">
        <v>0.5</v>
      </c>
      <c r="K1838">
        <v>0</v>
      </c>
    </row>
    <row r="1839" spans="1:11">
      <c r="A1839" s="57">
        <v>41548</v>
      </c>
      <c r="B1839">
        <v>66</v>
      </c>
      <c r="C1839">
        <v>35800.699999999997</v>
      </c>
      <c r="D1839">
        <v>36741.699999999997</v>
      </c>
      <c r="E1839">
        <v>36741.699999999997</v>
      </c>
      <c r="F1839">
        <v>2741</v>
      </c>
      <c r="G1839" t="s">
        <v>321</v>
      </c>
      <c r="H1839" t="s">
        <v>267</v>
      </c>
      <c r="I1839" t="s">
        <v>266</v>
      </c>
      <c r="J1839">
        <v>0.5</v>
      </c>
      <c r="K1839">
        <v>0</v>
      </c>
    </row>
    <row r="1840" spans="1:11">
      <c r="A1840" s="57">
        <v>41548</v>
      </c>
      <c r="B1840">
        <v>2</v>
      </c>
      <c r="C1840">
        <v>41.46</v>
      </c>
      <c r="D1840">
        <v>42.7</v>
      </c>
      <c r="E1840">
        <v>42.7</v>
      </c>
      <c r="F1840">
        <v>2791</v>
      </c>
      <c r="G1840" t="s">
        <v>571</v>
      </c>
      <c r="H1840" t="s">
        <v>267</v>
      </c>
      <c r="I1840" t="s">
        <v>266</v>
      </c>
      <c r="J1840">
        <v>0.5</v>
      </c>
      <c r="K1840">
        <v>0</v>
      </c>
    </row>
    <row r="1841" spans="1:11">
      <c r="A1841" s="57">
        <v>41548</v>
      </c>
      <c r="B1841">
        <v>89</v>
      </c>
      <c r="C1841">
        <v>12643.48</v>
      </c>
      <c r="D1841">
        <v>13025.72</v>
      </c>
      <c r="E1841">
        <v>13025.72</v>
      </c>
      <c r="F1841">
        <v>4011</v>
      </c>
      <c r="G1841" t="s">
        <v>322</v>
      </c>
      <c r="H1841" t="s">
        <v>267</v>
      </c>
      <c r="I1841" t="s">
        <v>266</v>
      </c>
      <c r="J1841">
        <v>0.5</v>
      </c>
      <c r="K1841">
        <v>0</v>
      </c>
    </row>
    <row r="1842" spans="1:11">
      <c r="A1842" s="57">
        <v>41548</v>
      </c>
      <c r="B1842">
        <v>469</v>
      </c>
      <c r="C1842">
        <v>130547.16</v>
      </c>
      <c r="D1842">
        <v>130547.16</v>
      </c>
      <c r="E1842">
        <v>130547.16</v>
      </c>
      <c r="F1842">
        <v>4111</v>
      </c>
      <c r="G1842" t="s">
        <v>323</v>
      </c>
      <c r="H1842" t="s">
        <v>265</v>
      </c>
      <c r="I1842" t="s">
        <v>266</v>
      </c>
      <c r="J1842">
        <v>0.5</v>
      </c>
      <c r="K1842">
        <v>0</v>
      </c>
    </row>
    <row r="1843" spans="1:11">
      <c r="A1843" s="57">
        <v>41548</v>
      </c>
      <c r="B1843">
        <v>455</v>
      </c>
      <c r="C1843">
        <v>22731.47</v>
      </c>
      <c r="D1843">
        <v>23465.87</v>
      </c>
      <c r="E1843">
        <v>23465.87</v>
      </c>
      <c r="F1843">
        <v>4111</v>
      </c>
      <c r="G1843" t="s">
        <v>323</v>
      </c>
      <c r="H1843" t="s">
        <v>267</v>
      </c>
      <c r="I1843" t="s">
        <v>266</v>
      </c>
      <c r="J1843">
        <v>0.5</v>
      </c>
      <c r="K1843">
        <v>0</v>
      </c>
    </row>
    <row r="1844" spans="1:11">
      <c r="A1844" s="57">
        <v>41548</v>
      </c>
      <c r="B1844">
        <v>243</v>
      </c>
      <c r="C1844">
        <v>16132.7</v>
      </c>
      <c r="D1844">
        <v>16132.7</v>
      </c>
      <c r="E1844">
        <v>16132.7</v>
      </c>
      <c r="F1844">
        <v>4112</v>
      </c>
      <c r="G1844" t="s">
        <v>324</v>
      </c>
      <c r="H1844" t="s">
        <v>265</v>
      </c>
      <c r="I1844" t="s">
        <v>266</v>
      </c>
      <c r="J1844">
        <v>0.5</v>
      </c>
      <c r="K1844">
        <v>0</v>
      </c>
    </row>
    <row r="1845" spans="1:11">
      <c r="A1845" s="57">
        <v>41548</v>
      </c>
      <c r="B1845">
        <v>456</v>
      </c>
      <c r="C1845">
        <v>64562.15</v>
      </c>
      <c r="D1845">
        <v>66704.97</v>
      </c>
      <c r="E1845">
        <v>66704.97</v>
      </c>
      <c r="F1845">
        <v>4112</v>
      </c>
      <c r="G1845" t="s">
        <v>324</v>
      </c>
      <c r="H1845" t="s">
        <v>267</v>
      </c>
      <c r="I1845" t="s">
        <v>266</v>
      </c>
      <c r="J1845">
        <v>0.5</v>
      </c>
      <c r="K1845">
        <v>0</v>
      </c>
    </row>
    <row r="1846" spans="1:11">
      <c r="A1846" s="57">
        <v>41548</v>
      </c>
      <c r="B1846">
        <v>58</v>
      </c>
      <c r="C1846">
        <v>13352.85</v>
      </c>
      <c r="D1846">
        <v>13352.85</v>
      </c>
      <c r="E1846">
        <v>13352.85</v>
      </c>
      <c r="F1846">
        <v>4119</v>
      </c>
      <c r="G1846" t="s">
        <v>325</v>
      </c>
      <c r="H1846" t="s">
        <v>265</v>
      </c>
      <c r="I1846" t="s">
        <v>266</v>
      </c>
      <c r="J1846">
        <v>0.5</v>
      </c>
      <c r="K1846">
        <v>0</v>
      </c>
    </row>
    <row r="1847" spans="1:11">
      <c r="A1847" s="57">
        <v>41548</v>
      </c>
      <c r="B1847">
        <v>9</v>
      </c>
      <c r="C1847">
        <v>329.78</v>
      </c>
      <c r="D1847">
        <v>0</v>
      </c>
      <c r="E1847">
        <v>329.78</v>
      </c>
      <c r="F1847">
        <v>4121</v>
      </c>
      <c r="G1847" t="s">
        <v>326</v>
      </c>
      <c r="H1847" t="s">
        <v>265</v>
      </c>
      <c r="I1847">
        <v>0</v>
      </c>
      <c r="J1847">
        <v>0</v>
      </c>
      <c r="K1847">
        <v>0</v>
      </c>
    </row>
    <row r="1848" spans="1:11">
      <c r="A1848" s="57">
        <v>41548</v>
      </c>
      <c r="B1848">
        <v>16441</v>
      </c>
      <c r="C1848">
        <v>751228.75</v>
      </c>
      <c r="D1848">
        <v>751228.75</v>
      </c>
      <c r="E1848">
        <v>751228.75</v>
      </c>
      <c r="F1848">
        <v>4121</v>
      </c>
      <c r="G1848" t="s">
        <v>326</v>
      </c>
      <c r="H1848" t="s">
        <v>265</v>
      </c>
      <c r="I1848" t="s">
        <v>266</v>
      </c>
      <c r="J1848">
        <v>0.5</v>
      </c>
      <c r="K1848">
        <v>0</v>
      </c>
    </row>
    <row r="1849" spans="1:11">
      <c r="A1849" s="57">
        <v>41548</v>
      </c>
      <c r="B1849">
        <v>1409</v>
      </c>
      <c r="C1849">
        <v>55220.67</v>
      </c>
      <c r="D1849">
        <v>56991.47</v>
      </c>
      <c r="E1849">
        <v>56991.47</v>
      </c>
      <c r="F1849">
        <v>4121</v>
      </c>
      <c r="G1849" t="s">
        <v>326</v>
      </c>
      <c r="H1849" t="s">
        <v>267</v>
      </c>
      <c r="I1849" t="s">
        <v>266</v>
      </c>
      <c r="J1849">
        <v>0.5</v>
      </c>
      <c r="K1849">
        <v>0</v>
      </c>
    </row>
    <row r="1850" spans="1:11">
      <c r="A1850" s="57">
        <v>41548</v>
      </c>
      <c r="B1850">
        <v>13</v>
      </c>
      <c r="C1850">
        <v>905.4</v>
      </c>
      <c r="D1850">
        <v>905.4</v>
      </c>
      <c r="E1850">
        <v>905.4</v>
      </c>
      <c r="F1850">
        <v>4131</v>
      </c>
      <c r="G1850" t="s">
        <v>327</v>
      </c>
      <c r="H1850" t="s">
        <v>265</v>
      </c>
      <c r="I1850" t="s">
        <v>266</v>
      </c>
      <c r="J1850">
        <v>0.5</v>
      </c>
      <c r="K1850">
        <v>0</v>
      </c>
    </row>
    <row r="1851" spans="1:11">
      <c r="A1851" s="57">
        <v>41548</v>
      </c>
      <c r="B1851">
        <v>106</v>
      </c>
      <c r="C1851">
        <v>10823.38</v>
      </c>
      <c r="D1851">
        <v>11195.18</v>
      </c>
      <c r="E1851">
        <v>11195.18</v>
      </c>
      <c r="F1851">
        <v>4131</v>
      </c>
      <c r="G1851" t="s">
        <v>327</v>
      </c>
      <c r="H1851" t="s">
        <v>267</v>
      </c>
      <c r="I1851" t="s">
        <v>266</v>
      </c>
      <c r="J1851">
        <v>0.5</v>
      </c>
      <c r="K1851">
        <v>0</v>
      </c>
    </row>
    <row r="1852" spans="1:11">
      <c r="A1852" s="57">
        <v>41548</v>
      </c>
      <c r="B1852">
        <v>151</v>
      </c>
      <c r="C1852">
        <v>32079.55</v>
      </c>
      <c r="D1852">
        <v>32079.55</v>
      </c>
      <c r="E1852">
        <v>32079.55</v>
      </c>
      <c r="F1852">
        <v>4214</v>
      </c>
      <c r="G1852" t="s">
        <v>328</v>
      </c>
      <c r="H1852" t="s">
        <v>265</v>
      </c>
      <c r="I1852" t="s">
        <v>266</v>
      </c>
      <c r="J1852">
        <v>0.5</v>
      </c>
      <c r="K1852">
        <v>0</v>
      </c>
    </row>
    <row r="1853" spans="1:11">
      <c r="A1853" s="57">
        <v>41548</v>
      </c>
      <c r="B1853">
        <v>23</v>
      </c>
      <c r="C1853">
        <v>2951.74</v>
      </c>
      <c r="D1853">
        <v>3040.34</v>
      </c>
      <c r="E1853">
        <v>3040.34</v>
      </c>
      <c r="F1853">
        <v>4214</v>
      </c>
      <c r="G1853" t="s">
        <v>328</v>
      </c>
      <c r="H1853" t="s">
        <v>267</v>
      </c>
      <c r="I1853" t="s">
        <v>266</v>
      </c>
      <c r="J1853">
        <v>0.5</v>
      </c>
      <c r="K1853">
        <v>0</v>
      </c>
    </row>
    <row r="1854" spans="1:11">
      <c r="A1854" s="57">
        <v>41548</v>
      </c>
      <c r="B1854">
        <v>475</v>
      </c>
      <c r="C1854">
        <v>543940.28</v>
      </c>
      <c r="D1854">
        <v>543940.28</v>
      </c>
      <c r="E1854">
        <v>543940.28</v>
      </c>
      <c r="F1854">
        <v>4215</v>
      </c>
      <c r="G1854" t="s">
        <v>329</v>
      </c>
      <c r="H1854" t="s">
        <v>265</v>
      </c>
      <c r="I1854" t="s">
        <v>266</v>
      </c>
      <c r="J1854">
        <v>0.5</v>
      </c>
      <c r="K1854">
        <v>0</v>
      </c>
    </row>
    <row r="1855" spans="1:11">
      <c r="A1855" s="57">
        <v>41548</v>
      </c>
      <c r="B1855">
        <v>93</v>
      </c>
      <c r="C1855">
        <v>57107.05</v>
      </c>
      <c r="D1855">
        <v>58905.29</v>
      </c>
      <c r="E1855">
        <v>58905.29</v>
      </c>
      <c r="F1855">
        <v>4215</v>
      </c>
      <c r="G1855" t="s">
        <v>329</v>
      </c>
      <c r="H1855" t="s">
        <v>267</v>
      </c>
      <c r="I1855" t="s">
        <v>266</v>
      </c>
      <c r="J1855">
        <v>0.5</v>
      </c>
      <c r="K1855">
        <v>0</v>
      </c>
    </row>
    <row r="1856" spans="1:11">
      <c r="A1856" s="57">
        <v>41548</v>
      </c>
      <c r="B1856">
        <v>8</v>
      </c>
      <c r="C1856">
        <v>4044.58</v>
      </c>
      <c r="D1856">
        <v>4165.8999999999996</v>
      </c>
      <c r="E1856">
        <v>4165.8999999999996</v>
      </c>
      <c r="F1856">
        <v>4225</v>
      </c>
      <c r="G1856" t="s">
        <v>330</v>
      </c>
      <c r="H1856" t="s">
        <v>267</v>
      </c>
      <c r="I1856" t="s">
        <v>266</v>
      </c>
      <c r="J1856">
        <v>0.5</v>
      </c>
      <c r="K1856">
        <v>0</v>
      </c>
    </row>
    <row r="1857" spans="1:11">
      <c r="A1857" s="57">
        <v>41548</v>
      </c>
      <c r="B1857">
        <v>267</v>
      </c>
      <c r="C1857">
        <v>570424.47</v>
      </c>
      <c r="D1857">
        <v>570424.47</v>
      </c>
      <c r="E1857">
        <v>570424.47</v>
      </c>
      <c r="F1857">
        <v>4411</v>
      </c>
      <c r="G1857" t="s">
        <v>331</v>
      </c>
      <c r="H1857" t="s">
        <v>265</v>
      </c>
      <c r="I1857" t="s">
        <v>269</v>
      </c>
      <c r="J1857">
        <v>0.52</v>
      </c>
      <c r="K1857">
        <v>0</v>
      </c>
    </row>
    <row r="1858" spans="1:11">
      <c r="A1858" s="57">
        <v>41548</v>
      </c>
      <c r="B1858">
        <v>1512</v>
      </c>
      <c r="C1858">
        <v>1613350.24</v>
      </c>
      <c r="D1858">
        <v>1638922.88</v>
      </c>
      <c r="E1858">
        <v>1638922.88</v>
      </c>
      <c r="F1858">
        <v>4411</v>
      </c>
      <c r="G1858" t="s">
        <v>331</v>
      </c>
      <c r="H1858" t="s">
        <v>267</v>
      </c>
      <c r="I1858" t="s">
        <v>269</v>
      </c>
      <c r="J1858">
        <v>0.52</v>
      </c>
      <c r="K1858">
        <v>0</v>
      </c>
    </row>
    <row r="1859" spans="1:11">
      <c r="A1859" s="57">
        <v>41548</v>
      </c>
      <c r="B1859">
        <v>35</v>
      </c>
      <c r="C1859">
        <v>10147.92</v>
      </c>
      <c r="D1859">
        <v>10147.92</v>
      </c>
      <c r="E1859">
        <v>10147.92</v>
      </c>
      <c r="F1859">
        <v>4457</v>
      </c>
      <c r="G1859" t="s">
        <v>332</v>
      </c>
      <c r="H1859" t="s">
        <v>265</v>
      </c>
      <c r="I1859" t="s">
        <v>266</v>
      </c>
      <c r="J1859">
        <v>0.5</v>
      </c>
      <c r="K1859">
        <v>0</v>
      </c>
    </row>
    <row r="1860" spans="1:11">
      <c r="A1860" s="57">
        <v>41548</v>
      </c>
      <c r="B1860">
        <v>12</v>
      </c>
      <c r="C1860">
        <v>2051.9499999999998</v>
      </c>
      <c r="D1860">
        <v>2113.5100000000002</v>
      </c>
      <c r="E1860">
        <v>2113.5100000000002</v>
      </c>
      <c r="F1860">
        <v>4457</v>
      </c>
      <c r="G1860" t="s">
        <v>332</v>
      </c>
      <c r="H1860" t="s">
        <v>267</v>
      </c>
      <c r="I1860" t="s">
        <v>266</v>
      </c>
      <c r="J1860">
        <v>0.5</v>
      </c>
      <c r="K1860">
        <v>0</v>
      </c>
    </row>
    <row r="1861" spans="1:11">
      <c r="A1861" s="57">
        <v>41548</v>
      </c>
      <c r="B1861">
        <v>12</v>
      </c>
      <c r="C1861">
        <v>3129.13</v>
      </c>
      <c r="D1861">
        <v>3129.13</v>
      </c>
      <c r="E1861">
        <v>3129.13</v>
      </c>
      <c r="F1861">
        <v>4468</v>
      </c>
      <c r="G1861" t="s">
        <v>333</v>
      </c>
      <c r="H1861" t="s">
        <v>265</v>
      </c>
      <c r="I1861" t="s">
        <v>266</v>
      </c>
      <c r="J1861">
        <v>0.5</v>
      </c>
      <c r="K1861">
        <v>0</v>
      </c>
    </row>
    <row r="1862" spans="1:11">
      <c r="A1862" s="57">
        <v>41548</v>
      </c>
      <c r="B1862">
        <v>10</v>
      </c>
      <c r="C1862">
        <v>2041.9</v>
      </c>
      <c r="D1862">
        <v>2103.16</v>
      </c>
      <c r="E1862">
        <v>2103.16</v>
      </c>
      <c r="F1862">
        <v>4468</v>
      </c>
      <c r="G1862" t="s">
        <v>333</v>
      </c>
      <c r="H1862" t="s">
        <v>267</v>
      </c>
      <c r="I1862" t="s">
        <v>266</v>
      </c>
      <c r="J1862">
        <v>0.5</v>
      </c>
      <c r="K1862">
        <v>0</v>
      </c>
    </row>
    <row r="1863" spans="1:11">
      <c r="A1863" s="57">
        <v>41548</v>
      </c>
      <c r="B1863">
        <v>4</v>
      </c>
      <c r="C1863">
        <v>391.12</v>
      </c>
      <c r="D1863">
        <v>0</v>
      </c>
      <c r="E1863">
        <v>391.12</v>
      </c>
      <c r="F1863">
        <v>4511</v>
      </c>
      <c r="G1863" t="s">
        <v>334</v>
      </c>
      <c r="H1863" t="s">
        <v>265</v>
      </c>
      <c r="I1863">
        <v>0</v>
      </c>
      <c r="J1863">
        <v>0</v>
      </c>
      <c r="K1863">
        <v>0</v>
      </c>
    </row>
    <row r="1864" spans="1:11">
      <c r="A1864" s="57">
        <v>41548</v>
      </c>
      <c r="B1864">
        <v>47808</v>
      </c>
      <c r="C1864">
        <v>21603385.670000002</v>
      </c>
      <c r="D1864">
        <v>21603385.670000002</v>
      </c>
      <c r="E1864">
        <v>21603385.670000002</v>
      </c>
      <c r="F1864">
        <v>4511</v>
      </c>
      <c r="G1864" t="s">
        <v>334</v>
      </c>
      <c r="H1864" t="s">
        <v>265</v>
      </c>
      <c r="I1864" t="s">
        <v>270</v>
      </c>
      <c r="J1864">
        <v>0.5</v>
      </c>
      <c r="K1864">
        <v>0</v>
      </c>
    </row>
    <row r="1865" spans="1:11">
      <c r="A1865" s="57">
        <v>41548</v>
      </c>
      <c r="B1865">
        <v>3</v>
      </c>
      <c r="C1865">
        <v>3453.67</v>
      </c>
      <c r="D1865">
        <v>0</v>
      </c>
      <c r="E1865">
        <v>3469.09</v>
      </c>
      <c r="F1865">
        <v>4511</v>
      </c>
      <c r="G1865" t="s">
        <v>334</v>
      </c>
      <c r="H1865" t="s">
        <v>267</v>
      </c>
      <c r="I1865">
        <v>0</v>
      </c>
      <c r="J1865">
        <v>0</v>
      </c>
      <c r="K1865">
        <v>0</v>
      </c>
    </row>
    <row r="1866" spans="1:11">
      <c r="A1866" s="57">
        <v>41548</v>
      </c>
      <c r="B1866">
        <v>6906</v>
      </c>
      <c r="C1866">
        <v>3308866.49</v>
      </c>
      <c r="D1866">
        <v>3376709.57</v>
      </c>
      <c r="E1866">
        <v>3376709.57</v>
      </c>
      <c r="F1866">
        <v>4511</v>
      </c>
      <c r="G1866" t="s">
        <v>334</v>
      </c>
      <c r="H1866" t="s">
        <v>267</v>
      </c>
      <c r="I1866" t="s">
        <v>270</v>
      </c>
      <c r="J1866">
        <v>0.5</v>
      </c>
      <c r="K1866">
        <v>0</v>
      </c>
    </row>
    <row r="1867" spans="1:11">
      <c r="A1867" s="57">
        <v>41548</v>
      </c>
      <c r="B1867">
        <v>143</v>
      </c>
      <c r="C1867">
        <v>21808.33</v>
      </c>
      <c r="D1867">
        <v>21808.33</v>
      </c>
      <c r="E1867">
        <v>21808.33</v>
      </c>
      <c r="F1867">
        <v>4582</v>
      </c>
      <c r="G1867" t="s">
        <v>335</v>
      </c>
      <c r="H1867" t="s">
        <v>265</v>
      </c>
      <c r="I1867" t="s">
        <v>270</v>
      </c>
      <c r="J1867">
        <v>0.5</v>
      </c>
      <c r="K1867">
        <v>0</v>
      </c>
    </row>
    <row r="1868" spans="1:11">
      <c r="A1868" s="57">
        <v>41548</v>
      </c>
      <c r="B1868">
        <v>19</v>
      </c>
      <c r="C1868">
        <v>2391.0100000000002</v>
      </c>
      <c r="D1868">
        <v>2470.81</v>
      </c>
      <c r="E1868">
        <v>2470.81</v>
      </c>
      <c r="F1868">
        <v>4582</v>
      </c>
      <c r="G1868" t="s">
        <v>335</v>
      </c>
      <c r="H1868" t="s">
        <v>267</v>
      </c>
      <c r="I1868" t="s">
        <v>270</v>
      </c>
      <c r="J1868">
        <v>0.5</v>
      </c>
      <c r="K1868">
        <v>0</v>
      </c>
    </row>
    <row r="1869" spans="1:11">
      <c r="A1869" s="57">
        <v>41548</v>
      </c>
      <c r="B1869">
        <v>12950</v>
      </c>
      <c r="C1869">
        <v>10299744.220000001</v>
      </c>
      <c r="D1869">
        <v>10299744.220000001</v>
      </c>
      <c r="E1869">
        <v>10299744.220000001</v>
      </c>
      <c r="F1869">
        <v>4722</v>
      </c>
      <c r="G1869" t="s">
        <v>336</v>
      </c>
      <c r="H1869" t="s">
        <v>265</v>
      </c>
      <c r="I1869" t="s">
        <v>269</v>
      </c>
      <c r="J1869">
        <v>0.52</v>
      </c>
      <c r="K1869">
        <v>0</v>
      </c>
    </row>
    <row r="1870" spans="1:11">
      <c r="A1870" s="57">
        <v>41548</v>
      </c>
      <c r="B1870">
        <v>2157</v>
      </c>
      <c r="C1870">
        <v>1056476.99</v>
      </c>
      <c r="D1870">
        <v>1087936.1499999999</v>
      </c>
      <c r="E1870">
        <v>1087936.1499999999</v>
      </c>
      <c r="F1870">
        <v>4722</v>
      </c>
      <c r="G1870" t="s">
        <v>336</v>
      </c>
      <c r="H1870" t="s">
        <v>267</v>
      </c>
      <c r="I1870" t="s">
        <v>269</v>
      </c>
      <c r="J1870">
        <v>0.52</v>
      </c>
      <c r="K1870">
        <v>0</v>
      </c>
    </row>
    <row r="1871" spans="1:11">
      <c r="A1871" s="57">
        <v>41548</v>
      </c>
      <c r="B1871">
        <v>11906</v>
      </c>
      <c r="C1871">
        <v>585066.21</v>
      </c>
      <c r="D1871">
        <v>585066.21</v>
      </c>
      <c r="E1871">
        <v>585066.21</v>
      </c>
      <c r="F1871">
        <v>4784</v>
      </c>
      <c r="G1871" t="s">
        <v>337</v>
      </c>
      <c r="H1871" t="s">
        <v>265</v>
      </c>
      <c r="I1871" t="s">
        <v>266</v>
      </c>
      <c r="J1871">
        <v>0.5</v>
      </c>
      <c r="K1871">
        <v>0</v>
      </c>
    </row>
    <row r="1872" spans="1:11">
      <c r="A1872" s="57">
        <v>41548</v>
      </c>
      <c r="B1872">
        <v>237</v>
      </c>
      <c r="C1872">
        <v>4502.13</v>
      </c>
      <c r="D1872">
        <v>4638.43</v>
      </c>
      <c r="E1872">
        <v>4638.43</v>
      </c>
      <c r="F1872">
        <v>4784</v>
      </c>
      <c r="G1872" t="s">
        <v>337</v>
      </c>
      <c r="H1872" t="s">
        <v>267</v>
      </c>
      <c r="I1872" t="s">
        <v>266</v>
      </c>
      <c r="J1872">
        <v>0.5</v>
      </c>
      <c r="K1872">
        <v>0</v>
      </c>
    </row>
    <row r="1873" spans="1:11">
      <c r="A1873" s="57">
        <v>41548</v>
      </c>
      <c r="B1873">
        <v>1021</v>
      </c>
      <c r="C1873">
        <v>159708.74</v>
      </c>
      <c r="D1873">
        <v>159708.74</v>
      </c>
      <c r="E1873">
        <v>159708.74</v>
      </c>
      <c r="F1873">
        <v>4789</v>
      </c>
      <c r="G1873" t="s">
        <v>338</v>
      </c>
      <c r="H1873" t="s">
        <v>265</v>
      </c>
      <c r="I1873" t="s">
        <v>266</v>
      </c>
      <c r="J1873">
        <v>0.5</v>
      </c>
      <c r="K1873">
        <v>0</v>
      </c>
    </row>
    <row r="1874" spans="1:11">
      <c r="A1874" s="57">
        <v>41548</v>
      </c>
      <c r="B1874">
        <v>291</v>
      </c>
      <c r="C1874">
        <v>34071.31</v>
      </c>
      <c r="D1874">
        <v>35149.61</v>
      </c>
      <c r="E1874">
        <v>35149.61</v>
      </c>
      <c r="F1874">
        <v>4789</v>
      </c>
      <c r="G1874" t="s">
        <v>338</v>
      </c>
      <c r="H1874" t="s">
        <v>267</v>
      </c>
      <c r="I1874" t="s">
        <v>266</v>
      </c>
      <c r="J1874">
        <v>0.5</v>
      </c>
      <c r="K1874">
        <v>0</v>
      </c>
    </row>
    <row r="1875" spans="1:11">
      <c r="A1875" s="57">
        <v>41548</v>
      </c>
      <c r="B1875">
        <v>5824</v>
      </c>
      <c r="C1875">
        <v>500121.82</v>
      </c>
      <c r="D1875">
        <v>500121.82</v>
      </c>
      <c r="E1875">
        <v>500121.82</v>
      </c>
      <c r="F1875">
        <v>4812</v>
      </c>
      <c r="G1875" t="s">
        <v>339</v>
      </c>
      <c r="H1875" t="s">
        <v>265</v>
      </c>
      <c r="I1875" t="s">
        <v>266</v>
      </c>
      <c r="J1875">
        <v>0.5</v>
      </c>
      <c r="K1875">
        <v>0</v>
      </c>
    </row>
    <row r="1876" spans="1:11">
      <c r="A1876" s="57">
        <v>41548</v>
      </c>
      <c r="B1876">
        <v>1</v>
      </c>
      <c r="C1876">
        <v>885.48</v>
      </c>
      <c r="D1876">
        <v>0</v>
      </c>
      <c r="E1876">
        <v>912.04</v>
      </c>
      <c r="F1876">
        <v>4812</v>
      </c>
      <c r="G1876" t="s">
        <v>339</v>
      </c>
      <c r="H1876" t="s">
        <v>267</v>
      </c>
      <c r="I1876">
        <v>0</v>
      </c>
      <c r="J1876">
        <v>0</v>
      </c>
      <c r="K1876">
        <v>0</v>
      </c>
    </row>
    <row r="1877" spans="1:11">
      <c r="A1877" s="57">
        <v>41548</v>
      </c>
      <c r="B1877">
        <v>241</v>
      </c>
      <c r="C1877">
        <v>21894.61</v>
      </c>
      <c r="D1877">
        <v>22544.87</v>
      </c>
      <c r="E1877">
        <v>22544.87</v>
      </c>
      <c r="F1877">
        <v>4812</v>
      </c>
      <c r="G1877" t="s">
        <v>339</v>
      </c>
      <c r="H1877" t="s">
        <v>267</v>
      </c>
      <c r="I1877" t="s">
        <v>266</v>
      </c>
      <c r="J1877">
        <v>0.5</v>
      </c>
      <c r="K1877">
        <v>0</v>
      </c>
    </row>
    <row r="1878" spans="1:11">
      <c r="A1878" s="57">
        <v>41548</v>
      </c>
      <c r="B1878">
        <v>8</v>
      </c>
      <c r="C1878">
        <v>1011.55</v>
      </c>
      <c r="D1878">
        <v>0</v>
      </c>
      <c r="E1878">
        <v>1011.55</v>
      </c>
      <c r="F1878">
        <v>4814</v>
      </c>
      <c r="G1878" t="s">
        <v>340</v>
      </c>
      <c r="H1878" t="s">
        <v>265</v>
      </c>
      <c r="I1878">
        <v>0</v>
      </c>
      <c r="J1878">
        <v>0</v>
      </c>
      <c r="K1878">
        <v>0</v>
      </c>
    </row>
    <row r="1879" spans="1:11">
      <c r="A1879" s="57">
        <v>41548</v>
      </c>
      <c r="B1879">
        <v>72986</v>
      </c>
      <c r="C1879">
        <v>8432102.5500000007</v>
      </c>
      <c r="D1879">
        <v>8432102.5500000007</v>
      </c>
      <c r="E1879">
        <v>8432102.5500000007</v>
      </c>
      <c r="F1879">
        <v>4814</v>
      </c>
      <c r="G1879" t="s">
        <v>340</v>
      </c>
      <c r="H1879" t="s">
        <v>265</v>
      </c>
      <c r="I1879" t="s">
        <v>266</v>
      </c>
      <c r="J1879">
        <v>0.5</v>
      </c>
      <c r="K1879">
        <v>0</v>
      </c>
    </row>
    <row r="1880" spans="1:11">
      <c r="A1880" s="57">
        <v>41548</v>
      </c>
      <c r="B1880">
        <v>1</v>
      </c>
      <c r="C1880">
        <v>16</v>
      </c>
      <c r="D1880">
        <v>0</v>
      </c>
      <c r="E1880">
        <v>16</v>
      </c>
      <c r="F1880">
        <v>4814</v>
      </c>
      <c r="G1880" t="s">
        <v>340</v>
      </c>
      <c r="H1880" t="s">
        <v>267</v>
      </c>
      <c r="I1880">
        <v>0</v>
      </c>
      <c r="J1880">
        <v>0</v>
      </c>
      <c r="K1880">
        <v>0</v>
      </c>
    </row>
    <row r="1881" spans="1:11">
      <c r="A1881" s="57">
        <v>41548</v>
      </c>
      <c r="B1881">
        <v>987</v>
      </c>
      <c r="C1881">
        <v>30978.34</v>
      </c>
      <c r="D1881">
        <v>31602.3</v>
      </c>
      <c r="E1881">
        <v>31602.3</v>
      </c>
      <c r="F1881">
        <v>4814</v>
      </c>
      <c r="G1881" t="s">
        <v>340</v>
      </c>
      <c r="H1881" t="s">
        <v>267</v>
      </c>
      <c r="I1881" t="s">
        <v>266</v>
      </c>
      <c r="J1881">
        <v>0.5</v>
      </c>
      <c r="K1881">
        <v>0</v>
      </c>
    </row>
    <row r="1882" spans="1:11">
      <c r="A1882" s="57">
        <v>41548</v>
      </c>
      <c r="B1882">
        <v>289</v>
      </c>
      <c r="C1882">
        <v>41019.019999999997</v>
      </c>
      <c r="D1882">
        <v>41019.019999999997</v>
      </c>
      <c r="E1882">
        <v>41019.019999999997</v>
      </c>
      <c r="F1882">
        <v>4816</v>
      </c>
      <c r="G1882" t="s">
        <v>341</v>
      </c>
      <c r="H1882" t="s">
        <v>265</v>
      </c>
      <c r="I1882" t="s">
        <v>266</v>
      </c>
      <c r="J1882">
        <v>0.5</v>
      </c>
      <c r="K1882">
        <v>0</v>
      </c>
    </row>
    <row r="1883" spans="1:11">
      <c r="A1883" s="57">
        <v>41548</v>
      </c>
      <c r="B1883">
        <v>222</v>
      </c>
      <c r="C1883">
        <v>10475.09</v>
      </c>
      <c r="D1883">
        <v>10806.99</v>
      </c>
      <c r="E1883">
        <v>10806.99</v>
      </c>
      <c r="F1883">
        <v>4816</v>
      </c>
      <c r="G1883" t="s">
        <v>341</v>
      </c>
      <c r="H1883" t="s">
        <v>267</v>
      </c>
      <c r="I1883" t="s">
        <v>266</v>
      </c>
      <c r="J1883">
        <v>0.5</v>
      </c>
      <c r="K1883">
        <v>0</v>
      </c>
    </row>
    <row r="1884" spans="1:11">
      <c r="A1884" s="57">
        <v>41548</v>
      </c>
      <c r="B1884">
        <v>32</v>
      </c>
      <c r="C1884">
        <v>2469.23</v>
      </c>
      <c r="D1884">
        <v>2571.9299999999998</v>
      </c>
      <c r="E1884">
        <v>2571.9299999999998</v>
      </c>
      <c r="F1884">
        <v>4829</v>
      </c>
      <c r="G1884" t="s">
        <v>342</v>
      </c>
      <c r="H1884" t="s">
        <v>267</v>
      </c>
      <c r="I1884" t="s">
        <v>266</v>
      </c>
      <c r="J1884">
        <v>0.5</v>
      </c>
      <c r="K1884">
        <v>0</v>
      </c>
    </row>
    <row r="1885" spans="1:11">
      <c r="A1885" s="57">
        <v>41548</v>
      </c>
      <c r="B1885">
        <v>1</v>
      </c>
      <c r="C1885">
        <v>111</v>
      </c>
      <c r="D1885">
        <v>0</v>
      </c>
      <c r="E1885">
        <v>111</v>
      </c>
      <c r="F1885">
        <v>4899</v>
      </c>
      <c r="G1885" t="s">
        <v>343</v>
      </c>
      <c r="H1885" t="s">
        <v>265</v>
      </c>
      <c r="I1885">
        <v>0</v>
      </c>
      <c r="J1885">
        <v>0</v>
      </c>
      <c r="K1885">
        <v>0</v>
      </c>
    </row>
    <row r="1886" spans="1:11">
      <c r="A1886" s="57">
        <v>41548</v>
      </c>
      <c r="B1886">
        <v>9917</v>
      </c>
      <c r="C1886">
        <v>1061228.8999999999</v>
      </c>
      <c r="D1886">
        <v>1061228.8999999999</v>
      </c>
      <c r="E1886">
        <v>1061228.8999999999</v>
      </c>
      <c r="F1886">
        <v>4899</v>
      </c>
      <c r="G1886" t="s">
        <v>343</v>
      </c>
      <c r="H1886" t="s">
        <v>265</v>
      </c>
      <c r="I1886" t="s">
        <v>266</v>
      </c>
      <c r="J1886">
        <v>0.5</v>
      </c>
      <c r="K1886">
        <v>0</v>
      </c>
    </row>
    <row r="1887" spans="1:11">
      <c r="A1887" s="57">
        <v>41548</v>
      </c>
      <c r="B1887">
        <v>65</v>
      </c>
      <c r="C1887">
        <v>4596.68</v>
      </c>
      <c r="D1887">
        <v>4734.5600000000004</v>
      </c>
      <c r="E1887">
        <v>4734.5600000000004</v>
      </c>
      <c r="F1887">
        <v>4899</v>
      </c>
      <c r="G1887" t="s">
        <v>343</v>
      </c>
      <c r="H1887" t="s">
        <v>267</v>
      </c>
      <c r="I1887" t="s">
        <v>266</v>
      </c>
      <c r="J1887">
        <v>0.5</v>
      </c>
      <c r="K1887">
        <v>0</v>
      </c>
    </row>
    <row r="1888" spans="1:11">
      <c r="A1888" s="57">
        <v>41548</v>
      </c>
      <c r="B1888">
        <v>2</v>
      </c>
      <c r="C1888">
        <v>10</v>
      </c>
      <c r="D1888">
        <v>0</v>
      </c>
      <c r="E1888">
        <v>10</v>
      </c>
      <c r="F1888">
        <v>4900</v>
      </c>
      <c r="G1888" t="s">
        <v>344</v>
      </c>
      <c r="H1888" t="s">
        <v>265</v>
      </c>
      <c r="I1888">
        <v>0</v>
      </c>
      <c r="J1888">
        <v>0</v>
      </c>
      <c r="K1888">
        <v>0</v>
      </c>
    </row>
    <row r="1889" spans="1:11">
      <c r="A1889" s="57">
        <v>41548</v>
      </c>
      <c r="B1889">
        <v>17298</v>
      </c>
      <c r="C1889">
        <v>4934239.4400000004</v>
      </c>
      <c r="D1889">
        <v>4934239.4400000004</v>
      </c>
      <c r="E1889">
        <v>4934239.4400000004</v>
      </c>
      <c r="F1889">
        <v>4900</v>
      </c>
      <c r="G1889" t="s">
        <v>344</v>
      </c>
      <c r="H1889" t="s">
        <v>265</v>
      </c>
      <c r="I1889" t="s">
        <v>266</v>
      </c>
      <c r="J1889">
        <v>0.5</v>
      </c>
      <c r="K1889">
        <v>0</v>
      </c>
    </row>
    <row r="1890" spans="1:11">
      <c r="A1890" s="57">
        <v>41548</v>
      </c>
      <c r="B1890">
        <v>30</v>
      </c>
      <c r="C1890">
        <v>5506.51</v>
      </c>
      <c r="D1890">
        <v>5671.75</v>
      </c>
      <c r="E1890">
        <v>5671.75</v>
      </c>
      <c r="F1890">
        <v>4900</v>
      </c>
      <c r="G1890" t="s">
        <v>344</v>
      </c>
      <c r="H1890" t="s">
        <v>267</v>
      </c>
      <c r="I1890" t="s">
        <v>266</v>
      </c>
      <c r="J1890">
        <v>0.5</v>
      </c>
      <c r="K1890">
        <v>0</v>
      </c>
    </row>
    <row r="1891" spans="1:11">
      <c r="A1891" s="57">
        <v>41548</v>
      </c>
      <c r="B1891">
        <v>1674</v>
      </c>
      <c r="C1891">
        <v>326109.89</v>
      </c>
      <c r="D1891">
        <v>326109.89</v>
      </c>
      <c r="E1891">
        <v>326109.89</v>
      </c>
      <c r="F1891">
        <v>5013</v>
      </c>
      <c r="G1891" t="s">
        <v>345</v>
      </c>
      <c r="H1891" t="s">
        <v>265</v>
      </c>
      <c r="I1891" t="s">
        <v>271</v>
      </c>
      <c r="J1891">
        <v>0.52</v>
      </c>
      <c r="K1891">
        <v>0</v>
      </c>
    </row>
    <row r="1892" spans="1:11">
      <c r="A1892" s="57">
        <v>41548</v>
      </c>
      <c r="B1892">
        <v>16</v>
      </c>
      <c r="C1892">
        <v>14049.46</v>
      </c>
      <c r="D1892">
        <v>14667.58</v>
      </c>
      <c r="E1892">
        <v>14667.58</v>
      </c>
      <c r="F1892">
        <v>5013</v>
      </c>
      <c r="G1892" t="s">
        <v>345</v>
      </c>
      <c r="H1892" t="s">
        <v>267</v>
      </c>
      <c r="I1892" t="s">
        <v>271</v>
      </c>
      <c r="J1892">
        <v>0.52</v>
      </c>
      <c r="K1892">
        <v>0</v>
      </c>
    </row>
    <row r="1893" spans="1:11">
      <c r="A1893" s="57">
        <v>41548</v>
      </c>
      <c r="B1893">
        <v>5</v>
      </c>
      <c r="C1893">
        <v>5445.78</v>
      </c>
      <c r="D1893">
        <v>5445.78</v>
      </c>
      <c r="E1893">
        <v>5445.78</v>
      </c>
      <c r="F1893">
        <v>5039</v>
      </c>
      <c r="G1893" t="s">
        <v>347</v>
      </c>
      <c r="H1893" t="s">
        <v>265</v>
      </c>
      <c r="I1893" t="s">
        <v>268</v>
      </c>
      <c r="J1893">
        <v>0.5</v>
      </c>
      <c r="K1893">
        <v>0</v>
      </c>
    </row>
    <row r="1894" spans="1:11">
      <c r="A1894" s="57">
        <v>41548</v>
      </c>
      <c r="B1894">
        <v>4</v>
      </c>
      <c r="C1894">
        <v>1546.33</v>
      </c>
      <c r="D1894">
        <v>1592.71</v>
      </c>
      <c r="E1894">
        <v>1592.71</v>
      </c>
      <c r="F1894">
        <v>5039</v>
      </c>
      <c r="G1894" t="s">
        <v>347</v>
      </c>
      <c r="H1894" t="s">
        <v>267</v>
      </c>
      <c r="I1894" t="s">
        <v>268</v>
      </c>
      <c r="J1894">
        <v>0.5</v>
      </c>
      <c r="K1894">
        <v>0</v>
      </c>
    </row>
    <row r="1895" spans="1:11">
      <c r="A1895" s="57">
        <v>41548</v>
      </c>
      <c r="B1895">
        <v>1</v>
      </c>
      <c r="C1895">
        <v>1193.81</v>
      </c>
      <c r="D1895">
        <v>1193.81</v>
      </c>
      <c r="E1895">
        <v>1193.81</v>
      </c>
      <c r="F1895">
        <v>5044</v>
      </c>
      <c r="G1895" t="s">
        <v>348</v>
      </c>
      <c r="H1895" t="s">
        <v>265</v>
      </c>
      <c r="I1895" t="s">
        <v>268</v>
      </c>
      <c r="J1895">
        <v>0.5</v>
      </c>
      <c r="K1895">
        <v>0</v>
      </c>
    </row>
    <row r="1896" spans="1:11">
      <c r="A1896" s="57">
        <v>41548</v>
      </c>
      <c r="B1896">
        <v>3</v>
      </c>
      <c r="C1896">
        <v>457.1</v>
      </c>
      <c r="D1896">
        <v>470.8</v>
      </c>
      <c r="E1896">
        <v>470.8</v>
      </c>
      <c r="F1896">
        <v>5044</v>
      </c>
      <c r="G1896" t="s">
        <v>348</v>
      </c>
      <c r="H1896" t="s">
        <v>267</v>
      </c>
      <c r="I1896" t="s">
        <v>268</v>
      </c>
      <c r="J1896">
        <v>0.5</v>
      </c>
      <c r="K1896">
        <v>0</v>
      </c>
    </row>
    <row r="1897" spans="1:11">
      <c r="A1897" s="57">
        <v>41548</v>
      </c>
      <c r="B1897">
        <v>4</v>
      </c>
      <c r="C1897">
        <v>23.96</v>
      </c>
      <c r="D1897">
        <v>0</v>
      </c>
      <c r="E1897">
        <v>23.96</v>
      </c>
      <c r="F1897">
        <v>5045</v>
      </c>
      <c r="G1897" t="s">
        <v>349</v>
      </c>
      <c r="H1897" t="s">
        <v>265</v>
      </c>
      <c r="I1897">
        <v>0</v>
      </c>
      <c r="J1897">
        <v>0</v>
      </c>
      <c r="K1897">
        <v>0</v>
      </c>
    </row>
    <row r="1898" spans="1:11">
      <c r="A1898" s="57">
        <v>41548</v>
      </c>
      <c r="B1898">
        <v>50765</v>
      </c>
      <c r="C1898">
        <v>2421245.12</v>
      </c>
      <c r="D1898">
        <v>2421245.12</v>
      </c>
      <c r="E1898">
        <v>2421245.12</v>
      </c>
      <c r="F1898">
        <v>5045</v>
      </c>
      <c r="G1898" t="s">
        <v>349</v>
      </c>
      <c r="H1898" t="s">
        <v>265</v>
      </c>
      <c r="I1898" t="s">
        <v>268</v>
      </c>
      <c r="J1898">
        <v>0.5</v>
      </c>
      <c r="K1898">
        <v>0</v>
      </c>
    </row>
    <row r="1899" spans="1:11">
      <c r="A1899" s="57">
        <v>41548</v>
      </c>
      <c r="B1899">
        <v>984</v>
      </c>
      <c r="C1899">
        <v>192340.35</v>
      </c>
      <c r="D1899">
        <v>197576.99</v>
      </c>
      <c r="E1899">
        <v>197576.99</v>
      </c>
      <c r="F1899">
        <v>5045</v>
      </c>
      <c r="G1899" t="s">
        <v>349</v>
      </c>
      <c r="H1899" t="s">
        <v>267</v>
      </c>
      <c r="I1899" t="s">
        <v>268</v>
      </c>
      <c r="J1899">
        <v>0.5</v>
      </c>
      <c r="K1899">
        <v>0</v>
      </c>
    </row>
    <row r="1900" spans="1:11">
      <c r="A1900" s="57">
        <v>41548</v>
      </c>
      <c r="B1900">
        <v>2</v>
      </c>
      <c r="C1900">
        <v>964.65</v>
      </c>
      <c r="D1900">
        <v>993.59</v>
      </c>
      <c r="E1900">
        <v>993.59</v>
      </c>
      <c r="F1900">
        <v>5046</v>
      </c>
      <c r="G1900" t="s">
        <v>350</v>
      </c>
      <c r="H1900" t="s">
        <v>267</v>
      </c>
      <c r="I1900" t="s">
        <v>266</v>
      </c>
      <c r="J1900">
        <v>0.5</v>
      </c>
      <c r="K1900">
        <v>0</v>
      </c>
    </row>
    <row r="1901" spans="1:11">
      <c r="A1901" s="57">
        <v>41548</v>
      </c>
      <c r="B1901">
        <v>836</v>
      </c>
      <c r="C1901">
        <v>1605163.63</v>
      </c>
      <c r="D1901">
        <v>1605163.63</v>
      </c>
      <c r="E1901">
        <v>1605163.63</v>
      </c>
      <c r="F1901">
        <v>5047</v>
      </c>
      <c r="G1901" t="s">
        <v>351</v>
      </c>
      <c r="H1901" t="s">
        <v>265</v>
      </c>
      <c r="I1901" t="s">
        <v>266</v>
      </c>
      <c r="J1901">
        <v>0.5</v>
      </c>
      <c r="K1901">
        <v>0</v>
      </c>
    </row>
    <row r="1902" spans="1:11">
      <c r="A1902" s="57">
        <v>41548</v>
      </c>
      <c r="B1902">
        <v>68</v>
      </c>
      <c r="C1902">
        <v>32265.61</v>
      </c>
      <c r="D1902">
        <v>33233.61</v>
      </c>
      <c r="E1902">
        <v>33233.61</v>
      </c>
      <c r="F1902">
        <v>5047</v>
      </c>
      <c r="G1902" t="s">
        <v>351</v>
      </c>
      <c r="H1902" t="s">
        <v>267</v>
      </c>
      <c r="I1902" t="s">
        <v>266</v>
      </c>
      <c r="J1902">
        <v>0.5</v>
      </c>
      <c r="K1902">
        <v>0</v>
      </c>
    </row>
    <row r="1903" spans="1:11">
      <c r="A1903" s="57">
        <v>41548</v>
      </c>
      <c r="B1903">
        <v>1</v>
      </c>
      <c r="C1903">
        <v>277.23</v>
      </c>
      <c r="D1903">
        <v>285.55</v>
      </c>
      <c r="E1903">
        <v>285.55</v>
      </c>
      <c r="F1903">
        <v>5051</v>
      </c>
      <c r="G1903" t="s">
        <v>572</v>
      </c>
      <c r="H1903" t="s">
        <v>267</v>
      </c>
      <c r="I1903" t="s">
        <v>268</v>
      </c>
      <c r="J1903">
        <v>0.5</v>
      </c>
      <c r="K1903">
        <v>0</v>
      </c>
    </row>
    <row r="1904" spans="1:11">
      <c r="A1904" s="57">
        <v>41548</v>
      </c>
      <c r="B1904">
        <v>551</v>
      </c>
      <c r="C1904">
        <v>926863.38</v>
      </c>
      <c r="D1904">
        <v>926863.38</v>
      </c>
      <c r="E1904">
        <v>926863.38</v>
      </c>
      <c r="F1904">
        <v>5065</v>
      </c>
      <c r="G1904" t="s">
        <v>352</v>
      </c>
      <c r="H1904" t="s">
        <v>265</v>
      </c>
      <c r="I1904" t="s">
        <v>268</v>
      </c>
      <c r="J1904">
        <v>0.5</v>
      </c>
      <c r="K1904">
        <v>0</v>
      </c>
    </row>
    <row r="1905" spans="1:11">
      <c r="A1905" s="57">
        <v>41548</v>
      </c>
      <c r="B1905">
        <v>33</v>
      </c>
      <c r="C1905">
        <v>19048.77</v>
      </c>
      <c r="D1905">
        <v>19615.57</v>
      </c>
      <c r="E1905">
        <v>19615.57</v>
      </c>
      <c r="F1905">
        <v>5065</v>
      </c>
      <c r="G1905" t="s">
        <v>352</v>
      </c>
      <c r="H1905" t="s">
        <v>267</v>
      </c>
      <c r="I1905" t="s">
        <v>268</v>
      </c>
      <c r="J1905">
        <v>0.5</v>
      </c>
      <c r="K1905">
        <v>0</v>
      </c>
    </row>
    <row r="1906" spans="1:11">
      <c r="A1906" s="57">
        <v>41548</v>
      </c>
      <c r="B1906">
        <v>1</v>
      </c>
      <c r="C1906">
        <v>18.36</v>
      </c>
      <c r="D1906">
        <v>0</v>
      </c>
      <c r="E1906">
        <v>18.36</v>
      </c>
      <c r="F1906">
        <v>5072</v>
      </c>
      <c r="G1906" t="s">
        <v>353</v>
      </c>
      <c r="H1906" t="s">
        <v>265</v>
      </c>
      <c r="I1906">
        <v>0</v>
      </c>
      <c r="J1906">
        <v>0</v>
      </c>
      <c r="K1906">
        <v>0</v>
      </c>
    </row>
    <row r="1907" spans="1:11">
      <c r="A1907" s="57">
        <v>41548</v>
      </c>
      <c r="B1907">
        <v>1075</v>
      </c>
      <c r="C1907">
        <v>200350.23</v>
      </c>
      <c r="D1907">
        <v>200350.23</v>
      </c>
      <c r="E1907">
        <v>200350.23</v>
      </c>
      <c r="F1907">
        <v>5072</v>
      </c>
      <c r="G1907" t="s">
        <v>353</v>
      </c>
      <c r="H1907" t="s">
        <v>265</v>
      </c>
      <c r="I1907" t="s">
        <v>268</v>
      </c>
      <c r="J1907">
        <v>0.5</v>
      </c>
      <c r="K1907">
        <v>0</v>
      </c>
    </row>
    <row r="1908" spans="1:11">
      <c r="A1908" s="57">
        <v>41548</v>
      </c>
      <c r="B1908">
        <v>7</v>
      </c>
      <c r="C1908">
        <v>1158.42</v>
      </c>
      <c r="D1908">
        <v>1193.1600000000001</v>
      </c>
      <c r="E1908">
        <v>1193.1600000000001</v>
      </c>
      <c r="F1908">
        <v>5072</v>
      </c>
      <c r="G1908" t="s">
        <v>353</v>
      </c>
      <c r="H1908" t="s">
        <v>267</v>
      </c>
      <c r="I1908" t="s">
        <v>268</v>
      </c>
      <c r="J1908">
        <v>0.5</v>
      </c>
      <c r="K1908">
        <v>0</v>
      </c>
    </row>
    <row r="1909" spans="1:11">
      <c r="A1909" s="57">
        <v>41548</v>
      </c>
      <c r="B1909">
        <v>1</v>
      </c>
      <c r="C1909">
        <v>690</v>
      </c>
      <c r="D1909">
        <v>690</v>
      </c>
      <c r="E1909">
        <v>690</v>
      </c>
      <c r="F1909">
        <v>5074</v>
      </c>
      <c r="G1909" t="s">
        <v>354</v>
      </c>
      <c r="H1909" t="s">
        <v>265</v>
      </c>
      <c r="I1909" t="s">
        <v>268</v>
      </c>
      <c r="J1909">
        <v>0.5</v>
      </c>
      <c r="K1909">
        <v>0</v>
      </c>
    </row>
    <row r="1910" spans="1:11">
      <c r="A1910" s="57">
        <v>41548</v>
      </c>
      <c r="B1910">
        <v>1</v>
      </c>
      <c r="C1910">
        <v>16.52</v>
      </c>
      <c r="D1910">
        <v>17.02</v>
      </c>
      <c r="E1910">
        <v>17.02</v>
      </c>
      <c r="F1910">
        <v>5074</v>
      </c>
      <c r="G1910" t="s">
        <v>354</v>
      </c>
      <c r="H1910" t="s">
        <v>267</v>
      </c>
      <c r="I1910" t="s">
        <v>268</v>
      </c>
      <c r="J1910">
        <v>0.5</v>
      </c>
      <c r="K1910">
        <v>0</v>
      </c>
    </row>
    <row r="1911" spans="1:11">
      <c r="A1911" s="57">
        <v>41548</v>
      </c>
      <c r="B1911">
        <v>88</v>
      </c>
      <c r="C1911">
        <v>13735.49</v>
      </c>
      <c r="D1911">
        <v>13735.49</v>
      </c>
      <c r="E1911">
        <v>13735.49</v>
      </c>
      <c r="F1911">
        <v>5085</v>
      </c>
      <c r="G1911" t="s">
        <v>355</v>
      </c>
      <c r="H1911" t="s">
        <v>265</v>
      </c>
      <c r="I1911" t="s">
        <v>266</v>
      </c>
      <c r="J1911">
        <v>0.5</v>
      </c>
      <c r="K1911">
        <v>0</v>
      </c>
    </row>
    <row r="1912" spans="1:11">
      <c r="A1912" s="57">
        <v>41548</v>
      </c>
      <c r="B1912">
        <v>9</v>
      </c>
      <c r="C1912">
        <v>2719.77</v>
      </c>
      <c r="D1912">
        <v>2804.15</v>
      </c>
      <c r="E1912">
        <v>2804.15</v>
      </c>
      <c r="F1912">
        <v>5085</v>
      </c>
      <c r="G1912" t="s">
        <v>355</v>
      </c>
      <c r="H1912" t="s">
        <v>267</v>
      </c>
      <c r="I1912" t="s">
        <v>266</v>
      </c>
      <c r="J1912">
        <v>0.5</v>
      </c>
      <c r="K1912">
        <v>0</v>
      </c>
    </row>
    <row r="1913" spans="1:11">
      <c r="A1913" s="57">
        <v>41548</v>
      </c>
      <c r="B1913">
        <v>10</v>
      </c>
      <c r="C1913">
        <v>9024.09</v>
      </c>
      <c r="D1913">
        <v>9294.7900000000009</v>
      </c>
      <c r="E1913">
        <v>9294.7900000000009</v>
      </c>
      <c r="F1913">
        <v>5094</v>
      </c>
      <c r="G1913" t="s">
        <v>356</v>
      </c>
      <c r="H1913" t="s">
        <v>267</v>
      </c>
      <c r="I1913" t="s">
        <v>268</v>
      </c>
      <c r="J1913">
        <v>0.5</v>
      </c>
      <c r="K1913">
        <v>0</v>
      </c>
    </row>
    <row r="1914" spans="1:11">
      <c r="A1914" s="57">
        <v>41548</v>
      </c>
      <c r="B1914">
        <v>975</v>
      </c>
      <c r="C1914">
        <v>518056.57</v>
      </c>
      <c r="D1914">
        <v>518056.57</v>
      </c>
      <c r="E1914">
        <v>518056.57</v>
      </c>
      <c r="F1914">
        <v>5099</v>
      </c>
      <c r="G1914" t="s">
        <v>357</v>
      </c>
      <c r="H1914" t="s">
        <v>265</v>
      </c>
      <c r="I1914" t="s">
        <v>268</v>
      </c>
      <c r="J1914">
        <v>0.5</v>
      </c>
      <c r="K1914">
        <v>0</v>
      </c>
    </row>
    <row r="1915" spans="1:11">
      <c r="A1915" s="57">
        <v>41548</v>
      </c>
      <c r="B1915">
        <v>96</v>
      </c>
      <c r="C1915">
        <v>35129.71</v>
      </c>
      <c r="D1915">
        <v>36228.43</v>
      </c>
      <c r="E1915">
        <v>36228.43</v>
      </c>
      <c r="F1915">
        <v>5099</v>
      </c>
      <c r="G1915" t="s">
        <v>357</v>
      </c>
      <c r="H1915" t="s">
        <v>267</v>
      </c>
      <c r="I1915" t="s">
        <v>268</v>
      </c>
      <c r="J1915">
        <v>0.5</v>
      </c>
      <c r="K1915">
        <v>0</v>
      </c>
    </row>
    <row r="1916" spans="1:11">
      <c r="A1916" s="57">
        <v>41548</v>
      </c>
      <c r="B1916">
        <v>144</v>
      </c>
      <c r="C1916">
        <v>284716.15000000002</v>
      </c>
      <c r="D1916">
        <v>284716.15000000002</v>
      </c>
      <c r="E1916">
        <v>284716.15000000002</v>
      </c>
      <c r="F1916">
        <v>5111</v>
      </c>
      <c r="G1916" t="s">
        <v>358</v>
      </c>
      <c r="H1916" t="s">
        <v>265</v>
      </c>
      <c r="I1916" t="s">
        <v>268</v>
      </c>
      <c r="J1916">
        <v>0.5</v>
      </c>
      <c r="K1916">
        <v>0</v>
      </c>
    </row>
    <row r="1917" spans="1:11">
      <c r="A1917" s="57">
        <v>41548</v>
      </c>
      <c r="B1917">
        <v>30</v>
      </c>
      <c r="C1917">
        <v>5096.63</v>
      </c>
      <c r="D1917">
        <v>5271.21</v>
      </c>
      <c r="E1917">
        <v>5271.21</v>
      </c>
      <c r="F1917">
        <v>5111</v>
      </c>
      <c r="G1917" t="s">
        <v>358</v>
      </c>
      <c r="H1917" t="s">
        <v>267</v>
      </c>
      <c r="I1917" t="s">
        <v>268</v>
      </c>
      <c r="J1917">
        <v>0.5</v>
      </c>
      <c r="K1917">
        <v>0</v>
      </c>
    </row>
    <row r="1918" spans="1:11">
      <c r="A1918" s="57">
        <v>41548</v>
      </c>
      <c r="B1918">
        <v>91</v>
      </c>
      <c r="C1918">
        <v>25396.84</v>
      </c>
      <c r="D1918">
        <v>26227.919999999998</v>
      </c>
      <c r="E1918">
        <v>26227.919999999998</v>
      </c>
      <c r="F1918">
        <v>5122</v>
      </c>
      <c r="G1918" t="s">
        <v>359</v>
      </c>
      <c r="H1918" t="s">
        <v>267</v>
      </c>
      <c r="I1918" t="s">
        <v>266</v>
      </c>
      <c r="J1918">
        <v>0.5</v>
      </c>
      <c r="K1918">
        <v>0</v>
      </c>
    </row>
    <row r="1919" spans="1:11">
      <c r="A1919" s="57">
        <v>41548</v>
      </c>
      <c r="B1919">
        <v>16</v>
      </c>
      <c r="C1919">
        <v>13522.48</v>
      </c>
      <c r="D1919">
        <v>13929.24</v>
      </c>
      <c r="E1919">
        <v>13929.24</v>
      </c>
      <c r="F1919">
        <v>5131</v>
      </c>
      <c r="G1919" t="s">
        <v>360</v>
      </c>
      <c r="H1919" t="s">
        <v>267</v>
      </c>
      <c r="I1919" t="s">
        <v>268</v>
      </c>
      <c r="J1919">
        <v>0.5</v>
      </c>
      <c r="K1919">
        <v>0</v>
      </c>
    </row>
    <row r="1920" spans="1:11">
      <c r="A1920" s="57">
        <v>41548</v>
      </c>
      <c r="B1920">
        <v>41</v>
      </c>
      <c r="C1920">
        <v>9511.48</v>
      </c>
      <c r="D1920">
        <v>9808.14</v>
      </c>
      <c r="E1920">
        <v>9808.14</v>
      </c>
      <c r="F1920">
        <v>5137</v>
      </c>
      <c r="G1920" t="s">
        <v>361</v>
      </c>
      <c r="H1920" t="s">
        <v>267</v>
      </c>
      <c r="I1920" t="s">
        <v>268</v>
      </c>
      <c r="J1920">
        <v>0.5</v>
      </c>
      <c r="K1920">
        <v>0</v>
      </c>
    </row>
    <row r="1921" spans="1:11">
      <c r="A1921" s="57">
        <v>41548</v>
      </c>
      <c r="B1921">
        <v>6</v>
      </c>
      <c r="C1921">
        <v>635.35</v>
      </c>
      <c r="D1921">
        <v>656.59</v>
      </c>
      <c r="E1921">
        <v>656.59</v>
      </c>
      <c r="F1921">
        <v>5139</v>
      </c>
      <c r="G1921" t="s">
        <v>362</v>
      </c>
      <c r="H1921" t="s">
        <v>267</v>
      </c>
      <c r="I1921" t="s">
        <v>268</v>
      </c>
      <c r="J1921">
        <v>0.5</v>
      </c>
      <c r="K1921">
        <v>0</v>
      </c>
    </row>
    <row r="1922" spans="1:11">
      <c r="A1922" s="57">
        <v>41548</v>
      </c>
      <c r="B1922">
        <v>797</v>
      </c>
      <c r="C1922">
        <v>61523.1</v>
      </c>
      <c r="D1922">
        <v>61523.1</v>
      </c>
      <c r="E1922">
        <v>61523.1</v>
      </c>
      <c r="F1922">
        <v>5172</v>
      </c>
      <c r="G1922" t="s">
        <v>364</v>
      </c>
      <c r="H1922" t="s">
        <v>265</v>
      </c>
      <c r="I1922" t="s">
        <v>268</v>
      </c>
      <c r="J1922">
        <v>0.5</v>
      </c>
      <c r="K1922">
        <v>0</v>
      </c>
    </row>
    <row r="1923" spans="1:11">
      <c r="A1923" s="57">
        <v>41548</v>
      </c>
      <c r="B1923">
        <v>4</v>
      </c>
      <c r="C1923">
        <v>10188.01</v>
      </c>
      <c r="D1923">
        <v>10493.63</v>
      </c>
      <c r="E1923">
        <v>10493.63</v>
      </c>
      <c r="F1923">
        <v>5172</v>
      </c>
      <c r="G1923" t="s">
        <v>364</v>
      </c>
      <c r="H1923" t="s">
        <v>267</v>
      </c>
      <c r="I1923" t="s">
        <v>268</v>
      </c>
      <c r="J1923">
        <v>0.5</v>
      </c>
      <c r="K1923">
        <v>0</v>
      </c>
    </row>
    <row r="1924" spans="1:11">
      <c r="A1924" s="57">
        <v>41548</v>
      </c>
      <c r="B1924">
        <v>59</v>
      </c>
      <c r="C1924">
        <v>16153.13</v>
      </c>
      <c r="D1924">
        <v>16640.05</v>
      </c>
      <c r="E1924">
        <v>16640.05</v>
      </c>
      <c r="F1924">
        <v>5192</v>
      </c>
      <c r="G1924" t="s">
        <v>365</v>
      </c>
      <c r="H1924" t="s">
        <v>267</v>
      </c>
      <c r="I1924" t="s">
        <v>268</v>
      </c>
      <c r="J1924">
        <v>0.5</v>
      </c>
      <c r="K1924">
        <v>0</v>
      </c>
    </row>
    <row r="1925" spans="1:11">
      <c r="A1925" s="57">
        <v>41548</v>
      </c>
      <c r="B1925">
        <v>2</v>
      </c>
      <c r="C1925">
        <v>2208.11</v>
      </c>
      <c r="D1925">
        <v>2274.35</v>
      </c>
      <c r="E1925">
        <v>2274.35</v>
      </c>
      <c r="F1925">
        <v>5198</v>
      </c>
      <c r="G1925" t="s">
        <v>568</v>
      </c>
      <c r="H1925" t="s">
        <v>267</v>
      </c>
      <c r="I1925" t="s">
        <v>268</v>
      </c>
      <c r="J1925">
        <v>0.5</v>
      </c>
      <c r="K1925">
        <v>0</v>
      </c>
    </row>
    <row r="1926" spans="1:11">
      <c r="A1926" s="57">
        <v>41548</v>
      </c>
      <c r="B1926">
        <v>2220</v>
      </c>
      <c r="C1926">
        <v>3112741.46</v>
      </c>
      <c r="D1926">
        <v>3112741.46</v>
      </c>
      <c r="E1926">
        <v>3112741.46</v>
      </c>
      <c r="F1926">
        <v>5199</v>
      </c>
      <c r="G1926" t="s">
        <v>367</v>
      </c>
      <c r="H1926" t="s">
        <v>265</v>
      </c>
      <c r="I1926" t="s">
        <v>268</v>
      </c>
      <c r="J1926">
        <v>0.5</v>
      </c>
      <c r="K1926">
        <v>0</v>
      </c>
    </row>
    <row r="1927" spans="1:11">
      <c r="A1927" s="57">
        <v>41548</v>
      </c>
      <c r="B1927">
        <v>130</v>
      </c>
      <c r="C1927">
        <v>92774.78</v>
      </c>
      <c r="D1927">
        <v>95474.92</v>
      </c>
      <c r="E1927">
        <v>95474.92</v>
      </c>
      <c r="F1927">
        <v>5199</v>
      </c>
      <c r="G1927" t="s">
        <v>367</v>
      </c>
      <c r="H1927" t="s">
        <v>267</v>
      </c>
      <c r="I1927" t="s">
        <v>268</v>
      </c>
      <c r="J1927">
        <v>0.5</v>
      </c>
      <c r="K1927">
        <v>0</v>
      </c>
    </row>
    <row r="1928" spans="1:11">
      <c r="A1928" s="57">
        <v>41548</v>
      </c>
      <c r="B1928">
        <v>10680</v>
      </c>
      <c r="C1928">
        <v>1818682.45</v>
      </c>
      <c r="D1928">
        <v>1818682.45</v>
      </c>
      <c r="E1928">
        <v>1818682.45</v>
      </c>
      <c r="F1928">
        <v>5200</v>
      </c>
      <c r="G1928" t="s">
        <v>368</v>
      </c>
      <c r="H1928" t="s">
        <v>265</v>
      </c>
      <c r="I1928" t="s">
        <v>272</v>
      </c>
      <c r="J1928">
        <v>0.47</v>
      </c>
      <c r="K1928">
        <v>0</v>
      </c>
    </row>
    <row r="1929" spans="1:11">
      <c r="A1929" s="57">
        <v>41548</v>
      </c>
      <c r="B1929">
        <v>107</v>
      </c>
      <c r="C1929">
        <v>8940.75</v>
      </c>
      <c r="D1929">
        <v>9285.6299999999992</v>
      </c>
      <c r="E1929">
        <v>9285.6299999999992</v>
      </c>
      <c r="F1929">
        <v>5200</v>
      </c>
      <c r="G1929" t="s">
        <v>368</v>
      </c>
      <c r="H1929" t="s">
        <v>267</v>
      </c>
      <c r="I1929" t="s">
        <v>272</v>
      </c>
      <c r="J1929">
        <v>0.47</v>
      </c>
      <c r="K1929">
        <v>0</v>
      </c>
    </row>
    <row r="1930" spans="1:11">
      <c r="A1930" s="57">
        <v>41548</v>
      </c>
      <c r="B1930">
        <v>2090</v>
      </c>
      <c r="C1930">
        <v>667339.73</v>
      </c>
      <c r="D1930">
        <v>667339.73</v>
      </c>
      <c r="E1930">
        <v>667339.73</v>
      </c>
      <c r="F1930">
        <v>5211</v>
      </c>
      <c r="G1930" t="s">
        <v>369</v>
      </c>
      <c r="H1930" t="s">
        <v>265</v>
      </c>
      <c r="I1930" t="s">
        <v>268</v>
      </c>
      <c r="J1930">
        <v>0.5</v>
      </c>
      <c r="K1930">
        <v>0</v>
      </c>
    </row>
    <row r="1931" spans="1:11">
      <c r="A1931" s="57">
        <v>41548</v>
      </c>
      <c r="B1931">
        <v>13</v>
      </c>
      <c r="C1931">
        <v>3740.89</v>
      </c>
      <c r="D1931">
        <v>3853.11</v>
      </c>
      <c r="E1931">
        <v>3853.11</v>
      </c>
      <c r="F1931">
        <v>5211</v>
      </c>
      <c r="G1931" t="s">
        <v>369</v>
      </c>
      <c r="H1931" t="s">
        <v>267</v>
      </c>
      <c r="I1931" t="s">
        <v>268</v>
      </c>
      <c r="J1931">
        <v>0.5</v>
      </c>
      <c r="K1931">
        <v>0</v>
      </c>
    </row>
    <row r="1932" spans="1:11">
      <c r="A1932" s="57">
        <v>41548</v>
      </c>
      <c r="B1932">
        <v>4</v>
      </c>
      <c r="C1932">
        <v>718.97</v>
      </c>
      <c r="D1932">
        <v>0</v>
      </c>
      <c r="E1932">
        <v>718.97</v>
      </c>
      <c r="F1932">
        <v>5251</v>
      </c>
      <c r="G1932" t="s">
        <v>370</v>
      </c>
      <c r="H1932" t="s">
        <v>265</v>
      </c>
      <c r="I1932">
        <v>0</v>
      </c>
      <c r="J1932">
        <v>0</v>
      </c>
      <c r="K1932">
        <v>0</v>
      </c>
    </row>
    <row r="1933" spans="1:11">
      <c r="A1933" s="57">
        <v>41548</v>
      </c>
      <c r="B1933">
        <v>85321</v>
      </c>
      <c r="C1933">
        <v>7343834.2999999998</v>
      </c>
      <c r="D1933">
        <v>7343834.2999999998</v>
      </c>
      <c r="E1933">
        <v>7343834.2999999998</v>
      </c>
      <c r="F1933">
        <v>5251</v>
      </c>
      <c r="G1933" t="s">
        <v>370</v>
      </c>
      <c r="H1933" t="s">
        <v>265</v>
      </c>
      <c r="I1933" t="s">
        <v>268</v>
      </c>
      <c r="J1933">
        <v>0.5</v>
      </c>
      <c r="K1933">
        <v>0</v>
      </c>
    </row>
    <row r="1934" spans="1:11">
      <c r="A1934" s="57">
        <v>41548</v>
      </c>
      <c r="B1934">
        <v>116</v>
      </c>
      <c r="C1934">
        <v>20201.93</v>
      </c>
      <c r="D1934">
        <v>20843.91</v>
      </c>
      <c r="E1934">
        <v>20843.91</v>
      </c>
      <c r="F1934">
        <v>5251</v>
      </c>
      <c r="G1934" t="s">
        <v>370</v>
      </c>
      <c r="H1934" t="s">
        <v>267</v>
      </c>
      <c r="I1934" t="s">
        <v>268</v>
      </c>
      <c r="J1934">
        <v>0.5</v>
      </c>
      <c r="K1934">
        <v>0</v>
      </c>
    </row>
    <row r="1935" spans="1:11">
      <c r="A1935" s="57">
        <v>41548</v>
      </c>
      <c r="B1935">
        <v>2266</v>
      </c>
      <c r="C1935">
        <v>236310.04</v>
      </c>
      <c r="D1935">
        <v>236310.04</v>
      </c>
      <c r="E1935">
        <v>236310.04</v>
      </c>
      <c r="F1935">
        <v>5261</v>
      </c>
      <c r="G1935" t="s">
        <v>366</v>
      </c>
      <c r="H1935" t="s">
        <v>265</v>
      </c>
      <c r="I1935" t="s">
        <v>268</v>
      </c>
      <c r="J1935">
        <v>0.5</v>
      </c>
      <c r="K1935">
        <v>0</v>
      </c>
    </row>
    <row r="1936" spans="1:11">
      <c r="A1936" s="57">
        <v>41548</v>
      </c>
      <c r="B1936">
        <v>11</v>
      </c>
      <c r="C1936">
        <v>892.25</v>
      </c>
      <c r="D1936">
        <v>919.05</v>
      </c>
      <c r="E1936">
        <v>919.05</v>
      </c>
      <c r="F1936">
        <v>5261</v>
      </c>
      <c r="G1936" t="s">
        <v>366</v>
      </c>
      <c r="H1936" t="s">
        <v>267</v>
      </c>
      <c r="I1936" t="s">
        <v>268</v>
      </c>
      <c r="J1936">
        <v>0.5</v>
      </c>
      <c r="K1936">
        <v>0</v>
      </c>
    </row>
    <row r="1937" spans="1:11">
      <c r="A1937" s="57">
        <v>41548</v>
      </c>
      <c r="B1937">
        <v>1</v>
      </c>
      <c r="C1937">
        <v>116.69</v>
      </c>
      <c r="D1937">
        <v>120.19</v>
      </c>
      <c r="E1937">
        <v>120.19</v>
      </c>
      <c r="F1937">
        <v>5271</v>
      </c>
      <c r="G1937" t="s">
        <v>557</v>
      </c>
      <c r="H1937" t="s">
        <v>267</v>
      </c>
      <c r="I1937" t="s">
        <v>271</v>
      </c>
      <c r="J1937">
        <v>0.52</v>
      </c>
      <c r="K1937">
        <v>0</v>
      </c>
    </row>
    <row r="1938" spans="1:11">
      <c r="A1938" s="57">
        <v>41548</v>
      </c>
      <c r="B1938">
        <v>5010</v>
      </c>
      <c r="C1938">
        <v>1180599.47</v>
      </c>
      <c r="D1938">
        <v>1180599.47</v>
      </c>
      <c r="E1938">
        <v>1180599.47</v>
      </c>
      <c r="F1938">
        <v>5300</v>
      </c>
      <c r="G1938" t="s">
        <v>371</v>
      </c>
      <c r="H1938" t="s">
        <v>265</v>
      </c>
      <c r="I1938" t="s">
        <v>266</v>
      </c>
      <c r="J1938">
        <v>0.5</v>
      </c>
      <c r="K1938">
        <v>0</v>
      </c>
    </row>
    <row r="1939" spans="1:11">
      <c r="A1939" s="57">
        <v>41548</v>
      </c>
      <c r="B1939">
        <v>118</v>
      </c>
      <c r="C1939">
        <v>23611.8</v>
      </c>
      <c r="D1939">
        <v>24419.360000000001</v>
      </c>
      <c r="E1939">
        <v>24419.360000000001</v>
      </c>
      <c r="F1939">
        <v>5300</v>
      </c>
      <c r="G1939" t="s">
        <v>371</v>
      </c>
      <c r="H1939" t="s">
        <v>267</v>
      </c>
      <c r="I1939" t="s">
        <v>266</v>
      </c>
      <c r="J1939">
        <v>0.5</v>
      </c>
      <c r="K1939">
        <v>0</v>
      </c>
    </row>
    <row r="1940" spans="1:11">
      <c r="A1940" s="57">
        <v>41548</v>
      </c>
      <c r="B1940">
        <v>3650</v>
      </c>
      <c r="C1940">
        <v>414553.91</v>
      </c>
      <c r="D1940">
        <v>414553.91</v>
      </c>
      <c r="E1940">
        <v>414553.91</v>
      </c>
      <c r="F1940">
        <v>5309</v>
      </c>
      <c r="G1940" t="s">
        <v>372</v>
      </c>
      <c r="H1940" t="s">
        <v>265</v>
      </c>
      <c r="I1940" t="s">
        <v>268</v>
      </c>
      <c r="J1940">
        <v>0.5</v>
      </c>
      <c r="K1940">
        <v>0</v>
      </c>
    </row>
    <row r="1941" spans="1:11">
      <c r="A1941" s="57">
        <v>41548</v>
      </c>
      <c r="B1941">
        <v>2846</v>
      </c>
      <c r="C1941">
        <v>360263.73</v>
      </c>
      <c r="D1941">
        <v>371155.21</v>
      </c>
      <c r="E1941">
        <v>371155.21</v>
      </c>
      <c r="F1941">
        <v>5309</v>
      </c>
      <c r="G1941" t="s">
        <v>372</v>
      </c>
      <c r="H1941" t="s">
        <v>267</v>
      </c>
      <c r="I1941" t="s">
        <v>268</v>
      </c>
      <c r="J1941">
        <v>0.5</v>
      </c>
      <c r="K1941">
        <v>0</v>
      </c>
    </row>
    <row r="1942" spans="1:11">
      <c r="A1942" s="57">
        <v>41548</v>
      </c>
      <c r="B1942">
        <v>229</v>
      </c>
      <c r="C1942">
        <v>67155.960000000006</v>
      </c>
      <c r="D1942">
        <v>67155.960000000006</v>
      </c>
      <c r="E1942">
        <v>67155.960000000006</v>
      </c>
      <c r="F1942">
        <v>5310</v>
      </c>
      <c r="G1942" t="s">
        <v>373</v>
      </c>
      <c r="H1942" t="s">
        <v>265</v>
      </c>
      <c r="I1942" t="s">
        <v>266</v>
      </c>
      <c r="J1942">
        <v>0.5</v>
      </c>
      <c r="K1942">
        <v>0</v>
      </c>
    </row>
    <row r="1943" spans="1:11">
      <c r="A1943" s="57">
        <v>41548</v>
      </c>
      <c r="B1943">
        <v>687</v>
      </c>
      <c r="C1943">
        <v>65936.149999999994</v>
      </c>
      <c r="D1943">
        <v>67971.61</v>
      </c>
      <c r="E1943">
        <v>67971.61</v>
      </c>
      <c r="F1943">
        <v>5310</v>
      </c>
      <c r="G1943" t="s">
        <v>373</v>
      </c>
      <c r="H1943" t="s">
        <v>267</v>
      </c>
      <c r="I1943" t="s">
        <v>266</v>
      </c>
      <c r="J1943">
        <v>0.5</v>
      </c>
      <c r="K1943">
        <v>0</v>
      </c>
    </row>
    <row r="1944" spans="1:11">
      <c r="A1944" s="57">
        <v>41548</v>
      </c>
      <c r="B1944">
        <v>20</v>
      </c>
      <c r="C1944">
        <v>1819.82</v>
      </c>
      <c r="D1944">
        <v>0</v>
      </c>
      <c r="E1944">
        <v>1819.82</v>
      </c>
      <c r="F1944">
        <v>5311</v>
      </c>
      <c r="G1944" t="s">
        <v>374</v>
      </c>
      <c r="H1944" t="s">
        <v>265</v>
      </c>
      <c r="I1944">
        <v>0</v>
      </c>
      <c r="J1944">
        <v>0</v>
      </c>
      <c r="K1944">
        <v>0</v>
      </c>
    </row>
    <row r="1945" spans="1:11">
      <c r="A1945" s="57">
        <v>41548</v>
      </c>
      <c r="B1945">
        <v>189693</v>
      </c>
      <c r="C1945">
        <v>15125877.140000001</v>
      </c>
      <c r="D1945">
        <v>15125877.140000001</v>
      </c>
      <c r="E1945">
        <v>15125877.140000001</v>
      </c>
      <c r="F1945">
        <v>5311</v>
      </c>
      <c r="G1945" t="s">
        <v>374</v>
      </c>
      <c r="H1945" t="s">
        <v>265</v>
      </c>
      <c r="I1945" t="s">
        <v>272</v>
      </c>
      <c r="J1945">
        <v>0.47</v>
      </c>
      <c r="K1945">
        <v>0</v>
      </c>
    </row>
    <row r="1946" spans="1:11">
      <c r="A1946" s="57">
        <v>41548</v>
      </c>
      <c r="B1946">
        <v>1</v>
      </c>
      <c r="C1946">
        <v>3610.8</v>
      </c>
      <c r="D1946">
        <v>0</v>
      </c>
      <c r="E1946">
        <v>3719.12</v>
      </c>
      <c r="F1946">
        <v>5311</v>
      </c>
      <c r="G1946" t="s">
        <v>374</v>
      </c>
      <c r="H1946" t="s">
        <v>267</v>
      </c>
      <c r="I1946">
        <v>0</v>
      </c>
      <c r="J1946">
        <v>0</v>
      </c>
      <c r="K1946">
        <v>0</v>
      </c>
    </row>
    <row r="1947" spans="1:11">
      <c r="A1947" s="57">
        <v>41548</v>
      </c>
      <c r="B1947">
        <v>4742</v>
      </c>
      <c r="C1947">
        <v>706253.08</v>
      </c>
      <c r="D1947">
        <v>728409.36</v>
      </c>
      <c r="E1947">
        <v>728409.36</v>
      </c>
      <c r="F1947">
        <v>5311</v>
      </c>
      <c r="G1947" t="s">
        <v>374</v>
      </c>
      <c r="H1947" t="s">
        <v>267</v>
      </c>
      <c r="I1947" t="s">
        <v>272</v>
      </c>
      <c r="J1947">
        <v>0.47</v>
      </c>
      <c r="K1947">
        <v>0</v>
      </c>
    </row>
    <row r="1948" spans="1:11">
      <c r="A1948" s="57">
        <v>41548</v>
      </c>
      <c r="B1948">
        <v>31</v>
      </c>
      <c r="C1948">
        <v>2288.5</v>
      </c>
      <c r="D1948">
        <v>2357.14</v>
      </c>
      <c r="E1948">
        <v>2357.14</v>
      </c>
      <c r="F1948">
        <v>5331</v>
      </c>
      <c r="G1948" t="s">
        <v>375</v>
      </c>
      <c r="H1948" t="s">
        <v>267</v>
      </c>
      <c r="I1948" t="s">
        <v>268</v>
      </c>
      <c r="J1948">
        <v>0.5</v>
      </c>
      <c r="K1948">
        <v>0</v>
      </c>
    </row>
    <row r="1949" spans="1:11">
      <c r="A1949" s="57">
        <v>41548</v>
      </c>
      <c r="B1949">
        <v>299</v>
      </c>
      <c r="C1949">
        <v>28169.52</v>
      </c>
      <c r="D1949">
        <v>28169.52</v>
      </c>
      <c r="E1949">
        <v>28169.52</v>
      </c>
      <c r="F1949">
        <v>5399</v>
      </c>
      <c r="G1949" t="s">
        <v>376</v>
      </c>
      <c r="H1949" t="s">
        <v>265</v>
      </c>
      <c r="I1949" t="s">
        <v>266</v>
      </c>
      <c r="J1949">
        <v>0.5</v>
      </c>
      <c r="K1949">
        <v>0</v>
      </c>
    </row>
    <row r="1950" spans="1:11">
      <c r="A1950" s="57">
        <v>41548</v>
      </c>
      <c r="B1950">
        <v>297</v>
      </c>
      <c r="C1950">
        <v>42024.24</v>
      </c>
      <c r="D1950">
        <v>43310.26</v>
      </c>
      <c r="E1950">
        <v>43310.26</v>
      </c>
      <c r="F1950">
        <v>5399</v>
      </c>
      <c r="G1950" t="s">
        <v>376</v>
      </c>
      <c r="H1950" t="s">
        <v>267</v>
      </c>
      <c r="I1950" t="s">
        <v>266</v>
      </c>
      <c r="J1950">
        <v>0.5</v>
      </c>
      <c r="K1950">
        <v>0</v>
      </c>
    </row>
    <row r="1951" spans="1:11">
      <c r="A1951" s="57">
        <v>41548</v>
      </c>
      <c r="B1951">
        <v>47</v>
      </c>
      <c r="C1951">
        <v>7842.37</v>
      </c>
      <c r="D1951">
        <v>0</v>
      </c>
      <c r="E1951">
        <v>7842.37</v>
      </c>
      <c r="F1951">
        <v>5411</v>
      </c>
      <c r="G1951" t="s">
        <v>377</v>
      </c>
      <c r="H1951" t="s">
        <v>265</v>
      </c>
      <c r="I1951">
        <v>0</v>
      </c>
      <c r="J1951">
        <v>0</v>
      </c>
      <c r="K1951">
        <v>0</v>
      </c>
    </row>
    <row r="1952" spans="1:11">
      <c r="A1952" s="57">
        <v>41548</v>
      </c>
      <c r="B1952">
        <v>760263</v>
      </c>
      <c r="C1952">
        <v>44527630.909999996</v>
      </c>
      <c r="D1952">
        <v>44527630.909999996</v>
      </c>
      <c r="E1952">
        <v>44527630.909999996</v>
      </c>
      <c r="F1952">
        <v>5411</v>
      </c>
      <c r="G1952" t="s">
        <v>377</v>
      </c>
      <c r="H1952" t="s">
        <v>265</v>
      </c>
      <c r="I1952" t="s">
        <v>266</v>
      </c>
      <c r="J1952">
        <v>0.5</v>
      </c>
      <c r="K1952">
        <v>0</v>
      </c>
    </row>
    <row r="1953" spans="1:11">
      <c r="A1953" s="57">
        <v>41548</v>
      </c>
      <c r="B1953">
        <v>1</v>
      </c>
      <c r="C1953">
        <v>154.75</v>
      </c>
      <c r="D1953">
        <v>0</v>
      </c>
      <c r="E1953">
        <v>159.38999999999999</v>
      </c>
      <c r="F1953">
        <v>5411</v>
      </c>
      <c r="G1953" t="s">
        <v>377</v>
      </c>
      <c r="H1953" t="s">
        <v>267</v>
      </c>
      <c r="I1953">
        <v>0</v>
      </c>
      <c r="J1953">
        <v>0</v>
      </c>
      <c r="K1953">
        <v>0</v>
      </c>
    </row>
    <row r="1954" spans="1:11">
      <c r="A1954" s="57">
        <v>41548</v>
      </c>
      <c r="B1954">
        <v>3144</v>
      </c>
      <c r="C1954">
        <v>188785.34</v>
      </c>
      <c r="D1954">
        <v>194485.22</v>
      </c>
      <c r="E1954">
        <v>194485.22</v>
      </c>
      <c r="F1954">
        <v>5411</v>
      </c>
      <c r="G1954" t="s">
        <v>377</v>
      </c>
      <c r="H1954" t="s">
        <v>267</v>
      </c>
      <c r="I1954" t="s">
        <v>266</v>
      </c>
      <c r="J1954">
        <v>0.5</v>
      </c>
      <c r="K1954">
        <v>0</v>
      </c>
    </row>
    <row r="1955" spans="1:11">
      <c r="A1955" s="57">
        <v>41548</v>
      </c>
      <c r="B1955">
        <v>8</v>
      </c>
      <c r="C1955">
        <v>171.08</v>
      </c>
      <c r="D1955">
        <v>176.2</v>
      </c>
      <c r="E1955">
        <v>176.2</v>
      </c>
      <c r="F1955">
        <v>5422</v>
      </c>
      <c r="G1955" t="s">
        <v>378</v>
      </c>
      <c r="H1955" t="s">
        <v>267</v>
      </c>
      <c r="I1955" t="s">
        <v>268</v>
      </c>
      <c r="J1955">
        <v>0.5</v>
      </c>
      <c r="K1955">
        <v>0</v>
      </c>
    </row>
    <row r="1956" spans="1:11">
      <c r="A1956" s="57">
        <v>41548</v>
      </c>
      <c r="B1956">
        <v>1185</v>
      </c>
      <c r="C1956">
        <v>41728.839999999997</v>
      </c>
      <c r="D1956">
        <v>41728.839999999997</v>
      </c>
      <c r="E1956">
        <v>41728.839999999997</v>
      </c>
      <c r="F1956">
        <v>5441</v>
      </c>
      <c r="G1956" t="s">
        <v>379</v>
      </c>
      <c r="H1956" t="s">
        <v>265</v>
      </c>
      <c r="I1956" t="s">
        <v>268</v>
      </c>
      <c r="J1956">
        <v>0.5</v>
      </c>
      <c r="K1956">
        <v>0</v>
      </c>
    </row>
    <row r="1957" spans="1:11">
      <c r="A1957" s="57">
        <v>41548</v>
      </c>
      <c r="B1957">
        <v>109</v>
      </c>
      <c r="C1957">
        <v>6467.35</v>
      </c>
      <c r="D1957">
        <v>6661.39</v>
      </c>
      <c r="E1957">
        <v>6661.39</v>
      </c>
      <c r="F1957">
        <v>5441</v>
      </c>
      <c r="G1957" t="s">
        <v>379</v>
      </c>
      <c r="H1957" t="s">
        <v>267</v>
      </c>
      <c r="I1957" t="s">
        <v>268</v>
      </c>
      <c r="J1957">
        <v>0.5</v>
      </c>
      <c r="K1957">
        <v>0</v>
      </c>
    </row>
    <row r="1958" spans="1:11">
      <c r="A1958" s="57">
        <v>41548</v>
      </c>
      <c r="B1958">
        <v>42</v>
      </c>
      <c r="C1958">
        <v>1373.9</v>
      </c>
      <c r="D1958">
        <v>1415.1</v>
      </c>
      <c r="E1958">
        <v>1415.1</v>
      </c>
      <c r="F1958">
        <v>5451</v>
      </c>
      <c r="G1958" t="s">
        <v>380</v>
      </c>
      <c r="H1958" t="s">
        <v>267</v>
      </c>
      <c r="I1958" t="s">
        <v>266</v>
      </c>
      <c r="J1958">
        <v>0.5</v>
      </c>
      <c r="K1958">
        <v>0</v>
      </c>
    </row>
    <row r="1959" spans="1:11">
      <c r="A1959" s="57">
        <v>41548</v>
      </c>
      <c r="B1959">
        <v>464</v>
      </c>
      <c r="C1959">
        <v>20392.55</v>
      </c>
      <c r="D1959">
        <v>20392.55</v>
      </c>
      <c r="E1959">
        <v>20392.55</v>
      </c>
      <c r="F1959">
        <v>5462</v>
      </c>
      <c r="G1959" t="s">
        <v>381</v>
      </c>
      <c r="H1959" t="s">
        <v>265</v>
      </c>
      <c r="I1959" t="s">
        <v>266</v>
      </c>
      <c r="J1959">
        <v>0.5</v>
      </c>
      <c r="K1959">
        <v>0</v>
      </c>
    </row>
    <row r="1960" spans="1:11">
      <c r="A1960" s="57">
        <v>41548</v>
      </c>
      <c r="B1960">
        <v>48</v>
      </c>
      <c r="C1960">
        <v>2130.0700000000002</v>
      </c>
      <c r="D1960">
        <v>2193.9299999999998</v>
      </c>
      <c r="E1960">
        <v>2193.9299999999998</v>
      </c>
      <c r="F1960">
        <v>5462</v>
      </c>
      <c r="G1960" t="s">
        <v>381</v>
      </c>
      <c r="H1960" t="s">
        <v>267</v>
      </c>
      <c r="I1960" t="s">
        <v>266</v>
      </c>
      <c r="J1960">
        <v>0.5</v>
      </c>
      <c r="K1960">
        <v>0</v>
      </c>
    </row>
    <row r="1961" spans="1:11">
      <c r="A1961" s="57">
        <v>41548</v>
      </c>
      <c r="B1961">
        <v>4</v>
      </c>
      <c r="C1961">
        <v>628.79999999999995</v>
      </c>
      <c r="D1961">
        <v>0</v>
      </c>
      <c r="E1961">
        <v>628.79999999999995</v>
      </c>
      <c r="F1961">
        <v>5499</v>
      </c>
      <c r="G1961" t="s">
        <v>382</v>
      </c>
      <c r="H1961" t="s">
        <v>265</v>
      </c>
      <c r="I1961">
        <v>0</v>
      </c>
      <c r="J1961">
        <v>0</v>
      </c>
      <c r="K1961">
        <v>0</v>
      </c>
    </row>
    <row r="1962" spans="1:11">
      <c r="A1962" s="57">
        <v>41548</v>
      </c>
      <c r="B1962">
        <v>31632</v>
      </c>
      <c r="C1962">
        <v>1742816.64</v>
      </c>
      <c r="D1962">
        <v>1742816.64</v>
      </c>
      <c r="E1962">
        <v>1742816.64</v>
      </c>
      <c r="F1962">
        <v>5499</v>
      </c>
      <c r="G1962" t="s">
        <v>382</v>
      </c>
      <c r="H1962" t="s">
        <v>265</v>
      </c>
      <c r="I1962" t="s">
        <v>266</v>
      </c>
      <c r="J1962">
        <v>0.5</v>
      </c>
      <c r="K1962">
        <v>0</v>
      </c>
    </row>
    <row r="1963" spans="1:11">
      <c r="A1963" s="57">
        <v>41548</v>
      </c>
      <c r="B1963">
        <v>992</v>
      </c>
      <c r="C1963">
        <v>76075.69</v>
      </c>
      <c r="D1963">
        <v>78070.929999999993</v>
      </c>
      <c r="E1963">
        <v>78070.929999999993</v>
      </c>
      <c r="F1963">
        <v>5499</v>
      </c>
      <c r="G1963" t="s">
        <v>382</v>
      </c>
      <c r="H1963" t="s">
        <v>267</v>
      </c>
      <c r="I1963" t="s">
        <v>266</v>
      </c>
      <c r="J1963">
        <v>0.5</v>
      </c>
      <c r="K1963">
        <v>0</v>
      </c>
    </row>
    <row r="1964" spans="1:11">
      <c r="A1964" s="57">
        <v>41548</v>
      </c>
      <c r="B1964">
        <v>4290</v>
      </c>
      <c r="C1964">
        <v>3399485.2</v>
      </c>
      <c r="D1964">
        <v>3399485.2</v>
      </c>
      <c r="E1964">
        <v>3399485.2</v>
      </c>
      <c r="F1964">
        <v>5511</v>
      </c>
      <c r="G1964" t="s">
        <v>383</v>
      </c>
      <c r="H1964" t="s">
        <v>265</v>
      </c>
      <c r="I1964" t="s">
        <v>271</v>
      </c>
      <c r="J1964">
        <v>0.52</v>
      </c>
      <c r="K1964">
        <v>0</v>
      </c>
    </row>
    <row r="1965" spans="1:11">
      <c r="A1965" s="57">
        <v>41548</v>
      </c>
      <c r="B1965">
        <v>39</v>
      </c>
      <c r="C1965">
        <v>20321.45</v>
      </c>
      <c r="D1965">
        <v>21053.41</v>
      </c>
      <c r="E1965">
        <v>21053.41</v>
      </c>
      <c r="F1965">
        <v>5511</v>
      </c>
      <c r="G1965" t="s">
        <v>383</v>
      </c>
      <c r="H1965" t="s">
        <v>267</v>
      </c>
      <c r="I1965" t="s">
        <v>271</v>
      </c>
      <c r="J1965">
        <v>0.52</v>
      </c>
      <c r="K1965">
        <v>0</v>
      </c>
    </row>
    <row r="1966" spans="1:11">
      <c r="A1966" s="57">
        <v>41548</v>
      </c>
      <c r="B1966">
        <v>1</v>
      </c>
      <c r="C1966">
        <v>74.67</v>
      </c>
      <c r="D1966">
        <v>76.91</v>
      </c>
      <c r="E1966">
        <v>76.91</v>
      </c>
      <c r="F1966">
        <v>5521</v>
      </c>
      <c r="G1966" t="s">
        <v>573</v>
      </c>
      <c r="H1966" t="s">
        <v>267</v>
      </c>
      <c r="I1966" t="s">
        <v>271</v>
      </c>
      <c r="J1966">
        <v>0.52</v>
      </c>
      <c r="K1966">
        <v>0</v>
      </c>
    </row>
    <row r="1967" spans="1:11">
      <c r="A1967" s="57">
        <v>41548</v>
      </c>
      <c r="B1967">
        <v>3</v>
      </c>
      <c r="C1967">
        <v>793.22</v>
      </c>
      <c r="D1967">
        <v>817</v>
      </c>
      <c r="E1967">
        <v>817</v>
      </c>
      <c r="F1967">
        <v>5531</v>
      </c>
      <c r="G1967" t="s">
        <v>384</v>
      </c>
      <c r="H1967" t="s">
        <v>267</v>
      </c>
      <c r="I1967" t="s">
        <v>268</v>
      </c>
      <c r="J1967">
        <v>0.5</v>
      </c>
      <c r="K1967">
        <v>0</v>
      </c>
    </row>
    <row r="1968" spans="1:11">
      <c r="A1968" s="57">
        <v>41548</v>
      </c>
      <c r="B1968">
        <v>1269</v>
      </c>
      <c r="C1968">
        <v>584604.29</v>
      </c>
      <c r="D1968">
        <v>584604.29</v>
      </c>
      <c r="E1968">
        <v>584604.29</v>
      </c>
      <c r="F1968">
        <v>5532</v>
      </c>
      <c r="G1968" t="s">
        <v>385</v>
      </c>
      <c r="H1968" t="s">
        <v>265</v>
      </c>
      <c r="I1968" t="s">
        <v>271</v>
      </c>
      <c r="J1968">
        <v>0.52</v>
      </c>
      <c r="K1968">
        <v>0</v>
      </c>
    </row>
    <row r="1969" spans="1:11">
      <c r="A1969" s="57">
        <v>41548</v>
      </c>
      <c r="B1969">
        <v>1</v>
      </c>
      <c r="C1969">
        <v>71.16</v>
      </c>
      <c r="D1969">
        <v>73.3</v>
      </c>
      <c r="E1969">
        <v>73.3</v>
      </c>
      <c r="F1969">
        <v>5532</v>
      </c>
      <c r="G1969" t="s">
        <v>385</v>
      </c>
      <c r="H1969" t="s">
        <v>267</v>
      </c>
      <c r="I1969" t="s">
        <v>271</v>
      </c>
      <c r="J1969">
        <v>0.52</v>
      </c>
      <c r="K1969">
        <v>0</v>
      </c>
    </row>
    <row r="1970" spans="1:11">
      <c r="A1970" s="57">
        <v>41548</v>
      </c>
      <c r="B1970">
        <v>2</v>
      </c>
      <c r="C1970">
        <v>19.989999999999998</v>
      </c>
      <c r="D1970">
        <v>0</v>
      </c>
      <c r="E1970">
        <v>19.989999999999998</v>
      </c>
      <c r="F1970">
        <v>5533</v>
      </c>
      <c r="G1970" t="s">
        <v>386</v>
      </c>
      <c r="H1970" t="s">
        <v>265</v>
      </c>
      <c r="I1970">
        <v>0</v>
      </c>
      <c r="J1970">
        <v>0</v>
      </c>
      <c r="K1970">
        <v>0</v>
      </c>
    </row>
    <row r="1971" spans="1:11">
      <c r="A1971" s="57">
        <v>41548</v>
      </c>
      <c r="B1971">
        <v>6392</v>
      </c>
      <c r="C1971">
        <v>782701.26</v>
      </c>
      <c r="D1971">
        <v>782701.26</v>
      </c>
      <c r="E1971">
        <v>782701.26</v>
      </c>
      <c r="F1971">
        <v>5533</v>
      </c>
      <c r="G1971" t="s">
        <v>386</v>
      </c>
      <c r="H1971" t="s">
        <v>265</v>
      </c>
      <c r="I1971" t="s">
        <v>271</v>
      </c>
      <c r="J1971">
        <v>0.52</v>
      </c>
      <c r="K1971">
        <v>0</v>
      </c>
    </row>
    <row r="1972" spans="1:11">
      <c r="A1972" s="57">
        <v>41548</v>
      </c>
      <c r="B1972">
        <v>54</v>
      </c>
      <c r="C1972">
        <v>38899.96</v>
      </c>
      <c r="D1972">
        <v>40141.199999999997</v>
      </c>
      <c r="E1972">
        <v>40141.199999999997</v>
      </c>
      <c r="F1972">
        <v>5533</v>
      </c>
      <c r="G1972" t="s">
        <v>386</v>
      </c>
      <c r="H1972" t="s">
        <v>267</v>
      </c>
      <c r="I1972" t="s">
        <v>271</v>
      </c>
      <c r="J1972">
        <v>0.52</v>
      </c>
      <c r="K1972">
        <v>0</v>
      </c>
    </row>
    <row r="1973" spans="1:11">
      <c r="A1973" s="57">
        <v>41548</v>
      </c>
      <c r="B1973">
        <v>24</v>
      </c>
      <c r="C1973">
        <v>2122.21</v>
      </c>
      <c r="D1973">
        <v>0</v>
      </c>
      <c r="E1973">
        <v>2122.21</v>
      </c>
      <c r="F1973">
        <v>5541</v>
      </c>
      <c r="G1973" t="s">
        <v>387</v>
      </c>
      <c r="H1973" t="s">
        <v>265</v>
      </c>
      <c r="I1973">
        <v>0</v>
      </c>
      <c r="J1973">
        <v>0</v>
      </c>
      <c r="K1973">
        <v>0</v>
      </c>
    </row>
    <row r="1974" spans="1:11">
      <c r="A1974" s="57">
        <v>41548</v>
      </c>
      <c r="B1974">
        <v>265874</v>
      </c>
      <c r="C1974">
        <v>18029759.199999999</v>
      </c>
      <c r="D1974">
        <v>18029759.199999999</v>
      </c>
      <c r="E1974">
        <v>18029759.199999999</v>
      </c>
      <c r="F1974">
        <v>5541</v>
      </c>
      <c r="G1974" t="s">
        <v>387</v>
      </c>
      <c r="H1974" t="s">
        <v>265</v>
      </c>
      <c r="I1974" t="s">
        <v>273</v>
      </c>
      <c r="J1974">
        <v>0.48</v>
      </c>
      <c r="K1974">
        <v>0</v>
      </c>
    </row>
    <row r="1975" spans="1:11">
      <c r="A1975" s="57">
        <v>41548</v>
      </c>
      <c r="B1975">
        <v>1</v>
      </c>
      <c r="C1975">
        <v>13.63</v>
      </c>
      <c r="D1975">
        <v>0</v>
      </c>
      <c r="E1975">
        <v>14.03</v>
      </c>
      <c r="F1975">
        <v>5541</v>
      </c>
      <c r="G1975" t="s">
        <v>387</v>
      </c>
      <c r="H1975" t="s">
        <v>267</v>
      </c>
      <c r="I1975">
        <v>0</v>
      </c>
      <c r="J1975">
        <v>0</v>
      </c>
      <c r="K1975">
        <v>0</v>
      </c>
    </row>
    <row r="1976" spans="1:11">
      <c r="A1976" s="57">
        <v>41548</v>
      </c>
      <c r="B1976">
        <v>1411</v>
      </c>
      <c r="C1976">
        <v>78443.710000000006</v>
      </c>
      <c r="D1976">
        <v>80834.31</v>
      </c>
      <c r="E1976">
        <v>80834.31</v>
      </c>
      <c r="F1976">
        <v>5541</v>
      </c>
      <c r="G1976" t="s">
        <v>387</v>
      </c>
      <c r="H1976" t="s">
        <v>267</v>
      </c>
      <c r="I1976" t="s">
        <v>273</v>
      </c>
      <c r="J1976">
        <v>0.48</v>
      </c>
      <c r="K1976">
        <v>0</v>
      </c>
    </row>
    <row r="1977" spans="1:11">
      <c r="A1977" s="57">
        <v>41548</v>
      </c>
      <c r="B1977">
        <v>179</v>
      </c>
      <c r="C1977">
        <v>8122.85</v>
      </c>
      <c r="D1977">
        <v>8369.4699999999993</v>
      </c>
      <c r="E1977">
        <v>8369.4699999999993</v>
      </c>
      <c r="F1977">
        <v>5542</v>
      </c>
      <c r="G1977" t="s">
        <v>388</v>
      </c>
      <c r="H1977" t="s">
        <v>267</v>
      </c>
      <c r="I1977" t="s">
        <v>273</v>
      </c>
      <c r="J1977">
        <v>0.48</v>
      </c>
      <c r="K1977">
        <v>0</v>
      </c>
    </row>
    <row r="1978" spans="1:11">
      <c r="A1978" s="57">
        <v>41548</v>
      </c>
      <c r="B1978">
        <v>468</v>
      </c>
      <c r="C1978">
        <v>128765.52</v>
      </c>
      <c r="D1978">
        <v>128765.52</v>
      </c>
      <c r="E1978">
        <v>128765.52</v>
      </c>
      <c r="F1978">
        <v>5551</v>
      </c>
      <c r="G1978" t="s">
        <v>389</v>
      </c>
      <c r="H1978" t="s">
        <v>265</v>
      </c>
      <c r="I1978" t="s">
        <v>268</v>
      </c>
      <c r="J1978">
        <v>0.5</v>
      </c>
      <c r="K1978">
        <v>0</v>
      </c>
    </row>
    <row r="1979" spans="1:11">
      <c r="A1979" s="57">
        <v>41548</v>
      </c>
      <c r="B1979">
        <v>10</v>
      </c>
      <c r="C1979">
        <v>2770.94</v>
      </c>
      <c r="D1979">
        <v>2854.06</v>
      </c>
      <c r="E1979">
        <v>2854.06</v>
      </c>
      <c r="F1979">
        <v>5551</v>
      </c>
      <c r="G1979" t="s">
        <v>389</v>
      </c>
      <c r="H1979" t="s">
        <v>267</v>
      </c>
      <c r="I1979" t="s">
        <v>268</v>
      </c>
      <c r="J1979">
        <v>0.5</v>
      </c>
      <c r="K1979">
        <v>0</v>
      </c>
    </row>
    <row r="1980" spans="1:11">
      <c r="A1980" s="57">
        <v>41548</v>
      </c>
      <c r="B1980">
        <v>23</v>
      </c>
      <c r="C1980">
        <v>9119.5300000000007</v>
      </c>
      <c r="D1980">
        <v>9119.5300000000007</v>
      </c>
      <c r="E1980">
        <v>9119.5300000000007</v>
      </c>
      <c r="F1980">
        <v>5561</v>
      </c>
      <c r="G1980" t="s">
        <v>390</v>
      </c>
      <c r="H1980" t="s">
        <v>265</v>
      </c>
      <c r="I1980" t="s">
        <v>268</v>
      </c>
      <c r="J1980">
        <v>0.5</v>
      </c>
      <c r="K1980">
        <v>0</v>
      </c>
    </row>
    <row r="1981" spans="1:11">
      <c r="A1981" s="57">
        <v>41548</v>
      </c>
      <c r="B1981">
        <v>6</v>
      </c>
      <c r="C1981">
        <v>4797.67</v>
      </c>
      <c r="D1981">
        <v>5030.99</v>
      </c>
      <c r="E1981">
        <v>5030.99</v>
      </c>
      <c r="F1981">
        <v>5561</v>
      </c>
      <c r="G1981" t="s">
        <v>390</v>
      </c>
      <c r="H1981" t="s">
        <v>267</v>
      </c>
      <c r="I1981" t="s">
        <v>268</v>
      </c>
      <c r="J1981">
        <v>0.5</v>
      </c>
      <c r="K1981">
        <v>0</v>
      </c>
    </row>
    <row r="1982" spans="1:11">
      <c r="A1982" s="57">
        <v>41548</v>
      </c>
      <c r="B1982">
        <v>229</v>
      </c>
      <c r="C1982">
        <v>134272.97</v>
      </c>
      <c r="D1982">
        <v>134272.97</v>
      </c>
      <c r="E1982">
        <v>134272.97</v>
      </c>
      <c r="F1982">
        <v>5571</v>
      </c>
      <c r="G1982" t="s">
        <v>391</v>
      </c>
      <c r="H1982" t="s">
        <v>265</v>
      </c>
      <c r="I1982" t="s">
        <v>268</v>
      </c>
      <c r="J1982">
        <v>0.5</v>
      </c>
      <c r="K1982">
        <v>0</v>
      </c>
    </row>
    <row r="1983" spans="1:11">
      <c r="A1983" s="57">
        <v>41548</v>
      </c>
      <c r="B1983">
        <v>40</v>
      </c>
      <c r="C1983">
        <v>20911.05</v>
      </c>
      <c r="D1983">
        <v>21559.33</v>
      </c>
      <c r="E1983">
        <v>21559.33</v>
      </c>
      <c r="F1983">
        <v>5571</v>
      </c>
      <c r="G1983" t="s">
        <v>391</v>
      </c>
      <c r="H1983" t="s">
        <v>267</v>
      </c>
      <c r="I1983" t="s">
        <v>268</v>
      </c>
      <c r="J1983">
        <v>0.5</v>
      </c>
      <c r="K1983">
        <v>0</v>
      </c>
    </row>
    <row r="1984" spans="1:11">
      <c r="A1984" s="57">
        <v>41548</v>
      </c>
      <c r="B1984">
        <v>354</v>
      </c>
      <c r="C1984">
        <v>175826.79</v>
      </c>
      <c r="D1984">
        <v>175826.79</v>
      </c>
      <c r="E1984">
        <v>175826.79</v>
      </c>
      <c r="F1984">
        <v>5599</v>
      </c>
      <c r="G1984" t="s">
        <v>392</v>
      </c>
      <c r="H1984" t="s">
        <v>265</v>
      </c>
      <c r="I1984" t="s">
        <v>268</v>
      </c>
      <c r="J1984">
        <v>0.5</v>
      </c>
      <c r="K1984">
        <v>0</v>
      </c>
    </row>
    <row r="1985" spans="1:11">
      <c r="A1985" s="57">
        <v>41548</v>
      </c>
      <c r="B1985">
        <v>5</v>
      </c>
      <c r="C1985">
        <v>13472.24</v>
      </c>
      <c r="D1985">
        <v>13876.42</v>
      </c>
      <c r="E1985">
        <v>13876.42</v>
      </c>
      <c r="F1985">
        <v>5599</v>
      </c>
      <c r="G1985" t="s">
        <v>392</v>
      </c>
      <c r="H1985" t="s">
        <v>267</v>
      </c>
      <c r="I1985" t="s">
        <v>268</v>
      </c>
      <c r="J1985">
        <v>0.5</v>
      </c>
      <c r="K1985">
        <v>0</v>
      </c>
    </row>
    <row r="1986" spans="1:11">
      <c r="A1986" s="57">
        <v>41548</v>
      </c>
      <c r="B1986">
        <v>1</v>
      </c>
      <c r="C1986">
        <v>169</v>
      </c>
      <c r="D1986">
        <v>0</v>
      </c>
      <c r="E1986">
        <v>169</v>
      </c>
      <c r="F1986">
        <v>5611</v>
      </c>
      <c r="G1986" t="s">
        <v>393</v>
      </c>
      <c r="H1986" t="s">
        <v>265</v>
      </c>
      <c r="I1986">
        <v>0</v>
      </c>
      <c r="J1986">
        <v>0</v>
      </c>
      <c r="K1986">
        <v>0</v>
      </c>
    </row>
    <row r="1987" spans="1:11">
      <c r="A1987" s="57">
        <v>41548</v>
      </c>
      <c r="B1987">
        <v>3923</v>
      </c>
      <c r="C1987">
        <v>732537.28</v>
      </c>
      <c r="D1987">
        <v>732537.28</v>
      </c>
      <c r="E1987">
        <v>732537.28</v>
      </c>
      <c r="F1987">
        <v>5611</v>
      </c>
      <c r="G1987" t="s">
        <v>393</v>
      </c>
      <c r="H1987" t="s">
        <v>265</v>
      </c>
      <c r="I1987" t="s">
        <v>268</v>
      </c>
      <c r="J1987">
        <v>0.5</v>
      </c>
      <c r="K1987">
        <v>0</v>
      </c>
    </row>
    <row r="1988" spans="1:11">
      <c r="A1988" s="57">
        <v>41548</v>
      </c>
      <c r="B1988">
        <v>356</v>
      </c>
      <c r="C1988">
        <v>88913.91</v>
      </c>
      <c r="D1988">
        <v>91768.09</v>
      </c>
      <c r="E1988">
        <v>91768.09</v>
      </c>
      <c r="F1988">
        <v>5611</v>
      </c>
      <c r="G1988" t="s">
        <v>393</v>
      </c>
      <c r="H1988" t="s">
        <v>267</v>
      </c>
      <c r="I1988" t="s">
        <v>268</v>
      </c>
      <c r="J1988">
        <v>0.5</v>
      </c>
      <c r="K1988">
        <v>0</v>
      </c>
    </row>
    <row r="1989" spans="1:11">
      <c r="A1989" s="57">
        <v>41548</v>
      </c>
      <c r="B1989">
        <v>3</v>
      </c>
      <c r="C1989">
        <v>217.35</v>
      </c>
      <c r="D1989">
        <v>0</v>
      </c>
      <c r="E1989">
        <v>217.35</v>
      </c>
      <c r="F1989">
        <v>5621</v>
      </c>
      <c r="G1989" t="s">
        <v>394</v>
      </c>
      <c r="H1989" t="s">
        <v>265</v>
      </c>
      <c r="I1989">
        <v>0</v>
      </c>
      <c r="J1989">
        <v>0</v>
      </c>
      <c r="K1989">
        <v>0</v>
      </c>
    </row>
    <row r="1990" spans="1:11">
      <c r="A1990" s="57">
        <v>41548</v>
      </c>
      <c r="B1990">
        <v>25362</v>
      </c>
      <c r="C1990">
        <v>2575530.87</v>
      </c>
      <c r="D1990">
        <v>2575530.87</v>
      </c>
      <c r="E1990">
        <v>2575530.87</v>
      </c>
      <c r="F1990">
        <v>5621</v>
      </c>
      <c r="G1990" t="s">
        <v>394</v>
      </c>
      <c r="H1990" t="s">
        <v>265</v>
      </c>
      <c r="I1990" t="s">
        <v>268</v>
      </c>
      <c r="J1990">
        <v>0.5</v>
      </c>
      <c r="K1990">
        <v>0</v>
      </c>
    </row>
    <row r="1991" spans="1:11">
      <c r="A1991" s="57">
        <v>41548</v>
      </c>
      <c r="B1991">
        <v>1017</v>
      </c>
      <c r="C1991">
        <v>189632.97</v>
      </c>
      <c r="D1991">
        <v>195442.51</v>
      </c>
      <c r="E1991">
        <v>195442.51</v>
      </c>
      <c r="F1991">
        <v>5621</v>
      </c>
      <c r="G1991" t="s">
        <v>394</v>
      </c>
      <c r="H1991" t="s">
        <v>267</v>
      </c>
      <c r="I1991" t="s">
        <v>268</v>
      </c>
      <c r="J1991">
        <v>0.5</v>
      </c>
      <c r="K1991">
        <v>0</v>
      </c>
    </row>
    <row r="1992" spans="1:11">
      <c r="A1992" s="57">
        <v>41548</v>
      </c>
      <c r="B1992">
        <v>1</v>
      </c>
      <c r="C1992">
        <v>24.99</v>
      </c>
      <c r="D1992">
        <v>0</v>
      </c>
      <c r="E1992">
        <v>24.99</v>
      </c>
      <c r="F1992">
        <v>5631</v>
      </c>
      <c r="G1992" t="s">
        <v>395</v>
      </c>
      <c r="H1992" t="s">
        <v>265</v>
      </c>
      <c r="I1992">
        <v>0</v>
      </c>
      <c r="J1992">
        <v>0</v>
      </c>
      <c r="K1992">
        <v>0</v>
      </c>
    </row>
    <row r="1993" spans="1:11">
      <c r="A1993" s="57">
        <v>41548</v>
      </c>
      <c r="B1993">
        <v>4340</v>
      </c>
      <c r="C1993">
        <v>489759.01</v>
      </c>
      <c r="D1993">
        <v>489759.01</v>
      </c>
      <c r="E1993">
        <v>489759.01</v>
      </c>
      <c r="F1993">
        <v>5631</v>
      </c>
      <c r="G1993" t="s">
        <v>395</v>
      </c>
      <c r="H1993" t="s">
        <v>265</v>
      </c>
      <c r="I1993" t="s">
        <v>268</v>
      </c>
      <c r="J1993">
        <v>0.5</v>
      </c>
      <c r="K1993">
        <v>0</v>
      </c>
    </row>
    <row r="1994" spans="1:11">
      <c r="A1994" s="57">
        <v>41548</v>
      </c>
      <c r="B1994">
        <v>286</v>
      </c>
      <c r="C1994">
        <v>88333.45</v>
      </c>
      <c r="D1994">
        <v>91018.99</v>
      </c>
      <c r="E1994">
        <v>91018.99</v>
      </c>
      <c r="F1994">
        <v>5631</v>
      </c>
      <c r="G1994" t="s">
        <v>395</v>
      </c>
      <c r="H1994" t="s">
        <v>267</v>
      </c>
      <c r="I1994" t="s">
        <v>268</v>
      </c>
      <c r="J1994">
        <v>0.5</v>
      </c>
      <c r="K1994">
        <v>0</v>
      </c>
    </row>
    <row r="1995" spans="1:11">
      <c r="A1995" s="57">
        <v>41548</v>
      </c>
      <c r="B1995">
        <v>1</v>
      </c>
      <c r="C1995">
        <v>25</v>
      </c>
      <c r="D1995">
        <v>0</v>
      </c>
      <c r="E1995">
        <v>25</v>
      </c>
      <c r="F1995">
        <v>5641</v>
      </c>
      <c r="G1995" t="s">
        <v>396</v>
      </c>
      <c r="H1995" t="s">
        <v>265</v>
      </c>
      <c r="I1995">
        <v>0</v>
      </c>
      <c r="J1995">
        <v>0</v>
      </c>
      <c r="K1995">
        <v>0</v>
      </c>
    </row>
    <row r="1996" spans="1:11">
      <c r="A1996" s="57">
        <v>41548</v>
      </c>
      <c r="B1996">
        <v>3348</v>
      </c>
      <c r="C1996">
        <v>270345.03999999998</v>
      </c>
      <c r="D1996">
        <v>270345.03999999998</v>
      </c>
      <c r="E1996">
        <v>270345.03999999998</v>
      </c>
      <c r="F1996">
        <v>5641</v>
      </c>
      <c r="G1996" t="s">
        <v>396</v>
      </c>
      <c r="H1996" t="s">
        <v>265</v>
      </c>
      <c r="I1996" t="s">
        <v>268</v>
      </c>
      <c r="J1996">
        <v>0.5</v>
      </c>
      <c r="K1996">
        <v>0</v>
      </c>
    </row>
    <row r="1997" spans="1:11">
      <c r="A1997" s="57">
        <v>41548</v>
      </c>
      <c r="B1997">
        <v>179</v>
      </c>
      <c r="C1997">
        <v>16610.04</v>
      </c>
      <c r="D1997">
        <v>17109.32</v>
      </c>
      <c r="E1997">
        <v>17109.32</v>
      </c>
      <c r="F1997">
        <v>5641</v>
      </c>
      <c r="G1997" t="s">
        <v>396</v>
      </c>
      <c r="H1997" t="s">
        <v>267</v>
      </c>
      <c r="I1997" t="s">
        <v>268</v>
      </c>
      <c r="J1997">
        <v>0.5</v>
      </c>
      <c r="K1997">
        <v>0</v>
      </c>
    </row>
    <row r="1998" spans="1:11">
      <c r="A1998" s="57">
        <v>41548</v>
      </c>
      <c r="B1998">
        <v>4941</v>
      </c>
      <c r="C1998">
        <v>374734.84</v>
      </c>
      <c r="D1998">
        <v>374734.84</v>
      </c>
      <c r="E1998">
        <v>374734.84</v>
      </c>
      <c r="F1998">
        <v>5651</v>
      </c>
      <c r="G1998" t="s">
        <v>397</v>
      </c>
      <c r="H1998" t="s">
        <v>265</v>
      </c>
      <c r="I1998" t="s">
        <v>268</v>
      </c>
      <c r="J1998">
        <v>0.5</v>
      </c>
      <c r="K1998">
        <v>0</v>
      </c>
    </row>
    <row r="1999" spans="1:11">
      <c r="A1999" s="57">
        <v>41548</v>
      </c>
      <c r="B1999">
        <v>2518</v>
      </c>
      <c r="C1999">
        <v>393211.81</v>
      </c>
      <c r="D1999">
        <v>405645.13</v>
      </c>
      <c r="E1999">
        <v>405645.13</v>
      </c>
      <c r="F1999">
        <v>5651</v>
      </c>
      <c r="G1999" t="s">
        <v>397</v>
      </c>
      <c r="H1999" t="s">
        <v>267</v>
      </c>
      <c r="I1999" t="s">
        <v>268</v>
      </c>
      <c r="J1999">
        <v>0.5</v>
      </c>
      <c r="K1999">
        <v>0</v>
      </c>
    </row>
    <row r="2000" spans="1:11">
      <c r="A2000" s="57">
        <v>41548</v>
      </c>
      <c r="B2000">
        <v>118</v>
      </c>
      <c r="C2000">
        <v>13314.79</v>
      </c>
      <c r="D2000">
        <v>13802.59</v>
      </c>
      <c r="E2000">
        <v>13802.59</v>
      </c>
      <c r="F2000">
        <v>5655</v>
      </c>
      <c r="G2000" t="s">
        <v>398</v>
      </c>
      <c r="H2000" t="s">
        <v>267</v>
      </c>
      <c r="I2000" t="s">
        <v>268</v>
      </c>
      <c r="J2000">
        <v>0.5</v>
      </c>
      <c r="K2000">
        <v>0</v>
      </c>
    </row>
    <row r="2001" spans="1:11">
      <c r="A2001" s="57">
        <v>41548</v>
      </c>
      <c r="B2001">
        <v>1</v>
      </c>
      <c r="C2001">
        <v>47.95</v>
      </c>
      <c r="D2001">
        <v>0</v>
      </c>
      <c r="E2001">
        <v>47.95</v>
      </c>
      <c r="F2001">
        <v>5661</v>
      </c>
      <c r="G2001" t="s">
        <v>399</v>
      </c>
      <c r="H2001" t="s">
        <v>265</v>
      </c>
      <c r="I2001">
        <v>0</v>
      </c>
      <c r="J2001">
        <v>0</v>
      </c>
      <c r="K2001">
        <v>0</v>
      </c>
    </row>
    <row r="2002" spans="1:11">
      <c r="A2002" s="57">
        <v>41548</v>
      </c>
      <c r="B2002">
        <v>7284</v>
      </c>
      <c r="C2002">
        <v>1020434.45</v>
      </c>
      <c r="D2002">
        <v>1020434.45</v>
      </c>
      <c r="E2002">
        <v>1020434.45</v>
      </c>
      <c r="F2002">
        <v>5661</v>
      </c>
      <c r="G2002" t="s">
        <v>399</v>
      </c>
      <c r="H2002" t="s">
        <v>265</v>
      </c>
      <c r="I2002" t="s">
        <v>268</v>
      </c>
      <c r="J2002">
        <v>0.5</v>
      </c>
      <c r="K2002">
        <v>0</v>
      </c>
    </row>
    <row r="2003" spans="1:11">
      <c r="A2003" s="57">
        <v>41548</v>
      </c>
      <c r="B2003">
        <v>1206</v>
      </c>
      <c r="C2003">
        <v>185742.79</v>
      </c>
      <c r="D2003">
        <v>191230.95</v>
      </c>
      <c r="E2003">
        <v>191230.95</v>
      </c>
      <c r="F2003">
        <v>5661</v>
      </c>
      <c r="G2003" t="s">
        <v>399</v>
      </c>
      <c r="H2003" t="s">
        <v>267</v>
      </c>
      <c r="I2003" t="s">
        <v>268</v>
      </c>
      <c r="J2003">
        <v>0.5</v>
      </c>
      <c r="K2003">
        <v>0</v>
      </c>
    </row>
    <row r="2004" spans="1:11">
      <c r="A2004" s="57">
        <v>41548</v>
      </c>
      <c r="B2004">
        <v>14</v>
      </c>
      <c r="C2004">
        <v>3853.7</v>
      </c>
      <c r="D2004">
        <v>3853.7</v>
      </c>
      <c r="E2004">
        <v>3853.7</v>
      </c>
      <c r="F2004">
        <v>5681</v>
      </c>
      <c r="G2004" t="s">
        <v>400</v>
      </c>
      <c r="H2004" t="s">
        <v>265</v>
      </c>
      <c r="I2004" t="s">
        <v>268</v>
      </c>
      <c r="J2004">
        <v>0.5</v>
      </c>
      <c r="K2004">
        <v>0</v>
      </c>
    </row>
    <row r="2005" spans="1:11">
      <c r="A2005" s="57">
        <v>41548</v>
      </c>
      <c r="B2005">
        <v>2</v>
      </c>
      <c r="C2005">
        <v>527.04</v>
      </c>
      <c r="D2005">
        <v>542.86</v>
      </c>
      <c r="E2005">
        <v>542.86</v>
      </c>
      <c r="F2005">
        <v>5681</v>
      </c>
      <c r="G2005" t="s">
        <v>400</v>
      </c>
      <c r="H2005" t="s">
        <v>267</v>
      </c>
      <c r="I2005" t="s">
        <v>268</v>
      </c>
      <c r="J2005">
        <v>0.5</v>
      </c>
      <c r="K2005">
        <v>0</v>
      </c>
    </row>
    <row r="2006" spans="1:11">
      <c r="A2006" s="57">
        <v>41548</v>
      </c>
      <c r="B2006">
        <v>2</v>
      </c>
      <c r="C2006">
        <v>828.59</v>
      </c>
      <c r="D2006">
        <v>0</v>
      </c>
      <c r="E2006">
        <v>828.59</v>
      </c>
      <c r="F2006">
        <v>5691</v>
      </c>
      <c r="G2006" t="s">
        <v>401</v>
      </c>
      <c r="H2006" t="s">
        <v>265</v>
      </c>
      <c r="I2006">
        <v>0</v>
      </c>
      <c r="J2006">
        <v>0</v>
      </c>
      <c r="K2006">
        <v>0</v>
      </c>
    </row>
    <row r="2007" spans="1:11">
      <c r="A2007" s="57">
        <v>41548</v>
      </c>
      <c r="B2007">
        <v>18648</v>
      </c>
      <c r="C2007">
        <v>2234598.21</v>
      </c>
      <c r="D2007">
        <v>2234598.21</v>
      </c>
      <c r="E2007">
        <v>2234598.21</v>
      </c>
      <c r="F2007">
        <v>5691</v>
      </c>
      <c r="G2007" t="s">
        <v>401</v>
      </c>
      <c r="H2007" t="s">
        <v>265</v>
      </c>
      <c r="I2007" t="s">
        <v>268</v>
      </c>
      <c r="J2007">
        <v>0.5</v>
      </c>
      <c r="K2007">
        <v>0</v>
      </c>
    </row>
    <row r="2008" spans="1:11">
      <c r="A2008" s="57">
        <v>41548</v>
      </c>
      <c r="B2008">
        <v>2369</v>
      </c>
      <c r="C2008">
        <v>461898.09</v>
      </c>
      <c r="D2008">
        <v>474553.25</v>
      </c>
      <c r="E2008">
        <v>474553.25</v>
      </c>
      <c r="F2008">
        <v>5691</v>
      </c>
      <c r="G2008" t="s">
        <v>401</v>
      </c>
      <c r="H2008" t="s">
        <v>267</v>
      </c>
      <c r="I2008" t="s">
        <v>268</v>
      </c>
      <c r="J2008">
        <v>0.5</v>
      </c>
      <c r="K2008">
        <v>0</v>
      </c>
    </row>
    <row r="2009" spans="1:11">
      <c r="A2009" s="57">
        <v>41548</v>
      </c>
      <c r="B2009">
        <v>51</v>
      </c>
      <c r="C2009">
        <v>6985.56</v>
      </c>
      <c r="D2009">
        <v>6985.56</v>
      </c>
      <c r="E2009">
        <v>6985.56</v>
      </c>
      <c r="F2009">
        <v>5697</v>
      </c>
      <c r="G2009" t="s">
        <v>402</v>
      </c>
      <c r="H2009" t="s">
        <v>265</v>
      </c>
      <c r="I2009" t="s">
        <v>266</v>
      </c>
      <c r="J2009">
        <v>0.5</v>
      </c>
      <c r="K2009">
        <v>0</v>
      </c>
    </row>
    <row r="2010" spans="1:11">
      <c r="A2010" s="57">
        <v>41548</v>
      </c>
      <c r="B2010">
        <v>38</v>
      </c>
      <c r="C2010">
        <v>17984.310000000001</v>
      </c>
      <c r="D2010">
        <v>18517.87</v>
      </c>
      <c r="E2010">
        <v>18517.87</v>
      </c>
      <c r="F2010">
        <v>5697</v>
      </c>
      <c r="G2010" t="s">
        <v>402</v>
      </c>
      <c r="H2010" t="s">
        <v>267</v>
      </c>
      <c r="I2010" t="s">
        <v>266</v>
      </c>
      <c r="J2010">
        <v>0.5</v>
      </c>
      <c r="K2010">
        <v>0</v>
      </c>
    </row>
    <row r="2011" spans="1:11">
      <c r="A2011" s="57">
        <v>41548</v>
      </c>
      <c r="B2011">
        <v>4</v>
      </c>
      <c r="C2011">
        <v>4155.2299999999996</v>
      </c>
      <c r="D2011">
        <v>4279.87</v>
      </c>
      <c r="E2011">
        <v>4279.87</v>
      </c>
      <c r="F2011">
        <v>5698</v>
      </c>
      <c r="G2011" t="s">
        <v>403</v>
      </c>
      <c r="H2011" t="s">
        <v>267</v>
      </c>
      <c r="I2011" t="s">
        <v>268</v>
      </c>
      <c r="J2011">
        <v>0.5</v>
      </c>
      <c r="K2011">
        <v>0</v>
      </c>
    </row>
    <row r="2012" spans="1:11">
      <c r="A2012" s="57">
        <v>41548</v>
      </c>
      <c r="B2012">
        <v>1</v>
      </c>
      <c r="C2012">
        <v>185.55</v>
      </c>
      <c r="D2012">
        <v>0</v>
      </c>
      <c r="E2012">
        <v>185.55</v>
      </c>
      <c r="F2012">
        <v>5699</v>
      </c>
      <c r="G2012" t="s">
        <v>404</v>
      </c>
      <c r="H2012" t="s">
        <v>265</v>
      </c>
      <c r="I2012">
        <v>0</v>
      </c>
      <c r="J2012">
        <v>0</v>
      </c>
      <c r="K2012">
        <v>0</v>
      </c>
    </row>
    <row r="2013" spans="1:11">
      <c r="A2013" s="57">
        <v>41548</v>
      </c>
      <c r="B2013">
        <v>9943</v>
      </c>
      <c r="C2013">
        <v>1094026.2</v>
      </c>
      <c r="D2013">
        <v>1094026.2</v>
      </c>
      <c r="E2013">
        <v>1094026.2</v>
      </c>
      <c r="F2013">
        <v>5699</v>
      </c>
      <c r="G2013" t="s">
        <v>404</v>
      </c>
      <c r="H2013" t="s">
        <v>265</v>
      </c>
      <c r="I2013" t="s">
        <v>268</v>
      </c>
      <c r="J2013">
        <v>0.5</v>
      </c>
      <c r="K2013">
        <v>0</v>
      </c>
    </row>
    <row r="2014" spans="1:11">
      <c r="A2014" s="57">
        <v>41548</v>
      </c>
      <c r="B2014">
        <v>982</v>
      </c>
      <c r="C2014">
        <v>199276.03</v>
      </c>
      <c r="D2014">
        <v>205286.15</v>
      </c>
      <c r="E2014">
        <v>205286.15</v>
      </c>
      <c r="F2014">
        <v>5699</v>
      </c>
      <c r="G2014" t="s">
        <v>404</v>
      </c>
      <c r="H2014" t="s">
        <v>267</v>
      </c>
      <c r="I2014" t="s">
        <v>268</v>
      </c>
      <c r="J2014">
        <v>0.5</v>
      </c>
      <c r="K2014">
        <v>0</v>
      </c>
    </row>
    <row r="2015" spans="1:11">
      <c r="A2015" s="57">
        <v>41548</v>
      </c>
      <c r="B2015">
        <v>2058</v>
      </c>
      <c r="C2015">
        <v>1262720.1200000001</v>
      </c>
      <c r="D2015">
        <v>1262720.1200000001</v>
      </c>
      <c r="E2015">
        <v>1262720.1200000001</v>
      </c>
      <c r="F2015">
        <v>5712</v>
      </c>
      <c r="G2015" t="s">
        <v>405</v>
      </c>
      <c r="H2015" t="s">
        <v>265</v>
      </c>
      <c r="I2015" t="s">
        <v>268</v>
      </c>
      <c r="J2015">
        <v>0.5</v>
      </c>
      <c r="K2015">
        <v>0</v>
      </c>
    </row>
    <row r="2016" spans="1:11">
      <c r="A2016" s="57">
        <v>41548</v>
      </c>
      <c r="B2016">
        <v>72</v>
      </c>
      <c r="C2016">
        <v>28187.51</v>
      </c>
      <c r="D2016">
        <v>29035.05</v>
      </c>
      <c r="E2016">
        <v>29035.05</v>
      </c>
      <c r="F2016">
        <v>5712</v>
      </c>
      <c r="G2016" t="s">
        <v>405</v>
      </c>
      <c r="H2016" t="s">
        <v>267</v>
      </c>
      <c r="I2016" t="s">
        <v>268</v>
      </c>
      <c r="J2016">
        <v>0.5</v>
      </c>
      <c r="K2016">
        <v>0</v>
      </c>
    </row>
    <row r="2017" spans="1:11">
      <c r="A2017" s="57">
        <v>41548</v>
      </c>
      <c r="B2017">
        <v>232</v>
      </c>
      <c r="C2017">
        <v>279746</v>
      </c>
      <c r="D2017">
        <v>279746</v>
      </c>
      <c r="E2017">
        <v>279746</v>
      </c>
      <c r="F2017">
        <v>5713</v>
      </c>
      <c r="G2017" t="s">
        <v>406</v>
      </c>
      <c r="H2017" t="s">
        <v>265</v>
      </c>
      <c r="I2017" t="s">
        <v>268</v>
      </c>
      <c r="J2017">
        <v>0.5</v>
      </c>
      <c r="K2017">
        <v>0</v>
      </c>
    </row>
    <row r="2018" spans="1:11">
      <c r="A2018" s="57">
        <v>41548</v>
      </c>
      <c r="B2018">
        <v>7</v>
      </c>
      <c r="C2018">
        <v>3326.05</v>
      </c>
      <c r="D2018">
        <v>3433.03</v>
      </c>
      <c r="E2018">
        <v>3433.03</v>
      </c>
      <c r="F2018">
        <v>5713</v>
      </c>
      <c r="G2018" t="s">
        <v>406</v>
      </c>
      <c r="H2018" t="s">
        <v>267</v>
      </c>
      <c r="I2018" t="s">
        <v>268</v>
      </c>
      <c r="J2018">
        <v>0.5</v>
      </c>
      <c r="K2018">
        <v>0</v>
      </c>
    </row>
    <row r="2019" spans="1:11">
      <c r="A2019" s="57">
        <v>41548</v>
      </c>
      <c r="B2019">
        <v>411</v>
      </c>
      <c r="C2019">
        <v>68403.070000000007</v>
      </c>
      <c r="D2019">
        <v>68403.070000000007</v>
      </c>
      <c r="E2019">
        <v>68403.070000000007</v>
      </c>
      <c r="F2019">
        <v>5714</v>
      </c>
      <c r="G2019" t="s">
        <v>407</v>
      </c>
      <c r="H2019" t="s">
        <v>265</v>
      </c>
      <c r="I2019" t="s">
        <v>268</v>
      </c>
      <c r="J2019">
        <v>0.5</v>
      </c>
      <c r="K2019">
        <v>0</v>
      </c>
    </row>
    <row r="2020" spans="1:11">
      <c r="A2020" s="57">
        <v>41548</v>
      </c>
      <c r="B2020">
        <v>3</v>
      </c>
      <c r="C2020">
        <v>274.62</v>
      </c>
      <c r="D2020">
        <v>282.83999999999997</v>
      </c>
      <c r="E2020">
        <v>282.83999999999997</v>
      </c>
      <c r="F2020">
        <v>5714</v>
      </c>
      <c r="G2020" t="s">
        <v>407</v>
      </c>
      <c r="H2020" t="s">
        <v>267</v>
      </c>
      <c r="I2020" t="s">
        <v>268</v>
      </c>
      <c r="J2020">
        <v>0.5</v>
      </c>
      <c r="K2020">
        <v>0</v>
      </c>
    </row>
    <row r="2021" spans="1:11">
      <c r="A2021" s="57">
        <v>41548</v>
      </c>
      <c r="B2021">
        <v>22</v>
      </c>
      <c r="C2021">
        <v>8372.02</v>
      </c>
      <c r="D2021">
        <v>8372.02</v>
      </c>
      <c r="E2021">
        <v>8372.02</v>
      </c>
      <c r="F2021">
        <v>5718</v>
      </c>
      <c r="G2021" t="s">
        <v>408</v>
      </c>
      <c r="H2021" t="s">
        <v>265</v>
      </c>
      <c r="I2021" t="s">
        <v>268</v>
      </c>
      <c r="J2021">
        <v>0.5</v>
      </c>
      <c r="K2021">
        <v>0</v>
      </c>
    </row>
    <row r="2022" spans="1:11">
      <c r="A2022" s="57">
        <v>41548</v>
      </c>
      <c r="B2022">
        <v>9503</v>
      </c>
      <c r="C2022">
        <v>1739763.2</v>
      </c>
      <c r="D2022">
        <v>1739763.2</v>
      </c>
      <c r="E2022">
        <v>1739763.2</v>
      </c>
      <c r="F2022">
        <v>5719</v>
      </c>
      <c r="G2022" t="s">
        <v>409</v>
      </c>
      <c r="H2022" t="s">
        <v>265</v>
      </c>
      <c r="I2022" t="s">
        <v>268</v>
      </c>
      <c r="J2022">
        <v>0.5</v>
      </c>
      <c r="K2022">
        <v>0</v>
      </c>
    </row>
    <row r="2023" spans="1:11">
      <c r="A2023" s="57">
        <v>41548</v>
      </c>
      <c r="B2023">
        <v>291</v>
      </c>
      <c r="C2023">
        <v>81521.38</v>
      </c>
      <c r="D2023">
        <v>84039.84</v>
      </c>
      <c r="E2023">
        <v>84039.84</v>
      </c>
      <c r="F2023">
        <v>5719</v>
      </c>
      <c r="G2023" t="s">
        <v>409</v>
      </c>
      <c r="H2023" t="s">
        <v>267</v>
      </c>
      <c r="I2023" t="s">
        <v>268</v>
      </c>
      <c r="J2023">
        <v>0.5</v>
      </c>
      <c r="K2023">
        <v>0</v>
      </c>
    </row>
    <row r="2024" spans="1:11">
      <c r="A2024" s="57">
        <v>41548</v>
      </c>
      <c r="B2024">
        <v>2094</v>
      </c>
      <c r="C2024">
        <v>1754914.14</v>
      </c>
      <c r="D2024">
        <v>1754914.14</v>
      </c>
      <c r="E2024">
        <v>1754914.14</v>
      </c>
      <c r="F2024">
        <v>5722</v>
      </c>
      <c r="G2024" t="s">
        <v>410</v>
      </c>
      <c r="H2024" t="s">
        <v>265</v>
      </c>
      <c r="I2024" t="s">
        <v>268</v>
      </c>
      <c r="J2024">
        <v>0.5</v>
      </c>
      <c r="K2024">
        <v>0</v>
      </c>
    </row>
    <row r="2025" spans="1:11">
      <c r="A2025" s="57">
        <v>41548</v>
      </c>
      <c r="B2025">
        <v>82</v>
      </c>
      <c r="C2025">
        <v>15651.24</v>
      </c>
      <c r="D2025">
        <v>16120.72</v>
      </c>
      <c r="E2025">
        <v>16120.72</v>
      </c>
      <c r="F2025">
        <v>5722</v>
      </c>
      <c r="G2025" t="s">
        <v>410</v>
      </c>
      <c r="H2025" t="s">
        <v>267</v>
      </c>
      <c r="I2025" t="s">
        <v>268</v>
      </c>
      <c r="J2025">
        <v>0.5</v>
      </c>
      <c r="K2025">
        <v>0</v>
      </c>
    </row>
    <row r="2026" spans="1:11">
      <c r="A2026" s="57">
        <v>41548</v>
      </c>
      <c r="B2026">
        <v>12783</v>
      </c>
      <c r="C2026">
        <v>4726076.79</v>
      </c>
      <c r="D2026">
        <v>4726076.79</v>
      </c>
      <c r="E2026">
        <v>4726076.79</v>
      </c>
      <c r="F2026">
        <v>5732</v>
      </c>
      <c r="G2026" t="s">
        <v>411</v>
      </c>
      <c r="H2026" t="s">
        <v>265</v>
      </c>
      <c r="I2026" t="s">
        <v>268</v>
      </c>
      <c r="J2026">
        <v>0.5</v>
      </c>
      <c r="K2026">
        <v>0</v>
      </c>
    </row>
    <row r="2027" spans="1:11">
      <c r="A2027" s="57">
        <v>41548</v>
      </c>
      <c r="B2027">
        <v>622</v>
      </c>
      <c r="C2027">
        <v>121500.73</v>
      </c>
      <c r="D2027">
        <v>125050.25</v>
      </c>
      <c r="E2027">
        <v>125050.25</v>
      </c>
      <c r="F2027">
        <v>5732</v>
      </c>
      <c r="G2027" t="s">
        <v>411</v>
      </c>
      <c r="H2027" t="s">
        <v>267</v>
      </c>
      <c r="I2027" t="s">
        <v>268</v>
      </c>
      <c r="J2027">
        <v>0.5</v>
      </c>
      <c r="K2027">
        <v>0</v>
      </c>
    </row>
    <row r="2028" spans="1:11">
      <c r="A2028" s="57">
        <v>41548</v>
      </c>
      <c r="B2028">
        <v>303</v>
      </c>
      <c r="C2028">
        <v>60668.08</v>
      </c>
      <c r="D2028">
        <v>60668.08</v>
      </c>
      <c r="E2028">
        <v>60668.08</v>
      </c>
      <c r="F2028">
        <v>5733</v>
      </c>
      <c r="G2028" t="s">
        <v>412</v>
      </c>
      <c r="H2028" t="s">
        <v>265</v>
      </c>
      <c r="I2028" t="s">
        <v>268</v>
      </c>
      <c r="J2028">
        <v>0.5</v>
      </c>
      <c r="K2028">
        <v>0</v>
      </c>
    </row>
    <row r="2029" spans="1:11">
      <c r="A2029" s="57">
        <v>41548</v>
      </c>
      <c r="B2029">
        <v>37</v>
      </c>
      <c r="C2029">
        <v>14806.53</v>
      </c>
      <c r="D2029">
        <v>15250.71</v>
      </c>
      <c r="E2029">
        <v>15250.71</v>
      </c>
      <c r="F2029">
        <v>5733</v>
      </c>
      <c r="G2029" t="s">
        <v>412</v>
      </c>
      <c r="H2029" t="s">
        <v>267</v>
      </c>
      <c r="I2029" t="s">
        <v>268</v>
      </c>
      <c r="J2029">
        <v>0.5</v>
      </c>
      <c r="K2029">
        <v>0</v>
      </c>
    </row>
    <row r="2030" spans="1:11">
      <c r="A2030" s="57">
        <v>41548</v>
      </c>
      <c r="B2030">
        <v>7</v>
      </c>
      <c r="C2030">
        <v>3952</v>
      </c>
      <c r="D2030">
        <v>3952</v>
      </c>
      <c r="E2030">
        <v>3952</v>
      </c>
      <c r="F2030">
        <v>5734</v>
      </c>
      <c r="G2030" t="s">
        <v>413</v>
      </c>
      <c r="H2030" t="s">
        <v>265</v>
      </c>
      <c r="I2030" t="s">
        <v>268</v>
      </c>
      <c r="J2030">
        <v>0.5</v>
      </c>
      <c r="K2030">
        <v>0</v>
      </c>
    </row>
    <row r="2031" spans="1:11">
      <c r="A2031" s="57">
        <v>41548</v>
      </c>
      <c r="B2031">
        <v>1</v>
      </c>
      <c r="C2031">
        <v>827.2</v>
      </c>
      <c r="D2031">
        <v>0</v>
      </c>
      <c r="E2031">
        <v>827.2</v>
      </c>
      <c r="F2031">
        <v>5734</v>
      </c>
      <c r="G2031" t="s">
        <v>413</v>
      </c>
      <c r="H2031" t="s">
        <v>267</v>
      </c>
      <c r="I2031">
        <v>0</v>
      </c>
      <c r="J2031">
        <v>0</v>
      </c>
      <c r="K2031">
        <v>0</v>
      </c>
    </row>
    <row r="2032" spans="1:11">
      <c r="A2032" s="57">
        <v>41548</v>
      </c>
      <c r="B2032">
        <v>231</v>
      </c>
      <c r="C2032">
        <v>55146.73</v>
      </c>
      <c r="D2032">
        <v>56802.21</v>
      </c>
      <c r="E2032">
        <v>56802.21</v>
      </c>
      <c r="F2032">
        <v>5734</v>
      </c>
      <c r="G2032" t="s">
        <v>413</v>
      </c>
      <c r="H2032" t="s">
        <v>267</v>
      </c>
      <c r="I2032" t="s">
        <v>268</v>
      </c>
      <c r="J2032">
        <v>0.5</v>
      </c>
      <c r="K2032">
        <v>0</v>
      </c>
    </row>
    <row r="2033" spans="1:11">
      <c r="A2033" s="57">
        <v>41548</v>
      </c>
      <c r="B2033">
        <v>2064</v>
      </c>
      <c r="C2033">
        <v>120092.03</v>
      </c>
      <c r="D2033">
        <v>120092.03</v>
      </c>
      <c r="E2033">
        <v>120092.03</v>
      </c>
      <c r="F2033">
        <v>5735</v>
      </c>
      <c r="G2033" t="s">
        <v>414</v>
      </c>
      <c r="H2033" t="s">
        <v>265</v>
      </c>
      <c r="I2033" t="s">
        <v>268</v>
      </c>
      <c r="J2033">
        <v>0.5</v>
      </c>
      <c r="K2033">
        <v>0</v>
      </c>
    </row>
    <row r="2034" spans="1:11">
      <c r="A2034" s="57">
        <v>41548</v>
      </c>
      <c r="B2034">
        <v>63</v>
      </c>
      <c r="C2034">
        <v>4528.96</v>
      </c>
      <c r="D2034">
        <v>4666.04</v>
      </c>
      <c r="E2034">
        <v>4666.04</v>
      </c>
      <c r="F2034">
        <v>5735</v>
      </c>
      <c r="G2034" t="s">
        <v>414</v>
      </c>
      <c r="H2034" t="s">
        <v>267</v>
      </c>
      <c r="I2034" t="s">
        <v>268</v>
      </c>
      <c r="J2034">
        <v>0.5</v>
      </c>
      <c r="K2034">
        <v>0</v>
      </c>
    </row>
    <row r="2035" spans="1:11">
      <c r="A2035" s="57">
        <v>41548</v>
      </c>
      <c r="B2035">
        <v>1</v>
      </c>
      <c r="C2035">
        <v>12</v>
      </c>
      <c r="D2035">
        <v>0</v>
      </c>
      <c r="E2035">
        <v>12</v>
      </c>
      <c r="F2035">
        <v>5811</v>
      </c>
      <c r="G2035" t="s">
        <v>415</v>
      </c>
      <c r="H2035" t="s">
        <v>265</v>
      </c>
      <c r="I2035">
        <v>0</v>
      </c>
      <c r="J2035">
        <v>0</v>
      </c>
      <c r="K2035">
        <v>0</v>
      </c>
    </row>
    <row r="2036" spans="1:11">
      <c r="A2036" s="57">
        <v>41548</v>
      </c>
      <c r="B2036">
        <v>7167</v>
      </c>
      <c r="C2036">
        <v>854561.18</v>
      </c>
      <c r="D2036">
        <v>854561.18</v>
      </c>
      <c r="E2036">
        <v>854561.18</v>
      </c>
      <c r="F2036">
        <v>5811</v>
      </c>
      <c r="G2036" t="s">
        <v>415</v>
      </c>
      <c r="H2036" t="s">
        <v>265</v>
      </c>
      <c r="I2036" t="s">
        <v>274</v>
      </c>
      <c r="J2036">
        <v>0.52</v>
      </c>
      <c r="K2036">
        <v>0</v>
      </c>
    </row>
    <row r="2037" spans="1:11">
      <c r="A2037" s="57">
        <v>41548</v>
      </c>
      <c r="B2037">
        <v>166</v>
      </c>
      <c r="C2037">
        <v>9887.2900000000009</v>
      </c>
      <c r="D2037">
        <v>10183.950000000001</v>
      </c>
      <c r="E2037">
        <v>10183.950000000001</v>
      </c>
      <c r="F2037">
        <v>5811</v>
      </c>
      <c r="G2037" t="s">
        <v>415</v>
      </c>
      <c r="H2037" t="s">
        <v>267</v>
      </c>
      <c r="I2037" t="s">
        <v>274</v>
      </c>
      <c r="J2037">
        <v>0.52</v>
      </c>
      <c r="K2037">
        <v>0</v>
      </c>
    </row>
    <row r="2038" spans="1:11">
      <c r="A2038" s="57">
        <v>41548</v>
      </c>
      <c r="B2038">
        <v>4</v>
      </c>
      <c r="C2038">
        <v>242.8</v>
      </c>
      <c r="D2038">
        <v>0</v>
      </c>
      <c r="E2038">
        <v>242.8</v>
      </c>
      <c r="F2038">
        <v>5812</v>
      </c>
      <c r="G2038" t="s">
        <v>416</v>
      </c>
      <c r="H2038" t="s">
        <v>265</v>
      </c>
      <c r="I2038">
        <v>0</v>
      </c>
      <c r="J2038">
        <v>0</v>
      </c>
      <c r="K2038">
        <v>0</v>
      </c>
    </row>
    <row r="2039" spans="1:11">
      <c r="A2039" s="57">
        <v>41548</v>
      </c>
      <c r="B2039">
        <v>81684</v>
      </c>
      <c r="C2039">
        <v>6972481.4100000001</v>
      </c>
      <c r="D2039">
        <v>6972481.4100000001</v>
      </c>
      <c r="E2039">
        <v>6972481.4100000001</v>
      </c>
      <c r="F2039">
        <v>5812</v>
      </c>
      <c r="G2039" t="s">
        <v>416</v>
      </c>
      <c r="H2039" t="s">
        <v>265</v>
      </c>
      <c r="I2039" t="s">
        <v>274</v>
      </c>
      <c r="J2039">
        <v>0.52</v>
      </c>
      <c r="K2039">
        <v>0</v>
      </c>
    </row>
    <row r="2040" spans="1:11">
      <c r="A2040" s="57">
        <v>41548</v>
      </c>
      <c r="B2040">
        <v>8985</v>
      </c>
      <c r="C2040">
        <v>965171.93</v>
      </c>
      <c r="D2040">
        <v>994175.99</v>
      </c>
      <c r="E2040">
        <v>994175.99</v>
      </c>
      <c r="F2040">
        <v>5812</v>
      </c>
      <c r="G2040" t="s">
        <v>416</v>
      </c>
      <c r="H2040" t="s">
        <v>267</v>
      </c>
      <c r="I2040" t="s">
        <v>274</v>
      </c>
      <c r="J2040">
        <v>0.52</v>
      </c>
      <c r="K2040">
        <v>0</v>
      </c>
    </row>
    <row r="2041" spans="1:11">
      <c r="A2041" s="57">
        <v>41548</v>
      </c>
      <c r="B2041">
        <v>10</v>
      </c>
      <c r="C2041">
        <v>698.79</v>
      </c>
      <c r="D2041">
        <v>0</v>
      </c>
      <c r="E2041">
        <v>698.79</v>
      </c>
      <c r="F2041">
        <v>5813</v>
      </c>
      <c r="G2041" t="s">
        <v>417</v>
      </c>
      <c r="H2041" t="s">
        <v>265</v>
      </c>
      <c r="I2041">
        <v>0</v>
      </c>
      <c r="J2041">
        <v>0</v>
      </c>
      <c r="K2041">
        <v>0</v>
      </c>
    </row>
    <row r="2042" spans="1:11">
      <c r="A2042" s="57">
        <v>41548</v>
      </c>
      <c r="B2042">
        <v>19842</v>
      </c>
      <c r="C2042">
        <v>2049634.44</v>
      </c>
      <c r="D2042">
        <v>2049634.44</v>
      </c>
      <c r="E2042">
        <v>2049634.44</v>
      </c>
      <c r="F2042">
        <v>5813</v>
      </c>
      <c r="G2042" t="s">
        <v>417</v>
      </c>
      <c r="H2042" t="s">
        <v>265</v>
      </c>
      <c r="I2042" t="s">
        <v>274</v>
      </c>
      <c r="J2042">
        <v>0.52</v>
      </c>
      <c r="K2042">
        <v>0</v>
      </c>
    </row>
    <row r="2043" spans="1:11">
      <c r="A2043" s="57">
        <v>41548</v>
      </c>
      <c r="B2043">
        <v>1</v>
      </c>
      <c r="C2043">
        <v>543.98</v>
      </c>
      <c r="D2043">
        <v>0</v>
      </c>
      <c r="E2043">
        <v>560.29999999999995</v>
      </c>
      <c r="F2043">
        <v>5813</v>
      </c>
      <c r="G2043" t="s">
        <v>417</v>
      </c>
      <c r="H2043" t="s">
        <v>267</v>
      </c>
      <c r="I2043">
        <v>0</v>
      </c>
      <c r="J2043">
        <v>0</v>
      </c>
      <c r="K2043">
        <v>0</v>
      </c>
    </row>
    <row r="2044" spans="1:11">
      <c r="A2044" s="57">
        <v>41548</v>
      </c>
      <c r="B2044">
        <v>1116</v>
      </c>
      <c r="C2044">
        <v>118969.72</v>
      </c>
      <c r="D2044">
        <v>122543.7</v>
      </c>
      <c r="E2044">
        <v>122543.7</v>
      </c>
      <c r="F2044">
        <v>5813</v>
      </c>
      <c r="G2044" t="s">
        <v>417</v>
      </c>
      <c r="H2044" t="s">
        <v>267</v>
      </c>
      <c r="I2044" t="s">
        <v>274</v>
      </c>
      <c r="J2044">
        <v>0.52</v>
      </c>
      <c r="K2044">
        <v>0</v>
      </c>
    </row>
    <row r="2045" spans="1:11">
      <c r="A2045" s="57">
        <v>41548</v>
      </c>
      <c r="B2045">
        <v>4</v>
      </c>
      <c r="C2045">
        <v>59.6</v>
      </c>
      <c r="D2045">
        <v>0</v>
      </c>
      <c r="E2045">
        <v>59.6</v>
      </c>
      <c r="F2045">
        <v>5814</v>
      </c>
      <c r="G2045" t="s">
        <v>418</v>
      </c>
      <c r="H2045" t="s">
        <v>265</v>
      </c>
      <c r="I2045">
        <v>0</v>
      </c>
      <c r="J2045">
        <v>0</v>
      </c>
      <c r="K2045">
        <v>0</v>
      </c>
    </row>
    <row r="2046" spans="1:11">
      <c r="A2046" s="57">
        <v>41548</v>
      </c>
      <c r="B2046">
        <v>35586</v>
      </c>
      <c r="C2046">
        <v>605481.19999999995</v>
      </c>
      <c r="D2046">
        <v>605481.19999999995</v>
      </c>
      <c r="E2046">
        <v>605481.19999999995</v>
      </c>
      <c r="F2046">
        <v>5814</v>
      </c>
      <c r="G2046" t="s">
        <v>418</v>
      </c>
      <c r="H2046" t="s">
        <v>265</v>
      </c>
      <c r="I2046" t="s">
        <v>274</v>
      </c>
      <c r="J2046">
        <v>0.52</v>
      </c>
      <c r="K2046">
        <v>0</v>
      </c>
    </row>
    <row r="2047" spans="1:11">
      <c r="A2047" s="57">
        <v>41548</v>
      </c>
      <c r="B2047">
        <v>1236</v>
      </c>
      <c r="C2047">
        <v>27389.7</v>
      </c>
      <c r="D2047">
        <v>28219.66</v>
      </c>
      <c r="E2047">
        <v>28219.66</v>
      </c>
      <c r="F2047">
        <v>5814</v>
      </c>
      <c r="G2047" t="s">
        <v>418</v>
      </c>
      <c r="H2047" t="s">
        <v>267</v>
      </c>
      <c r="I2047" t="s">
        <v>274</v>
      </c>
      <c r="J2047">
        <v>0.52</v>
      </c>
      <c r="K2047">
        <v>0</v>
      </c>
    </row>
    <row r="2048" spans="1:11">
      <c r="A2048" s="57">
        <v>41548</v>
      </c>
      <c r="B2048">
        <v>3</v>
      </c>
      <c r="C2048">
        <v>104</v>
      </c>
      <c r="D2048">
        <v>0</v>
      </c>
      <c r="E2048">
        <v>104</v>
      </c>
      <c r="F2048">
        <v>5912</v>
      </c>
      <c r="G2048" t="s">
        <v>419</v>
      </c>
      <c r="H2048" t="s">
        <v>265</v>
      </c>
      <c r="I2048">
        <v>0</v>
      </c>
      <c r="J2048">
        <v>0</v>
      </c>
      <c r="K2048">
        <v>0</v>
      </c>
    </row>
    <row r="2049" spans="1:11">
      <c r="A2049" s="57">
        <v>41548</v>
      </c>
      <c r="B2049">
        <v>53009</v>
      </c>
      <c r="C2049">
        <v>2418032.0299999998</v>
      </c>
      <c r="D2049">
        <v>2418032.0299999998</v>
      </c>
      <c r="E2049">
        <v>2418032.0299999998</v>
      </c>
      <c r="F2049">
        <v>5912</v>
      </c>
      <c r="G2049" t="s">
        <v>419</v>
      </c>
      <c r="H2049" t="s">
        <v>265</v>
      </c>
      <c r="I2049" t="s">
        <v>266</v>
      </c>
      <c r="J2049">
        <v>0.5</v>
      </c>
      <c r="K2049">
        <v>0</v>
      </c>
    </row>
    <row r="2050" spans="1:11">
      <c r="A2050" s="57">
        <v>41548</v>
      </c>
      <c r="B2050">
        <v>976</v>
      </c>
      <c r="C2050">
        <v>50591.62</v>
      </c>
      <c r="D2050">
        <v>52123.14</v>
      </c>
      <c r="E2050">
        <v>52123.14</v>
      </c>
      <c r="F2050">
        <v>5912</v>
      </c>
      <c r="G2050" t="s">
        <v>419</v>
      </c>
      <c r="H2050" t="s">
        <v>267</v>
      </c>
      <c r="I2050" t="s">
        <v>266</v>
      </c>
      <c r="J2050">
        <v>0.5</v>
      </c>
      <c r="K2050">
        <v>0</v>
      </c>
    </row>
    <row r="2051" spans="1:11">
      <c r="A2051" s="57">
        <v>41548</v>
      </c>
      <c r="B2051">
        <v>14</v>
      </c>
      <c r="C2051">
        <v>698.33</v>
      </c>
      <c r="D2051">
        <v>0</v>
      </c>
      <c r="E2051">
        <v>698.33</v>
      </c>
      <c r="F2051">
        <v>5921</v>
      </c>
      <c r="G2051" t="s">
        <v>420</v>
      </c>
      <c r="H2051" t="s">
        <v>265</v>
      </c>
      <c r="I2051">
        <v>0</v>
      </c>
      <c r="J2051">
        <v>0</v>
      </c>
      <c r="K2051">
        <v>0</v>
      </c>
    </row>
    <row r="2052" spans="1:11">
      <c r="A2052" s="57">
        <v>41548</v>
      </c>
      <c r="B2052">
        <v>140421</v>
      </c>
      <c r="C2052">
        <v>10744604.619999999</v>
      </c>
      <c r="D2052">
        <v>10744604.619999999</v>
      </c>
      <c r="E2052">
        <v>10744604.619999999</v>
      </c>
      <c r="F2052">
        <v>5921</v>
      </c>
      <c r="G2052" t="s">
        <v>420</v>
      </c>
      <c r="H2052" t="s">
        <v>265</v>
      </c>
      <c r="I2052" t="s">
        <v>268</v>
      </c>
      <c r="J2052">
        <v>0.5</v>
      </c>
      <c r="K2052">
        <v>0</v>
      </c>
    </row>
    <row r="2053" spans="1:11">
      <c r="A2053" s="57">
        <v>41548</v>
      </c>
      <c r="B2053">
        <v>370</v>
      </c>
      <c r="C2053">
        <v>40382.550000000003</v>
      </c>
      <c r="D2053">
        <v>41600.99</v>
      </c>
      <c r="E2053">
        <v>41600.99</v>
      </c>
      <c r="F2053">
        <v>5921</v>
      </c>
      <c r="G2053" t="s">
        <v>420</v>
      </c>
      <c r="H2053" t="s">
        <v>267</v>
      </c>
      <c r="I2053" t="s">
        <v>268</v>
      </c>
      <c r="J2053">
        <v>0.5</v>
      </c>
      <c r="K2053">
        <v>0</v>
      </c>
    </row>
    <row r="2054" spans="1:11">
      <c r="A2054" s="57">
        <v>41548</v>
      </c>
      <c r="B2054">
        <v>167</v>
      </c>
      <c r="C2054">
        <v>55608.47</v>
      </c>
      <c r="D2054">
        <v>55608.47</v>
      </c>
      <c r="E2054">
        <v>55608.47</v>
      </c>
      <c r="F2054">
        <v>5932</v>
      </c>
      <c r="G2054" t="s">
        <v>422</v>
      </c>
      <c r="H2054" t="s">
        <v>265</v>
      </c>
      <c r="I2054" t="s">
        <v>268</v>
      </c>
      <c r="J2054">
        <v>0.5</v>
      </c>
      <c r="K2054">
        <v>0</v>
      </c>
    </row>
    <row r="2055" spans="1:11">
      <c r="A2055" s="57">
        <v>41548</v>
      </c>
      <c r="B2055">
        <v>29</v>
      </c>
      <c r="C2055">
        <v>5993.88</v>
      </c>
      <c r="D2055">
        <v>6173.7</v>
      </c>
      <c r="E2055">
        <v>6173.7</v>
      </c>
      <c r="F2055">
        <v>5932</v>
      </c>
      <c r="G2055" t="s">
        <v>422</v>
      </c>
      <c r="H2055" t="s">
        <v>267</v>
      </c>
      <c r="I2055" t="s">
        <v>268</v>
      </c>
      <c r="J2055">
        <v>0.5</v>
      </c>
      <c r="K2055">
        <v>0</v>
      </c>
    </row>
    <row r="2056" spans="1:11">
      <c r="A2056" s="57">
        <v>41548</v>
      </c>
      <c r="B2056">
        <v>32</v>
      </c>
      <c r="C2056">
        <v>7367.95</v>
      </c>
      <c r="D2056">
        <v>7367.95</v>
      </c>
      <c r="E2056">
        <v>7367.95</v>
      </c>
      <c r="F2056">
        <v>5933</v>
      </c>
      <c r="G2056" t="s">
        <v>423</v>
      </c>
      <c r="H2056" t="s">
        <v>265</v>
      </c>
      <c r="I2056" t="s">
        <v>268</v>
      </c>
      <c r="J2056">
        <v>0.5</v>
      </c>
      <c r="K2056">
        <v>0</v>
      </c>
    </row>
    <row r="2057" spans="1:11">
      <c r="A2057" s="57">
        <v>41548</v>
      </c>
      <c r="B2057">
        <v>5</v>
      </c>
      <c r="C2057">
        <v>2147</v>
      </c>
      <c r="D2057">
        <v>2147</v>
      </c>
      <c r="E2057">
        <v>2147</v>
      </c>
      <c r="F2057">
        <v>5935</v>
      </c>
      <c r="G2057" t="s">
        <v>424</v>
      </c>
      <c r="H2057" t="s">
        <v>265</v>
      </c>
      <c r="I2057" t="s">
        <v>271</v>
      </c>
      <c r="J2057">
        <v>0.52</v>
      </c>
      <c r="K2057">
        <v>0</v>
      </c>
    </row>
    <row r="2058" spans="1:11">
      <c r="A2058" s="57">
        <v>41548</v>
      </c>
      <c r="B2058">
        <v>1</v>
      </c>
      <c r="C2058">
        <v>87.79</v>
      </c>
      <c r="D2058">
        <v>90.43</v>
      </c>
      <c r="E2058">
        <v>90.43</v>
      </c>
      <c r="F2058">
        <v>5937</v>
      </c>
      <c r="G2058" t="s">
        <v>425</v>
      </c>
      <c r="H2058" t="s">
        <v>267</v>
      </c>
      <c r="I2058" t="s">
        <v>268</v>
      </c>
      <c r="J2058">
        <v>0.5</v>
      </c>
      <c r="K2058">
        <v>0</v>
      </c>
    </row>
    <row r="2059" spans="1:11">
      <c r="A2059" s="57">
        <v>41548</v>
      </c>
      <c r="B2059">
        <v>404</v>
      </c>
      <c r="C2059">
        <v>109654.92</v>
      </c>
      <c r="D2059">
        <v>109654.92</v>
      </c>
      <c r="E2059">
        <v>109654.92</v>
      </c>
      <c r="F2059">
        <v>5940</v>
      </c>
      <c r="G2059" t="s">
        <v>426</v>
      </c>
      <c r="H2059" t="s">
        <v>265</v>
      </c>
      <c r="I2059" t="s">
        <v>268</v>
      </c>
      <c r="J2059">
        <v>0.5</v>
      </c>
      <c r="K2059">
        <v>0</v>
      </c>
    </row>
    <row r="2060" spans="1:11">
      <c r="A2060" s="57">
        <v>41548</v>
      </c>
      <c r="B2060">
        <v>512</v>
      </c>
      <c r="C2060">
        <v>90005.65</v>
      </c>
      <c r="D2060">
        <v>90485.31</v>
      </c>
      <c r="E2060">
        <v>90485.31</v>
      </c>
      <c r="F2060">
        <v>5940</v>
      </c>
      <c r="G2060" t="s">
        <v>426</v>
      </c>
      <c r="H2060" t="s">
        <v>267</v>
      </c>
      <c r="I2060" t="s">
        <v>268</v>
      </c>
      <c r="J2060">
        <v>0.5</v>
      </c>
      <c r="K2060">
        <v>0</v>
      </c>
    </row>
    <row r="2061" spans="1:11">
      <c r="A2061" s="57">
        <v>41548</v>
      </c>
      <c r="B2061">
        <v>2</v>
      </c>
      <c r="C2061">
        <v>39.950000000000003</v>
      </c>
      <c r="D2061">
        <v>0</v>
      </c>
      <c r="E2061">
        <v>39.950000000000003</v>
      </c>
      <c r="F2061">
        <v>5941</v>
      </c>
      <c r="G2061" t="s">
        <v>427</v>
      </c>
      <c r="H2061" t="s">
        <v>265</v>
      </c>
      <c r="I2061">
        <v>0</v>
      </c>
      <c r="J2061">
        <v>0</v>
      </c>
      <c r="K2061">
        <v>0</v>
      </c>
    </row>
    <row r="2062" spans="1:11">
      <c r="A2062" s="57">
        <v>41548</v>
      </c>
      <c r="B2062">
        <v>12113</v>
      </c>
      <c r="C2062">
        <v>1441052.81</v>
      </c>
      <c r="D2062">
        <v>1441052.81</v>
      </c>
      <c r="E2062">
        <v>1441052.81</v>
      </c>
      <c r="F2062">
        <v>5941</v>
      </c>
      <c r="G2062" t="s">
        <v>427</v>
      </c>
      <c r="H2062" t="s">
        <v>265</v>
      </c>
      <c r="I2062" t="s">
        <v>268</v>
      </c>
      <c r="J2062">
        <v>0.5</v>
      </c>
      <c r="K2062">
        <v>0</v>
      </c>
    </row>
    <row r="2063" spans="1:11">
      <c r="A2063" s="57">
        <v>41548</v>
      </c>
      <c r="B2063">
        <v>1236</v>
      </c>
      <c r="C2063">
        <v>196613.18</v>
      </c>
      <c r="D2063">
        <v>202354.78</v>
      </c>
      <c r="E2063">
        <v>202354.78</v>
      </c>
      <c r="F2063">
        <v>5941</v>
      </c>
      <c r="G2063" t="s">
        <v>427</v>
      </c>
      <c r="H2063" t="s">
        <v>267</v>
      </c>
      <c r="I2063" t="s">
        <v>268</v>
      </c>
      <c r="J2063">
        <v>0.5</v>
      </c>
      <c r="K2063">
        <v>0</v>
      </c>
    </row>
    <row r="2064" spans="1:11">
      <c r="A2064" s="57">
        <v>41548</v>
      </c>
      <c r="B2064">
        <v>6620</v>
      </c>
      <c r="C2064">
        <v>471280.96</v>
      </c>
      <c r="D2064">
        <v>471280.96</v>
      </c>
      <c r="E2064">
        <v>471280.96</v>
      </c>
      <c r="F2064">
        <v>5942</v>
      </c>
      <c r="G2064" t="s">
        <v>428</v>
      </c>
      <c r="H2064" t="s">
        <v>265</v>
      </c>
      <c r="I2064" t="s">
        <v>268</v>
      </c>
      <c r="J2064">
        <v>0.5</v>
      </c>
      <c r="K2064">
        <v>0</v>
      </c>
    </row>
    <row r="2065" spans="1:11">
      <c r="A2065" s="57">
        <v>41548</v>
      </c>
      <c r="B2065">
        <v>1849</v>
      </c>
      <c r="C2065">
        <v>81175.990000000005</v>
      </c>
      <c r="D2065">
        <v>82214.53</v>
      </c>
      <c r="E2065">
        <v>82214.53</v>
      </c>
      <c r="F2065">
        <v>5942</v>
      </c>
      <c r="G2065" t="s">
        <v>428</v>
      </c>
      <c r="H2065" t="s">
        <v>267</v>
      </c>
      <c r="I2065" t="s">
        <v>268</v>
      </c>
      <c r="J2065">
        <v>0.5</v>
      </c>
      <c r="K2065">
        <v>0</v>
      </c>
    </row>
    <row r="2066" spans="1:11">
      <c r="A2066" s="57">
        <v>41548</v>
      </c>
      <c r="B2066">
        <v>1</v>
      </c>
      <c r="C2066">
        <v>-39.92</v>
      </c>
      <c r="D2066">
        <v>0</v>
      </c>
      <c r="E2066">
        <v>-39.92</v>
      </c>
      <c r="F2066">
        <v>5943</v>
      </c>
      <c r="G2066" t="s">
        <v>429</v>
      </c>
      <c r="H2066" t="s">
        <v>265</v>
      </c>
      <c r="I2066">
        <v>0</v>
      </c>
      <c r="J2066">
        <v>0</v>
      </c>
      <c r="K2066">
        <v>0</v>
      </c>
    </row>
    <row r="2067" spans="1:11">
      <c r="A2067" s="57">
        <v>41548</v>
      </c>
      <c r="B2067">
        <v>16972</v>
      </c>
      <c r="C2067">
        <v>1557966.98</v>
      </c>
      <c r="D2067">
        <v>1557966.98</v>
      </c>
      <c r="E2067">
        <v>1557966.98</v>
      </c>
      <c r="F2067">
        <v>5943</v>
      </c>
      <c r="G2067" t="s">
        <v>429</v>
      </c>
      <c r="H2067" t="s">
        <v>265</v>
      </c>
      <c r="I2067" t="s">
        <v>268</v>
      </c>
      <c r="J2067">
        <v>0.5</v>
      </c>
      <c r="K2067">
        <v>0</v>
      </c>
    </row>
    <row r="2068" spans="1:11">
      <c r="A2068" s="57">
        <v>41548</v>
      </c>
      <c r="B2068">
        <v>135</v>
      </c>
      <c r="C2068">
        <v>21723.9</v>
      </c>
      <c r="D2068">
        <v>22375.66</v>
      </c>
      <c r="E2068">
        <v>22375.66</v>
      </c>
      <c r="F2068">
        <v>5943</v>
      </c>
      <c r="G2068" t="s">
        <v>429</v>
      </c>
      <c r="H2068" t="s">
        <v>267</v>
      </c>
      <c r="I2068" t="s">
        <v>268</v>
      </c>
      <c r="J2068">
        <v>0.5</v>
      </c>
      <c r="K2068">
        <v>0</v>
      </c>
    </row>
    <row r="2069" spans="1:11">
      <c r="A2069" s="57">
        <v>41548</v>
      </c>
      <c r="B2069">
        <v>5353</v>
      </c>
      <c r="C2069">
        <v>2293145.65</v>
      </c>
      <c r="D2069">
        <v>2293145.65</v>
      </c>
      <c r="E2069">
        <v>2293145.65</v>
      </c>
      <c r="F2069">
        <v>5944</v>
      </c>
      <c r="G2069" t="s">
        <v>430</v>
      </c>
      <c r="H2069" t="s">
        <v>265</v>
      </c>
      <c r="I2069" t="s">
        <v>268</v>
      </c>
      <c r="J2069">
        <v>0.5</v>
      </c>
      <c r="K2069">
        <v>0</v>
      </c>
    </row>
    <row r="2070" spans="1:11">
      <c r="A2070" s="57">
        <v>41548</v>
      </c>
      <c r="B2070">
        <v>599</v>
      </c>
      <c r="C2070">
        <v>599861.81000000006</v>
      </c>
      <c r="D2070">
        <v>617840.43000000005</v>
      </c>
      <c r="E2070">
        <v>617840.43000000005</v>
      </c>
      <c r="F2070">
        <v>5944</v>
      </c>
      <c r="G2070" t="s">
        <v>430</v>
      </c>
      <c r="H2070" t="s">
        <v>267</v>
      </c>
      <c r="I2070" t="s">
        <v>268</v>
      </c>
      <c r="J2070">
        <v>0.5</v>
      </c>
      <c r="K2070">
        <v>0</v>
      </c>
    </row>
    <row r="2071" spans="1:11">
      <c r="A2071" s="57">
        <v>41548</v>
      </c>
      <c r="B2071">
        <v>5315</v>
      </c>
      <c r="C2071">
        <v>418362.35</v>
      </c>
      <c r="D2071">
        <v>418362.35</v>
      </c>
      <c r="E2071">
        <v>418362.35</v>
      </c>
      <c r="F2071">
        <v>5945</v>
      </c>
      <c r="G2071" t="s">
        <v>431</v>
      </c>
      <c r="H2071" t="s">
        <v>265</v>
      </c>
      <c r="I2071" t="s">
        <v>268</v>
      </c>
      <c r="J2071">
        <v>0.5</v>
      </c>
      <c r="K2071">
        <v>0</v>
      </c>
    </row>
    <row r="2072" spans="1:11">
      <c r="A2072" s="57">
        <v>41548</v>
      </c>
      <c r="B2072">
        <v>234</v>
      </c>
      <c r="C2072">
        <v>24763.42</v>
      </c>
      <c r="D2072">
        <v>25523.599999999999</v>
      </c>
      <c r="E2072">
        <v>25523.599999999999</v>
      </c>
      <c r="F2072">
        <v>5945</v>
      </c>
      <c r="G2072" t="s">
        <v>431</v>
      </c>
      <c r="H2072" t="s">
        <v>267</v>
      </c>
      <c r="I2072" t="s">
        <v>268</v>
      </c>
      <c r="J2072">
        <v>0.5</v>
      </c>
      <c r="K2072">
        <v>0</v>
      </c>
    </row>
    <row r="2073" spans="1:11">
      <c r="A2073" s="57">
        <v>41548</v>
      </c>
      <c r="B2073">
        <v>850</v>
      </c>
      <c r="C2073">
        <v>199689.99</v>
      </c>
      <c r="D2073">
        <v>199689.99</v>
      </c>
      <c r="E2073">
        <v>199689.99</v>
      </c>
      <c r="F2073">
        <v>5946</v>
      </c>
      <c r="G2073" t="s">
        <v>432</v>
      </c>
      <c r="H2073" t="s">
        <v>265</v>
      </c>
      <c r="I2073" t="s">
        <v>268</v>
      </c>
      <c r="J2073">
        <v>0.5</v>
      </c>
      <c r="K2073">
        <v>0</v>
      </c>
    </row>
    <row r="2074" spans="1:11">
      <c r="A2074" s="57">
        <v>41548</v>
      </c>
      <c r="B2074">
        <v>160</v>
      </c>
      <c r="C2074">
        <v>47681.63</v>
      </c>
      <c r="D2074">
        <v>48669.27</v>
      </c>
      <c r="E2074">
        <v>48669.27</v>
      </c>
      <c r="F2074">
        <v>5946</v>
      </c>
      <c r="G2074" t="s">
        <v>432</v>
      </c>
      <c r="H2074" t="s">
        <v>267</v>
      </c>
      <c r="I2074" t="s">
        <v>268</v>
      </c>
      <c r="J2074">
        <v>0.5</v>
      </c>
      <c r="K2074">
        <v>0</v>
      </c>
    </row>
    <row r="2075" spans="1:11">
      <c r="A2075" s="57">
        <v>41548</v>
      </c>
      <c r="B2075">
        <v>5024</v>
      </c>
      <c r="C2075">
        <v>426509.4</v>
      </c>
      <c r="D2075">
        <v>426509.4</v>
      </c>
      <c r="E2075">
        <v>426509.4</v>
      </c>
      <c r="F2075">
        <v>5947</v>
      </c>
      <c r="G2075" t="s">
        <v>433</v>
      </c>
      <c r="H2075" t="s">
        <v>265</v>
      </c>
      <c r="I2075" t="s">
        <v>268</v>
      </c>
      <c r="J2075">
        <v>0.5</v>
      </c>
      <c r="K2075">
        <v>0</v>
      </c>
    </row>
    <row r="2076" spans="1:11">
      <c r="A2076" s="57">
        <v>41548</v>
      </c>
      <c r="B2076">
        <v>1383</v>
      </c>
      <c r="C2076">
        <v>120486.29</v>
      </c>
      <c r="D2076">
        <v>124114.05</v>
      </c>
      <c r="E2076">
        <v>124114.05</v>
      </c>
      <c r="F2076">
        <v>5947</v>
      </c>
      <c r="G2076" t="s">
        <v>433</v>
      </c>
      <c r="H2076" t="s">
        <v>267</v>
      </c>
      <c r="I2076" t="s">
        <v>268</v>
      </c>
      <c r="J2076">
        <v>0.5</v>
      </c>
      <c r="K2076">
        <v>0</v>
      </c>
    </row>
    <row r="2077" spans="1:11">
      <c r="A2077" s="57">
        <v>41548</v>
      </c>
      <c r="B2077">
        <v>1225</v>
      </c>
      <c r="C2077">
        <v>214786.54</v>
      </c>
      <c r="D2077">
        <v>214786.54</v>
      </c>
      <c r="E2077">
        <v>214786.54</v>
      </c>
      <c r="F2077">
        <v>5948</v>
      </c>
      <c r="G2077" t="s">
        <v>434</v>
      </c>
      <c r="H2077" t="s">
        <v>265</v>
      </c>
      <c r="I2077" t="s">
        <v>268</v>
      </c>
      <c r="J2077">
        <v>0.5</v>
      </c>
      <c r="K2077">
        <v>0</v>
      </c>
    </row>
    <row r="2078" spans="1:11">
      <c r="A2078" s="57">
        <v>41548</v>
      </c>
      <c r="B2078">
        <v>318</v>
      </c>
      <c r="C2078">
        <v>104315.98</v>
      </c>
      <c r="D2078">
        <v>107456.88</v>
      </c>
      <c r="E2078">
        <v>107456.88</v>
      </c>
      <c r="F2078">
        <v>5948</v>
      </c>
      <c r="G2078" t="s">
        <v>434</v>
      </c>
      <c r="H2078" t="s">
        <v>267</v>
      </c>
      <c r="I2078" t="s">
        <v>268</v>
      </c>
      <c r="J2078">
        <v>0.5</v>
      </c>
      <c r="K2078">
        <v>0</v>
      </c>
    </row>
    <row r="2079" spans="1:11">
      <c r="A2079" s="57">
        <v>41548</v>
      </c>
      <c r="B2079">
        <v>112</v>
      </c>
      <c r="C2079">
        <v>22905.360000000001</v>
      </c>
      <c r="D2079">
        <v>22905.360000000001</v>
      </c>
      <c r="E2079">
        <v>22905.360000000001</v>
      </c>
      <c r="F2079">
        <v>5949</v>
      </c>
      <c r="G2079" t="s">
        <v>435</v>
      </c>
      <c r="H2079" t="s">
        <v>265</v>
      </c>
      <c r="I2079" t="s">
        <v>268</v>
      </c>
      <c r="J2079">
        <v>0.5</v>
      </c>
      <c r="K2079">
        <v>0</v>
      </c>
    </row>
    <row r="2080" spans="1:11">
      <c r="A2080" s="57">
        <v>41548</v>
      </c>
      <c r="B2080">
        <v>69</v>
      </c>
      <c r="C2080">
        <v>11780.68</v>
      </c>
      <c r="D2080">
        <v>12135.18</v>
      </c>
      <c r="E2080">
        <v>12135.18</v>
      </c>
      <c r="F2080">
        <v>5949</v>
      </c>
      <c r="G2080" t="s">
        <v>435</v>
      </c>
      <c r="H2080" t="s">
        <v>267</v>
      </c>
      <c r="I2080" t="s">
        <v>268</v>
      </c>
      <c r="J2080">
        <v>0.5</v>
      </c>
      <c r="K2080">
        <v>0</v>
      </c>
    </row>
    <row r="2081" spans="1:11">
      <c r="A2081" s="57">
        <v>41548</v>
      </c>
      <c r="B2081">
        <v>876</v>
      </c>
      <c r="C2081">
        <v>126611.69</v>
      </c>
      <c r="D2081">
        <v>126611.69</v>
      </c>
      <c r="E2081">
        <v>126611.69</v>
      </c>
      <c r="F2081">
        <v>5950</v>
      </c>
      <c r="G2081" t="s">
        <v>436</v>
      </c>
      <c r="H2081" t="s">
        <v>265</v>
      </c>
      <c r="I2081" t="s">
        <v>268</v>
      </c>
      <c r="J2081">
        <v>0.5</v>
      </c>
      <c r="K2081">
        <v>0</v>
      </c>
    </row>
    <row r="2082" spans="1:11">
      <c r="A2082" s="57">
        <v>41548</v>
      </c>
      <c r="B2082">
        <v>91</v>
      </c>
      <c r="C2082">
        <v>26182.76</v>
      </c>
      <c r="D2082">
        <v>26968.2</v>
      </c>
      <c r="E2082">
        <v>26968.2</v>
      </c>
      <c r="F2082">
        <v>5950</v>
      </c>
      <c r="G2082" t="s">
        <v>436</v>
      </c>
      <c r="H2082" t="s">
        <v>267</v>
      </c>
      <c r="I2082" t="s">
        <v>268</v>
      </c>
      <c r="J2082">
        <v>0.5</v>
      </c>
      <c r="K2082">
        <v>0</v>
      </c>
    </row>
    <row r="2083" spans="1:11">
      <c r="A2083" s="57">
        <v>41548</v>
      </c>
      <c r="B2083">
        <v>4</v>
      </c>
      <c r="C2083">
        <v>1191.03</v>
      </c>
      <c r="D2083">
        <v>1226.75</v>
      </c>
      <c r="E2083">
        <v>1226.75</v>
      </c>
      <c r="F2083">
        <v>5960</v>
      </c>
      <c r="G2083" t="s">
        <v>437</v>
      </c>
      <c r="H2083" t="s">
        <v>267</v>
      </c>
      <c r="I2083" t="s">
        <v>275</v>
      </c>
      <c r="J2083">
        <v>0.52</v>
      </c>
      <c r="K2083">
        <v>0</v>
      </c>
    </row>
    <row r="2084" spans="1:11">
      <c r="A2084" s="57">
        <v>41548</v>
      </c>
      <c r="B2084">
        <v>113</v>
      </c>
      <c r="C2084">
        <v>58294.04</v>
      </c>
      <c r="D2084">
        <v>60230.52</v>
      </c>
      <c r="E2084">
        <v>60230.52</v>
      </c>
      <c r="F2084">
        <v>5962</v>
      </c>
      <c r="G2084" t="s">
        <v>438</v>
      </c>
      <c r="H2084" t="s">
        <v>267</v>
      </c>
      <c r="I2084" t="s">
        <v>269</v>
      </c>
      <c r="J2084">
        <v>0.52</v>
      </c>
      <c r="K2084">
        <v>0</v>
      </c>
    </row>
    <row r="2085" spans="1:11">
      <c r="A2085" s="57">
        <v>41548</v>
      </c>
      <c r="B2085">
        <v>7944</v>
      </c>
      <c r="C2085">
        <v>1293070.6499999999</v>
      </c>
      <c r="D2085">
        <v>1293070.6499999999</v>
      </c>
      <c r="E2085">
        <v>1293070.6499999999</v>
      </c>
      <c r="F2085">
        <v>5964</v>
      </c>
      <c r="G2085" t="s">
        <v>439</v>
      </c>
      <c r="H2085" t="s">
        <v>265</v>
      </c>
      <c r="I2085" t="s">
        <v>275</v>
      </c>
      <c r="J2085">
        <v>0.52</v>
      </c>
      <c r="K2085">
        <v>0</v>
      </c>
    </row>
    <row r="2086" spans="1:11">
      <c r="A2086" s="57">
        <v>41548</v>
      </c>
      <c r="B2086">
        <v>1</v>
      </c>
      <c r="C2086">
        <v>30.04</v>
      </c>
      <c r="D2086">
        <v>0</v>
      </c>
      <c r="E2086">
        <v>30.94</v>
      </c>
      <c r="F2086">
        <v>5964</v>
      </c>
      <c r="G2086" t="s">
        <v>439</v>
      </c>
      <c r="H2086" t="s">
        <v>267</v>
      </c>
      <c r="I2086">
        <v>0</v>
      </c>
      <c r="J2086">
        <v>0</v>
      </c>
      <c r="K2086">
        <v>0</v>
      </c>
    </row>
    <row r="2087" spans="1:11">
      <c r="A2087" s="57">
        <v>41548</v>
      </c>
      <c r="B2087">
        <v>3307</v>
      </c>
      <c r="C2087">
        <v>445400.32000000001</v>
      </c>
      <c r="D2087">
        <v>458988.84</v>
      </c>
      <c r="E2087">
        <v>458988.84</v>
      </c>
      <c r="F2087">
        <v>5964</v>
      </c>
      <c r="G2087" t="s">
        <v>439</v>
      </c>
      <c r="H2087" t="s">
        <v>267</v>
      </c>
      <c r="I2087" t="s">
        <v>275</v>
      </c>
      <c r="J2087">
        <v>0.52</v>
      </c>
      <c r="K2087">
        <v>0</v>
      </c>
    </row>
    <row r="2088" spans="1:11">
      <c r="A2088" s="57">
        <v>41548</v>
      </c>
      <c r="B2088">
        <v>36</v>
      </c>
      <c r="C2088">
        <v>4855.32</v>
      </c>
      <c r="D2088">
        <v>5089</v>
      </c>
      <c r="E2088">
        <v>5089</v>
      </c>
      <c r="F2088">
        <v>5965</v>
      </c>
      <c r="G2088" t="s">
        <v>440</v>
      </c>
      <c r="H2088" t="s">
        <v>267</v>
      </c>
      <c r="I2088" t="s">
        <v>275</v>
      </c>
      <c r="J2088">
        <v>0.52</v>
      </c>
      <c r="K2088">
        <v>0</v>
      </c>
    </row>
    <row r="2089" spans="1:11">
      <c r="A2089" s="57">
        <v>41548</v>
      </c>
      <c r="B2089">
        <v>14</v>
      </c>
      <c r="C2089">
        <v>2125.1</v>
      </c>
      <c r="D2089">
        <v>2188.86</v>
      </c>
      <c r="E2089">
        <v>2188.86</v>
      </c>
      <c r="F2089">
        <v>5966</v>
      </c>
      <c r="G2089" t="s">
        <v>441</v>
      </c>
      <c r="H2089" t="s">
        <v>267</v>
      </c>
      <c r="I2089" t="s">
        <v>275</v>
      </c>
      <c r="J2089">
        <v>0.52</v>
      </c>
      <c r="K2089">
        <v>0</v>
      </c>
    </row>
    <row r="2090" spans="1:11">
      <c r="A2090" s="57">
        <v>41548</v>
      </c>
      <c r="B2090">
        <v>2895</v>
      </c>
      <c r="C2090">
        <v>508938.53</v>
      </c>
      <c r="D2090">
        <v>508938.53</v>
      </c>
      <c r="E2090">
        <v>508938.53</v>
      </c>
      <c r="F2090">
        <v>5967</v>
      </c>
      <c r="G2090" t="s">
        <v>442</v>
      </c>
      <c r="H2090" t="s">
        <v>265</v>
      </c>
      <c r="I2090" t="s">
        <v>275</v>
      </c>
      <c r="J2090">
        <v>0.52</v>
      </c>
      <c r="K2090">
        <v>0</v>
      </c>
    </row>
    <row r="2091" spans="1:11">
      <c r="A2091" s="57">
        <v>41548</v>
      </c>
      <c r="B2091">
        <v>1</v>
      </c>
      <c r="C2091">
        <v>27.26</v>
      </c>
      <c r="D2091">
        <v>0</v>
      </c>
      <c r="E2091">
        <v>28.08</v>
      </c>
      <c r="F2091">
        <v>5967</v>
      </c>
      <c r="G2091" t="s">
        <v>442</v>
      </c>
      <c r="H2091" t="s">
        <v>267</v>
      </c>
      <c r="I2091">
        <v>0</v>
      </c>
      <c r="J2091">
        <v>0</v>
      </c>
      <c r="K2091">
        <v>0</v>
      </c>
    </row>
    <row r="2092" spans="1:11">
      <c r="A2092" s="57">
        <v>41548</v>
      </c>
      <c r="B2092">
        <v>15143</v>
      </c>
      <c r="C2092">
        <v>445474.83</v>
      </c>
      <c r="D2092">
        <v>456217.67</v>
      </c>
      <c r="E2092">
        <v>456217.67</v>
      </c>
      <c r="F2092">
        <v>5967</v>
      </c>
      <c r="G2092" t="s">
        <v>442</v>
      </c>
      <c r="H2092" t="s">
        <v>267</v>
      </c>
      <c r="I2092" t="s">
        <v>275</v>
      </c>
      <c r="J2092">
        <v>0.52</v>
      </c>
      <c r="K2092">
        <v>0</v>
      </c>
    </row>
    <row r="2093" spans="1:11">
      <c r="A2093" s="57">
        <v>41548</v>
      </c>
      <c r="B2093">
        <v>2666</v>
      </c>
      <c r="C2093">
        <v>256722.93</v>
      </c>
      <c r="D2093">
        <v>256722.93</v>
      </c>
      <c r="E2093">
        <v>256722.93</v>
      </c>
      <c r="F2093">
        <v>5968</v>
      </c>
      <c r="G2093" t="s">
        <v>443</v>
      </c>
      <c r="H2093" t="s">
        <v>265</v>
      </c>
      <c r="I2093" t="s">
        <v>275</v>
      </c>
      <c r="J2093">
        <v>0.52</v>
      </c>
      <c r="K2093">
        <v>0</v>
      </c>
    </row>
    <row r="2094" spans="1:11">
      <c r="A2094" s="57">
        <v>41548</v>
      </c>
      <c r="B2094">
        <v>585</v>
      </c>
      <c r="C2094">
        <v>66227.75</v>
      </c>
      <c r="D2094">
        <v>67820.59</v>
      </c>
      <c r="E2094">
        <v>67820.59</v>
      </c>
      <c r="F2094">
        <v>5968</v>
      </c>
      <c r="G2094" t="s">
        <v>443</v>
      </c>
      <c r="H2094" t="s">
        <v>267</v>
      </c>
      <c r="I2094" t="s">
        <v>275</v>
      </c>
      <c r="J2094">
        <v>0.52</v>
      </c>
      <c r="K2094">
        <v>0</v>
      </c>
    </row>
    <row r="2095" spans="1:11">
      <c r="A2095" s="57">
        <v>41548</v>
      </c>
      <c r="B2095">
        <v>1</v>
      </c>
      <c r="C2095">
        <v>162.16999999999999</v>
      </c>
      <c r="D2095">
        <v>0</v>
      </c>
      <c r="E2095">
        <v>162.16999999999999</v>
      </c>
      <c r="F2095">
        <v>5969</v>
      </c>
      <c r="G2095" t="s">
        <v>444</v>
      </c>
      <c r="H2095" t="s">
        <v>265</v>
      </c>
      <c r="I2095">
        <v>0</v>
      </c>
      <c r="J2095">
        <v>0</v>
      </c>
      <c r="K2095">
        <v>0</v>
      </c>
    </row>
    <row r="2096" spans="1:11">
      <c r="A2096" s="57">
        <v>41548</v>
      </c>
      <c r="B2096">
        <v>7646</v>
      </c>
      <c r="C2096">
        <v>1872039.02</v>
      </c>
      <c r="D2096">
        <v>1872039.02</v>
      </c>
      <c r="E2096">
        <v>1872039.02</v>
      </c>
      <c r="F2096">
        <v>5969</v>
      </c>
      <c r="G2096" t="s">
        <v>444</v>
      </c>
      <c r="H2096" t="s">
        <v>265</v>
      </c>
      <c r="I2096" t="s">
        <v>275</v>
      </c>
      <c r="J2096">
        <v>0.52</v>
      </c>
      <c r="K2096">
        <v>0</v>
      </c>
    </row>
    <row r="2097" spans="1:11">
      <c r="A2097" s="57">
        <v>41548</v>
      </c>
      <c r="B2097">
        <v>3</v>
      </c>
      <c r="C2097">
        <v>44.83</v>
      </c>
      <c r="D2097">
        <v>0</v>
      </c>
      <c r="E2097">
        <v>49.65</v>
      </c>
      <c r="F2097">
        <v>5969</v>
      </c>
      <c r="G2097" t="s">
        <v>444</v>
      </c>
      <c r="H2097" t="s">
        <v>267</v>
      </c>
      <c r="I2097">
        <v>0</v>
      </c>
      <c r="J2097">
        <v>0</v>
      </c>
      <c r="K2097">
        <v>0</v>
      </c>
    </row>
    <row r="2098" spans="1:11">
      <c r="A2098" s="57">
        <v>41548</v>
      </c>
      <c r="B2098">
        <v>18359</v>
      </c>
      <c r="C2098">
        <v>1754512.13</v>
      </c>
      <c r="D2098">
        <v>1798828.79</v>
      </c>
      <c r="E2098">
        <v>1798828.79</v>
      </c>
      <c r="F2098">
        <v>5969</v>
      </c>
      <c r="G2098" t="s">
        <v>444</v>
      </c>
      <c r="H2098" t="s">
        <v>267</v>
      </c>
      <c r="I2098" t="s">
        <v>275</v>
      </c>
      <c r="J2098">
        <v>0.52</v>
      </c>
      <c r="K2098">
        <v>0</v>
      </c>
    </row>
    <row r="2099" spans="1:11">
      <c r="A2099" s="57">
        <v>41548</v>
      </c>
      <c r="B2099">
        <v>1362</v>
      </c>
      <c r="C2099">
        <v>232803.26</v>
      </c>
      <c r="D2099">
        <v>232803.26</v>
      </c>
      <c r="E2099">
        <v>232803.26</v>
      </c>
      <c r="F2099">
        <v>5970</v>
      </c>
      <c r="G2099" t="s">
        <v>445</v>
      </c>
      <c r="H2099" t="s">
        <v>265</v>
      </c>
      <c r="I2099" t="s">
        <v>268</v>
      </c>
      <c r="J2099">
        <v>0.5</v>
      </c>
      <c r="K2099">
        <v>0</v>
      </c>
    </row>
    <row r="2100" spans="1:11">
      <c r="A2100" s="57">
        <v>41548</v>
      </c>
      <c r="B2100">
        <v>380</v>
      </c>
      <c r="C2100">
        <v>60887.48</v>
      </c>
      <c r="D2100">
        <v>62546.02</v>
      </c>
      <c r="E2100">
        <v>62546.02</v>
      </c>
      <c r="F2100">
        <v>5970</v>
      </c>
      <c r="G2100" t="s">
        <v>445</v>
      </c>
      <c r="H2100" t="s">
        <v>267</v>
      </c>
      <c r="I2100" t="s">
        <v>268</v>
      </c>
      <c r="J2100">
        <v>0.5</v>
      </c>
      <c r="K2100">
        <v>0</v>
      </c>
    </row>
    <row r="2101" spans="1:11">
      <c r="A2101" s="57">
        <v>41548</v>
      </c>
      <c r="B2101">
        <v>124</v>
      </c>
      <c r="C2101">
        <v>83666.740000000005</v>
      </c>
      <c r="D2101">
        <v>83666.740000000005</v>
      </c>
      <c r="E2101">
        <v>83666.740000000005</v>
      </c>
      <c r="F2101">
        <v>5971</v>
      </c>
      <c r="G2101" t="s">
        <v>446</v>
      </c>
      <c r="H2101" t="s">
        <v>265</v>
      </c>
      <c r="I2101" t="s">
        <v>268</v>
      </c>
      <c r="J2101">
        <v>0.5</v>
      </c>
      <c r="K2101">
        <v>0</v>
      </c>
    </row>
    <row r="2102" spans="1:11">
      <c r="A2102" s="57">
        <v>41548</v>
      </c>
      <c r="B2102">
        <v>90</v>
      </c>
      <c r="C2102">
        <v>68909.66</v>
      </c>
      <c r="D2102">
        <v>70976.94</v>
      </c>
      <c r="E2102">
        <v>70976.94</v>
      </c>
      <c r="F2102">
        <v>5971</v>
      </c>
      <c r="G2102" t="s">
        <v>446</v>
      </c>
      <c r="H2102" t="s">
        <v>267</v>
      </c>
      <c r="I2102" t="s">
        <v>268</v>
      </c>
      <c r="J2102">
        <v>0.5</v>
      </c>
      <c r="K2102">
        <v>0</v>
      </c>
    </row>
    <row r="2103" spans="1:11">
      <c r="A2103" s="57">
        <v>41548</v>
      </c>
      <c r="B2103">
        <v>355</v>
      </c>
      <c r="C2103">
        <v>41423.79</v>
      </c>
      <c r="D2103">
        <v>41423.79</v>
      </c>
      <c r="E2103">
        <v>41423.79</v>
      </c>
      <c r="F2103">
        <v>5972</v>
      </c>
      <c r="G2103" t="s">
        <v>447</v>
      </c>
      <c r="H2103" t="s">
        <v>265</v>
      </c>
      <c r="I2103" t="s">
        <v>268</v>
      </c>
      <c r="J2103">
        <v>0.5</v>
      </c>
      <c r="K2103">
        <v>0</v>
      </c>
    </row>
    <row r="2104" spans="1:11">
      <c r="A2104" s="57">
        <v>41548</v>
      </c>
      <c r="B2104">
        <v>12</v>
      </c>
      <c r="C2104">
        <v>3187.16</v>
      </c>
      <c r="D2104">
        <v>3282.76</v>
      </c>
      <c r="E2104">
        <v>3282.76</v>
      </c>
      <c r="F2104">
        <v>5972</v>
      </c>
      <c r="G2104" t="s">
        <v>447</v>
      </c>
      <c r="H2104" t="s">
        <v>267</v>
      </c>
      <c r="I2104" t="s">
        <v>268</v>
      </c>
      <c r="J2104">
        <v>0.5</v>
      </c>
      <c r="K2104">
        <v>0</v>
      </c>
    </row>
    <row r="2105" spans="1:11">
      <c r="A2105" s="57">
        <v>41548</v>
      </c>
      <c r="B2105">
        <v>7</v>
      </c>
      <c r="C2105">
        <v>338.6</v>
      </c>
      <c r="D2105">
        <v>338.6</v>
      </c>
      <c r="E2105">
        <v>338.6</v>
      </c>
      <c r="F2105">
        <v>5973</v>
      </c>
      <c r="G2105" t="s">
        <v>448</v>
      </c>
      <c r="H2105" t="s">
        <v>265</v>
      </c>
      <c r="I2105" t="s">
        <v>268</v>
      </c>
      <c r="J2105">
        <v>0.5</v>
      </c>
      <c r="K2105">
        <v>0</v>
      </c>
    </row>
    <row r="2106" spans="1:11">
      <c r="A2106" s="57">
        <v>41548</v>
      </c>
      <c r="B2106">
        <v>11</v>
      </c>
      <c r="C2106">
        <v>885.27</v>
      </c>
      <c r="D2106">
        <v>913.95</v>
      </c>
      <c r="E2106">
        <v>913.95</v>
      </c>
      <c r="F2106">
        <v>5973</v>
      </c>
      <c r="G2106" t="s">
        <v>448</v>
      </c>
      <c r="H2106" t="s">
        <v>267</v>
      </c>
      <c r="I2106" t="s">
        <v>268</v>
      </c>
      <c r="J2106">
        <v>0.5</v>
      </c>
      <c r="K2106">
        <v>0</v>
      </c>
    </row>
    <row r="2107" spans="1:11">
      <c r="A2107" s="57">
        <v>41548</v>
      </c>
      <c r="B2107">
        <v>4</v>
      </c>
      <c r="C2107">
        <v>6857.28</v>
      </c>
      <c r="D2107">
        <v>7062.98</v>
      </c>
      <c r="E2107">
        <v>7062.98</v>
      </c>
      <c r="F2107">
        <v>5976</v>
      </c>
      <c r="G2107" t="s">
        <v>559</v>
      </c>
      <c r="H2107" t="s">
        <v>267</v>
      </c>
      <c r="I2107" t="s">
        <v>266</v>
      </c>
      <c r="J2107">
        <v>0.5</v>
      </c>
      <c r="K2107">
        <v>0</v>
      </c>
    </row>
    <row r="2108" spans="1:11">
      <c r="A2108" s="57">
        <v>41548</v>
      </c>
      <c r="B2108">
        <v>1</v>
      </c>
      <c r="C2108">
        <v>28.95</v>
      </c>
      <c r="D2108">
        <v>0</v>
      </c>
      <c r="E2108">
        <v>28.95</v>
      </c>
      <c r="F2108">
        <v>5977</v>
      </c>
      <c r="G2108" t="s">
        <v>449</v>
      </c>
      <c r="H2108" t="s">
        <v>265</v>
      </c>
      <c r="I2108">
        <v>0</v>
      </c>
      <c r="J2108">
        <v>0</v>
      </c>
      <c r="K2108">
        <v>0</v>
      </c>
    </row>
    <row r="2109" spans="1:11">
      <c r="A2109" s="57">
        <v>41548</v>
      </c>
      <c r="B2109">
        <v>3806</v>
      </c>
      <c r="C2109">
        <v>366283.83</v>
      </c>
      <c r="D2109">
        <v>366283.83</v>
      </c>
      <c r="E2109">
        <v>366283.83</v>
      </c>
      <c r="F2109">
        <v>5977</v>
      </c>
      <c r="G2109" t="s">
        <v>449</v>
      </c>
      <c r="H2109" t="s">
        <v>265</v>
      </c>
      <c r="I2109" t="s">
        <v>268</v>
      </c>
      <c r="J2109">
        <v>0.5</v>
      </c>
      <c r="K2109">
        <v>0</v>
      </c>
    </row>
    <row r="2110" spans="1:11">
      <c r="A2110" s="57">
        <v>41548</v>
      </c>
      <c r="B2110">
        <v>783</v>
      </c>
      <c r="C2110">
        <v>115309.5</v>
      </c>
      <c r="D2110">
        <v>118806.28</v>
      </c>
      <c r="E2110">
        <v>118806.28</v>
      </c>
      <c r="F2110">
        <v>5977</v>
      </c>
      <c r="G2110" t="s">
        <v>449</v>
      </c>
      <c r="H2110" t="s">
        <v>267</v>
      </c>
      <c r="I2110" t="s">
        <v>268</v>
      </c>
      <c r="J2110">
        <v>0.5</v>
      </c>
      <c r="K2110">
        <v>0</v>
      </c>
    </row>
    <row r="2111" spans="1:11">
      <c r="A2111" s="57">
        <v>41548</v>
      </c>
      <c r="B2111">
        <v>6</v>
      </c>
      <c r="C2111">
        <v>326.10000000000002</v>
      </c>
      <c r="D2111">
        <v>335.88</v>
      </c>
      <c r="E2111">
        <v>335.88</v>
      </c>
      <c r="F2111">
        <v>5983</v>
      </c>
      <c r="G2111" t="s">
        <v>450</v>
      </c>
      <c r="H2111" t="s">
        <v>267</v>
      </c>
      <c r="I2111" t="s">
        <v>273</v>
      </c>
      <c r="J2111">
        <v>0.48</v>
      </c>
      <c r="K2111">
        <v>0</v>
      </c>
    </row>
    <row r="2112" spans="1:11">
      <c r="A2112" s="57">
        <v>41548</v>
      </c>
      <c r="B2112">
        <v>2074</v>
      </c>
      <c r="C2112">
        <v>173285.6</v>
      </c>
      <c r="D2112">
        <v>173285.6</v>
      </c>
      <c r="E2112">
        <v>173285.6</v>
      </c>
      <c r="F2112">
        <v>5992</v>
      </c>
      <c r="G2112" t="s">
        <v>451</v>
      </c>
      <c r="H2112" t="s">
        <v>265</v>
      </c>
      <c r="I2112" t="s">
        <v>268</v>
      </c>
      <c r="J2112">
        <v>0.5</v>
      </c>
      <c r="K2112">
        <v>0</v>
      </c>
    </row>
    <row r="2113" spans="1:11">
      <c r="A2113" s="57">
        <v>41548</v>
      </c>
      <c r="B2113">
        <v>114</v>
      </c>
      <c r="C2113">
        <v>10484.76</v>
      </c>
      <c r="D2113">
        <v>10799.24</v>
      </c>
      <c r="E2113">
        <v>10799.24</v>
      </c>
      <c r="F2113">
        <v>5992</v>
      </c>
      <c r="G2113" t="s">
        <v>451</v>
      </c>
      <c r="H2113" t="s">
        <v>267</v>
      </c>
      <c r="I2113" t="s">
        <v>268</v>
      </c>
      <c r="J2113">
        <v>0.5</v>
      </c>
      <c r="K2113">
        <v>0</v>
      </c>
    </row>
    <row r="2114" spans="1:11">
      <c r="A2114" s="57">
        <v>41548</v>
      </c>
      <c r="B2114">
        <v>69</v>
      </c>
      <c r="C2114">
        <v>5056.71</v>
      </c>
      <c r="D2114">
        <v>5208.33</v>
      </c>
      <c r="E2114">
        <v>5208.33</v>
      </c>
      <c r="F2114">
        <v>5993</v>
      </c>
      <c r="G2114" t="s">
        <v>452</v>
      </c>
      <c r="H2114" t="s">
        <v>267</v>
      </c>
      <c r="I2114" t="s">
        <v>268</v>
      </c>
      <c r="J2114">
        <v>0.5</v>
      </c>
      <c r="K2114">
        <v>0</v>
      </c>
    </row>
    <row r="2115" spans="1:11">
      <c r="A2115" s="57">
        <v>41548</v>
      </c>
      <c r="B2115">
        <v>4416</v>
      </c>
      <c r="C2115">
        <v>248586.27</v>
      </c>
      <c r="D2115">
        <v>248586.27</v>
      </c>
      <c r="E2115">
        <v>248586.27</v>
      </c>
      <c r="F2115">
        <v>5994</v>
      </c>
      <c r="G2115" t="s">
        <v>453</v>
      </c>
      <c r="H2115" t="s">
        <v>265</v>
      </c>
      <c r="I2115" t="s">
        <v>268</v>
      </c>
      <c r="J2115">
        <v>0.5</v>
      </c>
      <c r="K2115">
        <v>0</v>
      </c>
    </row>
    <row r="2116" spans="1:11">
      <c r="A2116" s="57">
        <v>41548</v>
      </c>
      <c r="B2116">
        <v>33</v>
      </c>
      <c r="C2116">
        <v>2016.42</v>
      </c>
      <c r="D2116">
        <v>2076.9</v>
      </c>
      <c r="E2116">
        <v>2076.9</v>
      </c>
      <c r="F2116">
        <v>5994</v>
      </c>
      <c r="G2116" t="s">
        <v>453</v>
      </c>
      <c r="H2116" t="s">
        <v>267</v>
      </c>
      <c r="I2116" t="s">
        <v>268</v>
      </c>
      <c r="J2116">
        <v>0.5</v>
      </c>
      <c r="K2116">
        <v>0</v>
      </c>
    </row>
    <row r="2117" spans="1:11">
      <c r="A2117" s="57">
        <v>41548</v>
      </c>
      <c r="B2117">
        <v>1858</v>
      </c>
      <c r="C2117">
        <v>171098.51</v>
      </c>
      <c r="D2117">
        <v>171098.51</v>
      </c>
      <c r="E2117">
        <v>171098.51</v>
      </c>
      <c r="F2117">
        <v>5995</v>
      </c>
      <c r="G2117" t="s">
        <v>454</v>
      </c>
      <c r="H2117" t="s">
        <v>265</v>
      </c>
      <c r="I2117" t="s">
        <v>268</v>
      </c>
      <c r="J2117">
        <v>0.5</v>
      </c>
      <c r="K2117">
        <v>0</v>
      </c>
    </row>
    <row r="2118" spans="1:11">
      <c r="A2118" s="57">
        <v>41548</v>
      </c>
      <c r="B2118">
        <v>40</v>
      </c>
      <c r="C2118">
        <v>5087.18</v>
      </c>
      <c r="D2118">
        <v>5239.8</v>
      </c>
      <c r="E2118">
        <v>5239.8</v>
      </c>
      <c r="F2118">
        <v>5995</v>
      </c>
      <c r="G2118" t="s">
        <v>454</v>
      </c>
      <c r="H2118" t="s">
        <v>267</v>
      </c>
      <c r="I2118" t="s">
        <v>268</v>
      </c>
      <c r="J2118">
        <v>0.5</v>
      </c>
      <c r="K2118">
        <v>0</v>
      </c>
    </row>
    <row r="2119" spans="1:11">
      <c r="A2119" s="57">
        <v>41548</v>
      </c>
      <c r="B2119">
        <v>1132</v>
      </c>
      <c r="C2119">
        <v>204020.31</v>
      </c>
      <c r="D2119">
        <v>204020.31</v>
      </c>
      <c r="E2119">
        <v>204020.31</v>
      </c>
      <c r="F2119">
        <v>5996</v>
      </c>
      <c r="G2119" t="s">
        <v>455</v>
      </c>
      <c r="H2119" t="s">
        <v>265</v>
      </c>
      <c r="I2119" t="s">
        <v>268</v>
      </c>
      <c r="J2119">
        <v>0.5</v>
      </c>
      <c r="K2119">
        <v>0</v>
      </c>
    </row>
    <row r="2120" spans="1:11">
      <c r="A2120" s="57">
        <v>41548</v>
      </c>
      <c r="B2120">
        <v>1</v>
      </c>
      <c r="C2120">
        <v>49.74</v>
      </c>
      <c r="D2120">
        <v>51.24</v>
      </c>
      <c r="E2120">
        <v>51.24</v>
      </c>
      <c r="F2120">
        <v>5996</v>
      </c>
      <c r="G2120" t="s">
        <v>455</v>
      </c>
      <c r="H2120" t="s">
        <v>267</v>
      </c>
      <c r="I2120" t="s">
        <v>268</v>
      </c>
      <c r="J2120">
        <v>0.5</v>
      </c>
      <c r="K2120">
        <v>0</v>
      </c>
    </row>
    <row r="2121" spans="1:11">
      <c r="A2121" s="57">
        <v>41548</v>
      </c>
      <c r="B2121">
        <v>1</v>
      </c>
      <c r="C2121">
        <v>16.52</v>
      </c>
      <c r="D2121">
        <v>17.02</v>
      </c>
      <c r="E2121">
        <v>17.02</v>
      </c>
      <c r="F2121">
        <v>5997</v>
      </c>
      <c r="G2121" t="s">
        <v>560</v>
      </c>
      <c r="H2121" t="s">
        <v>267</v>
      </c>
      <c r="I2121" t="s">
        <v>268</v>
      </c>
      <c r="J2121">
        <v>0.5</v>
      </c>
      <c r="K2121">
        <v>0</v>
      </c>
    </row>
    <row r="2122" spans="1:11">
      <c r="A2122" s="57">
        <v>41548</v>
      </c>
      <c r="B2122">
        <v>633</v>
      </c>
      <c r="C2122">
        <v>81988.570000000007</v>
      </c>
      <c r="D2122">
        <v>81988.570000000007</v>
      </c>
      <c r="E2122">
        <v>81988.570000000007</v>
      </c>
      <c r="F2122">
        <v>5998</v>
      </c>
      <c r="G2122" t="s">
        <v>456</v>
      </c>
      <c r="H2122" t="s">
        <v>265</v>
      </c>
      <c r="I2122" t="s">
        <v>268</v>
      </c>
      <c r="J2122">
        <v>0.5</v>
      </c>
      <c r="K2122">
        <v>0</v>
      </c>
    </row>
    <row r="2123" spans="1:11">
      <c r="A2123" s="57">
        <v>41548</v>
      </c>
      <c r="B2123">
        <v>4</v>
      </c>
      <c r="C2123">
        <v>415.16</v>
      </c>
      <c r="D2123">
        <v>427.62</v>
      </c>
      <c r="E2123">
        <v>427.62</v>
      </c>
      <c r="F2123">
        <v>5998</v>
      </c>
      <c r="G2123" t="s">
        <v>456</v>
      </c>
      <c r="H2123" t="s">
        <v>267</v>
      </c>
      <c r="I2123" t="s">
        <v>268</v>
      </c>
      <c r="J2123">
        <v>0.5</v>
      </c>
      <c r="K2123">
        <v>0</v>
      </c>
    </row>
    <row r="2124" spans="1:11">
      <c r="A2124" s="57">
        <v>41548</v>
      </c>
      <c r="B2124">
        <v>18439</v>
      </c>
      <c r="C2124">
        <v>2475378.46</v>
      </c>
      <c r="D2124">
        <v>2475378.46</v>
      </c>
      <c r="E2124">
        <v>2475378.46</v>
      </c>
      <c r="F2124">
        <v>5999</v>
      </c>
      <c r="G2124" t="s">
        <v>457</v>
      </c>
      <c r="H2124" t="s">
        <v>265</v>
      </c>
      <c r="I2124" t="s">
        <v>268</v>
      </c>
      <c r="J2124">
        <v>0.5</v>
      </c>
      <c r="K2124">
        <v>0</v>
      </c>
    </row>
    <row r="2125" spans="1:11">
      <c r="A2125" s="57">
        <v>41548</v>
      </c>
      <c r="B2125">
        <v>3</v>
      </c>
      <c r="C2125">
        <v>257.91000000000003</v>
      </c>
      <c r="D2125">
        <v>0</v>
      </c>
      <c r="E2125">
        <v>265.64999999999998</v>
      </c>
      <c r="F2125">
        <v>5999</v>
      </c>
      <c r="G2125" t="s">
        <v>457</v>
      </c>
      <c r="H2125" t="s">
        <v>267</v>
      </c>
      <c r="I2125">
        <v>0</v>
      </c>
      <c r="J2125">
        <v>0</v>
      </c>
      <c r="K2125">
        <v>0</v>
      </c>
    </row>
    <row r="2126" spans="1:11">
      <c r="A2126" s="57">
        <v>41548</v>
      </c>
      <c r="B2126">
        <v>1920</v>
      </c>
      <c r="C2126">
        <v>299579.25</v>
      </c>
      <c r="D2126">
        <v>308564.95</v>
      </c>
      <c r="E2126">
        <v>308564.95</v>
      </c>
      <c r="F2126">
        <v>5999</v>
      </c>
      <c r="G2126" t="s">
        <v>457</v>
      </c>
      <c r="H2126" t="s">
        <v>267</v>
      </c>
      <c r="I2126" t="s">
        <v>268</v>
      </c>
      <c r="J2126">
        <v>0.5</v>
      </c>
      <c r="K2126">
        <v>0</v>
      </c>
    </row>
    <row r="2127" spans="1:11">
      <c r="A2127" s="57">
        <v>41548</v>
      </c>
      <c r="B2127">
        <v>3813</v>
      </c>
      <c r="C2127">
        <v>1096753.25</v>
      </c>
      <c r="D2127">
        <v>1096753.25</v>
      </c>
      <c r="E2127">
        <v>1096753.25</v>
      </c>
      <c r="F2127">
        <v>6012</v>
      </c>
      <c r="G2127" t="s">
        <v>459</v>
      </c>
      <c r="H2127" t="s">
        <v>265</v>
      </c>
      <c r="I2127" t="s">
        <v>266</v>
      </c>
      <c r="J2127">
        <v>0.5</v>
      </c>
      <c r="K2127">
        <v>0</v>
      </c>
    </row>
    <row r="2128" spans="1:11">
      <c r="A2128" s="57">
        <v>41548</v>
      </c>
      <c r="B2128">
        <v>434</v>
      </c>
      <c r="C2128">
        <v>-43282.58</v>
      </c>
      <c r="D2128">
        <v>-42830.54</v>
      </c>
      <c r="E2128">
        <v>-42830.54</v>
      </c>
      <c r="F2128">
        <v>6012</v>
      </c>
      <c r="G2128" t="s">
        <v>459</v>
      </c>
      <c r="H2128" t="s">
        <v>267</v>
      </c>
      <c r="I2128" t="s">
        <v>266</v>
      </c>
      <c r="J2128">
        <v>0.5</v>
      </c>
      <c r="K2128">
        <v>0</v>
      </c>
    </row>
    <row r="2129" spans="1:11">
      <c r="A2129" s="57">
        <v>41548</v>
      </c>
      <c r="B2129">
        <v>2</v>
      </c>
      <c r="C2129">
        <v>0</v>
      </c>
      <c r="D2129">
        <v>0</v>
      </c>
      <c r="E2129">
        <v>0</v>
      </c>
      <c r="F2129">
        <v>6051</v>
      </c>
      <c r="G2129" t="s">
        <v>561</v>
      </c>
      <c r="H2129" t="s">
        <v>265</v>
      </c>
      <c r="I2129" t="s">
        <v>266</v>
      </c>
      <c r="J2129">
        <v>0.5</v>
      </c>
      <c r="K2129">
        <v>0</v>
      </c>
    </row>
    <row r="2130" spans="1:11">
      <c r="A2130" s="57">
        <v>41548</v>
      </c>
      <c r="B2130">
        <v>1</v>
      </c>
      <c r="C2130">
        <v>119.97</v>
      </c>
      <c r="D2130">
        <v>123.57</v>
      </c>
      <c r="E2130">
        <v>123.57</v>
      </c>
      <c r="F2130">
        <v>6051</v>
      </c>
      <c r="G2130" t="s">
        <v>561</v>
      </c>
      <c r="H2130" t="s">
        <v>267</v>
      </c>
      <c r="I2130" t="s">
        <v>266</v>
      </c>
      <c r="J2130">
        <v>0.5</v>
      </c>
      <c r="K2130">
        <v>0</v>
      </c>
    </row>
    <row r="2131" spans="1:11">
      <c r="A2131" s="57">
        <v>41548</v>
      </c>
      <c r="B2131">
        <v>2</v>
      </c>
      <c r="C2131">
        <v>561.79999999999995</v>
      </c>
      <c r="D2131">
        <v>561.79999999999995</v>
      </c>
      <c r="E2131">
        <v>561.79999999999995</v>
      </c>
      <c r="F2131">
        <v>6211</v>
      </c>
      <c r="G2131" t="s">
        <v>460</v>
      </c>
      <c r="H2131" t="s">
        <v>265</v>
      </c>
      <c r="I2131" t="s">
        <v>266</v>
      </c>
      <c r="J2131">
        <v>0.5</v>
      </c>
      <c r="K2131">
        <v>0</v>
      </c>
    </row>
    <row r="2132" spans="1:11">
      <c r="A2132" s="57">
        <v>41548</v>
      </c>
      <c r="B2132">
        <v>4</v>
      </c>
      <c r="C2132">
        <v>1905.49</v>
      </c>
      <c r="D2132">
        <v>1962.65</v>
      </c>
      <c r="E2132">
        <v>1962.65</v>
      </c>
      <c r="F2132">
        <v>6211</v>
      </c>
      <c r="G2132" t="s">
        <v>460</v>
      </c>
      <c r="H2132" t="s">
        <v>267</v>
      </c>
      <c r="I2132" t="s">
        <v>266</v>
      </c>
      <c r="J2132">
        <v>0.5</v>
      </c>
      <c r="K2132">
        <v>0</v>
      </c>
    </row>
    <row r="2133" spans="1:11">
      <c r="A2133" s="57">
        <v>41548</v>
      </c>
      <c r="B2133">
        <v>7</v>
      </c>
      <c r="C2133">
        <v>1254.3900000000001</v>
      </c>
      <c r="D2133">
        <v>0</v>
      </c>
      <c r="E2133">
        <v>1254.3900000000001</v>
      </c>
      <c r="F2133">
        <v>6300</v>
      </c>
      <c r="G2133" t="s">
        <v>461</v>
      </c>
      <c r="H2133" t="s">
        <v>265</v>
      </c>
      <c r="I2133">
        <v>0</v>
      </c>
      <c r="J2133">
        <v>0</v>
      </c>
      <c r="K2133">
        <v>0</v>
      </c>
    </row>
    <row r="2134" spans="1:11">
      <c r="A2134" s="57">
        <v>41548</v>
      </c>
      <c r="B2134">
        <v>57364</v>
      </c>
      <c r="C2134">
        <v>14749118.58</v>
      </c>
      <c r="D2134">
        <v>14749118.58</v>
      </c>
      <c r="E2134">
        <v>14749118.58</v>
      </c>
      <c r="F2134">
        <v>6300</v>
      </c>
      <c r="G2134" t="s">
        <v>461</v>
      </c>
      <c r="H2134" t="s">
        <v>265</v>
      </c>
      <c r="I2134" t="s">
        <v>266</v>
      </c>
      <c r="J2134">
        <v>0.5</v>
      </c>
      <c r="K2134">
        <v>0</v>
      </c>
    </row>
    <row r="2135" spans="1:11">
      <c r="A2135" s="57">
        <v>41548</v>
      </c>
      <c r="B2135">
        <v>158</v>
      </c>
      <c r="C2135">
        <v>27244.560000000001</v>
      </c>
      <c r="D2135">
        <v>27807.78</v>
      </c>
      <c r="E2135">
        <v>27807.78</v>
      </c>
      <c r="F2135">
        <v>6300</v>
      </c>
      <c r="G2135" t="s">
        <v>461</v>
      </c>
      <c r="H2135" t="s">
        <v>267</v>
      </c>
      <c r="I2135" t="s">
        <v>266</v>
      </c>
      <c r="J2135">
        <v>0.5</v>
      </c>
      <c r="K2135">
        <v>0</v>
      </c>
    </row>
    <row r="2136" spans="1:11">
      <c r="A2136" s="57">
        <v>41548</v>
      </c>
      <c r="B2136">
        <v>3</v>
      </c>
      <c r="C2136">
        <v>-200.05</v>
      </c>
      <c r="D2136">
        <v>0</v>
      </c>
      <c r="E2136">
        <v>-200.05</v>
      </c>
      <c r="F2136">
        <v>7011</v>
      </c>
      <c r="G2136" t="s">
        <v>462</v>
      </c>
      <c r="H2136" t="s">
        <v>265</v>
      </c>
      <c r="I2136">
        <v>0</v>
      </c>
      <c r="J2136">
        <v>0</v>
      </c>
      <c r="K2136">
        <v>0</v>
      </c>
    </row>
    <row r="2137" spans="1:11">
      <c r="A2137" s="57">
        <v>41548</v>
      </c>
      <c r="B2137">
        <v>21782</v>
      </c>
      <c r="C2137">
        <v>6333709.6900000004</v>
      </c>
      <c r="D2137">
        <v>6333709.6900000004</v>
      </c>
      <c r="E2137">
        <v>6333709.6900000004</v>
      </c>
      <c r="F2137">
        <v>7011</v>
      </c>
      <c r="G2137" t="s">
        <v>462</v>
      </c>
      <c r="H2137" t="s">
        <v>265</v>
      </c>
      <c r="I2137" t="s">
        <v>276</v>
      </c>
      <c r="J2137">
        <v>0.52</v>
      </c>
      <c r="K2137">
        <v>0</v>
      </c>
    </row>
    <row r="2138" spans="1:11">
      <c r="A2138" s="57">
        <v>41548</v>
      </c>
      <c r="B2138">
        <v>3</v>
      </c>
      <c r="C2138">
        <v>-388.99</v>
      </c>
      <c r="D2138">
        <v>0</v>
      </c>
      <c r="E2138">
        <v>-353.39</v>
      </c>
      <c r="F2138">
        <v>7011</v>
      </c>
      <c r="G2138" t="s">
        <v>462</v>
      </c>
      <c r="H2138" t="s">
        <v>267</v>
      </c>
      <c r="I2138">
        <v>0</v>
      </c>
      <c r="J2138">
        <v>0</v>
      </c>
      <c r="K2138">
        <v>0</v>
      </c>
    </row>
    <row r="2139" spans="1:11">
      <c r="A2139" s="57">
        <v>41548</v>
      </c>
      <c r="B2139">
        <v>13586</v>
      </c>
      <c r="C2139">
        <v>7001568.79</v>
      </c>
      <c r="D2139">
        <v>7217388.6500000004</v>
      </c>
      <c r="E2139">
        <v>7217388.6500000004</v>
      </c>
      <c r="F2139">
        <v>7011</v>
      </c>
      <c r="G2139" t="s">
        <v>462</v>
      </c>
      <c r="H2139" t="s">
        <v>267</v>
      </c>
      <c r="I2139" t="s">
        <v>276</v>
      </c>
      <c r="J2139">
        <v>0.52</v>
      </c>
      <c r="K2139">
        <v>0</v>
      </c>
    </row>
    <row r="2140" spans="1:11">
      <c r="A2140" s="57">
        <v>41548</v>
      </c>
      <c r="B2140">
        <v>172</v>
      </c>
      <c r="C2140">
        <v>107034.74</v>
      </c>
      <c r="D2140">
        <v>110489.24</v>
      </c>
      <c r="E2140">
        <v>110489.24</v>
      </c>
      <c r="F2140">
        <v>7012</v>
      </c>
      <c r="G2140" t="s">
        <v>463</v>
      </c>
      <c r="H2140" t="s">
        <v>267</v>
      </c>
      <c r="I2140" t="s">
        <v>276</v>
      </c>
      <c r="J2140">
        <v>0.52</v>
      </c>
      <c r="K2140">
        <v>0</v>
      </c>
    </row>
    <row r="2141" spans="1:11">
      <c r="A2141" s="57">
        <v>41548</v>
      </c>
      <c r="B2141">
        <v>8</v>
      </c>
      <c r="C2141">
        <v>1411.41</v>
      </c>
      <c r="D2141">
        <v>1453.75</v>
      </c>
      <c r="E2141">
        <v>1453.75</v>
      </c>
      <c r="F2141">
        <v>7032</v>
      </c>
      <c r="G2141" t="s">
        <v>464</v>
      </c>
      <c r="H2141" t="s">
        <v>267</v>
      </c>
      <c r="I2141" t="s">
        <v>276</v>
      </c>
      <c r="J2141">
        <v>0.52</v>
      </c>
      <c r="K2141">
        <v>0</v>
      </c>
    </row>
    <row r="2142" spans="1:11">
      <c r="A2142" s="57">
        <v>41548</v>
      </c>
      <c r="B2142">
        <v>115</v>
      </c>
      <c r="C2142">
        <v>24278.62</v>
      </c>
      <c r="D2142">
        <v>24278.62</v>
      </c>
      <c r="E2142">
        <v>24278.62</v>
      </c>
      <c r="F2142">
        <v>7033</v>
      </c>
      <c r="G2142" t="s">
        <v>465</v>
      </c>
      <c r="H2142" t="s">
        <v>265</v>
      </c>
      <c r="I2142" t="s">
        <v>276</v>
      </c>
      <c r="J2142">
        <v>0.52</v>
      </c>
      <c r="K2142">
        <v>0</v>
      </c>
    </row>
    <row r="2143" spans="1:11">
      <c r="A2143" s="57">
        <v>41548</v>
      </c>
      <c r="B2143">
        <v>11</v>
      </c>
      <c r="C2143">
        <v>675.12</v>
      </c>
      <c r="D2143">
        <v>705.04</v>
      </c>
      <c r="E2143">
        <v>705.04</v>
      </c>
      <c r="F2143">
        <v>7033</v>
      </c>
      <c r="G2143" t="s">
        <v>465</v>
      </c>
      <c r="H2143" t="s">
        <v>267</v>
      </c>
      <c r="I2143" t="s">
        <v>276</v>
      </c>
      <c r="J2143">
        <v>0.52</v>
      </c>
      <c r="K2143">
        <v>0</v>
      </c>
    </row>
    <row r="2144" spans="1:11">
      <c r="A2144" s="57">
        <v>41548</v>
      </c>
      <c r="B2144">
        <v>30</v>
      </c>
      <c r="C2144">
        <v>1208.7</v>
      </c>
      <c r="D2144">
        <v>1208.7</v>
      </c>
      <c r="E2144">
        <v>1208.7</v>
      </c>
      <c r="F2144">
        <v>7210</v>
      </c>
      <c r="G2144" t="s">
        <v>466</v>
      </c>
      <c r="H2144" t="s">
        <v>265</v>
      </c>
      <c r="I2144" t="s">
        <v>266</v>
      </c>
      <c r="J2144">
        <v>0.5</v>
      </c>
      <c r="K2144">
        <v>0</v>
      </c>
    </row>
    <row r="2145" spans="1:11">
      <c r="A2145" s="57">
        <v>41548</v>
      </c>
      <c r="B2145">
        <v>4</v>
      </c>
      <c r="C2145">
        <v>83.18</v>
      </c>
      <c r="D2145">
        <v>85.68</v>
      </c>
      <c r="E2145">
        <v>85.68</v>
      </c>
      <c r="F2145">
        <v>7210</v>
      </c>
      <c r="G2145" t="s">
        <v>466</v>
      </c>
      <c r="H2145" t="s">
        <v>267</v>
      </c>
      <c r="I2145" t="s">
        <v>266</v>
      </c>
      <c r="J2145">
        <v>0.5</v>
      </c>
      <c r="K2145">
        <v>0</v>
      </c>
    </row>
    <row r="2146" spans="1:11">
      <c r="A2146" s="57">
        <v>41548</v>
      </c>
      <c r="B2146">
        <v>4</v>
      </c>
      <c r="C2146">
        <v>185.15</v>
      </c>
      <c r="D2146">
        <v>190.69</v>
      </c>
      <c r="E2146">
        <v>190.69</v>
      </c>
      <c r="F2146">
        <v>7211</v>
      </c>
      <c r="G2146" t="s">
        <v>467</v>
      </c>
      <c r="H2146" t="s">
        <v>267</v>
      </c>
      <c r="I2146" t="s">
        <v>266</v>
      </c>
      <c r="J2146">
        <v>0.5</v>
      </c>
      <c r="K2146">
        <v>0</v>
      </c>
    </row>
    <row r="2147" spans="1:11">
      <c r="A2147" s="57">
        <v>41548</v>
      </c>
      <c r="B2147">
        <v>1577</v>
      </c>
      <c r="C2147">
        <v>84737.279999999999</v>
      </c>
      <c r="D2147">
        <v>84737.279999999999</v>
      </c>
      <c r="E2147">
        <v>84737.279999999999</v>
      </c>
      <c r="F2147">
        <v>7216</v>
      </c>
      <c r="G2147" t="s">
        <v>468</v>
      </c>
      <c r="H2147" t="s">
        <v>265</v>
      </c>
      <c r="I2147" t="s">
        <v>266</v>
      </c>
      <c r="J2147">
        <v>0.5</v>
      </c>
      <c r="K2147">
        <v>0</v>
      </c>
    </row>
    <row r="2148" spans="1:11">
      <c r="A2148" s="57">
        <v>41548</v>
      </c>
      <c r="B2148">
        <v>24</v>
      </c>
      <c r="C2148">
        <v>1801.22</v>
      </c>
      <c r="D2148">
        <v>1855.3</v>
      </c>
      <c r="E2148">
        <v>1855.3</v>
      </c>
      <c r="F2148">
        <v>7216</v>
      </c>
      <c r="G2148" t="s">
        <v>468</v>
      </c>
      <c r="H2148" t="s">
        <v>267</v>
      </c>
      <c r="I2148" t="s">
        <v>266</v>
      </c>
      <c r="J2148">
        <v>0.5</v>
      </c>
      <c r="K2148">
        <v>0</v>
      </c>
    </row>
    <row r="2149" spans="1:11">
      <c r="A2149" s="57">
        <v>41548</v>
      </c>
      <c r="B2149">
        <v>92</v>
      </c>
      <c r="C2149">
        <v>14967.09</v>
      </c>
      <c r="D2149">
        <v>14967.09</v>
      </c>
      <c r="E2149">
        <v>14967.09</v>
      </c>
      <c r="F2149">
        <v>7217</v>
      </c>
      <c r="G2149" t="s">
        <v>469</v>
      </c>
      <c r="H2149" t="s">
        <v>265</v>
      </c>
      <c r="I2149" t="s">
        <v>266</v>
      </c>
      <c r="J2149">
        <v>0.5</v>
      </c>
      <c r="K2149">
        <v>0</v>
      </c>
    </row>
    <row r="2150" spans="1:11">
      <c r="A2150" s="57">
        <v>41548</v>
      </c>
      <c r="B2150">
        <v>76</v>
      </c>
      <c r="C2150">
        <v>42755.93</v>
      </c>
      <c r="D2150">
        <v>42755.93</v>
      </c>
      <c r="E2150">
        <v>42755.93</v>
      </c>
      <c r="F2150">
        <v>7221</v>
      </c>
      <c r="G2150" t="s">
        <v>470</v>
      </c>
      <c r="H2150" t="s">
        <v>265</v>
      </c>
      <c r="I2150" t="s">
        <v>266</v>
      </c>
      <c r="J2150">
        <v>0.5</v>
      </c>
      <c r="K2150">
        <v>0</v>
      </c>
    </row>
    <row r="2151" spans="1:11">
      <c r="A2151" s="57">
        <v>41548</v>
      </c>
      <c r="B2151">
        <v>38</v>
      </c>
      <c r="C2151">
        <v>4379.76</v>
      </c>
      <c r="D2151">
        <v>4511.1400000000003</v>
      </c>
      <c r="E2151">
        <v>4511.1400000000003</v>
      </c>
      <c r="F2151">
        <v>7221</v>
      </c>
      <c r="G2151" t="s">
        <v>470</v>
      </c>
      <c r="H2151" t="s">
        <v>267</v>
      </c>
      <c r="I2151" t="s">
        <v>266</v>
      </c>
      <c r="J2151">
        <v>0.5</v>
      </c>
      <c r="K2151">
        <v>0</v>
      </c>
    </row>
    <row r="2152" spans="1:11">
      <c r="A2152" s="57">
        <v>41548</v>
      </c>
      <c r="B2152">
        <v>1</v>
      </c>
      <c r="C2152">
        <v>60</v>
      </c>
      <c r="D2152">
        <v>0</v>
      </c>
      <c r="E2152">
        <v>60</v>
      </c>
      <c r="F2152">
        <v>7230</v>
      </c>
      <c r="G2152" t="s">
        <v>471</v>
      </c>
      <c r="H2152" t="s">
        <v>265</v>
      </c>
      <c r="I2152">
        <v>0</v>
      </c>
      <c r="J2152">
        <v>0</v>
      </c>
      <c r="K2152">
        <v>0</v>
      </c>
    </row>
    <row r="2153" spans="1:11">
      <c r="A2153" s="57">
        <v>41548</v>
      </c>
      <c r="B2153">
        <v>7906</v>
      </c>
      <c r="C2153">
        <v>918420.1</v>
      </c>
      <c r="D2153">
        <v>918420.1</v>
      </c>
      <c r="E2153">
        <v>918420.1</v>
      </c>
      <c r="F2153">
        <v>7230</v>
      </c>
      <c r="G2153" t="s">
        <v>471</v>
      </c>
      <c r="H2153" t="s">
        <v>265</v>
      </c>
      <c r="I2153" t="s">
        <v>266</v>
      </c>
      <c r="J2153">
        <v>0.5</v>
      </c>
      <c r="K2153">
        <v>0</v>
      </c>
    </row>
    <row r="2154" spans="1:11">
      <c r="A2154" s="57">
        <v>41548</v>
      </c>
      <c r="B2154">
        <v>816</v>
      </c>
      <c r="C2154">
        <v>109104.35</v>
      </c>
      <c r="D2154">
        <v>109849.15</v>
      </c>
      <c r="E2154">
        <v>109849.15</v>
      </c>
      <c r="F2154">
        <v>7230</v>
      </c>
      <c r="G2154" t="s">
        <v>471</v>
      </c>
      <c r="H2154" t="s">
        <v>267</v>
      </c>
      <c r="I2154" t="s">
        <v>266</v>
      </c>
      <c r="J2154">
        <v>0.5</v>
      </c>
      <c r="K2154">
        <v>0</v>
      </c>
    </row>
    <row r="2155" spans="1:11">
      <c r="A2155" s="57">
        <v>41548</v>
      </c>
      <c r="B2155">
        <v>1</v>
      </c>
      <c r="C2155">
        <v>99.22</v>
      </c>
      <c r="D2155">
        <v>102.2</v>
      </c>
      <c r="E2155">
        <v>102.2</v>
      </c>
      <c r="F2155">
        <v>7251</v>
      </c>
      <c r="G2155" t="s">
        <v>562</v>
      </c>
      <c r="H2155" t="s">
        <v>267</v>
      </c>
      <c r="I2155" t="s">
        <v>266</v>
      </c>
      <c r="J2155">
        <v>0.5</v>
      </c>
      <c r="K2155">
        <v>0</v>
      </c>
    </row>
    <row r="2156" spans="1:11">
      <c r="A2156" s="57">
        <v>41548</v>
      </c>
      <c r="B2156">
        <v>85</v>
      </c>
      <c r="C2156">
        <v>272220.78999999998</v>
      </c>
      <c r="D2156">
        <v>272220.78999999998</v>
      </c>
      <c r="E2156">
        <v>272220.78999999998</v>
      </c>
      <c r="F2156">
        <v>7261</v>
      </c>
      <c r="G2156" t="s">
        <v>472</v>
      </c>
      <c r="H2156" t="s">
        <v>265</v>
      </c>
      <c r="I2156" t="s">
        <v>266</v>
      </c>
      <c r="J2156">
        <v>0.5</v>
      </c>
      <c r="K2156">
        <v>0</v>
      </c>
    </row>
    <row r="2157" spans="1:11">
      <c r="A2157" s="57">
        <v>41548</v>
      </c>
      <c r="B2157">
        <v>1</v>
      </c>
      <c r="C2157">
        <v>1523.11</v>
      </c>
      <c r="D2157">
        <v>1568.81</v>
      </c>
      <c r="E2157">
        <v>1568.81</v>
      </c>
      <c r="F2157">
        <v>7261</v>
      </c>
      <c r="G2157" t="s">
        <v>472</v>
      </c>
      <c r="H2157" t="s">
        <v>267</v>
      </c>
      <c r="I2157" t="s">
        <v>266</v>
      </c>
      <c r="J2157">
        <v>0.5</v>
      </c>
      <c r="K2157">
        <v>0</v>
      </c>
    </row>
    <row r="2158" spans="1:11">
      <c r="A2158" s="57">
        <v>41548</v>
      </c>
      <c r="B2158">
        <v>32</v>
      </c>
      <c r="C2158">
        <v>16578.3</v>
      </c>
      <c r="D2158">
        <v>16578.3</v>
      </c>
      <c r="E2158">
        <v>16578.3</v>
      </c>
      <c r="F2158">
        <v>7273</v>
      </c>
      <c r="G2158" t="s">
        <v>473</v>
      </c>
      <c r="H2158" t="s">
        <v>265</v>
      </c>
      <c r="I2158" t="s">
        <v>266</v>
      </c>
      <c r="J2158">
        <v>0.5</v>
      </c>
      <c r="K2158">
        <v>0</v>
      </c>
    </row>
    <row r="2159" spans="1:11">
      <c r="A2159" s="57">
        <v>41548</v>
      </c>
      <c r="B2159">
        <v>60</v>
      </c>
      <c r="C2159">
        <v>4946.5200000000004</v>
      </c>
      <c r="D2159">
        <v>5115.4399999999996</v>
      </c>
      <c r="E2159">
        <v>5115.4399999999996</v>
      </c>
      <c r="F2159">
        <v>7273</v>
      </c>
      <c r="G2159" t="s">
        <v>473</v>
      </c>
      <c r="H2159" t="s">
        <v>267</v>
      </c>
      <c r="I2159" t="s">
        <v>266</v>
      </c>
      <c r="J2159">
        <v>0.5</v>
      </c>
      <c r="K2159">
        <v>0</v>
      </c>
    </row>
    <row r="2160" spans="1:11">
      <c r="A2160" s="57">
        <v>41548</v>
      </c>
      <c r="B2160">
        <v>8</v>
      </c>
      <c r="C2160">
        <v>1626</v>
      </c>
      <c r="D2160">
        <v>1626</v>
      </c>
      <c r="E2160">
        <v>1626</v>
      </c>
      <c r="F2160">
        <v>7276</v>
      </c>
      <c r="G2160" t="s">
        <v>474</v>
      </c>
      <c r="H2160" t="s">
        <v>265</v>
      </c>
      <c r="I2160" t="s">
        <v>266</v>
      </c>
      <c r="J2160">
        <v>0.5</v>
      </c>
      <c r="K2160">
        <v>0</v>
      </c>
    </row>
    <row r="2161" spans="1:11">
      <c r="A2161" s="57">
        <v>41548</v>
      </c>
      <c r="B2161">
        <v>7</v>
      </c>
      <c r="C2161">
        <v>1845.48</v>
      </c>
      <c r="D2161">
        <v>1900.84</v>
      </c>
      <c r="E2161">
        <v>1900.84</v>
      </c>
      <c r="F2161">
        <v>7276</v>
      </c>
      <c r="G2161" t="s">
        <v>474</v>
      </c>
      <c r="H2161" t="s">
        <v>267</v>
      </c>
      <c r="I2161" t="s">
        <v>266</v>
      </c>
      <c r="J2161">
        <v>0.5</v>
      </c>
      <c r="K2161">
        <v>0</v>
      </c>
    </row>
    <row r="2162" spans="1:11">
      <c r="A2162" s="57">
        <v>41548</v>
      </c>
      <c r="B2162">
        <v>6</v>
      </c>
      <c r="C2162">
        <v>415.43</v>
      </c>
      <c r="D2162">
        <v>427.89</v>
      </c>
      <c r="E2162">
        <v>427.89</v>
      </c>
      <c r="F2162">
        <v>7277</v>
      </c>
      <c r="G2162" t="s">
        <v>475</v>
      </c>
      <c r="H2162" t="s">
        <v>267</v>
      </c>
      <c r="I2162" t="s">
        <v>266</v>
      </c>
      <c r="J2162">
        <v>0.5</v>
      </c>
      <c r="K2162">
        <v>0</v>
      </c>
    </row>
    <row r="2163" spans="1:11">
      <c r="A2163" s="57">
        <v>41548</v>
      </c>
      <c r="B2163">
        <v>6</v>
      </c>
      <c r="C2163">
        <v>452.32</v>
      </c>
      <c r="D2163">
        <v>473.1</v>
      </c>
      <c r="E2163">
        <v>473.1</v>
      </c>
      <c r="F2163">
        <v>7278</v>
      </c>
      <c r="G2163" t="s">
        <v>476</v>
      </c>
      <c r="H2163" t="s">
        <v>267</v>
      </c>
      <c r="I2163" t="s">
        <v>266</v>
      </c>
      <c r="J2163">
        <v>0.5</v>
      </c>
      <c r="K2163">
        <v>0</v>
      </c>
    </row>
    <row r="2164" spans="1:11">
      <c r="A2164" s="57">
        <v>41548</v>
      </c>
      <c r="B2164">
        <v>160</v>
      </c>
      <c r="C2164">
        <v>28520</v>
      </c>
      <c r="D2164">
        <v>28520</v>
      </c>
      <c r="E2164">
        <v>28520</v>
      </c>
      <c r="F2164">
        <v>7296</v>
      </c>
      <c r="G2164" t="s">
        <v>477</v>
      </c>
      <c r="H2164" t="s">
        <v>265</v>
      </c>
      <c r="I2164" t="s">
        <v>268</v>
      </c>
      <c r="J2164">
        <v>0.5</v>
      </c>
      <c r="K2164">
        <v>0</v>
      </c>
    </row>
    <row r="2165" spans="1:11">
      <c r="A2165" s="57">
        <v>41548</v>
      </c>
      <c r="B2165">
        <v>8</v>
      </c>
      <c r="C2165">
        <v>2064.96</v>
      </c>
      <c r="D2165">
        <v>2126.9</v>
      </c>
      <c r="E2165">
        <v>2126.9</v>
      </c>
      <c r="F2165">
        <v>7296</v>
      </c>
      <c r="G2165" t="s">
        <v>477</v>
      </c>
      <c r="H2165" t="s">
        <v>267</v>
      </c>
      <c r="I2165" t="s">
        <v>268</v>
      </c>
      <c r="J2165">
        <v>0.5</v>
      </c>
      <c r="K2165">
        <v>0</v>
      </c>
    </row>
    <row r="2166" spans="1:11">
      <c r="A2166" s="57">
        <v>41548</v>
      </c>
      <c r="B2166">
        <v>9</v>
      </c>
      <c r="C2166">
        <v>2508.5</v>
      </c>
      <c r="D2166">
        <v>2508.5</v>
      </c>
      <c r="E2166">
        <v>2508.5</v>
      </c>
      <c r="F2166">
        <v>7297</v>
      </c>
      <c r="G2166" t="s">
        <v>478</v>
      </c>
      <c r="H2166" t="s">
        <v>265</v>
      </c>
      <c r="I2166" t="s">
        <v>266</v>
      </c>
      <c r="J2166">
        <v>0.5</v>
      </c>
      <c r="K2166">
        <v>0</v>
      </c>
    </row>
    <row r="2167" spans="1:11">
      <c r="A2167" s="57">
        <v>41548</v>
      </c>
      <c r="B2167">
        <v>16</v>
      </c>
      <c r="C2167">
        <v>1347.56</v>
      </c>
      <c r="D2167">
        <v>1388</v>
      </c>
      <c r="E2167">
        <v>1388</v>
      </c>
      <c r="F2167">
        <v>7297</v>
      </c>
      <c r="G2167" t="s">
        <v>478</v>
      </c>
      <c r="H2167" t="s">
        <v>267</v>
      </c>
      <c r="I2167" t="s">
        <v>266</v>
      </c>
      <c r="J2167">
        <v>0.5</v>
      </c>
      <c r="K2167">
        <v>0</v>
      </c>
    </row>
    <row r="2168" spans="1:11">
      <c r="A2168" s="57">
        <v>41548</v>
      </c>
      <c r="B2168">
        <v>146</v>
      </c>
      <c r="C2168">
        <v>7479.09</v>
      </c>
      <c r="D2168">
        <v>7479.09</v>
      </c>
      <c r="E2168">
        <v>7479.09</v>
      </c>
      <c r="F2168">
        <v>7298</v>
      </c>
      <c r="G2168" t="s">
        <v>479</v>
      </c>
      <c r="H2168" t="s">
        <v>265</v>
      </c>
      <c r="I2168" t="s">
        <v>266</v>
      </c>
      <c r="J2168">
        <v>0.5</v>
      </c>
      <c r="K2168">
        <v>0</v>
      </c>
    </row>
    <row r="2169" spans="1:11">
      <c r="A2169" s="57">
        <v>41548</v>
      </c>
      <c r="B2169">
        <v>159</v>
      </c>
      <c r="C2169">
        <v>16845.919999999998</v>
      </c>
      <c r="D2169">
        <v>17351.3</v>
      </c>
      <c r="E2169">
        <v>17351.3</v>
      </c>
      <c r="F2169">
        <v>7298</v>
      </c>
      <c r="G2169" t="s">
        <v>479</v>
      </c>
      <c r="H2169" t="s">
        <v>267</v>
      </c>
      <c r="I2169" t="s">
        <v>266</v>
      </c>
      <c r="J2169">
        <v>0.5</v>
      </c>
      <c r="K2169">
        <v>0</v>
      </c>
    </row>
    <row r="2170" spans="1:11">
      <c r="A2170" s="57">
        <v>41548</v>
      </c>
      <c r="B2170">
        <v>284</v>
      </c>
      <c r="C2170">
        <v>133525.9</v>
      </c>
      <c r="D2170">
        <v>133525.9</v>
      </c>
      <c r="E2170">
        <v>133525.9</v>
      </c>
      <c r="F2170">
        <v>7299</v>
      </c>
      <c r="G2170" t="s">
        <v>480</v>
      </c>
      <c r="H2170" t="s">
        <v>265</v>
      </c>
      <c r="I2170" t="s">
        <v>266</v>
      </c>
      <c r="J2170">
        <v>0.5</v>
      </c>
      <c r="K2170">
        <v>0</v>
      </c>
    </row>
    <row r="2171" spans="1:11">
      <c r="A2171" s="57">
        <v>41548</v>
      </c>
      <c r="B2171">
        <v>1</v>
      </c>
      <c r="C2171">
        <v>59.87</v>
      </c>
      <c r="D2171">
        <v>0</v>
      </c>
      <c r="E2171">
        <v>61.67</v>
      </c>
      <c r="F2171">
        <v>7299</v>
      </c>
      <c r="G2171" t="s">
        <v>480</v>
      </c>
      <c r="H2171" t="s">
        <v>267</v>
      </c>
      <c r="I2171">
        <v>0</v>
      </c>
      <c r="J2171">
        <v>0</v>
      </c>
      <c r="K2171">
        <v>0</v>
      </c>
    </row>
    <row r="2172" spans="1:11">
      <c r="A2172" s="57">
        <v>41548</v>
      </c>
      <c r="B2172">
        <v>204</v>
      </c>
      <c r="C2172">
        <v>49760.2</v>
      </c>
      <c r="D2172">
        <v>51319.64</v>
      </c>
      <c r="E2172">
        <v>51319.64</v>
      </c>
      <c r="F2172">
        <v>7299</v>
      </c>
      <c r="G2172" t="s">
        <v>480</v>
      </c>
      <c r="H2172" t="s">
        <v>267</v>
      </c>
      <c r="I2172" t="s">
        <v>266</v>
      </c>
      <c r="J2172">
        <v>0.5</v>
      </c>
      <c r="K2172">
        <v>0</v>
      </c>
    </row>
    <row r="2173" spans="1:11">
      <c r="A2173" s="57">
        <v>41548</v>
      </c>
      <c r="B2173">
        <v>2</v>
      </c>
      <c r="C2173">
        <v>38.36</v>
      </c>
      <c r="D2173">
        <v>0</v>
      </c>
      <c r="E2173">
        <v>38.36</v>
      </c>
      <c r="F2173">
        <v>7311</v>
      </c>
      <c r="G2173" t="s">
        <v>481</v>
      </c>
      <c r="H2173" t="s">
        <v>265</v>
      </c>
      <c r="I2173">
        <v>0</v>
      </c>
      <c r="J2173">
        <v>0</v>
      </c>
      <c r="K2173">
        <v>0</v>
      </c>
    </row>
    <row r="2174" spans="1:11">
      <c r="A2174" s="57">
        <v>41548</v>
      </c>
      <c r="B2174">
        <v>5532</v>
      </c>
      <c r="C2174">
        <v>932572.76</v>
      </c>
      <c r="D2174">
        <v>932572.76</v>
      </c>
      <c r="E2174">
        <v>932572.76</v>
      </c>
      <c r="F2174">
        <v>7311</v>
      </c>
      <c r="G2174" t="s">
        <v>481</v>
      </c>
      <c r="H2174" t="s">
        <v>265</v>
      </c>
      <c r="I2174" t="s">
        <v>266</v>
      </c>
      <c r="J2174">
        <v>0.5</v>
      </c>
      <c r="K2174">
        <v>0</v>
      </c>
    </row>
    <row r="2175" spans="1:11">
      <c r="A2175" s="57">
        <v>41548</v>
      </c>
      <c r="B2175">
        <v>228</v>
      </c>
      <c r="C2175">
        <v>112118.76</v>
      </c>
      <c r="D2175">
        <v>115556.76</v>
      </c>
      <c r="E2175">
        <v>115556.76</v>
      </c>
      <c r="F2175">
        <v>7311</v>
      </c>
      <c r="G2175" t="s">
        <v>481</v>
      </c>
      <c r="H2175" t="s">
        <v>267</v>
      </c>
      <c r="I2175" t="s">
        <v>266</v>
      </c>
      <c r="J2175">
        <v>0.5</v>
      </c>
      <c r="K2175">
        <v>0</v>
      </c>
    </row>
    <row r="2176" spans="1:11">
      <c r="A2176" s="57">
        <v>41548</v>
      </c>
      <c r="B2176">
        <v>12</v>
      </c>
      <c r="C2176">
        <v>2910.97</v>
      </c>
      <c r="D2176">
        <v>2998.31</v>
      </c>
      <c r="E2176">
        <v>2998.31</v>
      </c>
      <c r="F2176">
        <v>7333</v>
      </c>
      <c r="G2176" t="s">
        <v>483</v>
      </c>
      <c r="H2176" t="s">
        <v>267</v>
      </c>
      <c r="I2176" t="s">
        <v>266</v>
      </c>
      <c r="J2176">
        <v>0.5</v>
      </c>
      <c r="K2176">
        <v>0</v>
      </c>
    </row>
    <row r="2177" spans="1:11">
      <c r="A2177" s="57">
        <v>41548</v>
      </c>
      <c r="B2177">
        <v>24</v>
      </c>
      <c r="C2177">
        <v>1023.28</v>
      </c>
      <c r="D2177">
        <v>1053.98</v>
      </c>
      <c r="E2177">
        <v>1053.98</v>
      </c>
      <c r="F2177">
        <v>7338</v>
      </c>
      <c r="G2177" t="s">
        <v>484</v>
      </c>
      <c r="H2177" t="s">
        <v>267</v>
      </c>
      <c r="I2177" t="s">
        <v>266</v>
      </c>
      <c r="J2177">
        <v>0.5</v>
      </c>
      <c r="K2177">
        <v>0</v>
      </c>
    </row>
    <row r="2178" spans="1:11">
      <c r="A2178" s="57">
        <v>41548</v>
      </c>
      <c r="B2178">
        <v>63</v>
      </c>
      <c r="C2178">
        <v>44531.25</v>
      </c>
      <c r="D2178">
        <v>44531.25</v>
      </c>
      <c r="E2178">
        <v>44531.25</v>
      </c>
      <c r="F2178">
        <v>7339</v>
      </c>
      <c r="G2178" t="s">
        <v>485</v>
      </c>
      <c r="H2178" t="s">
        <v>265</v>
      </c>
      <c r="I2178" t="s">
        <v>266</v>
      </c>
      <c r="J2178">
        <v>0.5</v>
      </c>
      <c r="K2178">
        <v>0</v>
      </c>
    </row>
    <row r="2179" spans="1:11">
      <c r="A2179" s="57">
        <v>41548</v>
      </c>
      <c r="B2179">
        <v>68</v>
      </c>
      <c r="C2179">
        <v>6083.46</v>
      </c>
      <c r="D2179">
        <v>6266.02</v>
      </c>
      <c r="E2179">
        <v>6266.02</v>
      </c>
      <c r="F2179">
        <v>7339</v>
      </c>
      <c r="G2179" t="s">
        <v>485</v>
      </c>
      <c r="H2179" t="s">
        <v>267</v>
      </c>
      <c r="I2179" t="s">
        <v>266</v>
      </c>
      <c r="J2179">
        <v>0.5</v>
      </c>
      <c r="K2179">
        <v>0</v>
      </c>
    </row>
    <row r="2180" spans="1:11">
      <c r="A2180" s="57">
        <v>41548</v>
      </c>
      <c r="B2180">
        <v>39</v>
      </c>
      <c r="C2180">
        <v>11976.83</v>
      </c>
      <c r="D2180">
        <v>11976.83</v>
      </c>
      <c r="E2180">
        <v>11976.83</v>
      </c>
      <c r="F2180">
        <v>7342</v>
      </c>
      <c r="G2180" t="s">
        <v>486</v>
      </c>
      <c r="H2180" t="s">
        <v>265</v>
      </c>
      <c r="I2180" t="s">
        <v>266</v>
      </c>
      <c r="J2180">
        <v>0.5</v>
      </c>
      <c r="K2180">
        <v>0</v>
      </c>
    </row>
    <row r="2181" spans="1:11">
      <c r="A2181" s="57">
        <v>41548</v>
      </c>
      <c r="B2181">
        <v>1</v>
      </c>
      <c r="C2181">
        <v>1539.25</v>
      </c>
      <c r="D2181">
        <v>1585.43</v>
      </c>
      <c r="E2181">
        <v>1585.43</v>
      </c>
      <c r="F2181">
        <v>7342</v>
      </c>
      <c r="G2181" t="s">
        <v>486</v>
      </c>
      <c r="H2181" t="s">
        <v>267</v>
      </c>
      <c r="I2181" t="s">
        <v>266</v>
      </c>
      <c r="J2181">
        <v>0.5</v>
      </c>
      <c r="K2181">
        <v>0</v>
      </c>
    </row>
    <row r="2182" spans="1:11">
      <c r="A2182" s="57">
        <v>41548</v>
      </c>
      <c r="B2182">
        <v>1</v>
      </c>
      <c r="C2182">
        <v>189.31</v>
      </c>
      <c r="D2182">
        <v>194.99</v>
      </c>
      <c r="E2182">
        <v>194.99</v>
      </c>
      <c r="F2182">
        <v>7349</v>
      </c>
      <c r="G2182" t="s">
        <v>487</v>
      </c>
      <c r="H2182" t="s">
        <v>267</v>
      </c>
      <c r="I2182" t="s">
        <v>266</v>
      </c>
      <c r="J2182">
        <v>0.5</v>
      </c>
      <c r="K2182">
        <v>0</v>
      </c>
    </row>
    <row r="2183" spans="1:11">
      <c r="A2183" s="57">
        <v>41548</v>
      </c>
      <c r="B2183">
        <v>31</v>
      </c>
      <c r="C2183">
        <v>30188.22</v>
      </c>
      <c r="D2183">
        <v>30188.22</v>
      </c>
      <c r="E2183">
        <v>30188.22</v>
      </c>
      <c r="F2183">
        <v>7361</v>
      </c>
      <c r="G2183" t="s">
        <v>488</v>
      </c>
      <c r="H2183" t="s">
        <v>265</v>
      </c>
      <c r="I2183" t="s">
        <v>266</v>
      </c>
      <c r="J2183">
        <v>0.5</v>
      </c>
      <c r="K2183">
        <v>0</v>
      </c>
    </row>
    <row r="2184" spans="1:11">
      <c r="A2184" s="57">
        <v>41548</v>
      </c>
      <c r="B2184">
        <v>3</v>
      </c>
      <c r="C2184">
        <v>636.42999999999995</v>
      </c>
      <c r="D2184">
        <v>655.51</v>
      </c>
      <c r="E2184">
        <v>655.51</v>
      </c>
      <c r="F2184">
        <v>7361</v>
      </c>
      <c r="G2184" t="s">
        <v>488</v>
      </c>
      <c r="H2184" t="s">
        <v>267</v>
      </c>
      <c r="I2184" t="s">
        <v>266</v>
      </c>
      <c r="J2184">
        <v>0.5</v>
      </c>
      <c r="K2184">
        <v>0</v>
      </c>
    </row>
    <row r="2185" spans="1:11">
      <c r="A2185" s="57">
        <v>41548</v>
      </c>
      <c r="B2185">
        <v>4852</v>
      </c>
      <c r="C2185">
        <v>391836.78</v>
      </c>
      <c r="D2185">
        <v>391836.78</v>
      </c>
      <c r="E2185">
        <v>391836.78</v>
      </c>
      <c r="F2185">
        <v>7372</v>
      </c>
      <c r="G2185" t="s">
        <v>489</v>
      </c>
      <c r="H2185" t="s">
        <v>265</v>
      </c>
      <c r="I2185" t="s">
        <v>268</v>
      </c>
      <c r="J2185">
        <v>0.5</v>
      </c>
      <c r="K2185">
        <v>0</v>
      </c>
    </row>
    <row r="2186" spans="1:11">
      <c r="A2186" s="57">
        <v>41548</v>
      </c>
      <c r="B2186">
        <v>412</v>
      </c>
      <c r="C2186">
        <v>85449.11</v>
      </c>
      <c r="D2186">
        <v>87892.73</v>
      </c>
      <c r="E2186">
        <v>87892.73</v>
      </c>
      <c r="F2186">
        <v>7372</v>
      </c>
      <c r="G2186" t="s">
        <v>489</v>
      </c>
      <c r="H2186" t="s">
        <v>267</v>
      </c>
      <c r="I2186" t="s">
        <v>268</v>
      </c>
      <c r="J2186">
        <v>0.5</v>
      </c>
      <c r="K2186">
        <v>0</v>
      </c>
    </row>
    <row r="2187" spans="1:11">
      <c r="A2187" s="57">
        <v>41548</v>
      </c>
      <c r="B2187">
        <v>35</v>
      </c>
      <c r="C2187">
        <v>1387.9</v>
      </c>
      <c r="D2187">
        <v>1429.56</v>
      </c>
      <c r="E2187">
        <v>1429.56</v>
      </c>
      <c r="F2187">
        <v>7375</v>
      </c>
      <c r="G2187" t="s">
        <v>490</v>
      </c>
      <c r="H2187" t="s">
        <v>267</v>
      </c>
      <c r="I2187" t="s">
        <v>266</v>
      </c>
      <c r="J2187">
        <v>0.5</v>
      </c>
      <c r="K2187">
        <v>0</v>
      </c>
    </row>
    <row r="2188" spans="1:11">
      <c r="A2188" s="57">
        <v>41548</v>
      </c>
      <c r="B2188">
        <v>17</v>
      </c>
      <c r="C2188">
        <v>1707.57</v>
      </c>
      <c r="D2188">
        <v>1794.79</v>
      </c>
      <c r="E2188">
        <v>1794.79</v>
      </c>
      <c r="F2188">
        <v>7379</v>
      </c>
      <c r="G2188" t="s">
        <v>491</v>
      </c>
      <c r="H2188" t="s">
        <v>267</v>
      </c>
      <c r="I2188" t="s">
        <v>268</v>
      </c>
      <c r="J2188">
        <v>0.5</v>
      </c>
      <c r="K2188">
        <v>0</v>
      </c>
    </row>
    <row r="2189" spans="1:11">
      <c r="A2189" s="57">
        <v>41548</v>
      </c>
      <c r="B2189">
        <v>2228</v>
      </c>
      <c r="C2189">
        <v>891748.75</v>
      </c>
      <c r="D2189">
        <v>891748.75</v>
      </c>
      <c r="E2189">
        <v>891748.75</v>
      </c>
      <c r="F2189">
        <v>7392</v>
      </c>
      <c r="G2189" t="s">
        <v>492</v>
      </c>
      <c r="H2189" t="s">
        <v>265</v>
      </c>
      <c r="I2189" t="s">
        <v>266</v>
      </c>
      <c r="J2189">
        <v>0.5</v>
      </c>
      <c r="K2189">
        <v>0</v>
      </c>
    </row>
    <row r="2190" spans="1:11">
      <c r="A2190" s="57">
        <v>41548</v>
      </c>
      <c r="B2190">
        <v>205</v>
      </c>
      <c r="C2190">
        <v>66231.91</v>
      </c>
      <c r="D2190">
        <v>68707.45</v>
      </c>
      <c r="E2190">
        <v>68707.45</v>
      </c>
      <c r="F2190">
        <v>7392</v>
      </c>
      <c r="G2190" t="s">
        <v>492</v>
      </c>
      <c r="H2190" t="s">
        <v>267</v>
      </c>
      <c r="I2190" t="s">
        <v>266</v>
      </c>
      <c r="J2190">
        <v>0.5</v>
      </c>
      <c r="K2190">
        <v>0</v>
      </c>
    </row>
    <row r="2191" spans="1:11">
      <c r="A2191" s="57">
        <v>41548</v>
      </c>
      <c r="B2191">
        <v>548</v>
      </c>
      <c r="C2191">
        <v>63939.92</v>
      </c>
      <c r="D2191">
        <v>63939.92</v>
      </c>
      <c r="E2191">
        <v>63939.92</v>
      </c>
      <c r="F2191">
        <v>7393</v>
      </c>
      <c r="G2191" t="s">
        <v>493</v>
      </c>
      <c r="H2191" t="s">
        <v>265</v>
      </c>
      <c r="I2191" t="s">
        <v>266</v>
      </c>
      <c r="J2191">
        <v>0.5</v>
      </c>
      <c r="K2191">
        <v>0</v>
      </c>
    </row>
    <row r="2192" spans="1:11">
      <c r="A2192" s="57">
        <v>41548</v>
      </c>
      <c r="B2192">
        <v>1</v>
      </c>
      <c r="C2192">
        <v>46.48</v>
      </c>
      <c r="D2192">
        <v>47.88</v>
      </c>
      <c r="E2192">
        <v>47.88</v>
      </c>
      <c r="F2192">
        <v>7393</v>
      </c>
      <c r="G2192" t="s">
        <v>493</v>
      </c>
      <c r="H2192" t="s">
        <v>267</v>
      </c>
      <c r="I2192" t="s">
        <v>266</v>
      </c>
      <c r="J2192">
        <v>0.5</v>
      </c>
      <c r="K2192">
        <v>0</v>
      </c>
    </row>
    <row r="2193" spans="1:11">
      <c r="A2193" s="57">
        <v>41548</v>
      </c>
      <c r="B2193">
        <v>751</v>
      </c>
      <c r="C2193">
        <v>260355.95</v>
      </c>
      <c r="D2193">
        <v>260355.95</v>
      </c>
      <c r="E2193">
        <v>260355.95</v>
      </c>
      <c r="F2193">
        <v>7394</v>
      </c>
      <c r="G2193" t="s">
        <v>494</v>
      </c>
      <c r="H2193" t="s">
        <v>265</v>
      </c>
      <c r="I2193" t="s">
        <v>266</v>
      </c>
      <c r="J2193">
        <v>0.5</v>
      </c>
      <c r="K2193">
        <v>0</v>
      </c>
    </row>
    <row r="2194" spans="1:11">
      <c r="A2194" s="57">
        <v>41548</v>
      </c>
      <c r="B2194">
        <v>115</v>
      </c>
      <c r="C2194">
        <v>6973.99</v>
      </c>
      <c r="D2194">
        <v>7186.83</v>
      </c>
      <c r="E2194">
        <v>7186.83</v>
      </c>
      <c r="F2194">
        <v>7394</v>
      </c>
      <c r="G2194" t="s">
        <v>494</v>
      </c>
      <c r="H2194" t="s">
        <v>267</v>
      </c>
      <c r="I2194" t="s">
        <v>266</v>
      </c>
      <c r="J2194">
        <v>0.5</v>
      </c>
      <c r="K2194">
        <v>0</v>
      </c>
    </row>
    <row r="2195" spans="1:11">
      <c r="A2195" s="57">
        <v>41548</v>
      </c>
      <c r="B2195">
        <v>223</v>
      </c>
      <c r="C2195">
        <v>24996.2</v>
      </c>
      <c r="D2195">
        <v>24996.2</v>
      </c>
      <c r="E2195">
        <v>24996.2</v>
      </c>
      <c r="F2195">
        <v>7395</v>
      </c>
      <c r="G2195" t="s">
        <v>495</v>
      </c>
      <c r="H2195" t="s">
        <v>265</v>
      </c>
      <c r="I2195" t="s">
        <v>266</v>
      </c>
      <c r="J2195">
        <v>0.5</v>
      </c>
      <c r="K2195">
        <v>0</v>
      </c>
    </row>
    <row r="2196" spans="1:11">
      <c r="A2196" s="57">
        <v>41548</v>
      </c>
      <c r="B2196">
        <v>44</v>
      </c>
      <c r="C2196">
        <v>2782.17</v>
      </c>
      <c r="D2196">
        <v>2865.67</v>
      </c>
      <c r="E2196">
        <v>2865.67</v>
      </c>
      <c r="F2196">
        <v>7395</v>
      </c>
      <c r="G2196" t="s">
        <v>495</v>
      </c>
      <c r="H2196" t="s">
        <v>267</v>
      </c>
      <c r="I2196" t="s">
        <v>266</v>
      </c>
      <c r="J2196">
        <v>0.5</v>
      </c>
      <c r="K2196">
        <v>0</v>
      </c>
    </row>
    <row r="2197" spans="1:11">
      <c r="A2197" s="57">
        <v>41548</v>
      </c>
      <c r="B2197">
        <v>5</v>
      </c>
      <c r="C2197">
        <v>50.95</v>
      </c>
      <c r="D2197">
        <v>0</v>
      </c>
      <c r="E2197">
        <v>50.95</v>
      </c>
      <c r="F2197">
        <v>7399</v>
      </c>
      <c r="G2197" t="s">
        <v>496</v>
      </c>
      <c r="H2197" t="s">
        <v>265</v>
      </c>
      <c r="I2197">
        <v>0</v>
      </c>
      <c r="J2197">
        <v>0</v>
      </c>
      <c r="K2197">
        <v>0</v>
      </c>
    </row>
    <row r="2198" spans="1:11">
      <c r="A2198" s="57">
        <v>41548</v>
      </c>
      <c r="B2198">
        <v>33759</v>
      </c>
      <c r="C2198">
        <v>4328320.8600000003</v>
      </c>
      <c r="D2198">
        <v>4328320.8600000003</v>
      </c>
      <c r="E2198">
        <v>4328320.8600000003</v>
      </c>
      <c r="F2198">
        <v>7399</v>
      </c>
      <c r="G2198" t="s">
        <v>496</v>
      </c>
      <c r="H2198" t="s">
        <v>265</v>
      </c>
      <c r="I2198" t="s">
        <v>266</v>
      </c>
      <c r="J2198">
        <v>0.5</v>
      </c>
      <c r="K2198">
        <v>0</v>
      </c>
    </row>
    <row r="2199" spans="1:11">
      <c r="A2199" s="57">
        <v>41548</v>
      </c>
      <c r="B2199">
        <v>7</v>
      </c>
      <c r="C2199">
        <v>417.51</v>
      </c>
      <c r="D2199">
        <v>0</v>
      </c>
      <c r="E2199">
        <v>426.59</v>
      </c>
      <c r="F2199">
        <v>7399</v>
      </c>
      <c r="G2199" t="s">
        <v>496</v>
      </c>
      <c r="H2199" t="s">
        <v>267</v>
      </c>
      <c r="I2199">
        <v>0</v>
      </c>
      <c r="J2199">
        <v>0</v>
      </c>
      <c r="K2199">
        <v>0</v>
      </c>
    </row>
    <row r="2200" spans="1:11">
      <c r="A2200" s="57">
        <v>41548</v>
      </c>
      <c r="B2200">
        <v>11817</v>
      </c>
      <c r="C2200">
        <v>1467394.92</v>
      </c>
      <c r="D2200">
        <v>1512128.06</v>
      </c>
      <c r="E2200">
        <v>1512128.06</v>
      </c>
      <c r="F2200">
        <v>7399</v>
      </c>
      <c r="G2200" t="s">
        <v>496</v>
      </c>
      <c r="H2200" t="s">
        <v>267</v>
      </c>
      <c r="I2200" t="s">
        <v>266</v>
      </c>
      <c r="J2200">
        <v>0.5</v>
      </c>
      <c r="K2200">
        <v>0</v>
      </c>
    </row>
    <row r="2201" spans="1:11">
      <c r="A2201" s="57">
        <v>41548</v>
      </c>
      <c r="B2201">
        <v>1</v>
      </c>
      <c r="C2201">
        <v>342.64</v>
      </c>
      <c r="D2201">
        <v>0</v>
      </c>
      <c r="E2201">
        <v>342.64</v>
      </c>
      <c r="F2201">
        <v>7512</v>
      </c>
      <c r="G2201" t="s">
        <v>497</v>
      </c>
      <c r="H2201" t="s">
        <v>265</v>
      </c>
      <c r="I2201">
        <v>0</v>
      </c>
      <c r="J2201">
        <v>0</v>
      </c>
      <c r="K2201">
        <v>0</v>
      </c>
    </row>
    <row r="2202" spans="1:11">
      <c r="A2202" s="57">
        <v>41548</v>
      </c>
      <c r="B2202">
        <v>5490</v>
      </c>
      <c r="C2202">
        <v>1397653.37</v>
      </c>
      <c r="D2202">
        <v>1397653.37</v>
      </c>
      <c r="E2202">
        <v>1397653.37</v>
      </c>
      <c r="F2202">
        <v>7512</v>
      </c>
      <c r="G2202" t="s">
        <v>497</v>
      </c>
      <c r="H2202" t="s">
        <v>265</v>
      </c>
      <c r="I2202" t="s">
        <v>277</v>
      </c>
      <c r="J2202">
        <v>0.55000000000000004</v>
      </c>
      <c r="K2202">
        <v>0</v>
      </c>
    </row>
    <row r="2203" spans="1:11">
      <c r="A2203" s="57">
        <v>41548</v>
      </c>
      <c r="B2203">
        <v>1</v>
      </c>
      <c r="C2203">
        <v>-252.22</v>
      </c>
      <c r="D2203">
        <v>0</v>
      </c>
      <c r="E2203">
        <v>-252.22</v>
      </c>
      <c r="F2203">
        <v>7512</v>
      </c>
      <c r="G2203" t="s">
        <v>497</v>
      </c>
      <c r="H2203" t="s">
        <v>267</v>
      </c>
      <c r="I2203">
        <v>0</v>
      </c>
      <c r="J2203">
        <v>0</v>
      </c>
      <c r="K2203">
        <v>0</v>
      </c>
    </row>
    <row r="2204" spans="1:11">
      <c r="A2204" s="57">
        <v>41548</v>
      </c>
      <c r="B2204">
        <v>2232</v>
      </c>
      <c r="C2204">
        <v>751051.96</v>
      </c>
      <c r="D2204">
        <v>774625.82</v>
      </c>
      <c r="E2204">
        <v>774625.82</v>
      </c>
      <c r="F2204">
        <v>7512</v>
      </c>
      <c r="G2204" t="s">
        <v>497</v>
      </c>
      <c r="H2204" t="s">
        <v>267</v>
      </c>
      <c r="I2204" t="s">
        <v>277</v>
      </c>
      <c r="J2204">
        <v>0.55000000000000004</v>
      </c>
      <c r="K2204">
        <v>0</v>
      </c>
    </row>
    <row r="2205" spans="1:11">
      <c r="A2205" s="57">
        <v>41548</v>
      </c>
      <c r="B2205">
        <v>132</v>
      </c>
      <c r="C2205">
        <v>18009.939999999999</v>
      </c>
      <c r="D2205">
        <v>18009.939999999999</v>
      </c>
      <c r="E2205">
        <v>18009.939999999999</v>
      </c>
      <c r="F2205">
        <v>7513</v>
      </c>
      <c r="G2205" t="s">
        <v>498</v>
      </c>
      <c r="H2205" t="s">
        <v>265</v>
      </c>
      <c r="I2205" t="s">
        <v>277</v>
      </c>
      <c r="J2205">
        <v>0.55000000000000004</v>
      </c>
      <c r="K2205">
        <v>0</v>
      </c>
    </row>
    <row r="2206" spans="1:11">
      <c r="A2206" s="57">
        <v>41548</v>
      </c>
      <c r="B2206">
        <v>4</v>
      </c>
      <c r="C2206">
        <v>839.81</v>
      </c>
      <c r="D2206">
        <v>865.01</v>
      </c>
      <c r="E2206">
        <v>865.01</v>
      </c>
      <c r="F2206">
        <v>7513</v>
      </c>
      <c r="G2206" t="s">
        <v>498</v>
      </c>
      <c r="H2206" t="s">
        <v>267</v>
      </c>
      <c r="I2206" t="s">
        <v>277</v>
      </c>
      <c r="J2206">
        <v>0.55000000000000004</v>
      </c>
      <c r="K2206">
        <v>0</v>
      </c>
    </row>
    <row r="2207" spans="1:11">
      <c r="A2207" s="57">
        <v>41548</v>
      </c>
      <c r="B2207">
        <v>14</v>
      </c>
      <c r="C2207">
        <v>2833.62</v>
      </c>
      <c r="D2207">
        <v>2833.62</v>
      </c>
      <c r="E2207">
        <v>2833.62</v>
      </c>
      <c r="F2207">
        <v>7519</v>
      </c>
      <c r="G2207" t="s">
        <v>499</v>
      </c>
      <c r="H2207" t="s">
        <v>265</v>
      </c>
      <c r="I2207" t="s">
        <v>277</v>
      </c>
      <c r="J2207">
        <v>0.55000000000000004</v>
      </c>
      <c r="K2207">
        <v>0</v>
      </c>
    </row>
    <row r="2208" spans="1:11">
      <c r="A2208" s="57">
        <v>41548</v>
      </c>
      <c r="B2208">
        <v>14</v>
      </c>
      <c r="C2208">
        <v>5659.09</v>
      </c>
      <c r="D2208">
        <v>5874.61</v>
      </c>
      <c r="E2208">
        <v>5874.61</v>
      </c>
      <c r="F2208">
        <v>7519</v>
      </c>
      <c r="G2208" t="s">
        <v>499</v>
      </c>
      <c r="H2208" t="s">
        <v>267</v>
      </c>
      <c r="I2208" t="s">
        <v>277</v>
      </c>
      <c r="J2208">
        <v>0.55000000000000004</v>
      </c>
      <c r="K2208">
        <v>0</v>
      </c>
    </row>
    <row r="2209" spans="1:11">
      <c r="A2209" s="57">
        <v>41548</v>
      </c>
      <c r="B2209">
        <v>1</v>
      </c>
      <c r="C2209">
        <v>10.3</v>
      </c>
      <c r="D2209">
        <v>0</v>
      </c>
      <c r="E2209">
        <v>10.3</v>
      </c>
      <c r="F2209">
        <v>7523</v>
      </c>
      <c r="G2209" t="s">
        <v>500</v>
      </c>
      <c r="H2209" t="s">
        <v>265</v>
      </c>
      <c r="I2209">
        <v>0</v>
      </c>
      <c r="J2209">
        <v>0</v>
      </c>
      <c r="K2209">
        <v>0</v>
      </c>
    </row>
    <row r="2210" spans="1:11">
      <c r="A2210" s="57">
        <v>41548</v>
      </c>
      <c r="B2210">
        <v>27839</v>
      </c>
      <c r="C2210">
        <v>893166.05</v>
      </c>
      <c r="D2210">
        <v>893166.05</v>
      </c>
      <c r="E2210">
        <v>893166.05</v>
      </c>
      <c r="F2210">
        <v>7523</v>
      </c>
      <c r="G2210" t="s">
        <v>500</v>
      </c>
      <c r="H2210" t="s">
        <v>265</v>
      </c>
      <c r="I2210" t="s">
        <v>271</v>
      </c>
      <c r="J2210">
        <v>0.52</v>
      </c>
      <c r="K2210">
        <v>0</v>
      </c>
    </row>
    <row r="2211" spans="1:11">
      <c r="A2211" s="57">
        <v>41548</v>
      </c>
      <c r="B2211">
        <v>173</v>
      </c>
      <c r="C2211">
        <v>4941.46</v>
      </c>
      <c r="D2211">
        <v>5089.66</v>
      </c>
      <c r="E2211">
        <v>5089.66</v>
      </c>
      <c r="F2211">
        <v>7523</v>
      </c>
      <c r="G2211" t="s">
        <v>500</v>
      </c>
      <c r="H2211" t="s">
        <v>267</v>
      </c>
      <c r="I2211" t="s">
        <v>271</v>
      </c>
      <c r="J2211">
        <v>0.52</v>
      </c>
      <c r="K2211">
        <v>0</v>
      </c>
    </row>
    <row r="2212" spans="1:11">
      <c r="A2212" s="57">
        <v>41548</v>
      </c>
      <c r="B2212">
        <v>56</v>
      </c>
      <c r="C2212">
        <v>33442.42</v>
      </c>
      <c r="D2212">
        <v>33442.42</v>
      </c>
      <c r="E2212">
        <v>33442.42</v>
      </c>
      <c r="F2212">
        <v>7531</v>
      </c>
      <c r="G2212" t="s">
        <v>501</v>
      </c>
      <c r="H2212" t="s">
        <v>265</v>
      </c>
      <c r="I2212" t="s">
        <v>271</v>
      </c>
      <c r="J2212">
        <v>0.52</v>
      </c>
      <c r="K2212">
        <v>0</v>
      </c>
    </row>
    <row r="2213" spans="1:11">
      <c r="A2213" s="57">
        <v>41548</v>
      </c>
      <c r="B2213">
        <v>3761</v>
      </c>
      <c r="C2213">
        <v>1544740.3</v>
      </c>
      <c r="D2213">
        <v>1544740.3</v>
      </c>
      <c r="E2213">
        <v>1544740.3</v>
      </c>
      <c r="F2213">
        <v>7538</v>
      </c>
      <c r="G2213" t="s">
        <v>503</v>
      </c>
      <c r="H2213" t="s">
        <v>265</v>
      </c>
      <c r="I2213" t="s">
        <v>271</v>
      </c>
      <c r="J2213">
        <v>0.52</v>
      </c>
      <c r="K2213">
        <v>0</v>
      </c>
    </row>
    <row r="2214" spans="1:11">
      <c r="A2214" s="57">
        <v>41548</v>
      </c>
      <c r="B2214">
        <v>17</v>
      </c>
      <c r="C2214">
        <v>7736.83</v>
      </c>
      <c r="D2214">
        <v>7968.97</v>
      </c>
      <c r="E2214">
        <v>7968.97</v>
      </c>
      <c r="F2214">
        <v>7538</v>
      </c>
      <c r="G2214" t="s">
        <v>503</v>
      </c>
      <c r="H2214" t="s">
        <v>267</v>
      </c>
      <c r="I2214" t="s">
        <v>271</v>
      </c>
      <c r="J2214">
        <v>0.52</v>
      </c>
      <c r="K2214">
        <v>0</v>
      </c>
    </row>
    <row r="2215" spans="1:11">
      <c r="A2215" s="57">
        <v>41548</v>
      </c>
      <c r="B2215">
        <v>1</v>
      </c>
      <c r="C2215">
        <v>33.47</v>
      </c>
      <c r="D2215">
        <v>34.47</v>
      </c>
      <c r="E2215">
        <v>34.47</v>
      </c>
      <c r="F2215">
        <v>7542</v>
      </c>
      <c r="G2215" t="s">
        <v>504</v>
      </c>
      <c r="H2215" t="s">
        <v>267</v>
      </c>
      <c r="I2215" t="s">
        <v>271</v>
      </c>
      <c r="J2215">
        <v>0.52</v>
      </c>
      <c r="K2215">
        <v>0</v>
      </c>
    </row>
    <row r="2216" spans="1:11">
      <c r="A2216" s="57">
        <v>41548</v>
      </c>
      <c r="B2216">
        <v>2</v>
      </c>
      <c r="C2216">
        <v>158</v>
      </c>
      <c r="D2216">
        <v>158</v>
      </c>
      <c r="E2216">
        <v>158</v>
      </c>
      <c r="F2216">
        <v>7549</v>
      </c>
      <c r="G2216" t="s">
        <v>505</v>
      </c>
      <c r="H2216" t="s">
        <v>265</v>
      </c>
      <c r="I2216" t="s">
        <v>271</v>
      </c>
      <c r="J2216">
        <v>0.52</v>
      </c>
      <c r="K2216">
        <v>0</v>
      </c>
    </row>
    <row r="2217" spans="1:11">
      <c r="A2217" s="57">
        <v>41548</v>
      </c>
      <c r="B2217">
        <v>1</v>
      </c>
      <c r="C2217">
        <v>271.47000000000003</v>
      </c>
      <c r="D2217">
        <v>279.61</v>
      </c>
      <c r="E2217">
        <v>279.61</v>
      </c>
      <c r="F2217">
        <v>7549</v>
      </c>
      <c r="G2217" t="s">
        <v>505</v>
      </c>
      <c r="H2217" t="s">
        <v>267</v>
      </c>
      <c r="I2217" t="s">
        <v>271</v>
      </c>
      <c r="J2217">
        <v>0.52</v>
      </c>
      <c r="K2217">
        <v>0</v>
      </c>
    </row>
    <row r="2218" spans="1:11">
      <c r="A2218" s="57">
        <v>41548</v>
      </c>
      <c r="B2218">
        <v>112</v>
      </c>
      <c r="C2218">
        <v>46024.82</v>
      </c>
      <c r="D2218">
        <v>46024.82</v>
      </c>
      <c r="E2218">
        <v>46024.82</v>
      </c>
      <c r="F2218">
        <v>7622</v>
      </c>
      <c r="G2218" t="s">
        <v>506</v>
      </c>
      <c r="H2218" t="s">
        <v>265</v>
      </c>
      <c r="I2218" t="s">
        <v>266</v>
      </c>
      <c r="J2218">
        <v>0.5</v>
      </c>
      <c r="K2218">
        <v>0</v>
      </c>
    </row>
    <row r="2219" spans="1:11">
      <c r="A2219" s="57">
        <v>41548</v>
      </c>
      <c r="B2219">
        <v>7</v>
      </c>
      <c r="C2219">
        <v>421.54</v>
      </c>
      <c r="D2219">
        <v>434.2</v>
      </c>
      <c r="E2219">
        <v>434.2</v>
      </c>
      <c r="F2219">
        <v>7629</v>
      </c>
      <c r="G2219" t="s">
        <v>507</v>
      </c>
      <c r="H2219" t="s">
        <v>267</v>
      </c>
      <c r="I2219" t="s">
        <v>266</v>
      </c>
      <c r="J2219">
        <v>0.5</v>
      </c>
      <c r="K2219">
        <v>0</v>
      </c>
    </row>
    <row r="2220" spans="1:11">
      <c r="A2220" s="57">
        <v>41548</v>
      </c>
      <c r="B2220">
        <v>8</v>
      </c>
      <c r="C2220">
        <v>14689.3</v>
      </c>
      <c r="D2220">
        <v>15130</v>
      </c>
      <c r="E2220">
        <v>15130</v>
      </c>
      <c r="F2220">
        <v>7631</v>
      </c>
      <c r="G2220" t="s">
        <v>508</v>
      </c>
      <c r="H2220" t="s">
        <v>267</v>
      </c>
      <c r="I2220" t="s">
        <v>268</v>
      </c>
      <c r="J2220">
        <v>0.5</v>
      </c>
      <c r="K2220">
        <v>0</v>
      </c>
    </row>
    <row r="2221" spans="1:11">
      <c r="A2221" s="57">
        <v>41548</v>
      </c>
      <c r="B2221">
        <v>169</v>
      </c>
      <c r="C2221">
        <v>22981.49</v>
      </c>
      <c r="D2221">
        <v>22981.49</v>
      </c>
      <c r="E2221">
        <v>22981.49</v>
      </c>
      <c r="F2221">
        <v>7699</v>
      </c>
      <c r="G2221" t="s">
        <v>509</v>
      </c>
      <c r="H2221" t="s">
        <v>265</v>
      </c>
      <c r="I2221" t="s">
        <v>266</v>
      </c>
      <c r="J2221">
        <v>0.5</v>
      </c>
      <c r="K2221">
        <v>0</v>
      </c>
    </row>
    <row r="2222" spans="1:11">
      <c r="A2222" s="57">
        <v>41548</v>
      </c>
      <c r="B2222">
        <v>6</v>
      </c>
      <c r="C2222">
        <v>1869.36</v>
      </c>
      <c r="D2222">
        <v>1925.44</v>
      </c>
      <c r="E2222">
        <v>1925.44</v>
      </c>
      <c r="F2222">
        <v>7699</v>
      </c>
      <c r="G2222" t="s">
        <v>509</v>
      </c>
      <c r="H2222" t="s">
        <v>267</v>
      </c>
      <c r="I2222" t="s">
        <v>266</v>
      </c>
      <c r="J2222">
        <v>0.5</v>
      </c>
      <c r="K2222">
        <v>0</v>
      </c>
    </row>
    <row r="2223" spans="1:11">
      <c r="A2223" s="57">
        <v>41548</v>
      </c>
      <c r="B2223">
        <v>7</v>
      </c>
      <c r="C2223">
        <v>447.49</v>
      </c>
      <c r="D2223">
        <v>460.89</v>
      </c>
      <c r="E2223">
        <v>460.89</v>
      </c>
      <c r="F2223">
        <v>7829</v>
      </c>
      <c r="G2223" t="s">
        <v>510</v>
      </c>
      <c r="H2223" t="s">
        <v>267</v>
      </c>
      <c r="I2223" t="s">
        <v>266</v>
      </c>
      <c r="J2223">
        <v>0.5</v>
      </c>
      <c r="K2223">
        <v>0</v>
      </c>
    </row>
    <row r="2224" spans="1:11">
      <c r="A2224" s="57">
        <v>41548</v>
      </c>
      <c r="B2224">
        <v>8405</v>
      </c>
      <c r="C2224">
        <v>364699.19</v>
      </c>
      <c r="D2224">
        <v>364699.19</v>
      </c>
      <c r="E2224">
        <v>364699.19</v>
      </c>
      <c r="F2224">
        <v>7832</v>
      </c>
      <c r="G2224" t="s">
        <v>511</v>
      </c>
      <c r="H2224" t="s">
        <v>265</v>
      </c>
      <c r="I2224" t="s">
        <v>266</v>
      </c>
      <c r="J2224">
        <v>0.5</v>
      </c>
      <c r="K2224">
        <v>0</v>
      </c>
    </row>
    <row r="2225" spans="1:11">
      <c r="A2225" s="57">
        <v>41548</v>
      </c>
      <c r="B2225">
        <v>84</v>
      </c>
      <c r="C2225">
        <v>2224.0100000000002</v>
      </c>
      <c r="D2225">
        <v>2299.61</v>
      </c>
      <c r="E2225">
        <v>2299.61</v>
      </c>
      <c r="F2225">
        <v>7832</v>
      </c>
      <c r="G2225" t="s">
        <v>511</v>
      </c>
      <c r="H2225" t="s">
        <v>267</v>
      </c>
      <c r="I2225" t="s">
        <v>266</v>
      </c>
      <c r="J2225">
        <v>0.5</v>
      </c>
      <c r="K2225">
        <v>0</v>
      </c>
    </row>
    <row r="2226" spans="1:11">
      <c r="A2226" s="57">
        <v>41548</v>
      </c>
      <c r="B2226">
        <v>132</v>
      </c>
      <c r="C2226">
        <v>6075.83</v>
      </c>
      <c r="D2226">
        <v>6075.83</v>
      </c>
      <c r="E2226">
        <v>6075.83</v>
      </c>
      <c r="F2226">
        <v>7841</v>
      </c>
      <c r="G2226" t="s">
        <v>512</v>
      </c>
      <c r="H2226" t="s">
        <v>265</v>
      </c>
      <c r="I2226" t="s">
        <v>268</v>
      </c>
      <c r="J2226">
        <v>0.5</v>
      </c>
      <c r="K2226">
        <v>0</v>
      </c>
    </row>
    <row r="2227" spans="1:11">
      <c r="A2227" s="57">
        <v>41548</v>
      </c>
      <c r="B2227">
        <v>29</v>
      </c>
      <c r="C2227">
        <v>1024.55</v>
      </c>
      <c r="D2227">
        <v>1055.25</v>
      </c>
      <c r="E2227">
        <v>1055.25</v>
      </c>
      <c r="F2227">
        <v>7841</v>
      </c>
      <c r="G2227" t="s">
        <v>512</v>
      </c>
      <c r="H2227" t="s">
        <v>267</v>
      </c>
      <c r="I2227" t="s">
        <v>268</v>
      </c>
      <c r="J2227">
        <v>0.5</v>
      </c>
      <c r="K2227">
        <v>0</v>
      </c>
    </row>
    <row r="2228" spans="1:11">
      <c r="A2228" s="57">
        <v>41548</v>
      </c>
      <c r="B2228">
        <v>19</v>
      </c>
      <c r="C2228">
        <v>4147.3599999999997</v>
      </c>
      <c r="D2228">
        <v>4147.3599999999997</v>
      </c>
      <c r="E2228">
        <v>4147.3599999999997</v>
      </c>
      <c r="F2228">
        <v>7911</v>
      </c>
      <c r="G2228" t="s">
        <v>513</v>
      </c>
      <c r="H2228" t="s">
        <v>265</v>
      </c>
      <c r="I2228" t="s">
        <v>266</v>
      </c>
      <c r="J2228">
        <v>0.5</v>
      </c>
      <c r="K2228">
        <v>0</v>
      </c>
    </row>
    <row r="2229" spans="1:11">
      <c r="A2229" s="57">
        <v>41548</v>
      </c>
      <c r="B2229">
        <v>6</v>
      </c>
      <c r="C2229">
        <v>428.09</v>
      </c>
      <c r="D2229">
        <v>440.95</v>
      </c>
      <c r="E2229">
        <v>440.95</v>
      </c>
      <c r="F2229">
        <v>7911</v>
      </c>
      <c r="G2229" t="s">
        <v>513</v>
      </c>
      <c r="H2229" t="s">
        <v>267</v>
      </c>
      <c r="I2229" t="s">
        <v>266</v>
      </c>
      <c r="J2229">
        <v>0.5</v>
      </c>
      <c r="K2229">
        <v>0</v>
      </c>
    </row>
    <row r="2230" spans="1:11">
      <c r="A2230" s="57">
        <v>41548</v>
      </c>
      <c r="B2230">
        <v>11519</v>
      </c>
      <c r="C2230">
        <v>3016713.77</v>
      </c>
      <c r="D2230">
        <v>3016713.77</v>
      </c>
      <c r="E2230">
        <v>3016713.77</v>
      </c>
      <c r="F2230">
        <v>7922</v>
      </c>
      <c r="G2230" t="s">
        <v>514</v>
      </c>
      <c r="H2230" t="s">
        <v>265</v>
      </c>
      <c r="I2230" t="s">
        <v>266</v>
      </c>
      <c r="J2230">
        <v>0.5</v>
      </c>
      <c r="K2230">
        <v>0</v>
      </c>
    </row>
    <row r="2231" spans="1:11">
      <c r="A2231" s="57">
        <v>41548</v>
      </c>
      <c r="B2231">
        <v>857</v>
      </c>
      <c r="C2231">
        <v>266029.44</v>
      </c>
      <c r="D2231">
        <v>274513.38</v>
      </c>
      <c r="E2231">
        <v>274513.38</v>
      </c>
      <c r="F2231">
        <v>7922</v>
      </c>
      <c r="G2231" t="s">
        <v>514</v>
      </c>
      <c r="H2231" t="s">
        <v>267</v>
      </c>
      <c r="I2231" t="s">
        <v>266</v>
      </c>
      <c r="J2231">
        <v>0.5</v>
      </c>
      <c r="K2231">
        <v>0</v>
      </c>
    </row>
    <row r="2232" spans="1:11">
      <c r="A2232" s="57">
        <v>41548</v>
      </c>
      <c r="B2232">
        <v>157</v>
      </c>
      <c r="C2232">
        <v>44306.85</v>
      </c>
      <c r="D2232">
        <v>44306.85</v>
      </c>
      <c r="E2232">
        <v>44306.85</v>
      </c>
      <c r="F2232">
        <v>7929</v>
      </c>
      <c r="G2232" t="s">
        <v>515</v>
      </c>
      <c r="H2232" t="s">
        <v>265</v>
      </c>
      <c r="I2232" t="s">
        <v>266</v>
      </c>
      <c r="J2232">
        <v>0.5</v>
      </c>
      <c r="K2232">
        <v>0</v>
      </c>
    </row>
    <row r="2233" spans="1:11">
      <c r="A2233" s="57">
        <v>41548</v>
      </c>
      <c r="B2233">
        <v>21</v>
      </c>
      <c r="C2233">
        <v>3661.96</v>
      </c>
      <c r="D2233">
        <v>3771.86</v>
      </c>
      <c r="E2233">
        <v>3771.86</v>
      </c>
      <c r="F2233">
        <v>7929</v>
      </c>
      <c r="G2233" t="s">
        <v>515</v>
      </c>
      <c r="H2233" t="s">
        <v>267</v>
      </c>
      <c r="I2233" t="s">
        <v>266</v>
      </c>
      <c r="J2233">
        <v>0.5</v>
      </c>
      <c r="K2233">
        <v>0</v>
      </c>
    </row>
    <row r="2234" spans="1:11">
      <c r="A2234" s="57">
        <v>41548</v>
      </c>
      <c r="B2234">
        <v>90</v>
      </c>
      <c r="C2234">
        <v>13507.35</v>
      </c>
      <c r="D2234">
        <v>13507.35</v>
      </c>
      <c r="E2234">
        <v>13507.35</v>
      </c>
      <c r="F2234">
        <v>7941</v>
      </c>
      <c r="G2234" t="s">
        <v>517</v>
      </c>
      <c r="H2234" t="s">
        <v>265</v>
      </c>
      <c r="I2234" t="s">
        <v>266</v>
      </c>
      <c r="J2234">
        <v>0.5</v>
      </c>
      <c r="K2234">
        <v>0</v>
      </c>
    </row>
    <row r="2235" spans="1:11">
      <c r="A2235" s="57">
        <v>41548</v>
      </c>
      <c r="B2235">
        <v>26</v>
      </c>
      <c r="C2235">
        <v>5641.66</v>
      </c>
      <c r="D2235">
        <v>5842.06</v>
      </c>
      <c r="E2235">
        <v>5842.06</v>
      </c>
      <c r="F2235">
        <v>7941</v>
      </c>
      <c r="G2235" t="s">
        <v>517</v>
      </c>
      <c r="H2235" t="s">
        <v>267</v>
      </c>
      <c r="I2235" t="s">
        <v>266</v>
      </c>
      <c r="J2235">
        <v>0.5</v>
      </c>
      <c r="K2235">
        <v>0</v>
      </c>
    </row>
    <row r="2236" spans="1:11">
      <c r="A2236" s="57">
        <v>41548</v>
      </c>
      <c r="B2236">
        <v>760</v>
      </c>
      <c r="C2236">
        <v>73782.48</v>
      </c>
      <c r="D2236">
        <v>73782.48</v>
      </c>
      <c r="E2236">
        <v>73782.48</v>
      </c>
      <c r="F2236">
        <v>7991</v>
      </c>
      <c r="G2236" t="s">
        <v>518</v>
      </c>
      <c r="H2236" t="s">
        <v>265</v>
      </c>
      <c r="I2236" t="s">
        <v>266</v>
      </c>
      <c r="J2236">
        <v>0.5</v>
      </c>
      <c r="K2236">
        <v>0</v>
      </c>
    </row>
    <row r="2237" spans="1:11">
      <c r="A2237" s="57">
        <v>41548</v>
      </c>
      <c r="B2237">
        <v>371</v>
      </c>
      <c r="C2237">
        <v>40183.57</v>
      </c>
      <c r="D2237">
        <v>41438.550000000003</v>
      </c>
      <c r="E2237">
        <v>41438.550000000003</v>
      </c>
      <c r="F2237">
        <v>7991</v>
      </c>
      <c r="G2237" t="s">
        <v>518</v>
      </c>
      <c r="H2237" t="s">
        <v>267</v>
      </c>
      <c r="I2237" t="s">
        <v>266</v>
      </c>
      <c r="J2237">
        <v>0.5</v>
      </c>
      <c r="K2237">
        <v>0</v>
      </c>
    </row>
    <row r="2238" spans="1:11">
      <c r="A2238" s="57">
        <v>41548</v>
      </c>
      <c r="B2238">
        <v>386</v>
      </c>
      <c r="C2238">
        <v>55409.68</v>
      </c>
      <c r="D2238">
        <v>55409.68</v>
      </c>
      <c r="E2238">
        <v>55409.68</v>
      </c>
      <c r="F2238">
        <v>7992</v>
      </c>
      <c r="G2238" t="s">
        <v>519</v>
      </c>
      <c r="H2238" t="s">
        <v>265</v>
      </c>
      <c r="I2238" t="s">
        <v>266</v>
      </c>
      <c r="J2238">
        <v>0.5</v>
      </c>
      <c r="K2238">
        <v>0</v>
      </c>
    </row>
    <row r="2239" spans="1:11">
      <c r="A2239" s="57">
        <v>41548</v>
      </c>
      <c r="B2239">
        <v>90</v>
      </c>
      <c r="C2239">
        <v>29496.799999999999</v>
      </c>
      <c r="D2239">
        <v>30381.7</v>
      </c>
      <c r="E2239">
        <v>30381.7</v>
      </c>
      <c r="F2239">
        <v>7992</v>
      </c>
      <c r="G2239" t="s">
        <v>519</v>
      </c>
      <c r="H2239" t="s">
        <v>267</v>
      </c>
      <c r="I2239" t="s">
        <v>266</v>
      </c>
      <c r="J2239">
        <v>0.5</v>
      </c>
      <c r="K2239">
        <v>0</v>
      </c>
    </row>
    <row r="2240" spans="1:11">
      <c r="A2240" s="57">
        <v>41548</v>
      </c>
      <c r="B2240">
        <v>3</v>
      </c>
      <c r="C2240">
        <v>21.61</v>
      </c>
      <c r="D2240">
        <v>22.27</v>
      </c>
      <c r="E2240">
        <v>22.27</v>
      </c>
      <c r="F2240">
        <v>7993</v>
      </c>
      <c r="G2240" t="s">
        <v>520</v>
      </c>
      <c r="H2240" t="s">
        <v>267</v>
      </c>
      <c r="I2240" t="s">
        <v>268</v>
      </c>
      <c r="J2240">
        <v>0.5</v>
      </c>
      <c r="K2240">
        <v>0</v>
      </c>
    </row>
    <row r="2241" spans="1:11">
      <c r="A2241" s="57">
        <v>41548</v>
      </c>
      <c r="B2241">
        <v>5</v>
      </c>
      <c r="C2241">
        <v>50.3</v>
      </c>
      <c r="D2241">
        <v>51.8</v>
      </c>
      <c r="E2241">
        <v>51.8</v>
      </c>
      <c r="F2241">
        <v>7994</v>
      </c>
      <c r="G2241" t="s">
        <v>521</v>
      </c>
      <c r="H2241" t="s">
        <v>267</v>
      </c>
      <c r="I2241" t="s">
        <v>266</v>
      </c>
      <c r="J2241">
        <v>0.5</v>
      </c>
      <c r="K2241">
        <v>0</v>
      </c>
    </row>
    <row r="2242" spans="1:11">
      <c r="A2242" s="57">
        <v>41548</v>
      </c>
      <c r="B2242">
        <v>611</v>
      </c>
      <c r="C2242">
        <v>72607.06</v>
      </c>
      <c r="D2242">
        <v>72607.06</v>
      </c>
      <c r="E2242">
        <v>72607.06</v>
      </c>
      <c r="F2242">
        <v>7996</v>
      </c>
      <c r="G2242" t="s">
        <v>522</v>
      </c>
      <c r="H2242" t="s">
        <v>265</v>
      </c>
      <c r="I2242" t="s">
        <v>266</v>
      </c>
      <c r="J2242">
        <v>0.5</v>
      </c>
      <c r="K2242">
        <v>0</v>
      </c>
    </row>
    <row r="2243" spans="1:11">
      <c r="A2243" s="57">
        <v>41548</v>
      </c>
      <c r="B2243">
        <v>416</v>
      </c>
      <c r="C2243">
        <v>52560.34</v>
      </c>
      <c r="D2243">
        <v>54165.04</v>
      </c>
      <c r="E2243">
        <v>54165.04</v>
      </c>
      <c r="F2243">
        <v>7996</v>
      </c>
      <c r="G2243" t="s">
        <v>522</v>
      </c>
      <c r="H2243" t="s">
        <v>267</v>
      </c>
      <c r="I2243" t="s">
        <v>266</v>
      </c>
      <c r="J2243">
        <v>0.5</v>
      </c>
      <c r="K2243">
        <v>0</v>
      </c>
    </row>
    <row r="2244" spans="1:11">
      <c r="A2244" s="57">
        <v>41548</v>
      </c>
      <c r="B2244">
        <v>7195</v>
      </c>
      <c r="C2244">
        <v>356986.14</v>
      </c>
      <c r="D2244">
        <v>356986.14</v>
      </c>
      <c r="E2244">
        <v>356986.14</v>
      </c>
      <c r="F2244">
        <v>7997</v>
      </c>
      <c r="G2244" t="s">
        <v>523</v>
      </c>
      <c r="H2244" t="s">
        <v>265</v>
      </c>
      <c r="I2244" t="s">
        <v>266</v>
      </c>
      <c r="J2244">
        <v>0.5</v>
      </c>
      <c r="K2244">
        <v>0</v>
      </c>
    </row>
    <row r="2245" spans="1:11">
      <c r="A2245" s="57">
        <v>41548</v>
      </c>
      <c r="B2245">
        <v>172</v>
      </c>
      <c r="C2245">
        <v>58371.75</v>
      </c>
      <c r="D2245">
        <v>59964.45</v>
      </c>
      <c r="E2245">
        <v>59964.45</v>
      </c>
      <c r="F2245">
        <v>7997</v>
      </c>
      <c r="G2245" t="s">
        <v>523</v>
      </c>
      <c r="H2245" t="s">
        <v>267</v>
      </c>
      <c r="I2245" t="s">
        <v>266</v>
      </c>
      <c r="J2245">
        <v>0.5</v>
      </c>
      <c r="K2245">
        <v>0</v>
      </c>
    </row>
    <row r="2246" spans="1:11">
      <c r="A2246" s="57">
        <v>41548</v>
      </c>
      <c r="B2246">
        <v>124</v>
      </c>
      <c r="C2246">
        <v>12974.53</v>
      </c>
      <c r="D2246">
        <v>12974.53</v>
      </c>
      <c r="E2246">
        <v>12974.53</v>
      </c>
      <c r="F2246">
        <v>7998</v>
      </c>
      <c r="G2246" t="s">
        <v>524</v>
      </c>
      <c r="H2246" t="s">
        <v>265</v>
      </c>
      <c r="I2246" t="s">
        <v>266</v>
      </c>
      <c r="J2246">
        <v>0.5</v>
      </c>
      <c r="K2246">
        <v>0</v>
      </c>
    </row>
    <row r="2247" spans="1:11">
      <c r="A2247" s="57">
        <v>41548</v>
      </c>
      <c r="B2247">
        <v>12</v>
      </c>
      <c r="C2247">
        <v>717.52</v>
      </c>
      <c r="D2247">
        <v>739.06</v>
      </c>
      <c r="E2247">
        <v>739.06</v>
      </c>
      <c r="F2247">
        <v>7998</v>
      </c>
      <c r="G2247" t="s">
        <v>524</v>
      </c>
      <c r="H2247" t="s">
        <v>267</v>
      </c>
      <c r="I2247" t="s">
        <v>266</v>
      </c>
      <c r="J2247">
        <v>0.5</v>
      </c>
      <c r="K2247">
        <v>0</v>
      </c>
    </row>
    <row r="2248" spans="1:11">
      <c r="A2248" s="57">
        <v>41548</v>
      </c>
      <c r="B2248">
        <v>677</v>
      </c>
      <c r="C2248">
        <v>50589.53</v>
      </c>
      <c r="D2248">
        <v>50589.53</v>
      </c>
      <c r="E2248">
        <v>50589.53</v>
      </c>
      <c r="F2248">
        <v>7999</v>
      </c>
      <c r="G2248" t="s">
        <v>525</v>
      </c>
      <c r="H2248" t="s">
        <v>265</v>
      </c>
      <c r="I2248" t="s">
        <v>266</v>
      </c>
      <c r="J2248">
        <v>0.5</v>
      </c>
      <c r="K2248">
        <v>0</v>
      </c>
    </row>
    <row r="2249" spans="1:11">
      <c r="A2249" s="57">
        <v>41548</v>
      </c>
      <c r="B2249">
        <v>919</v>
      </c>
      <c r="C2249">
        <v>58578.86</v>
      </c>
      <c r="D2249">
        <v>60378.18</v>
      </c>
      <c r="E2249">
        <v>60378.18</v>
      </c>
      <c r="F2249">
        <v>7999</v>
      </c>
      <c r="G2249" t="s">
        <v>525</v>
      </c>
      <c r="H2249" t="s">
        <v>267</v>
      </c>
      <c r="I2249" t="s">
        <v>266</v>
      </c>
      <c r="J2249">
        <v>0.5</v>
      </c>
      <c r="K2249">
        <v>0</v>
      </c>
    </row>
    <row r="2250" spans="1:11">
      <c r="A2250" s="57">
        <v>41548</v>
      </c>
      <c r="B2250">
        <v>1</v>
      </c>
      <c r="C2250">
        <v>125</v>
      </c>
      <c r="D2250">
        <v>0</v>
      </c>
      <c r="E2250">
        <v>125</v>
      </c>
      <c r="F2250">
        <v>8011</v>
      </c>
      <c r="G2250" t="s">
        <v>526</v>
      </c>
      <c r="H2250" t="s">
        <v>265</v>
      </c>
      <c r="I2250">
        <v>0</v>
      </c>
      <c r="J2250">
        <v>0</v>
      </c>
      <c r="K2250">
        <v>0</v>
      </c>
    </row>
    <row r="2251" spans="1:11">
      <c r="A2251" s="57">
        <v>41548</v>
      </c>
      <c r="B2251">
        <v>1293</v>
      </c>
      <c r="C2251">
        <v>475786.98</v>
      </c>
      <c r="D2251">
        <v>475786.98</v>
      </c>
      <c r="E2251">
        <v>475786.98</v>
      </c>
      <c r="F2251">
        <v>8011</v>
      </c>
      <c r="G2251" t="s">
        <v>526</v>
      </c>
      <c r="H2251" t="s">
        <v>265</v>
      </c>
      <c r="I2251" t="s">
        <v>266</v>
      </c>
      <c r="J2251">
        <v>0.5</v>
      </c>
      <c r="K2251">
        <v>0</v>
      </c>
    </row>
    <row r="2252" spans="1:11">
      <c r="A2252" s="57">
        <v>41548</v>
      </c>
      <c r="B2252">
        <v>33</v>
      </c>
      <c r="C2252">
        <v>16472.46</v>
      </c>
      <c r="D2252">
        <v>17018.060000000001</v>
      </c>
      <c r="E2252">
        <v>17018.060000000001</v>
      </c>
      <c r="F2252">
        <v>8011</v>
      </c>
      <c r="G2252" t="s">
        <v>526</v>
      </c>
      <c r="H2252" t="s">
        <v>267</v>
      </c>
      <c r="I2252" t="s">
        <v>266</v>
      </c>
      <c r="J2252">
        <v>0.5</v>
      </c>
      <c r="K2252">
        <v>0</v>
      </c>
    </row>
    <row r="2253" spans="1:11">
      <c r="A2253" s="57">
        <v>41548</v>
      </c>
      <c r="B2253">
        <v>4201</v>
      </c>
      <c r="C2253">
        <v>1448313.75</v>
      </c>
      <c r="D2253">
        <v>1448313.75</v>
      </c>
      <c r="E2253">
        <v>1448313.75</v>
      </c>
      <c r="F2253">
        <v>8021</v>
      </c>
      <c r="G2253" t="s">
        <v>527</v>
      </c>
      <c r="H2253" t="s">
        <v>265</v>
      </c>
      <c r="I2253" t="s">
        <v>266</v>
      </c>
      <c r="J2253">
        <v>0.5</v>
      </c>
      <c r="K2253">
        <v>0</v>
      </c>
    </row>
    <row r="2254" spans="1:11">
      <c r="A2254" s="57">
        <v>41548</v>
      </c>
      <c r="B2254">
        <v>43</v>
      </c>
      <c r="C2254">
        <v>38064.639999999999</v>
      </c>
      <c r="D2254">
        <v>39206.58</v>
      </c>
      <c r="E2254">
        <v>39206.58</v>
      </c>
      <c r="F2254">
        <v>8021</v>
      </c>
      <c r="G2254" t="s">
        <v>527</v>
      </c>
      <c r="H2254" t="s">
        <v>267</v>
      </c>
      <c r="I2254" t="s">
        <v>266</v>
      </c>
      <c r="J2254">
        <v>0.5</v>
      </c>
      <c r="K2254">
        <v>0</v>
      </c>
    </row>
    <row r="2255" spans="1:11">
      <c r="A2255" s="57">
        <v>41548</v>
      </c>
      <c r="B2255">
        <v>932</v>
      </c>
      <c r="C2255">
        <v>60513.97</v>
      </c>
      <c r="D2255">
        <v>60513.97</v>
      </c>
      <c r="E2255">
        <v>60513.97</v>
      </c>
      <c r="F2255">
        <v>8041</v>
      </c>
      <c r="G2255" t="s">
        <v>528</v>
      </c>
      <c r="H2255" t="s">
        <v>265</v>
      </c>
      <c r="I2255" t="s">
        <v>266</v>
      </c>
      <c r="J2255">
        <v>0.5</v>
      </c>
      <c r="K2255">
        <v>0</v>
      </c>
    </row>
    <row r="2256" spans="1:11">
      <c r="A2256" s="57">
        <v>41548</v>
      </c>
      <c r="B2256">
        <v>4</v>
      </c>
      <c r="C2256">
        <v>3344.16</v>
      </c>
      <c r="D2256">
        <v>3444.5</v>
      </c>
      <c r="E2256">
        <v>3444.5</v>
      </c>
      <c r="F2256">
        <v>8041</v>
      </c>
      <c r="G2256" t="s">
        <v>528</v>
      </c>
      <c r="H2256" t="s">
        <v>267</v>
      </c>
      <c r="I2256" t="s">
        <v>266</v>
      </c>
      <c r="J2256">
        <v>0.5</v>
      </c>
      <c r="K2256">
        <v>0</v>
      </c>
    </row>
    <row r="2257" spans="1:11">
      <c r="A2257" s="57">
        <v>41548</v>
      </c>
      <c r="B2257">
        <v>1490</v>
      </c>
      <c r="C2257">
        <v>420429.85</v>
      </c>
      <c r="D2257">
        <v>420429.85</v>
      </c>
      <c r="E2257">
        <v>420429.85</v>
      </c>
      <c r="F2257">
        <v>8042</v>
      </c>
      <c r="G2257" t="s">
        <v>529</v>
      </c>
      <c r="H2257" t="s">
        <v>265</v>
      </c>
      <c r="I2257" t="s">
        <v>266</v>
      </c>
      <c r="J2257">
        <v>0.5</v>
      </c>
      <c r="K2257">
        <v>0</v>
      </c>
    </row>
    <row r="2258" spans="1:11">
      <c r="A2258" s="57">
        <v>41548</v>
      </c>
      <c r="B2258">
        <v>4</v>
      </c>
      <c r="C2258">
        <v>1966.89</v>
      </c>
      <c r="D2258">
        <v>2025.91</v>
      </c>
      <c r="E2258">
        <v>2025.91</v>
      </c>
      <c r="F2258">
        <v>8042</v>
      </c>
      <c r="G2258" t="s">
        <v>529</v>
      </c>
      <c r="H2258" t="s">
        <v>267</v>
      </c>
      <c r="I2258" t="s">
        <v>266</v>
      </c>
      <c r="J2258">
        <v>0.5</v>
      </c>
      <c r="K2258">
        <v>0</v>
      </c>
    </row>
    <row r="2259" spans="1:11">
      <c r="A2259" s="57">
        <v>41548</v>
      </c>
      <c r="B2259">
        <v>551</v>
      </c>
      <c r="C2259">
        <v>132713.99</v>
      </c>
      <c r="D2259">
        <v>132713.99</v>
      </c>
      <c r="E2259">
        <v>132713.99</v>
      </c>
      <c r="F2259">
        <v>8043</v>
      </c>
      <c r="G2259" t="s">
        <v>530</v>
      </c>
      <c r="H2259" t="s">
        <v>265</v>
      </c>
      <c r="I2259" t="s">
        <v>266</v>
      </c>
      <c r="J2259">
        <v>0.5</v>
      </c>
      <c r="K2259">
        <v>0</v>
      </c>
    </row>
    <row r="2260" spans="1:11">
      <c r="A2260" s="57">
        <v>41548</v>
      </c>
      <c r="B2260">
        <v>90</v>
      </c>
      <c r="C2260">
        <v>31128.32</v>
      </c>
      <c r="D2260">
        <v>32065.5</v>
      </c>
      <c r="E2260">
        <v>32065.5</v>
      </c>
      <c r="F2260">
        <v>8043</v>
      </c>
      <c r="G2260" t="s">
        <v>530</v>
      </c>
      <c r="H2260" t="s">
        <v>267</v>
      </c>
      <c r="I2260" t="s">
        <v>266</v>
      </c>
      <c r="J2260">
        <v>0.5</v>
      </c>
      <c r="K2260">
        <v>0</v>
      </c>
    </row>
    <row r="2261" spans="1:11">
      <c r="A2261" s="57">
        <v>41548</v>
      </c>
      <c r="B2261">
        <v>309</v>
      </c>
      <c r="C2261">
        <v>27018.17</v>
      </c>
      <c r="D2261">
        <v>27018.17</v>
      </c>
      <c r="E2261">
        <v>27018.17</v>
      </c>
      <c r="F2261">
        <v>8049</v>
      </c>
      <c r="G2261" t="s">
        <v>531</v>
      </c>
      <c r="H2261" t="s">
        <v>265</v>
      </c>
      <c r="I2261" t="s">
        <v>266</v>
      </c>
      <c r="J2261">
        <v>0.5</v>
      </c>
      <c r="K2261">
        <v>0</v>
      </c>
    </row>
    <row r="2262" spans="1:11">
      <c r="A2262" s="57">
        <v>41548</v>
      </c>
      <c r="B2262">
        <v>5</v>
      </c>
      <c r="C2262">
        <v>707.2</v>
      </c>
      <c r="D2262">
        <v>707.2</v>
      </c>
      <c r="E2262">
        <v>707.2</v>
      </c>
      <c r="F2262">
        <v>8050</v>
      </c>
      <c r="G2262" t="s">
        <v>532</v>
      </c>
      <c r="H2262" t="s">
        <v>265</v>
      </c>
      <c r="I2262" t="s">
        <v>266</v>
      </c>
      <c r="J2262">
        <v>0.5</v>
      </c>
      <c r="K2262">
        <v>0</v>
      </c>
    </row>
    <row r="2263" spans="1:11">
      <c r="A2263" s="57">
        <v>41548</v>
      </c>
      <c r="B2263">
        <v>1375</v>
      </c>
      <c r="C2263">
        <v>307911.31</v>
      </c>
      <c r="D2263">
        <v>307911.31</v>
      </c>
      <c r="E2263">
        <v>307911.31</v>
      </c>
      <c r="F2263">
        <v>8062</v>
      </c>
      <c r="G2263" t="s">
        <v>533</v>
      </c>
      <c r="H2263" t="s">
        <v>265</v>
      </c>
      <c r="I2263" t="s">
        <v>266</v>
      </c>
      <c r="J2263">
        <v>0.5</v>
      </c>
      <c r="K2263">
        <v>0</v>
      </c>
    </row>
    <row r="2264" spans="1:11">
      <c r="A2264" s="57">
        <v>41548</v>
      </c>
      <c r="B2264">
        <v>111</v>
      </c>
      <c r="C2264">
        <v>89121.29</v>
      </c>
      <c r="D2264">
        <v>91909.11</v>
      </c>
      <c r="E2264">
        <v>91909.11</v>
      </c>
      <c r="F2264">
        <v>8062</v>
      </c>
      <c r="G2264" t="s">
        <v>533</v>
      </c>
      <c r="H2264" t="s">
        <v>267</v>
      </c>
      <c r="I2264" t="s">
        <v>266</v>
      </c>
      <c r="J2264">
        <v>0.5</v>
      </c>
      <c r="K2264">
        <v>0</v>
      </c>
    </row>
    <row r="2265" spans="1:11">
      <c r="A2265" s="57">
        <v>41548</v>
      </c>
      <c r="B2265">
        <v>211</v>
      </c>
      <c r="C2265">
        <v>52606.95</v>
      </c>
      <c r="D2265">
        <v>52606.95</v>
      </c>
      <c r="E2265">
        <v>52606.95</v>
      </c>
      <c r="F2265">
        <v>8071</v>
      </c>
      <c r="G2265" t="s">
        <v>534</v>
      </c>
      <c r="H2265" t="s">
        <v>265</v>
      </c>
      <c r="I2265" t="s">
        <v>266</v>
      </c>
      <c r="J2265">
        <v>0.5</v>
      </c>
      <c r="K2265">
        <v>0</v>
      </c>
    </row>
    <row r="2266" spans="1:11">
      <c r="A2266" s="57">
        <v>41548</v>
      </c>
      <c r="B2266">
        <v>20</v>
      </c>
      <c r="C2266">
        <v>6708.72</v>
      </c>
      <c r="D2266">
        <v>6909.98</v>
      </c>
      <c r="E2266">
        <v>6909.98</v>
      </c>
      <c r="F2266">
        <v>8071</v>
      </c>
      <c r="G2266" t="s">
        <v>534</v>
      </c>
      <c r="H2266" t="s">
        <v>267</v>
      </c>
      <c r="I2266" t="s">
        <v>266</v>
      </c>
      <c r="J2266">
        <v>0.5</v>
      </c>
      <c r="K2266">
        <v>0</v>
      </c>
    </row>
    <row r="2267" spans="1:11">
      <c r="A2267" s="57">
        <v>41548</v>
      </c>
      <c r="B2267">
        <v>1</v>
      </c>
      <c r="C2267">
        <v>116</v>
      </c>
      <c r="D2267">
        <v>0</v>
      </c>
      <c r="E2267">
        <v>116</v>
      </c>
      <c r="F2267">
        <v>8099</v>
      </c>
      <c r="G2267" t="s">
        <v>535</v>
      </c>
      <c r="H2267" t="s">
        <v>265</v>
      </c>
      <c r="I2267">
        <v>0</v>
      </c>
      <c r="J2267">
        <v>0</v>
      </c>
      <c r="K2267">
        <v>0</v>
      </c>
    </row>
    <row r="2268" spans="1:11">
      <c r="A2268" s="57">
        <v>41548</v>
      </c>
      <c r="B2268">
        <v>8284</v>
      </c>
      <c r="C2268">
        <v>2877414.95</v>
      </c>
      <c r="D2268">
        <v>2877414.95</v>
      </c>
      <c r="E2268">
        <v>2877414.95</v>
      </c>
      <c r="F2268">
        <v>8099</v>
      </c>
      <c r="G2268" t="s">
        <v>535</v>
      </c>
      <c r="H2268" t="s">
        <v>265</v>
      </c>
      <c r="I2268" t="s">
        <v>266</v>
      </c>
      <c r="J2268">
        <v>0.5</v>
      </c>
      <c r="K2268">
        <v>0</v>
      </c>
    </row>
    <row r="2269" spans="1:11">
      <c r="A2269" s="57">
        <v>41548</v>
      </c>
      <c r="B2269">
        <v>218</v>
      </c>
      <c r="C2269">
        <v>87357.79</v>
      </c>
      <c r="D2269">
        <v>89734.37</v>
      </c>
      <c r="E2269">
        <v>89734.37</v>
      </c>
      <c r="F2269">
        <v>8099</v>
      </c>
      <c r="G2269" t="s">
        <v>535</v>
      </c>
      <c r="H2269" t="s">
        <v>267</v>
      </c>
      <c r="I2269" t="s">
        <v>266</v>
      </c>
      <c r="J2269">
        <v>0.5</v>
      </c>
      <c r="K2269">
        <v>0</v>
      </c>
    </row>
    <row r="2270" spans="1:11">
      <c r="A2270" s="57">
        <v>41548</v>
      </c>
      <c r="B2270">
        <v>134</v>
      </c>
      <c r="C2270">
        <v>259122.55</v>
      </c>
      <c r="D2270">
        <v>259122.55</v>
      </c>
      <c r="E2270">
        <v>259122.55</v>
      </c>
      <c r="F2270">
        <v>8111</v>
      </c>
      <c r="G2270" t="s">
        <v>536</v>
      </c>
      <c r="H2270" t="s">
        <v>265</v>
      </c>
      <c r="I2270" t="s">
        <v>266</v>
      </c>
      <c r="J2270">
        <v>0.5</v>
      </c>
      <c r="K2270">
        <v>0</v>
      </c>
    </row>
    <row r="2271" spans="1:11">
      <c r="A2271" s="57">
        <v>41548</v>
      </c>
      <c r="B2271">
        <v>8</v>
      </c>
      <c r="C2271">
        <v>5039.16</v>
      </c>
      <c r="D2271">
        <v>5208.74</v>
      </c>
      <c r="E2271">
        <v>5208.74</v>
      </c>
      <c r="F2271">
        <v>8111</v>
      </c>
      <c r="G2271" t="s">
        <v>536</v>
      </c>
      <c r="H2271" t="s">
        <v>267</v>
      </c>
      <c r="I2271" t="s">
        <v>266</v>
      </c>
      <c r="J2271">
        <v>0.5</v>
      </c>
      <c r="K2271">
        <v>0</v>
      </c>
    </row>
    <row r="2272" spans="1:11">
      <c r="A2272" s="57">
        <v>41548</v>
      </c>
      <c r="B2272">
        <v>1573</v>
      </c>
      <c r="C2272">
        <v>3275814.52</v>
      </c>
      <c r="D2272">
        <v>3275814.52</v>
      </c>
      <c r="E2272">
        <v>3275814.52</v>
      </c>
      <c r="F2272">
        <v>8211</v>
      </c>
      <c r="G2272" t="s">
        <v>537</v>
      </c>
      <c r="H2272" t="s">
        <v>265</v>
      </c>
      <c r="I2272" t="s">
        <v>266</v>
      </c>
      <c r="J2272">
        <v>0.5</v>
      </c>
      <c r="K2272">
        <v>0</v>
      </c>
    </row>
    <row r="2273" spans="1:11">
      <c r="A2273" s="57">
        <v>41548</v>
      </c>
      <c r="B2273">
        <v>7</v>
      </c>
      <c r="C2273">
        <v>2217.73</v>
      </c>
      <c r="D2273">
        <v>2284.25</v>
      </c>
      <c r="E2273">
        <v>2284.25</v>
      </c>
      <c r="F2273">
        <v>8211</v>
      </c>
      <c r="G2273" t="s">
        <v>537</v>
      </c>
      <c r="H2273" t="s">
        <v>267</v>
      </c>
      <c r="I2273" t="s">
        <v>266</v>
      </c>
      <c r="J2273">
        <v>0.5</v>
      </c>
      <c r="K2273">
        <v>0</v>
      </c>
    </row>
    <row r="2274" spans="1:11">
      <c r="A2274" s="57">
        <v>41548</v>
      </c>
      <c r="B2274">
        <v>1</v>
      </c>
      <c r="C2274">
        <v>19.95</v>
      </c>
      <c r="D2274">
        <v>0</v>
      </c>
      <c r="E2274">
        <v>19.95</v>
      </c>
      <c r="F2274">
        <v>8220</v>
      </c>
      <c r="G2274" t="s">
        <v>538</v>
      </c>
      <c r="H2274" t="s">
        <v>265</v>
      </c>
      <c r="I2274">
        <v>0</v>
      </c>
      <c r="J2274">
        <v>0</v>
      </c>
      <c r="K2274">
        <v>0</v>
      </c>
    </row>
    <row r="2275" spans="1:11">
      <c r="A2275" s="57">
        <v>41548</v>
      </c>
      <c r="B2275">
        <v>6356</v>
      </c>
      <c r="C2275">
        <v>609391.34</v>
      </c>
      <c r="D2275">
        <v>609391.34</v>
      </c>
      <c r="E2275">
        <v>609391.34</v>
      </c>
      <c r="F2275">
        <v>8220</v>
      </c>
      <c r="G2275" t="s">
        <v>538</v>
      </c>
      <c r="H2275" t="s">
        <v>265</v>
      </c>
      <c r="I2275" t="s">
        <v>266</v>
      </c>
      <c r="J2275">
        <v>0.5</v>
      </c>
      <c r="K2275">
        <v>0</v>
      </c>
    </row>
    <row r="2276" spans="1:11">
      <c r="A2276" s="57">
        <v>41548</v>
      </c>
      <c r="B2276">
        <v>131</v>
      </c>
      <c r="C2276">
        <v>134313.68</v>
      </c>
      <c r="D2276">
        <v>138370.72</v>
      </c>
      <c r="E2276">
        <v>138370.72</v>
      </c>
      <c r="F2276">
        <v>8220</v>
      </c>
      <c r="G2276" t="s">
        <v>538</v>
      </c>
      <c r="H2276" t="s">
        <v>267</v>
      </c>
      <c r="I2276" t="s">
        <v>266</v>
      </c>
      <c r="J2276">
        <v>0.5</v>
      </c>
      <c r="K2276">
        <v>0</v>
      </c>
    </row>
    <row r="2277" spans="1:11">
      <c r="A2277" s="57">
        <v>41548</v>
      </c>
      <c r="B2277">
        <v>4</v>
      </c>
      <c r="C2277">
        <v>507.24</v>
      </c>
      <c r="D2277">
        <v>545.4</v>
      </c>
      <c r="E2277">
        <v>545.4</v>
      </c>
      <c r="F2277">
        <v>8244</v>
      </c>
      <c r="G2277" t="s">
        <v>539</v>
      </c>
      <c r="H2277" t="s">
        <v>267</v>
      </c>
      <c r="I2277" t="s">
        <v>266</v>
      </c>
      <c r="J2277">
        <v>0.5</v>
      </c>
      <c r="K2277">
        <v>0</v>
      </c>
    </row>
    <row r="2278" spans="1:11">
      <c r="A2278" s="57">
        <v>41548</v>
      </c>
      <c r="B2278">
        <v>183</v>
      </c>
      <c r="C2278">
        <v>75352.88</v>
      </c>
      <c r="D2278">
        <v>75352.88</v>
      </c>
      <c r="E2278">
        <v>75352.88</v>
      </c>
      <c r="F2278">
        <v>8249</v>
      </c>
      <c r="G2278" t="s">
        <v>540</v>
      </c>
      <c r="H2278" t="s">
        <v>265</v>
      </c>
      <c r="I2278" t="s">
        <v>266</v>
      </c>
      <c r="J2278">
        <v>0.5</v>
      </c>
      <c r="K2278">
        <v>0</v>
      </c>
    </row>
    <row r="2279" spans="1:11">
      <c r="A2279" s="57">
        <v>41548</v>
      </c>
      <c r="B2279">
        <v>4</v>
      </c>
      <c r="C2279">
        <v>2402.23</v>
      </c>
      <c r="D2279">
        <v>2474.31</v>
      </c>
      <c r="E2279">
        <v>2474.31</v>
      </c>
      <c r="F2279">
        <v>8249</v>
      </c>
      <c r="G2279" t="s">
        <v>540</v>
      </c>
      <c r="H2279" t="s">
        <v>267</v>
      </c>
      <c r="I2279" t="s">
        <v>266</v>
      </c>
      <c r="J2279">
        <v>0.5</v>
      </c>
      <c r="K2279">
        <v>0</v>
      </c>
    </row>
    <row r="2280" spans="1:11">
      <c r="A2280" s="57">
        <v>41548</v>
      </c>
      <c r="B2280">
        <v>1055</v>
      </c>
      <c r="C2280">
        <v>527945.34</v>
      </c>
      <c r="D2280">
        <v>527945.34</v>
      </c>
      <c r="E2280">
        <v>527945.34</v>
      </c>
      <c r="F2280">
        <v>8299</v>
      </c>
      <c r="G2280" t="s">
        <v>541</v>
      </c>
      <c r="H2280" t="s">
        <v>265</v>
      </c>
      <c r="I2280" t="s">
        <v>266</v>
      </c>
      <c r="J2280">
        <v>0.5</v>
      </c>
      <c r="K2280">
        <v>0</v>
      </c>
    </row>
    <row r="2281" spans="1:11">
      <c r="A2281" s="57">
        <v>41548</v>
      </c>
      <c r="B2281">
        <v>206</v>
      </c>
      <c r="C2281">
        <v>53815.99</v>
      </c>
      <c r="D2281">
        <v>55418.61</v>
      </c>
      <c r="E2281">
        <v>55418.61</v>
      </c>
      <c r="F2281">
        <v>8299</v>
      </c>
      <c r="G2281" t="s">
        <v>541</v>
      </c>
      <c r="H2281" t="s">
        <v>267</v>
      </c>
      <c r="I2281" t="s">
        <v>266</v>
      </c>
      <c r="J2281">
        <v>0.5</v>
      </c>
      <c r="K2281">
        <v>0</v>
      </c>
    </row>
    <row r="2282" spans="1:11">
      <c r="A2282" s="57">
        <v>41548</v>
      </c>
      <c r="B2282">
        <v>487</v>
      </c>
      <c r="C2282">
        <v>160937.92000000001</v>
      </c>
      <c r="D2282">
        <v>160937.92000000001</v>
      </c>
      <c r="E2282">
        <v>160937.92000000001</v>
      </c>
      <c r="F2282">
        <v>8351</v>
      </c>
      <c r="G2282" t="s">
        <v>542</v>
      </c>
      <c r="H2282" t="s">
        <v>265</v>
      </c>
      <c r="I2282" t="s">
        <v>266</v>
      </c>
      <c r="J2282">
        <v>0.5</v>
      </c>
      <c r="K2282">
        <v>0</v>
      </c>
    </row>
    <row r="2283" spans="1:11">
      <c r="A2283" s="57">
        <v>41548</v>
      </c>
      <c r="B2283">
        <v>3</v>
      </c>
      <c r="C2283">
        <v>3253.79</v>
      </c>
      <c r="D2283">
        <v>3351.41</v>
      </c>
      <c r="E2283">
        <v>3351.41</v>
      </c>
      <c r="F2283">
        <v>8351</v>
      </c>
      <c r="G2283" t="s">
        <v>542</v>
      </c>
      <c r="H2283" t="s">
        <v>267</v>
      </c>
      <c r="I2283" t="s">
        <v>266</v>
      </c>
      <c r="J2283">
        <v>0.5</v>
      </c>
      <c r="K2283">
        <v>0</v>
      </c>
    </row>
    <row r="2284" spans="1:11">
      <c r="A2284" s="57">
        <v>41548</v>
      </c>
      <c r="B2284">
        <v>3</v>
      </c>
      <c r="C2284">
        <v>90</v>
      </c>
      <c r="D2284">
        <v>0</v>
      </c>
      <c r="E2284">
        <v>90</v>
      </c>
      <c r="F2284">
        <v>8398</v>
      </c>
      <c r="G2284" t="s">
        <v>543</v>
      </c>
      <c r="H2284" t="s">
        <v>265</v>
      </c>
      <c r="I2284">
        <v>0</v>
      </c>
      <c r="J2284">
        <v>0</v>
      </c>
      <c r="K2284">
        <v>0</v>
      </c>
    </row>
    <row r="2285" spans="1:11">
      <c r="A2285" s="57">
        <v>41548</v>
      </c>
      <c r="B2285">
        <v>24657</v>
      </c>
      <c r="C2285">
        <v>1936956.5</v>
      </c>
      <c r="D2285">
        <v>1936956.5</v>
      </c>
      <c r="E2285">
        <v>1936956.5</v>
      </c>
      <c r="F2285">
        <v>8398</v>
      </c>
      <c r="G2285" t="s">
        <v>543</v>
      </c>
      <c r="H2285" t="s">
        <v>265</v>
      </c>
      <c r="I2285" t="s">
        <v>266</v>
      </c>
      <c r="J2285">
        <v>0.5</v>
      </c>
      <c r="K2285">
        <v>0</v>
      </c>
    </row>
    <row r="2286" spans="1:11">
      <c r="A2286" s="57">
        <v>41548</v>
      </c>
      <c r="B2286">
        <v>717</v>
      </c>
      <c r="C2286">
        <v>94001.93</v>
      </c>
      <c r="D2286">
        <v>96843.05</v>
      </c>
      <c r="E2286">
        <v>96843.05</v>
      </c>
      <c r="F2286">
        <v>8398</v>
      </c>
      <c r="G2286" t="s">
        <v>543</v>
      </c>
      <c r="H2286" t="s">
        <v>267</v>
      </c>
      <c r="I2286" t="s">
        <v>266</v>
      </c>
      <c r="J2286">
        <v>0.5</v>
      </c>
      <c r="K2286">
        <v>0</v>
      </c>
    </row>
    <row r="2287" spans="1:11">
      <c r="A2287" s="57">
        <v>41548</v>
      </c>
      <c r="B2287">
        <v>3</v>
      </c>
      <c r="C2287">
        <v>60.39</v>
      </c>
      <c r="D2287">
        <v>60.39</v>
      </c>
      <c r="E2287">
        <v>60.39</v>
      </c>
      <c r="F2287">
        <v>8641</v>
      </c>
      <c r="G2287" t="s">
        <v>544</v>
      </c>
      <c r="H2287" t="s">
        <v>265</v>
      </c>
      <c r="I2287" t="s">
        <v>266</v>
      </c>
      <c r="J2287">
        <v>0.5</v>
      </c>
      <c r="K2287">
        <v>0</v>
      </c>
    </row>
    <row r="2288" spans="1:11">
      <c r="A2288" s="57">
        <v>41548</v>
      </c>
      <c r="B2288">
        <v>10</v>
      </c>
      <c r="C2288">
        <v>6614.64</v>
      </c>
      <c r="D2288">
        <v>6813.06</v>
      </c>
      <c r="E2288">
        <v>6813.06</v>
      </c>
      <c r="F2288">
        <v>8641</v>
      </c>
      <c r="G2288" t="s">
        <v>544</v>
      </c>
      <c r="H2288" t="s">
        <v>267</v>
      </c>
      <c r="I2288" t="s">
        <v>266</v>
      </c>
      <c r="J2288">
        <v>0.5</v>
      </c>
      <c r="K2288">
        <v>0</v>
      </c>
    </row>
    <row r="2289" spans="1:11">
      <c r="A2289" s="57">
        <v>41548</v>
      </c>
      <c r="B2289">
        <v>2</v>
      </c>
      <c r="C2289">
        <v>65.3</v>
      </c>
      <c r="D2289">
        <v>67.260000000000005</v>
      </c>
      <c r="E2289">
        <v>67.260000000000005</v>
      </c>
      <c r="F2289">
        <v>8651</v>
      </c>
      <c r="G2289" t="s">
        <v>565</v>
      </c>
      <c r="H2289" t="s">
        <v>267</v>
      </c>
      <c r="I2289" t="s">
        <v>266</v>
      </c>
      <c r="J2289">
        <v>0.5</v>
      </c>
      <c r="K2289">
        <v>0</v>
      </c>
    </row>
    <row r="2290" spans="1:11">
      <c r="A2290" s="57">
        <v>41548</v>
      </c>
      <c r="B2290">
        <v>34</v>
      </c>
      <c r="C2290">
        <v>5635.5</v>
      </c>
      <c r="D2290">
        <v>5804.58</v>
      </c>
      <c r="E2290">
        <v>5804.58</v>
      </c>
      <c r="F2290">
        <v>8661</v>
      </c>
      <c r="G2290" t="s">
        <v>545</v>
      </c>
      <c r="H2290" t="s">
        <v>267</v>
      </c>
      <c r="I2290" t="s">
        <v>266</v>
      </c>
      <c r="J2290">
        <v>0.5</v>
      </c>
      <c r="K2290">
        <v>0</v>
      </c>
    </row>
    <row r="2291" spans="1:11">
      <c r="A2291" s="57">
        <v>41548</v>
      </c>
      <c r="B2291">
        <v>1</v>
      </c>
      <c r="C2291">
        <v>71.5</v>
      </c>
      <c r="D2291">
        <v>71.5</v>
      </c>
      <c r="E2291">
        <v>71.5</v>
      </c>
      <c r="F2291">
        <v>8675</v>
      </c>
      <c r="G2291" t="s">
        <v>546</v>
      </c>
      <c r="H2291" t="s">
        <v>265</v>
      </c>
      <c r="I2291" t="s">
        <v>266</v>
      </c>
      <c r="J2291">
        <v>0.5</v>
      </c>
      <c r="K2291">
        <v>0</v>
      </c>
    </row>
    <row r="2292" spans="1:11">
      <c r="A2292" s="57">
        <v>41548</v>
      </c>
      <c r="B2292">
        <v>14</v>
      </c>
      <c r="C2292">
        <v>306.54000000000002</v>
      </c>
      <c r="D2292">
        <v>319.62</v>
      </c>
      <c r="E2292">
        <v>319.62</v>
      </c>
      <c r="F2292">
        <v>8675</v>
      </c>
      <c r="G2292" t="s">
        <v>546</v>
      </c>
      <c r="H2292" t="s">
        <v>267</v>
      </c>
      <c r="I2292" t="s">
        <v>266</v>
      </c>
      <c r="J2292">
        <v>0.5</v>
      </c>
      <c r="K2292">
        <v>0</v>
      </c>
    </row>
    <row r="2293" spans="1:11">
      <c r="A2293" s="57">
        <v>41548</v>
      </c>
      <c r="B2293">
        <v>4414</v>
      </c>
      <c r="C2293">
        <v>490018.91</v>
      </c>
      <c r="D2293">
        <v>490018.91</v>
      </c>
      <c r="E2293">
        <v>490018.91</v>
      </c>
      <c r="F2293">
        <v>8699</v>
      </c>
      <c r="G2293" t="s">
        <v>547</v>
      </c>
      <c r="H2293" t="s">
        <v>265</v>
      </c>
      <c r="I2293" t="s">
        <v>266</v>
      </c>
      <c r="J2293">
        <v>0.5</v>
      </c>
      <c r="K2293">
        <v>0</v>
      </c>
    </row>
    <row r="2294" spans="1:11">
      <c r="A2294" s="57">
        <v>41548</v>
      </c>
      <c r="B2294">
        <v>183</v>
      </c>
      <c r="C2294">
        <v>85306.1</v>
      </c>
      <c r="D2294">
        <v>87886.38</v>
      </c>
      <c r="E2294">
        <v>87886.38</v>
      </c>
      <c r="F2294">
        <v>8699</v>
      </c>
      <c r="G2294" t="s">
        <v>547</v>
      </c>
      <c r="H2294" t="s">
        <v>267</v>
      </c>
      <c r="I2294" t="s">
        <v>266</v>
      </c>
      <c r="J2294">
        <v>0.5</v>
      </c>
      <c r="K2294">
        <v>0</v>
      </c>
    </row>
    <row r="2295" spans="1:11">
      <c r="A2295" s="57">
        <v>41548</v>
      </c>
      <c r="B2295">
        <v>153</v>
      </c>
      <c r="C2295">
        <v>114090.25</v>
      </c>
      <c r="D2295">
        <v>114090.25</v>
      </c>
      <c r="E2295">
        <v>114090.25</v>
      </c>
      <c r="F2295">
        <v>8911</v>
      </c>
      <c r="G2295" t="s">
        <v>548</v>
      </c>
      <c r="H2295" t="s">
        <v>265</v>
      </c>
      <c r="I2295" t="s">
        <v>266</v>
      </c>
      <c r="J2295">
        <v>0.5</v>
      </c>
      <c r="K2295">
        <v>0</v>
      </c>
    </row>
    <row r="2296" spans="1:11">
      <c r="A2296" s="57">
        <v>41548</v>
      </c>
      <c r="B2296">
        <v>1</v>
      </c>
      <c r="C2296">
        <v>97.73</v>
      </c>
      <c r="D2296">
        <v>0</v>
      </c>
      <c r="E2296">
        <v>97.73</v>
      </c>
      <c r="F2296">
        <v>8931</v>
      </c>
      <c r="G2296" t="s">
        <v>549</v>
      </c>
      <c r="H2296" t="s">
        <v>265</v>
      </c>
      <c r="I2296">
        <v>0</v>
      </c>
      <c r="J2296">
        <v>0</v>
      </c>
      <c r="K2296">
        <v>0</v>
      </c>
    </row>
    <row r="2297" spans="1:11">
      <c r="A2297" s="57">
        <v>41548</v>
      </c>
      <c r="B2297">
        <v>1562</v>
      </c>
      <c r="C2297">
        <v>635146.6</v>
      </c>
      <c r="D2297">
        <v>635146.6</v>
      </c>
      <c r="E2297">
        <v>635146.6</v>
      </c>
      <c r="F2297">
        <v>8931</v>
      </c>
      <c r="G2297" t="s">
        <v>549</v>
      </c>
      <c r="H2297" t="s">
        <v>265</v>
      </c>
      <c r="I2297" t="s">
        <v>266</v>
      </c>
      <c r="J2297">
        <v>0.5</v>
      </c>
      <c r="K2297">
        <v>0</v>
      </c>
    </row>
    <row r="2298" spans="1:11">
      <c r="A2298" s="57">
        <v>41548</v>
      </c>
      <c r="B2298">
        <v>8</v>
      </c>
      <c r="C2298">
        <v>244.46</v>
      </c>
      <c r="D2298">
        <v>251.82</v>
      </c>
      <c r="E2298">
        <v>251.82</v>
      </c>
      <c r="F2298">
        <v>8931</v>
      </c>
      <c r="G2298" t="s">
        <v>549</v>
      </c>
      <c r="H2298" t="s">
        <v>267</v>
      </c>
      <c r="I2298" t="s">
        <v>266</v>
      </c>
      <c r="J2298">
        <v>0.5</v>
      </c>
      <c r="K2298">
        <v>0</v>
      </c>
    </row>
    <row r="2299" spans="1:11">
      <c r="A2299" s="57">
        <v>41548</v>
      </c>
      <c r="B2299">
        <v>1001</v>
      </c>
      <c r="C2299">
        <v>569605.49</v>
      </c>
      <c r="D2299">
        <v>569605.49</v>
      </c>
      <c r="E2299">
        <v>569605.49</v>
      </c>
      <c r="F2299">
        <v>8999</v>
      </c>
      <c r="G2299" t="s">
        <v>550</v>
      </c>
      <c r="H2299" t="s">
        <v>265</v>
      </c>
      <c r="I2299" t="s">
        <v>266</v>
      </c>
      <c r="J2299">
        <v>0.5</v>
      </c>
      <c r="K2299">
        <v>0</v>
      </c>
    </row>
    <row r="2300" spans="1:11">
      <c r="A2300" s="57">
        <v>41548</v>
      </c>
      <c r="B2300">
        <v>3</v>
      </c>
      <c r="C2300">
        <v>-237.72</v>
      </c>
      <c r="D2300">
        <v>0</v>
      </c>
      <c r="E2300">
        <v>-231</v>
      </c>
      <c r="F2300">
        <v>8999</v>
      </c>
      <c r="G2300" t="s">
        <v>550</v>
      </c>
      <c r="H2300" t="s">
        <v>267</v>
      </c>
      <c r="I2300">
        <v>0</v>
      </c>
      <c r="J2300">
        <v>0</v>
      </c>
      <c r="K2300">
        <v>0</v>
      </c>
    </row>
    <row r="2301" spans="1:11">
      <c r="A2301" s="57">
        <v>41548</v>
      </c>
      <c r="B2301">
        <v>758</v>
      </c>
      <c r="C2301">
        <v>96339.19</v>
      </c>
      <c r="D2301">
        <v>100616.41</v>
      </c>
      <c r="E2301">
        <v>100616.41</v>
      </c>
      <c r="F2301">
        <v>8999</v>
      </c>
      <c r="G2301" t="s">
        <v>550</v>
      </c>
      <c r="H2301" t="s">
        <v>267</v>
      </c>
      <c r="I2301" t="s">
        <v>266</v>
      </c>
      <c r="J2301">
        <v>0.5</v>
      </c>
      <c r="K2301">
        <v>0</v>
      </c>
    </row>
    <row r="2302" spans="1:11">
      <c r="A2302" s="57">
        <v>41548</v>
      </c>
      <c r="B2302">
        <v>6</v>
      </c>
      <c r="C2302">
        <v>5050.18</v>
      </c>
      <c r="D2302">
        <v>5050.18</v>
      </c>
      <c r="E2302">
        <v>5050.18</v>
      </c>
      <c r="F2302">
        <v>9222</v>
      </c>
      <c r="G2302" t="s">
        <v>551</v>
      </c>
      <c r="H2302" t="s">
        <v>265</v>
      </c>
      <c r="I2302" t="s">
        <v>266</v>
      </c>
      <c r="J2302">
        <v>0.5</v>
      </c>
      <c r="K2302">
        <v>0</v>
      </c>
    </row>
    <row r="2303" spans="1:11">
      <c r="A2303" s="57">
        <v>41548</v>
      </c>
      <c r="B2303">
        <v>1</v>
      </c>
      <c r="C2303">
        <v>15.54</v>
      </c>
      <c r="D2303">
        <v>16</v>
      </c>
      <c r="E2303">
        <v>16</v>
      </c>
      <c r="F2303">
        <v>9222</v>
      </c>
      <c r="G2303" t="s">
        <v>551</v>
      </c>
      <c r="H2303" t="s">
        <v>267</v>
      </c>
      <c r="I2303" t="s">
        <v>266</v>
      </c>
      <c r="J2303">
        <v>0.5</v>
      </c>
      <c r="K2303">
        <v>0</v>
      </c>
    </row>
    <row r="2304" spans="1:11">
      <c r="A2304" s="57">
        <v>41548</v>
      </c>
      <c r="B2304">
        <v>15</v>
      </c>
      <c r="C2304">
        <v>1883.27</v>
      </c>
      <c r="D2304">
        <v>1939.79</v>
      </c>
      <c r="E2304">
        <v>1939.79</v>
      </c>
      <c r="F2304">
        <v>9311</v>
      </c>
      <c r="G2304" t="s">
        <v>552</v>
      </c>
      <c r="H2304" t="s">
        <v>267</v>
      </c>
      <c r="I2304" t="s">
        <v>266</v>
      </c>
      <c r="J2304">
        <v>0.5</v>
      </c>
      <c r="K2304">
        <v>0</v>
      </c>
    </row>
    <row r="2305" spans="1:11">
      <c r="A2305" s="57">
        <v>41548</v>
      </c>
      <c r="B2305">
        <v>38745</v>
      </c>
      <c r="C2305">
        <v>20999658.039999999</v>
      </c>
      <c r="D2305">
        <v>20999658.039999999</v>
      </c>
      <c r="E2305">
        <v>20999658.039999999</v>
      </c>
      <c r="F2305">
        <v>9399</v>
      </c>
      <c r="G2305" t="s">
        <v>553</v>
      </c>
      <c r="H2305" t="s">
        <v>265</v>
      </c>
      <c r="I2305" t="s">
        <v>266</v>
      </c>
      <c r="J2305">
        <v>0.5</v>
      </c>
      <c r="K2305">
        <v>0</v>
      </c>
    </row>
    <row r="2306" spans="1:11">
      <c r="A2306" s="57">
        <v>41548</v>
      </c>
      <c r="B2306">
        <v>1505</v>
      </c>
      <c r="C2306">
        <v>75165.490000000005</v>
      </c>
      <c r="D2306">
        <v>77552.490000000005</v>
      </c>
      <c r="E2306">
        <v>77552.490000000005</v>
      </c>
      <c r="F2306">
        <v>9399</v>
      </c>
      <c r="G2306" t="s">
        <v>553</v>
      </c>
      <c r="H2306" t="s">
        <v>267</v>
      </c>
      <c r="I2306" t="s">
        <v>266</v>
      </c>
      <c r="J2306">
        <v>0.5</v>
      </c>
      <c r="K2306">
        <v>0</v>
      </c>
    </row>
    <row r="2307" spans="1:11">
      <c r="A2307" s="57">
        <v>41548</v>
      </c>
      <c r="B2307">
        <v>1</v>
      </c>
      <c r="C2307">
        <v>623.85</v>
      </c>
      <c r="D2307">
        <v>0</v>
      </c>
      <c r="E2307">
        <v>623.85</v>
      </c>
      <c r="F2307">
        <v>9402</v>
      </c>
      <c r="G2307" t="s">
        <v>554</v>
      </c>
      <c r="H2307" t="s">
        <v>265</v>
      </c>
      <c r="I2307">
        <v>0</v>
      </c>
      <c r="J2307">
        <v>0</v>
      </c>
      <c r="K2307">
        <v>0</v>
      </c>
    </row>
    <row r="2308" spans="1:11">
      <c r="A2308" s="57">
        <v>41548</v>
      </c>
      <c r="B2308">
        <v>14220</v>
      </c>
      <c r="C2308">
        <v>1804940.94</v>
      </c>
      <c r="D2308">
        <v>1804940.94</v>
      </c>
      <c r="E2308">
        <v>1804940.94</v>
      </c>
      <c r="F2308">
        <v>9402</v>
      </c>
      <c r="G2308" t="s">
        <v>554</v>
      </c>
      <c r="H2308" t="s">
        <v>265</v>
      </c>
      <c r="I2308" t="s">
        <v>266</v>
      </c>
      <c r="J2308">
        <v>0.5</v>
      </c>
      <c r="K2308">
        <v>0</v>
      </c>
    </row>
    <row r="2309" spans="1:11">
      <c r="A2309" s="57">
        <v>41548</v>
      </c>
      <c r="B2309">
        <v>61</v>
      </c>
      <c r="C2309">
        <v>6635.05</v>
      </c>
      <c r="D2309">
        <v>6835.23</v>
      </c>
      <c r="E2309">
        <v>6835.23</v>
      </c>
      <c r="F2309">
        <v>9402</v>
      </c>
      <c r="G2309" t="s">
        <v>554</v>
      </c>
      <c r="H2309" t="s">
        <v>267</v>
      </c>
      <c r="I2309" t="s">
        <v>266</v>
      </c>
      <c r="J2309">
        <v>0.5</v>
      </c>
      <c r="K2309">
        <v>0</v>
      </c>
    </row>
    <row r="2310" spans="1:11">
      <c r="A2310" s="57">
        <v>41518</v>
      </c>
      <c r="B2310">
        <v>341</v>
      </c>
      <c r="C2310">
        <v>118602.49</v>
      </c>
      <c r="D2310">
        <v>118602.49</v>
      </c>
      <c r="E2310">
        <v>118602.49</v>
      </c>
      <c r="F2310">
        <v>1520</v>
      </c>
      <c r="G2310" t="s">
        <v>317</v>
      </c>
      <c r="H2310" t="s">
        <v>265</v>
      </c>
      <c r="I2310" t="s">
        <v>268</v>
      </c>
      <c r="J2310">
        <v>0.5</v>
      </c>
      <c r="K2310">
        <v>0</v>
      </c>
    </row>
    <row r="2311" spans="1:11">
      <c r="A2311" s="57">
        <v>41518</v>
      </c>
      <c r="B2311">
        <v>41</v>
      </c>
      <c r="C2311">
        <v>5857.97</v>
      </c>
      <c r="D2311">
        <v>5950.03</v>
      </c>
      <c r="E2311">
        <v>5950.03</v>
      </c>
      <c r="F2311">
        <v>1520</v>
      </c>
      <c r="G2311" t="s">
        <v>317</v>
      </c>
      <c r="H2311" t="s">
        <v>267</v>
      </c>
      <c r="I2311" t="s">
        <v>268</v>
      </c>
      <c r="J2311">
        <v>0.5</v>
      </c>
      <c r="K2311">
        <v>0</v>
      </c>
    </row>
    <row r="2312" spans="1:11">
      <c r="A2312" s="57">
        <v>41518</v>
      </c>
      <c r="B2312">
        <v>68</v>
      </c>
      <c r="C2312">
        <v>72142.33</v>
      </c>
      <c r="D2312">
        <v>72142.33</v>
      </c>
      <c r="E2312">
        <v>72142.33</v>
      </c>
      <c r="F2312">
        <v>1711</v>
      </c>
      <c r="G2312" t="s">
        <v>318</v>
      </c>
      <c r="H2312" t="s">
        <v>265</v>
      </c>
      <c r="I2312" t="s">
        <v>266</v>
      </c>
      <c r="J2312">
        <v>0.5</v>
      </c>
      <c r="K2312">
        <v>0</v>
      </c>
    </row>
    <row r="2313" spans="1:11">
      <c r="A2313" s="57">
        <v>41518</v>
      </c>
      <c r="B2313">
        <v>13</v>
      </c>
      <c r="C2313">
        <v>7270.26</v>
      </c>
      <c r="D2313">
        <v>7270.26</v>
      </c>
      <c r="E2313">
        <v>7270.26</v>
      </c>
      <c r="F2313">
        <v>1731</v>
      </c>
      <c r="G2313" t="s">
        <v>319</v>
      </c>
      <c r="H2313" t="s">
        <v>265</v>
      </c>
      <c r="I2313" t="s">
        <v>266</v>
      </c>
      <c r="J2313">
        <v>0.5</v>
      </c>
      <c r="K2313">
        <v>0</v>
      </c>
    </row>
    <row r="2314" spans="1:11">
      <c r="A2314" s="57">
        <v>41518</v>
      </c>
      <c r="B2314">
        <v>1</v>
      </c>
      <c r="C2314">
        <v>47.44</v>
      </c>
      <c r="D2314">
        <v>48.86</v>
      </c>
      <c r="E2314">
        <v>48.86</v>
      </c>
      <c r="F2314">
        <v>1750</v>
      </c>
      <c r="G2314" t="s">
        <v>567</v>
      </c>
      <c r="H2314" t="s">
        <v>267</v>
      </c>
      <c r="I2314" t="s">
        <v>266</v>
      </c>
      <c r="J2314">
        <v>0.5</v>
      </c>
      <c r="K2314">
        <v>0</v>
      </c>
    </row>
    <row r="2315" spans="1:11">
      <c r="A2315" s="57">
        <v>41518</v>
      </c>
      <c r="B2315">
        <v>1</v>
      </c>
      <c r="C2315">
        <v>44</v>
      </c>
      <c r="D2315">
        <v>44</v>
      </c>
      <c r="E2315">
        <v>44</v>
      </c>
      <c r="F2315">
        <v>1799</v>
      </c>
      <c r="G2315" t="s">
        <v>320</v>
      </c>
      <c r="H2315" t="s">
        <v>265</v>
      </c>
      <c r="I2315" t="s">
        <v>266</v>
      </c>
      <c r="J2315">
        <v>0.5</v>
      </c>
      <c r="K2315">
        <v>0</v>
      </c>
    </row>
    <row r="2316" spans="1:11">
      <c r="A2316" s="57">
        <v>41518</v>
      </c>
      <c r="B2316">
        <v>1</v>
      </c>
      <c r="C2316">
        <v>112.34</v>
      </c>
      <c r="D2316">
        <v>115.72</v>
      </c>
      <c r="E2316">
        <v>115.72</v>
      </c>
      <c r="F2316">
        <v>1799</v>
      </c>
      <c r="G2316" t="s">
        <v>320</v>
      </c>
      <c r="H2316" t="s">
        <v>267</v>
      </c>
      <c r="I2316" t="s">
        <v>266</v>
      </c>
      <c r="J2316">
        <v>0.5</v>
      </c>
      <c r="K2316">
        <v>0</v>
      </c>
    </row>
    <row r="2317" spans="1:11">
      <c r="A2317" s="57">
        <v>41518</v>
      </c>
      <c r="B2317">
        <v>4846</v>
      </c>
      <c r="C2317">
        <v>863518.41</v>
      </c>
      <c r="D2317">
        <v>863518.41</v>
      </c>
      <c r="E2317">
        <v>863518.41</v>
      </c>
      <c r="F2317">
        <v>2741</v>
      </c>
      <c r="G2317" t="s">
        <v>321</v>
      </c>
      <c r="H2317" t="s">
        <v>265</v>
      </c>
      <c r="I2317" t="s">
        <v>266</v>
      </c>
      <c r="J2317">
        <v>0.5</v>
      </c>
      <c r="K2317">
        <v>0</v>
      </c>
    </row>
    <row r="2318" spans="1:11">
      <c r="A2318" s="57">
        <v>41518</v>
      </c>
      <c r="B2318">
        <v>54</v>
      </c>
      <c r="C2318">
        <v>9411.64</v>
      </c>
      <c r="D2318">
        <v>9567.64</v>
      </c>
      <c r="E2318">
        <v>9567.64</v>
      </c>
      <c r="F2318">
        <v>2741</v>
      </c>
      <c r="G2318" t="s">
        <v>321</v>
      </c>
      <c r="H2318" t="s">
        <v>267</v>
      </c>
      <c r="I2318" t="s">
        <v>266</v>
      </c>
      <c r="J2318">
        <v>0.5</v>
      </c>
      <c r="K2318">
        <v>0</v>
      </c>
    </row>
    <row r="2319" spans="1:11">
      <c r="A2319" s="57">
        <v>41518</v>
      </c>
      <c r="B2319">
        <v>85</v>
      </c>
      <c r="C2319">
        <v>10422.040000000001</v>
      </c>
      <c r="D2319">
        <v>10734.56</v>
      </c>
      <c r="E2319">
        <v>10734.56</v>
      </c>
      <c r="F2319">
        <v>4011</v>
      </c>
      <c r="G2319" t="s">
        <v>322</v>
      </c>
      <c r="H2319" t="s">
        <v>267</v>
      </c>
      <c r="I2319" t="s">
        <v>266</v>
      </c>
      <c r="J2319">
        <v>0.5</v>
      </c>
      <c r="K2319">
        <v>0</v>
      </c>
    </row>
    <row r="2320" spans="1:11">
      <c r="A2320" s="57">
        <v>41518</v>
      </c>
      <c r="B2320">
        <v>461</v>
      </c>
      <c r="C2320">
        <v>131954.37</v>
      </c>
      <c r="D2320">
        <v>131954.37</v>
      </c>
      <c r="E2320">
        <v>131954.37</v>
      </c>
      <c r="F2320">
        <v>4111</v>
      </c>
      <c r="G2320" t="s">
        <v>323</v>
      </c>
      <c r="H2320" t="s">
        <v>265</v>
      </c>
      <c r="I2320" t="s">
        <v>266</v>
      </c>
      <c r="J2320">
        <v>0.5</v>
      </c>
      <c r="K2320">
        <v>0</v>
      </c>
    </row>
    <row r="2321" spans="1:11">
      <c r="A2321" s="57">
        <v>41518</v>
      </c>
      <c r="B2321">
        <v>440</v>
      </c>
      <c r="C2321">
        <v>23501.119999999999</v>
      </c>
      <c r="D2321">
        <v>24214.720000000001</v>
      </c>
      <c r="E2321">
        <v>24214.720000000001</v>
      </c>
      <c r="F2321">
        <v>4111</v>
      </c>
      <c r="G2321" t="s">
        <v>323</v>
      </c>
      <c r="H2321" t="s">
        <v>267</v>
      </c>
      <c r="I2321" t="s">
        <v>266</v>
      </c>
      <c r="J2321">
        <v>0.5</v>
      </c>
      <c r="K2321">
        <v>0</v>
      </c>
    </row>
    <row r="2322" spans="1:11">
      <c r="A2322" s="57">
        <v>41518</v>
      </c>
      <c r="B2322">
        <v>292</v>
      </c>
      <c r="C2322">
        <v>17358.28</v>
      </c>
      <c r="D2322">
        <v>17358.28</v>
      </c>
      <c r="E2322">
        <v>17358.28</v>
      </c>
      <c r="F2322">
        <v>4112</v>
      </c>
      <c r="G2322" t="s">
        <v>324</v>
      </c>
      <c r="H2322" t="s">
        <v>265</v>
      </c>
      <c r="I2322" t="s">
        <v>266</v>
      </c>
      <c r="J2322">
        <v>0.5</v>
      </c>
      <c r="K2322">
        <v>0</v>
      </c>
    </row>
    <row r="2323" spans="1:11">
      <c r="A2323" s="57">
        <v>41518</v>
      </c>
      <c r="B2323">
        <v>588</v>
      </c>
      <c r="C2323">
        <v>87684.87</v>
      </c>
      <c r="D2323">
        <v>90416.91</v>
      </c>
      <c r="E2323">
        <v>90416.91</v>
      </c>
      <c r="F2323">
        <v>4112</v>
      </c>
      <c r="G2323" t="s">
        <v>324</v>
      </c>
      <c r="H2323" t="s">
        <v>267</v>
      </c>
      <c r="I2323" t="s">
        <v>266</v>
      </c>
      <c r="J2323">
        <v>0.5</v>
      </c>
      <c r="K2323">
        <v>0</v>
      </c>
    </row>
    <row r="2324" spans="1:11">
      <c r="A2324" s="57">
        <v>41518</v>
      </c>
      <c r="B2324">
        <v>68</v>
      </c>
      <c r="C2324">
        <v>12462.42</v>
      </c>
      <c r="D2324">
        <v>12462.42</v>
      </c>
      <c r="E2324">
        <v>12462.42</v>
      </c>
      <c r="F2324">
        <v>4119</v>
      </c>
      <c r="G2324" t="s">
        <v>325</v>
      </c>
      <c r="H2324" t="s">
        <v>265</v>
      </c>
      <c r="I2324" t="s">
        <v>266</v>
      </c>
      <c r="J2324">
        <v>0.5</v>
      </c>
      <c r="K2324">
        <v>0</v>
      </c>
    </row>
    <row r="2325" spans="1:11">
      <c r="A2325" s="57">
        <v>41518</v>
      </c>
      <c r="B2325">
        <v>15847</v>
      </c>
      <c r="C2325">
        <v>726123.5</v>
      </c>
      <c r="D2325">
        <v>726123.5</v>
      </c>
      <c r="E2325">
        <v>726123.5</v>
      </c>
      <c r="F2325">
        <v>4121</v>
      </c>
      <c r="G2325" t="s">
        <v>326</v>
      </c>
      <c r="H2325" t="s">
        <v>265</v>
      </c>
      <c r="I2325" t="s">
        <v>266</v>
      </c>
      <c r="J2325">
        <v>0.5</v>
      </c>
      <c r="K2325">
        <v>0</v>
      </c>
    </row>
    <row r="2326" spans="1:11">
      <c r="A2326" s="57">
        <v>41518</v>
      </c>
      <c r="B2326">
        <v>1590</v>
      </c>
      <c r="C2326">
        <v>65537.350000000006</v>
      </c>
      <c r="D2326">
        <v>67547.89</v>
      </c>
      <c r="E2326">
        <v>67547.89</v>
      </c>
      <c r="F2326">
        <v>4121</v>
      </c>
      <c r="G2326" t="s">
        <v>326</v>
      </c>
      <c r="H2326" t="s">
        <v>267</v>
      </c>
      <c r="I2326" t="s">
        <v>266</v>
      </c>
      <c r="J2326">
        <v>0.5</v>
      </c>
      <c r="K2326">
        <v>0</v>
      </c>
    </row>
    <row r="2327" spans="1:11">
      <c r="A2327" s="57">
        <v>41518</v>
      </c>
      <c r="B2327">
        <v>29</v>
      </c>
      <c r="C2327">
        <v>2198</v>
      </c>
      <c r="D2327">
        <v>2198</v>
      </c>
      <c r="E2327">
        <v>2198</v>
      </c>
      <c r="F2327">
        <v>4131</v>
      </c>
      <c r="G2327" t="s">
        <v>327</v>
      </c>
      <c r="H2327" t="s">
        <v>265</v>
      </c>
      <c r="I2327" t="s">
        <v>266</v>
      </c>
      <c r="J2327">
        <v>0.5</v>
      </c>
      <c r="K2327">
        <v>0</v>
      </c>
    </row>
    <row r="2328" spans="1:11">
      <c r="A2328" s="57">
        <v>41518</v>
      </c>
      <c r="B2328">
        <v>80</v>
      </c>
      <c r="C2328">
        <v>9564.17</v>
      </c>
      <c r="D2328">
        <v>9860.0300000000007</v>
      </c>
      <c r="E2328">
        <v>9860.0300000000007</v>
      </c>
      <c r="F2328">
        <v>4131</v>
      </c>
      <c r="G2328" t="s">
        <v>327</v>
      </c>
      <c r="H2328" t="s">
        <v>267</v>
      </c>
      <c r="I2328" t="s">
        <v>266</v>
      </c>
      <c r="J2328">
        <v>0.5</v>
      </c>
      <c r="K2328">
        <v>0</v>
      </c>
    </row>
    <row r="2329" spans="1:11">
      <c r="A2329" s="57">
        <v>41518</v>
      </c>
      <c r="B2329">
        <v>222</v>
      </c>
      <c r="C2329">
        <v>24072.560000000001</v>
      </c>
      <c r="D2329">
        <v>24072.560000000001</v>
      </c>
      <c r="E2329">
        <v>24072.560000000001</v>
      </c>
      <c r="F2329">
        <v>4214</v>
      </c>
      <c r="G2329" t="s">
        <v>328</v>
      </c>
      <c r="H2329" t="s">
        <v>265</v>
      </c>
      <c r="I2329" t="s">
        <v>266</v>
      </c>
      <c r="J2329">
        <v>0.5</v>
      </c>
      <c r="K2329">
        <v>0</v>
      </c>
    </row>
    <row r="2330" spans="1:11">
      <c r="A2330" s="57">
        <v>41518</v>
      </c>
      <c r="B2330">
        <v>19</v>
      </c>
      <c r="C2330">
        <v>2406.85</v>
      </c>
      <c r="D2330">
        <v>2479.0700000000002</v>
      </c>
      <c r="E2330">
        <v>2479.0700000000002</v>
      </c>
      <c r="F2330">
        <v>4214</v>
      </c>
      <c r="G2330" t="s">
        <v>328</v>
      </c>
      <c r="H2330" t="s">
        <v>267</v>
      </c>
      <c r="I2330" t="s">
        <v>266</v>
      </c>
      <c r="J2330">
        <v>0.5</v>
      </c>
      <c r="K2330">
        <v>0</v>
      </c>
    </row>
    <row r="2331" spans="1:11">
      <c r="A2331" s="57">
        <v>41518</v>
      </c>
      <c r="B2331">
        <v>375</v>
      </c>
      <c r="C2331">
        <v>274804.77</v>
      </c>
      <c r="D2331">
        <v>274804.77</v>
      </c>
      <c r="E2331">
        <v>274804.77</v>
      </c>
      <c r="F2331">
        <v>4215</v>
      </c>
      <c r="G2331" t="s">
        <v>329</v>
      </c>
      <c r="H2331" t="s">
        <v>265</v>
      </c>
      <c r="I2331" t="s">
        <v>266</v>
      </c>
      <c r="J2331">
        <v>0.5</v>
      </c>
      <c r="K2331">
        <v>0</v>
      </c>
    </row>
    <row r="2332" spans="1:11">
      <c r="A2332" s="57">
        <v>41518</v>
      </c>
      <c r="B2332">
        <v>68</v>
      </c>
      <c r="C2332">
        <v>18697.150000000001</v>
      </c>
      <c r="D2332">
        <v>19258.55</v>
      </c>
      <c r="E2332">
        <v>19258.55</v>
      </c>
      <c r="F2332">
        <v>4215</v>
      </c>
      <c r="G2332" t="s">
        <v>329</v>
      </c>
      <c r="H2332" t="s">
        <v>267</v>
      </c>
      <c r="I2332" t="s">
        <v>266</v>
      </c>
      <c r="J2332">
        <v>0.5</v>
      </c>
      <c r="K2332">
        <v>0</v>
      </c>
    </row>
    <row r="2333" spans="1:11">
      <c r="A2333" s="57">
        <v>41518</v>
      </c>
      <c r="B2333">
        <v>3</v>
      </c>
      <c r="C2333">
        <v>251.15</v>
      </c>
      <c r="D2333">
        <v>258.69</v>
      </c>
      <c r="E2333">
        <v>258.69</v>
      </c>
      <c r="F2333">
        <v>4225</v>
      </c>
      <c r="G2333" t="s">
        <v>330</v>
      </c>
      <c r="H2333" t="s">
        <v>267</v>
      </c>
      <c r="I2333" t="s">
        <v>266</v>
      </c>
      <c r="J2333">
        <v>0.5</v>
      </c>
      <c r="K2333">
        <v>0</v>
      </c>
    </row>
    <row r="2334" spans="1:11">
      <c r="A2334" s="57">
        <v>41518</v>
      </c>
      <c r="B2334">
        <v>188</v>
      </c>
      <c r="C2334">
        <v>416245.95</v>
      </c>
      <c r="D2334">
        <v>416245.95</v>
      </c>
      <c r="E2334">
        <v>416245.95</v>
      </c>
      <c r="F2334">
        <v>4411</v>
      </c>
      <c r="G2334" t="s">
        <v>331</v>
      </c>
      <c r="H2334" t="s">
        <v>265</v>
      </c>
      <c r="I2334" t="s">
        <v>269</v>
      </c>
      <c r="J2334">
        <v>0.52</v>
      </c>
      <c r="K2334">
        <v>0</v>
      </c>
    </row>
    <row r="2335" spans="1:11">
      <c r="A2335" s="57">
        <v>41518</v>
      </c>
      <c r="B2335">
        <v>1359</v>
      </c>
      <c r="C2335">
        <v>1504943.63</v>
      </c>
      <c r="D2335">
        <v>1533656.81</v>
      </c>
      <c r="E2335">
        <v>1533656.81</v>
      </c>
      <c r="F2335">
        <v>4411</v>
      </c>
      <c r="G2335" t="s">
        <v>331</v>
      </c>
      <c r="H2335" t="s">
        <v>267</v>
      </c>
      <c r="I2335" t="s">
        <v>269</v>
      </c>
      <c r="J2335">
        <v>0.52</v>
      </c>
      <c r="K2335">
        <v>0</v>
      </c>
    </row>
    <row r="2336" spans="1:11">
      <c r="A2336" s="57">
        <v>41518</v>
      </c>
      <c r="B2336">
        <v>82</v>
      </c>
      <c r="C2336">
        <v>13922.93</v>
      </c>
      <c r="D2336">
        <v>13922.93</v>
      </c>
      <c r="E2336">
        <v>13922.93</v>
      </c>
      <c r="F2336">
        <v>4457</v>
      </c>
      <c r="G2336" t="s">
        <v>332</v>
      </c>
      <c r="H2336" t="s">
        <v>265</v>
      </c>
      <c r="I2336" t="s">
        <v>266</v>
      </c>
      <c r="J2336">
        <v>0.5</v>
      </c>
      <c r="K2336">
        <v>0</v>
      </c>
    </row>
    <row r="2337" spans="1:11">
      <c r="A2337" s="57">
        <v>41518</v>
      </c>
      <c r="B2337">
        <v>24</v>
      </c>
      <c r="C2337">
        <v>8529.4599999999991</v>
      </c>
      <c r="D2337">
        <v>8788.44</v>
      </c>
      <c r="E2337">
        <v>8788.44</v>
      </c>
      <c r="F2337">
        <v>4457</v>
      </c>
      <c r="G2337" t="s">
        <v>332</v>
      </c>
      <c r="H2337" t="s">
        <v>267</v>
      </c>
      <c r="I2337" t="s">
        <v>266</v>
      </c>
      <c r="J2337">
        <v>0.5</v>
      </c>
      <c r="K2337">
        <v>0</v>
      </c>
    </row>
    <row r="2338" spans="1:11">
      <c r="A2338" s="57">
        <v>41518</v>
      </c>
      <c r="B2338">
        <v>11</v>
      </c>
      <c r="C2338">
        <v>9666.9699999999993</v>
      </c>
      <c r="D2338">
        <v>9666.9699999999993</v>
      </c>
      <c r="E2338">
        <v>9666.9699999999993</v>
      </c>
      <c r="F2338">
        <v>4468</v>
      </c>
      <c r="G2338" t="s">
        <v>333</v>
      </c>
      <c r="H2338" t="s">
        <v>265</v>
      </c>
      <c r="I2338" t="s">
        <v>266</v>
      </c>
      <c r="J2338">
        <v>0.5</v>
      </c>
      <c r="K2338">
        <v>0</v>
      </c>
    </row>
    <row r="2339" spans="1:11">
      <c r="A2339" s="57">
        <v>41518</v>
      </c>
      <c r="B2339">
        <v>6</v>
      </c>
      <c r="C2339">
        <v>1707.1</v>
      </c>
      <c r="D2339">
        <v>1758.32</v>
      </c>
      <c r="E2339">
        <v>1758.32</v>
      </c>
      <c r="F2339">
        <v>4468</v>
      </c>
      <c r="G2339" t="s">
        <v>333</v>
      </c>
      <c r="H2339" t="s">
        <v>267</v>
      </c>
      <c r="I2339" t="s">
        <v>266</v>
      </c>
      <c r="J2339">
        <v>0.5</v>
      </c>
      <c r="K2339">
        <v>0</v>
      </c>
    </row>
    <row r="2340" spans="1:11">
      <c r="A2340" s="57">
        <v>41518</v>
      </c>
      <c r="B2340">
        <v>47691</v>
      </c>
      <c r="C2340">
        <v>20301834.510000002</v>
      </c>
      <c r="D2340">
        <v>20301834.510000002</v>
      </c>
      <c r="E2340">
        <v>20301834.510000002</v>
      </c>
      <c r="F2340">
        <v>4511</v>
      </c>
      <c r="G2340" t="s">
        <v>334</v>
      </c>
      <c r="H2340" t="s">
        <v>265</v>
      </c>
      <c r="I2340" t="s">
        <v>270</v>
      </c>
      <c r="J2340">
        <v>0.5</v>
      </c>
      <c r="K2340">
        <v>0</v>
      </c>
    </row>
    <row r="2341" spans="1:11">
      <c r="A2341" s="57">
        <v>41518</v>
      </c>
      <c r="B2341">
        <v>4</v>
      </c>
      <c r="C2341">
        <v>-784.56</v>
      </c>
      <c r="D2341">
        <v>0</v>
      </c>
      <c r="E2341">
        <v>-762.54</v>
      </c>
      <c r="F2341">
        <v>4511</v>
      </c>
      <c r="G2341" t="s">
        <v>334</v>
      </c>
      <c r="H2341" t="s">
        <v>267</v>
      </c>
      <c r="I2341">
        <v>0</v>
      </c>
      <c r="J2341">
        <v>0</v>
      </c>
      <c r="K2341">
        <v>0</v>
      </c>
    </row>
    <row r="2342" spans="1:11">
      <c r="A2342" s="57">
        <v>41518</v>
      </c>
      <c r="B2342">
        <v>6857</v>
      </c>
      <c r="C2342">
        <v>3245942.16</v>
      </c>
      <c r="D2342">
        <v>3313672.5</v>
      </c>
      <c r="E2342">
        <v>3313672.5</v>
      </c>
      <c r="F2342">
        <v>4511</v>
      </c>
      <c r="G2342" t="s">
        <v>334</v>
      </c>
      <c r="H2342" t="s">
        <v>267</v>
      </c>
      <c r="I2342" t="s">
        <v>270</v>
      </c>
      <c r="J2342">
        <v>0.5</v>
      </c>
      <c r="K2342">
        <v>0</v>
      </c>
    </row>
    <row r="2343" spans="1:11">
      <c r="A2343" s="57">
        <v>41518</v>
      </c>
      <c r="B2343">
        <v>124</v>
      </c>
      <c r="C2343">
        <v>11111.62</v>
      </c>
      <c r="D2343">
        <v>11111.62</v>
      </c>
      <c r="E2343">
        <v>11111.62</v>
      </c>
      <c r="F2343">
        <v>4582</v>
      </c>
      <c r="G2343" t="s">
        <v>335</v>
      </c>
      <c r="H2343" t="s">
        <v>265</v>
      </c>
      <c r="I2343" t="s">
        <v>270</v>
      </c>
      <c r="J2343">
        <v>0.5</v>
      </c>
      <c r="K2343">
        <v>0</v>
      </c>
    </row>
    <row r="2344" spans="1:11">
      <c r="A2344" s="57">
        <v>41518</v>
      </c>
      <c r="B2344">
        <v>19</v>
      </c>
      <c r="C2344">
        <v>3148.9</v>
      </c>
      <c r="D2344">
        <v>3267.3</v>
      </c>
      <c r="E2344">
        <v>3267.3</v>
      </c>
      <c r="F2344">
        <v>4582</v>
      </c>
      <c r="G2344" t="s">
        <v>335</v>
      </c>
      <c r="H2344" t="s">
        <v>267</v>
      </c>
      <c r="I2344" t="s">
        <v>270</v>
      </c>
      <c r="J2344">
        <v>0.5</v>
      </c>
      <c r="K2344">
        <v>0</v>
      </c>
    </row>
    <row r="2345" spans="1:11">
      <c r="A2345" s="57">
        <v>41518</v>
      </c>
      <c r="B2345">
        <v>12453</v>
      </c>
      <c r="C2345">
        <v>9415803.8300000001</v>
      </c>
      <c r="D2345">
        <v>9415803.8300000001</v>
      </c>
      <c r="E2345">
        <v>9415803.8300000001</v>
      </c>
      <c r="F2345">
        <v>4722</v>
      </c>
      <c r="G2345" t="s">
        <v>336</v>
      </c>
      <c r="H2345" t="s">
        <v>265</v>
      </c>
      <c r="I2345" t="s">
        <v>269</v>
      </c>
      <c r="J2345">
        <v>0.52</v>
      </c>
      <c r="K2345">
        <v>0</v>
      </c>
    </row>
    <row r="2346" spans="1:11">
      <c r="A2346" s="57">
        <v>41518</v>
      </c>
      <c r="B2346">
        <v>2508</v>
      </c>
      <c r="C2346">
        <v>1058439.07</v>
      </c>
      <c r="D2346">
        <v>1091150.3700000001</v>
      </c>
      <c r="E2346">
        <v>1091150.3700000001</v>
      </c>
      <c r="F2346">
        <v>4722</v>
      </c>
      <c r="G2346" t="s">
        <v>336</v>
      </c>
      <c r="H2346" t="s">
        <v>267</v>
      </c>
      <c r="I2346" t="s">
        <v>269</v>
      </c>
      <c r="J2346">
        <v>0.52</v>
      </c>
      <c r="K2346">
        <v>0</v>
      </c>
    </row>
    <row r="2347" spans="1:11">
      <c r="A2347" s="57">
        <v>41518</v>
      </c>
      <c r="B2347">
        <v>11777</v>
      </c>
      <c r="C2347">
        <v>558831.35</v>
      </c>
      <c r="D2347">
        <v>558831.35</v>
      </c>
      <c r="E2347">
        <v>558831.35</v>
      </c>
      <c r="F2347">
        <v>4784</v>
      </c>
      <c r="G2347" t="s">
        <v>337</v>
      </c>
      <c r="H2347" t="s">
        <v>265</v>
      </c>
      <c r="I2347" t="s">
        <v>266</v>
      </c>
      <c r="J2347">
        <v>0.5</v>
      </c>
      <c r="K2347">
        <v>0</v>
      </c>
    </row>
    <row r="2348" spans="1:11">
      <c r="A2348" s="57">
        <v>41518</v>
      </c>
      <c r="B2348">
        <v>1</v>
      </c>
      <c r="C2348">
        <v>18.22</v>
      </c>
      <c r="D2348">
        <v>0</v>
      </c>
      <c r="E2348">
        <v>18.760000000000002</v>
      </c>
      <c r="F2348">
        <v>4784</v>
      </c>
      <c r="G2348" t="s">
        <v>337</v>
      </c>
      <c r="H2348" t="s">
        <v>267</v>
      </c>
      <c r="I2348">
        <v>0</v>
      </c>
      <c r="J2348">
        <v>0</v>
      </c>
      <c r="K2348">
        <v>0</v>
      </c>
    </row>
    <row r="2349" spans="1:11">
      <c r="A2349" s="57">
        <v>41518</v>
      </c>
      <c r="B2349">
        <v>237</v>
      </c>
      <c r="C2349">
        <v>6062.6</v>
      </c>
      <c r="D2349">
        <v>6244.5</v>
      </c>
      <c r="E2349">
        <v>6244.5</v>
      </c>
      <c r="F2349">
        <v>4784</v>
      </c>
      <c r="G2349" t="s">
        <v>337</v>
      </c>
      <c r="H2349" t="s">
        <v>267</v>
      </c>
      <c r="I2349" t="s">
        <v>266</v>
      </c>
      <c r="J2349">
        <v>0.5</v>
      </c>
      <c r="K2349">
        <v>0</v>
      </c>
    </row>
    <row r="2350" spans="1:11">
      <c r="A2350" s="57">
        <v>41518</v>
      </c>
      <c r="B2350">
        <v>1035</v>
      </c>
      <c r="C2350">
        <v>185991.38</v>
      </c>
      <c r="D2350">
        <v>185991.38</v>
      </c>
      <c r="E2350">
        <v>185991.38</v>
      </c>
      <c r="F2350">
        <v>4789</v>
      </c>
      <c r="G2350" t="s">
        <v>338</v>
      </c>
      <c r="H2350" t="s">
        <v>265</v>
      </c>
      <c r="I2350" t="s">
        <v>266</v>
      </c>
      <c r="J2350">
        <v>0.5</v>
      </c>
      <c r="K2350">
        <v>0</v>
      </c>
    </row>
    <row r="2351" spans="1:11">
      <c r="A2351" s="57">
        <v>41518</v>
      </c>
      <c r="B2351">
        <v>313</v>
      </c>
      <c r="C2351">
        <v>35242.49</v>
      </c>
      <c r="D2351">
        <v>36317.89</v>
      </c>
      <c r="E2351">
        <v>36317.89</v>
      </c>
      <c r="F2351">
        <v>4789</v>
      </c>
      <c r="G2351" t="s">
        <v>338</v>
      </c>
      <c r="H2351" t="s">
        <v>267</v>
      </c>
      <c r="I2351" t="s">
        <v>266</v>
      </c>
      <c r="J2351">
        <v>0.5</v>
      </c>
      <c r="K2351">
        <v>0</v>
      </c>
    </row>
    <row r="2352" spans="1:11">
      <c r="A2352" s="57">
        <v>41518</v>
      </c>
      <c r="B2352">
        <v>5680</v>
      </c>
      <c r="C2352">
        <v>467053.8</v>
      </c>
      <c r="D2352">
        <v>467053.8</v>
      </c>
      <c r="E2352">
        <v>467053.8</v>
      </c>
      <c r="F2352">
        <v>4812</v>
      </c>
      <c r="G2352" t="s">
        <v>339</v>
      </c>
      <c r="H2352" t="s">
        <v>265</v>
      </c>
      <c r="I2352" t="s">
        <v>266</v>
      </c>
      <c r="J2352">
        <v>0.5</v>
      </c>
      <c r="K2352">
        <v>0</v>
      </c>
    </row>
    <row r="2353" spans="1:11">
      <c r="A2353" s="57">
        <v>41518</v>
      </c>
      <c r="B2353">
        <v>268</v>
      </c>
      <c r="C2353">
        <v>21663.26</v>
      </c>
      <c r="D2353">
        <v>22340.76</v>
      </c>
      <c r="E2353">
        <v>22340.76</v>
      </c>
      <c r="F2353">
        <v>4812</v>
      </c>
      <c r="G2353" t="s">
        <v>339</v>
      </c>
      <c r="H2353" t="s">
        <v>267</v>
      </c>
      <c r="I2353" t="s">
        <v>266</v>
      </c>
      <c r="J2353">
        <v>0.5</v>
      </c>
      <c r="K2353">
        <v>0</v>
      </c>
    </row>
    <row r="2354" spans="1:11">
      <c r="A2354" s="57">
        <v>41518</v>
      </c>
      <c r="B2354">
        <v>1</v>
      </c>
      <c r="C2354">
        <v>160</v>
      </c>
      <c r="D2354">
        <v>0</v>
      </c>
      <c r="E2354">
        <v>160</v>
      </c>
      <c r="F2354">
        <v>4814</v>
      </c>
      <c r="G2354" t="s">
        <v>340</v>
      </c>
      <c r="H2354" t="s">
        <v>265</v>
      </c>
      <c r="I2354">
        <v>0</v>
      </c>
      <c r="J2354">
        <v>0</v>
      </c>
      <c r="K2354">
        <v>0</v>
      </c>
    </row>
    <row r="2355" spans="1:11">
      <c r="A2355" s="57">
        <v>41518</v>
      </c>
      <c r="B2355">
        <v>64811</v>
      </c>
      <c r="C2355">
        <v>7541352.2000000002</v>
      </c>
      <c r="D2355">
        <v>7541352.2000000002</v>
      </c>
      <c r="E2355">
        <v>7541352.2000000002</v>
      </c>
      <c r="F2355">
        <v>4814</v>
      </c>
      <c r="G2355" t="s">
        <v>340</v>
      </c>
      <c r="H2355" t="s">
        <v>265</v>
      </c>
      <c r="I2355" t="s">
        <v>266</v>
      </c>
      <c r="J2355">
        <v>0.5</v>
      </c>
      <c r="K2355">
        <v>0</v>
      </c>
    </row>
    <row r="2356" spans="1:11">
      <c r="A2356" s="57">
        <v>41518</v>
      </c>
      <c r="B2356">
        <v>1</v>
      </c>
      <c r="C2356">
        <v>128.19</v>
      </c>
      <c r="D2356">
        <v>0</v>
      </c>
      <c r="E2356">
        <v>132.03</v>
      </c>
      <c r="F2356">
        <v>4814</v>
      </c>
      <c r="G2356" t="s">
        <v>340</v>
      </c>
      <c r="H2356" t="s">
        <v>267</v>
      </c>
      <c r="I2356">
        <v>0</v>
      </c>
      <c r="J2356">
        <v>0</v>
      </c>
      <c r="K2356">
        <v>0</v>
      </c>
    </row>
    <row r="2357" spans="1:11">
      <c r="A2357" s="57">
        <v>41518</v>
      </c>
      <c r="B2357">
        <v>949</v>
      </c>
      <c r="C2357">
        <v>28388.9</v>
      </c>
      <c r="D2357">
        <v>28960.959999999999</v>
      </c>
      <c r="E2357">
        <v>28960.959999999999</v>
      </c>
      <c r="F2357">
        <v>4814</v>
      </c>
      <c r="G2357" t="s">
        <v>340</v>
      </c>
      <c r="H2357" t="s">
        <v>267</v>
      </c>
      <c r="I2357" t="s">
        <v>266</v>
      </c>
      <c r="J2357">
        <v>0.5</v>
      </c>
      <c r="K2357">
        <v>0</v>
      </c>
    </row>
    <row r="2358" spans="1:11">
      <c r="A2358" s="57">
        <v>41518</v>
      </c>
      <c r="B2358">
        <v>249</v>
      </c>
      <c r="C2358">
        <v>26736.77</v>
      </c>
      <c r="D2358">
        <v>26736.77</v>
      </c>
      <c r="E2358">
        <v>26736.77</v>
      </c>
      <c r="F2358">
        <v>4816</v>
      </c>
      <c r="G2358" t="s">
        <v>341</v>
      </c>
      <c r="H2358" t="s">
        <v>265</v>
      </c>
      <c r="I2358" t="s">
        <v>266</v>
      </c>
      <c r="J2358">
        <v>0.5</v>
      </c>
      <c r="K2358">
        <v>0</v>
      </c>
    </row>
    <row r="2359" spans="1:11">
      <c r="A2359" s="57">
        <v>41518</v>
      </c>
      <c r="B2359">
        <v>227</v>
      </c>
      <c r="C2359">
        <v>13644.19</v>
      </c>
      <c r="D2359">
        <v>14057.95</v>
      </c>
      <c r="E2359">
        <v>14057.95</v>
      </c>
      <c r="F2359">
        <v>4816</v>
      </c>
      <c r="G2359" t="s">
        <v>341</v>
      </c>
      <c r="H2359" t="s">
        <v>267</v>
      </c>
      <c r="I2359" t="s">
        <v>266</v>
      </c>
      <c r="J2359">
        <v>0.5</v>
      </c>
      <c r="K2359">
        <v>0</v>
      </c>
    </row>
    <row r="2360" spans="1:11">
      <c r="A2360" s="57">
        <v>41518</v>
      </c>
      <c r="B2360">
        <v>45</v>
      </c>
      <c r="C2360">
        <v>3359.29</v>
      </c>
      <c r="D2360">
        <v>3466.33</v>
      </c>
      <c r="E2360">
        <v>3466.33</v>
      </c>
      <c r="F2360">
        <v>4829</v>
      </c>
      <c r="G2360" t="s">
        <v>342</v>
      </c>
      <c r="H2360" t="s">
        <v>267</v>
      </c>
      <c r="I2360" t="s">
        <v>266</v>
      </c>
      <c r="J2360">
        <v>0.5</v>
      </c>
      <c r="K2360">
        <v>0</v>
      </c>
    </row>
    <row r="2361" spans="1:11">
      <c r="A2361" s="57">
        <v>41518</v>
      </c>
      <c r="B2361">
        <v>9635</v>
      </c>
      <c r="C2361">
        <v>1003761.53</v>
      </c>
      <c r="D2361">
        <v>1003761.53</v>
      </c>
      <c r="E2361">
        <v>1003761.53</v>
      </c>
      <c r="F2361">
        <v>4899</v>
      </c>
      <c r="G2361" t="s">
        <v>343</v>
      </c>
      <c r="H2361" t="s">
        <v>265</v>
      </c>
      <c r="I2361" t="s">
        <v>266</v>
      </c>
      <c r="J2361">
        <v>0.5</v>
      </c>
      <c r="K2361">
        <v>0</v>
      </c>
    </row>
    <row r="2362" spans="1:11">
      <c r="A2362" s="57">
        <v>41518</v>
      </c>
      <c r="B2362">
        <v>26</v>
      </c>
      <c r="C2362">
        <v>3687.74</v>
      </c>
      <c r="D2362">
        <v>3798.46</v>
      </c>
      <c r="E2362">
        <v>3798.46</v>
      </c>
      <c r="F2362">
        <v>4899</v>
      </c>
      <c r="G2362" t="s">
        <v>343</v>
      </c>
      <c r="H2362" t="s">
        <v>267</v>
      </c>
      <c r="I2362" t="s">
        <v>266</v>
      </c>
      <c r="J2362">
        <v>0.5</v>
      </c>
      <c r="K2362">
        <v>0</v>
      </c>
    </row>
    <row r="2363" spans="1:11">
      <c r="A2363" s="57">
        <v>41518</v>
      </c>
      <c r="B2363">
        <v>16152</v>
      </c>
      <c r="C2363">
        <v>5006426.01</v>
      </c>
      <c r="D2363">
        <v>5006426.01</v>
      </c>
      <c r="E2363">
        <v>5006426.01</v>
      </c>
      <c r="F2363">
        <v>4900</v>
      </c>
      <c r="G2363" t="s">
        <v>344</v>
      </c>
      <c r="H2363" t="s">
        <v>265</v>
      </c>
      <c r="I2363" t="s">
        <v>266</v>
      </c>
      <c r="J2363">
        <v>0.5</v>
      </c>
      <c r="K2363">
        <v>0</v>
      </c>
    </row>
    <row r="2364" spans="1:11">
      <c r="A2364" s="57">
        <v>41518</v>
      </c>
      <c r="B2364">
        <v>34</v>
      </c>
      <c r="C2364">
        <v>4804.3</v>
      </c>
      <c r="D2364">
        <v>4948.3999999999996</v>
      </c>
      <c r="E2364">
        <v>4948.3999999999996</v>
      </c>
      <c r="F2364">
        <v>4900</v>
      </c>
      <c r="G2364" t="s">
        <v>344</v>
      </c>
      <c r="H2364" t="s">
        <v>267</v>
      </c>
      <c r="I2364" t="s">
        <v>266</v>
      </c>
      <c r="J2364">
        <v>0.5</v>
      </c>
      <c r="K2364">
        <v>0</v>
      </c>
    </row>
    <row r="2365" spans="1:11">
      <c r="A2365" s="57">
        <v>41518</v>
      </c>
      <c r="B2365">
        <v>1555</v>
      </c>
      <c r="C2365">
        <v>302747.31</v>
      </c>
      <c r="D2365">
        <v>302747.31</v>
      </c>
      <c r="E2365">
        <v>302747.31</v>
      </c>
      <c r="F2365">
        <v>5013</v>
      </c>
      <c r="G2365" t="s">
        <v>345</v>
      </c>
      <c r="H2365" t="s">
        <v>265</v>
      </c>
      <c r="I2365" t="s">
        <v>271</v>
      </c>
      <c r="J2365">
        <v>0.52</v>
      </c>
      <c r="K2365">
        <v>0</v>
      </c>
    </row>
    <row r="2366" spans="1:11">
      <c r="A2366" s="57">
        <v>41518</v>
      </c>
      <c r="B2366">
        <v>9</v>
      </c>
      <c r="C2366">
        <v>8846.2999999999993</v>
      </c>
      <c r="D2366">
        <v>9111.66</v>
      </c>
      <c r="E2366">
        <v>9111.66</v>
      </c>
      <c r="F2366">
        <v>5013</v>
      </c>
      <c r="G2366" t="s">
        <v>345</v>
      </c>
      <c r="H2366" t="s">
        <v>267</v>
      </c>
      <c r="I2366" t="s">
        <v>271</v>
      </c>
      <c r="J2366">
        <v>0.52</v>
      </c>
      <c r="K2366">
        <v>0</v>
      </c>
    </row>
    <row r="2367" spans="1:11">
      <c r="A2367" s="57">
        <v>41518</v>
      </c>
      <c r="B2367">
        <v>5</v>
      </c>
      <c r="C2367">
        <v>5886.5</v>
      </c>
      <c r="D2367">
        <v>5886.5</v>
      </c>
      <c r="E2367">
        <v>5886.5</v>
      </c>
      <c r="F2367">
        <v>5039</v>
      </c>
      <c r="G2367" t="s">
        <v>347</v>
      </c>
      <c r="H2367" t="s">
        <v>265</v>
      </c>
      <c r="I2367" t="s">
        <v>268</v>
      </c>
      <c r="J2367">
        <v>0.5</v>
      </c>
      <c r="K2367">
        <v>0</v>
      </c>
    </row>
    <row r="2368" spans="1:11">
      <c r="A2368" s="57">
        <v>41518</v>
      </c>
      <c r="B2368">
        <v>3</v>
      </c>
      <c r="C2368">
        <v>5672.77</v>
      </c>
      <c r="D2368">
        <v>5842.97</v>
      </c>
      <c r="E2368">
        <v>5842.97</v>
      </c>
      <c r="F2368">
        <v>5039</v>
      </c>
      <c r="G2368" t="s">
        <v>347</v>
      </c>
      <c r="H2368" t="s">
        <v>267</v>
      </c>
      <c r="I2368" t="s">
        <v>268</v>
      </c>
      <c r="J2368">
        <v>0.5</v>
      </c>
      <c r="K2368">
        <v>0</v>
      </c>
    </row>
    <row r="2369" spans="1:11">
      <c r="A2369" s="57">
        <v>41518</v>
      </c>
      <c r="B2369">
        <v>5</v>
      </c>
      <c r="C2369">
        <v>1625</v>
      </c>
      <c r="D2369">
        <v>1673.76</v>
      </c>
      <c r="E2369">
        <v>1673.76</v>
      </c>
      <c r="F2369">
        <v>5044</v>
      </c>
      <c r="G2369" t="s">
        <v>348</v>
      </c>
      <c r="H2369" t="s">
        <v>267</v>
      </c>
      <c r="I2369" t="s">
        <v>268</v>
      </c>
      <c r="J2369">
        <v>0.5</v>
      </c>
      <c r="K2369">
        <v>0</v>
      </c>
    </row>
    <row r="2370" spans="1:11">
      <c r="A2370" s="57">
        <v>41518</v>
      </c>
      <c r="B2370">
        <v>49200</v>
      </c>
      <c r="C2370">
        <v>1663707.49</v>
      </c>
      <c r="D2370">
        <v>1663707.49</v>
      </c>
      <c r="E2370">
        <v>1663707.49</v>
      </c>
      <c r="F2370">
        <v>5045</v>
      </c>
      <c r="G2370" t="s">
        <v>349</v>
      </c>
      <c r="H2370" t="s">
        <v>265</v>
      </c>
      <c r="I2370" t="s">
        <v>268</v>
      </c>
      <c r="J2370">
        <v>0.5</v>
      </c>
      <c r="K2370">
        <v>0</v>
      </c>
    </row>
    <row r="2371" spans="1:11">
      <c r="A2371" s="57">
        <v>41518</v>
      </c>
      <c r="B2371">
        <v>904</v>
      </c>
      <c r="C2371">
        <v>178745.87</v>
      </c>
      <c r="D2371">
        <v>183397.27</v>
      </c>
      <c r="E2371">
        <v>183397.27</v>
      </c>
      <c r="F2371">
        <v>5045</v>
      </c>
      <c r="G2371" t="s">
        <v>349</v>
      </c>
      <c r="H2371" t="s">
        <v>267</v>
      </c>
      <c r="I2371" t="s">
        <v>268</v>
      </c>
      <c r="J2371">
        <v>0.5</v>
      </c>
      <c r="K2371">
        <v>0</v>
      </c>
    </row>
    <row r="2372" spans="1:11">
      <c r="A2372" s="57">
        <v>41518</v>
      </c>
      <c r="B2372">
        <v>5</v>
      </c>
      <c r="C2372">
        <v>7619.28</v>
      </c>
      <c r="D2372">
        <v>7847.86</v>
      </c>
      <c r="E2372">
        <v>7847.86</v>
      </c>
      <c r="F2372">
        <v>5046</v>
      </c>
      <c r="G2372" t="s">
        <v>350</v>
      </c>
      <c r="H2372" t="s">
        <v>267</v>
      </c>
      <c r="I2372" t="s">
        <v>266</v>
      </c>
      <c r="J2372">
        <v>0.5</v>
      </c>
      <c r="K2372">
        <v>0</v>
      </c>
    </row>
    <row r="2373" spans="1:11">
      <c r="A2373" s="57">
        <v>41518</v>
      </c>
      <c r="B2373">
        <v>810</v>
      </c>
      <c r="C2373">
        <v>1370085.26</v>
      </c>
      <c r="D2373">
        <v>1370085.26</v>
      </c>
      <c r="E2373">
        <v>1370085.26</v>
      </c>
      <c r="F2373">
        <v>5047</v>
      </c>
      <c r="G2373" t="s">
        <v>351</v>
      </c>
      <c r="H2373" t="s">
        <v>265</v>
      </c>
      <c r="I2373" t="s">
        <v>266</v>
      </c>
      <c r="J2373">
        <v>0.5</v>
      </c>
      <c r="K2373">
        <v>0</v>
      </c>
    </row>
    <row r="2374" spans="1:11">
      <c r="A2374" s="57">
        <v>41518</v>
      </c>
      <c r="B2374">
        <v>93</v>
      </c>
      <c r="C2374">
        <v>17539.099999999999</v>
      </c>
      <c r="D2374">
        <v>18079.22</v>
      </c>
      <c r="E2374">
        <v>18079.22</v>
      </c>
      <c r="F2374">
        <v>5047</v>
      </c>
      <c r="G2374" t="s">
        <v>351</v>
      </c>
      <c r="H2374" t="s">
        <v>267</v>
      </c>
      <c r="I2374" t="s">
        <v>266</v>
      </c>
      <c r="J2374">
        <v>0.5</v>
      </c>
      <c r="K2374">
        <v>0</v>
      </c>
    </row>
    <row r="2375" spans="1:11">
      <c r="A2375" s="57">
        <v>41518</v>
      </c>
      <c r="B2375">
        <v>1</v>
      </c>
      <c r="C2375">
        <v>228.85</v>
      </c>
      <c r="D2375">
        <v>235.71</v>
      </c>
      <c r="E2375">
        <v>235.71</v>
      </c>
      <c r="F2375">
        <v>5051</v>
      </c>
      <c r="G2375" t="s">
        <v>572</v>
      </c>
      <c r="H2375" t="s">
        <v>267</v>
      </c>
      <c r="I2375" t="s">
        <v>268</v>
      </c>
      <c r="J2375">
        <v>0.5</v>
      </c>
      <c r="K2375">
        <v>0</v>
      </c>
    </row>
    <row r="2376" spans="1:11">
      <c r="A2376" s="57">
        <v>41518</v>
      </c>
      <c r="B2376">
        <v>573</v>
      </c>
      <c r="C2376">
        <v>718910</v>
      </c>
      <c r="D2376">
        <v>718910</v>
      </c>
      <c r="E2376">
        <v>718910</v>
      </c>
      <c r="F2376">
        <v>5065</v>
      </c>
      <c r="G2376" t="s">
        <v>352</v>
      </c>
      <c r="H2376" t="s">
        <v>265</v>
      </c>
      <c r="I2376" t="s">
        <v>268</v>
      </c>
      <c r="J2376">
        <v>0.5</v>
      </c>
      <c r="K2376">
        <v>0</v>
      </c>
    </row>
    <row r="2377" spans="1:11">
      <c r="A2377" s="57">
        <v>41518</v>
      </c>
      <c r="B2377">
        <v>44</v>
      </c>
      <c r="C2377">
        <v>19722.28</v>
      </c>
      <c r="D2377">
        <v>20316.400000000001</v>
      </c>
      <c r="E2377">
        <v>20316.400000000001</v>
      </c>
      <c r="F2377">
        <v>5065</v>
      </c>
      <c r="G2377" t="s">
        <v>352</v>
      </c>
      <c r="H2377" t="s">
        <v>267</v>
      </c>
      <c r="I2377" t="s">
        <v>268</v>
      </c>
      <c r="J2377">
        <v>0.5</v>
      </c>
      <c r="K2377">
        <v>0</v>
      </c>
    </row>
    <row r="2378" spans="1:11">
      <c r="A2378" s="57">
        <v>41518</v>
      </c>
      <c r="B2378">
        <v>933</v>
      </c>
      <c r="C2378">
        <v>313451.15999999997</v>
      </c>
      <c r="D2378">
        <v>313451.15999999997</v>
      </c>
      <c r="E2378">
        <v>313451.15999999997</v>
      </c>
      <c r="F2378">
        <v>5072</v>
      </c>
      <c r="G2378" t="s">
        <v>353</v>
      </c>
      <c r="H2378" t="s">
        <v>265</v>
      </c>
      <c r="I2378" t="s">
        <v>268</v>
      </c>
      <c r="J2378">
        <v>0.5</v>
      </c>
      <c r="K2378">
        <v>0</v>
      </c>
    </row>
    <row r="2379" spans="1:11">
      <c r="A2379" s="57">
        <v>41518</v>
      </c>
      <c r="B2379">
        <v>23</v>
      </c>
      <c r="C2379">
        <v>3480.75</v>
      </c>
      <c r="D2379">
        <v>3585.17</v>
      </c>
      <c r="E2379">
        <v>3585.17</v>
      </c>
      <c r="F2379">
        <v>5072</v>
      </c>
      <c r="G2379" t="s">
        <v>353</v>
      </c>
      <c r="H2379" t="s">
        <v>267</v>
      </c>
      <c r="I2379" t="s">
        <v>268</v>
      </c>
      <c r="J2379">
        <v>0.5</v>
      </c>
      <c r="K2379">
        <v>0</v>
      </c>
    </row>
    <row r="2380" spans="1:11">
      <c r="A2380" s="57">
        <v>41518</v>
      </c>
      <c r="B2380">
        <v>1</v>
      </c>
      <c r="C2380">
        <v>48.84</v>
      </c>
      <c r="D2380">
        <v>50.3</v>
      </c>
      <c r="E2380">
        <v>50.3</v>
      </c>
      <c r="F2380">
        <v>5074</v>
      </c>
      <c r="G2380" t="s">
        <v>354</v>
      </c>
      <c r="H2380" t="s">
        <v>267</v>
      </c>
      <c r="I2380" t="s">
        <v>268</v>
      </c>
      <c r="J2380">
        <v>0.5</v>
      </c>
      <c r="K2380">
        <v>0</v>
      </c>
    </row>
    <row r="2381" spans="1:11">
      <c r="A2381" s="57">
        <v>41518</v>
      </c>
      <c r="B2381">
        <v>82</v>
      </c>
      <c r="C2381">
        <v>8987.9599999999991</v>
      </c>
      <c r="D2381">
        <v>8987.9599999999991</v>
      </c>
      <c r="E2381">
        <v>8987.9599999999991</v>
      </c>
      <c r="F2381">
        <v>5085</v>
      </c>
      <c r="G2381" t="s">
        <v>355</v>
      </c>
      <c r="H2381" t="s">
        <v>265</v>
      </c>
      <c r="I2381" t="s">
        <v>266</v>
      </c>
      <c r="J2381">
        <v>0.5</v>
      </c>
      <c r="K2381">
        <v>0</v>
      </c>
    </row>
    <row r="2382" spans="1:11">
      <c r="A2382" s="57">
        <v>41518</v>
      </c>
      <c r="B2382">
        <v>15</v>
      </c>
      <c r="C2382">
        <v>16966.91</v>
      </c>
      <c r="D2382">
        <v>17475.89</v>
      </c>
      <c r="E2382">
        <v>17475.89</v>
      </c>
      <c r="F2382">
        <v>5085</v>
      </c>
      <c r="G2382" t="s">
        <v>355</v>
      </c>
      <c r="H2382" t="s">
        <v>267</v>
      </c>
      <c r="I2382" t="s">
        <v>266</v>
      </c>
      <c r="J2382">
        <v>0.5</v>
      </c>
      <c r="K2382">
        <v>0</v>
      </c>
    </row>
    <row r="2383" spans="1:11">
      <c r="A2383" s="57">
        <v>41518</v>
      </c>
      <c r="B2383">
        <v>14</v>
      </c>
      <c r="C2383">
        <v>14941.27</v>
      </c>
      <c r="D2383">
        <v>15389.49</v>
      </c>
      <c r="E2383">
        <v>15389.49</v>
      </c>
      <c r="F2383">
        <v>5094</v>
      </c>
      <c r="G2383" t="s">
        <v>356</v>
      </c>
      <c r="H2383" t="s">
        <v>267</v>
      </c>
      <c r="I2383" t="s">
        <v>268</v>
      </c>
      <c r="J2383">
        <v>0.5</v>
      </c>
      <c r="K2383">
        <v>0</v>
      </c>
    </row>
    <row r="2384" spans="1:11">
      <c r="A2384" s="57">
        <v>41518</v>
      </c>
      <c r="B2384">
        <v>854</v>
      </c>
      <c r="C2384">
        <v>424413.03</v>
      </c>
      <c r="D2384">
        <v>424413.03</v>
      </c>
      <c r="E2384">
        <v>424413.03</v>
      </c>
      <c r="F2384">
        <v>5099</v>
      </c>
      <c r="G2384" t="s">
        <v>357</v>
      </c>
      <c r="H2384" t="s">
        <v>265</v>
      </c>
      <c r="I2384" t="s">
        <v>268</v>
      </c>
      <c r="J2384">
        <v>0.5</v>
      </c>
      <c r="K2384">
        <v>0</v>
      </c>
    </row>
    <row r="2385" spans="1:11">
      <c r="A2385" s="57">
        <v>41518</v>
      </c>
      <c r="B2385">
        <v>1</v>
      </c>
      <c r="C2385">
        <v>2875.31</v>
      </c>
      <c r="D2385">
        <v>0</v>
      </c>
      <c r="E2385">
        <v>2961.57</v>
      </c>
      <c r="F2385">
        <v>5099</v>
      </c>
      <c r="G2385" t="s">
        <v>357</v>
      </c>
      <c r="H2385" t="s">
        <v>267</v>
      </c>
      <c r="I2385">
        <v>0</v>
      </c>
      <c r="J2385">
        <v>0</v>
      </c>
      <c r="K2385">
        <v>0</v>
      </c>
    </row>
    <row r="2386" spans="1:11">
      <c r="A2386" s="57">
        <v>41518</v>
      </c>
      <c r="B2386">
        <v>102</v>
      </c>
      <c r="C2386">
        <v>44737.15</v>
      </c>
      <c r="D2386">
        <v>46111.59</v>
      </c>
      <c r="E2386">
        <v>46111.59</v>
      </c>
      <c r="F2386">
        <v>5099</v>
      </c>
      <c r="G2386" t="s">
        <v>357</v>
      </c>
      <c r="H2386" t="s">
        <v>267</v>
      </c>
      <c r="I2386" t="s">
        <v>268</v>
      </c>
      <c r="J2386">
        <v>0.5</v>
      </c>
      <c r="K2386">
        <v>0</v>
      </c>
    </row>
    <row r="2387" spans="1:11">
      <c r="A2387" s="57">
        <v>41518</v>
      </c>
      <c r="B2387">
        <v>138</v>
      </c>
      <c r="C2387">
        <v>261520.68</v>
      </c>
      <c r="D2387">
        <v>261520.68</v>
      </c>
      <c r="E2387">
        <v>261520.68</v>
      </c>
      <c r="F2387">
        <v>5111</v>
      </c>
      <c r="G2387" t="s">
        <v>358</v>
      </c>
      <c r="H2387" t="s">
        <v>265</v>
      </c>
      <c r="I2387" t="s">
        <v>268</v>
      </c>
      <c r="J2387">
        <v>0.5</v>
      </c>
      <c r="K2387">
        <v>0</v>
      </c>
    </row>
    <row r="2388" spans="1:11">
      <c r="A2388" s="57">
        <v>41518</v>
      </c>
      <c r="B2388">
        <v>16</v>
      </c>
      <c r="C2388">
        <v>2241.5700000000002</v>
      </c>
      <c r="D2388">
        <v>2310.85</v>
      </c>
      <c r="E2388">
        <v>2310.85</v>
      </c>
      <c r="F2388">
        <v>5111</v>
      </c>
      <c r="G2388" t="s">
        <v>358</v>
      </c>
      <c r="H2388" t="s">
        <v>267</v>
      </c>
      <c r="I2388" t="s">
        <v>268</v>
      </c>
      <c r="J2388">
        <v>0.5</v>
      </c>
      <c r="K2388">
        <v>0</v>
      </c>
    </row>
    <row r="2389" spans="1:11">
      <c r="A2389" s="57">
        <v>41518</v>
      </c>
      <c r="B2389">
        <v>198</v>
      </c>
      <c r="C2389">
        <v>33907.99</v>
      </c>
      <c r="D2389">
        <v>35031.85</v>
      </c>
      <c r="E2389">
        <v>35031.85</v>
      </c>
      <c r="F2389">
        <v>5122</v>
      </c>
      <c r="G2389" t="s">
        <v>359</v>
      </c>
      <c r="H2389" t="s">
        <v>267</v>
      </c>
      <c r="I2389" t="s">
        <v>266</v>
      </c>
      <c r="J2389">
        <v>0.5</v>
      </c>
      <c r="K2389">
        <v>0</v>
      </c>
    </row>
    <row r="2390" spans="1:11">
      <c r="A2390" s="57">
        <v>41518</v>
      </c>
      <c r="B2390">
        <v>15</v>
      </c>
      <c r="C2390">
        <v>13127.2</v>
      </c>
      <c r="D2390">
        <v>13521.6</v>
      </c>
      <c r="E2390">
        <v>13521.6</v>
      </c>
      <c r="F2390">
        <v>5131</v>
      </c>
      <c r="G2390" t="s">
        <v>360</v>
      </c>
      <c r="H2390" t="s">
        <v>267</v>
      </c>
      <c r="I2390" t="s">
        <v>268</v>
      </c>
      <c r="J2390">
        <v>0.5</v>
      </c>
      <c r="K2390">
        <v>0</v>
      </c>
    </row>
    <row r="2391" spans="1:11">
      <c r="A2391" s="57">
        <v>41518</v>
      </c>
      <c r="B2391">
        <v>36</v>
      </c>
      <c r="C2391">
        <v>12764.39</v>
      </c>
      <c r="D2391">
        <v>13157.17</v>
      </c>
      <c r="E2391">
        <v>13157.17</v>
      </c>
      <c r="F2391">
        <v>5137</v>
      </c>
      <c r="G2391" t="s">
        <v>361</v>
      </c>
      <c r="H2391" t="s">
        <v>267</v>
      </c>
      <c r="I2391" t="s">
        <v>268</v>
      </c>
      <c r="J2391">
        <v>0.5</v>
      </c>
      <c r="K2391">
        <v>0</v>
      </c>
    </row>
    <row r="2392" spans="1:11">
      <c r="A2392" s="57">
        <v>41518</v>
      </c>
      <c r="B2392">
        <v>4</v>
      </c>
      <c r="C2392">
        <v>822.92</v>
      </c>
      <c r="D2392">
        <v>847.58</v>
      </c>
      <c r="E2392">
        <v>847.58</v>
      </c>
      <c r="F2392">
        <v>5139</v>
      </c>
      <c r="G2392" t="s">
        <v>362</v>
      </c>
      <c r="H2392" t="s">
        <v>267</v>
      </c>
      <c r="I2392" t="s">
        <v>268</v>
      </c>
      <c r="J2392">
        <v>0.5</v>
      </c>
      <c r="K2392">
        <v>0</v>
      </c>
    </row>
    <row r="2393" spans="1:11">
      <c r="A2393" s="57">
        <v>41518</v>
      </c>
      <c r="B2393">
        <v>2</v>
      </c>
      <c r="C2393">
        <v>219.74</v>
      </c>
      <c r="D2393">
        <v>226.32</v>
      </c>
      <c r="E2393">
        <v>226.32</v>
      </c>
      <c r="F2393">
        <v>5169</v>
      </c>
      <c r="G2393" t="s">
        <v>363</v>
      </c>
      <c r="H2393" t="s">
        <v>267</v>
      </c>
      <c r="I2393" t="s">
        <v>266</v>
      </c>
      <c r="J2393">
        <v>0.5</v>
      </c>
      <c r="K2393">
        <v>0</v>
      </c>
    </row>
    <row r="2394" spans="1:11">
      <c r="A2394" s="57">
        <v>41518</v>
      </c>
      <c r="B2394">
        <v>1052</v>
      </c>
      <c r="C2394">
        <v>73506.62</v>
      </c>
      <c r="D2394">
        <v>73506.62</v>
      </c>
      <c r="E2394">
        <v>73506.62</v>
      </c>
      <c r="F2394">
        <v>5172</v>
      </c>
      <c r="G2394" t="s">
        <v>364</v>
      </c>
      <c r="H2394" t="s">
        <v>265</v>
      </c>
      <c r="I2394" t="s">
        <v>268</v>
      </c>
      <c r="J2394">
        <v>0.5</v>
      </c>
      <c r="K2394">
        <v>0</v>
      </c>
    </row>
    <row r="2395" spans="1:11">
      <c r="A2395" s="57">
        <v>41518</v>
      </c>
      <c r="B2395">
        <v>1</v>
      </c>
      <c r="C2395">
        <v>69.48</v>
      </c>
      <c r="D2395">
        <v>71.56</v>
      </c>
      <c r="E2395">
        <v>71.56</v>
      </c>
      <c r="F2395">
        <v>5172</v>
      </c>
      <c r="G2395" t="s">
        <v>364</v>
      </c>
      <c r="H2395" t="s">
        <v>267</v>
      </c>
      <c r="I2395" t="s">
        <v>268</v>
      </c>
      <c r="J2395">
        <v>0.5</v>
      </c>
      <c r="K2395">
        <v>0</v>
      </c>
    </row>
    <row r="2396" spans="1:11">
      <c r="A2396" s="57">
        <v>41518</v>
      </c>
      <c r="B2396">
        <v>39</v>
      </c>
      <c r="C2396">
        <v>2358.77</v>
      </c>
      <c r="D2396">
        <v>2429.4899999999998</v>
      </c>
      <c r="E2396">
        <v>2429.4899999999998</v>
      </c>
      <c r="F2396">
        <v>5192</v>
      </c>
      <c r="G2396" t="s">
        <v>365</v>
      </c>
      <c r="H2396" t="s">
        <v>267</v>
      </c>
      <c r="I2396" t="s">
        <v>268</v>
      </c>
      <c r="J2396">
        <v>0.5</v>
      </c>
      <c r="K2396">
        <v>0</v>
      </c>
    </row>
    <row r="2397" spans="1:11">
      <c r="A2397" s="57">
        <v>41518</v>
      </c>
      <c r="B2397">
        <v>2</v>
      </c>
      <c r="C2397">
        <v>231.26</v>
      </c>
      <c r="D2397">
        <v>238.2</v>
      </c>
      <c r="E2397">
        <v>238.2</v>
      </c>
      <c r="F2397">
        <v>5193</v>
      </c>
      <c r="G2397" t="s">
        <v>366</v>
      </c>
      <c r="H2397" t="s">
        <v>267</v>
      </c>
      <c r="I2397" t="s">
        <v>266</v>
      </c>
      <c r="J2397">
        <v>0.5</v>
      </c>
      <c r="K2397">
        <v>0</v>
      </c>
    </row>
    <row r="2398" spans="1:11">
      <c r="A2398" s="57">
        <v>41518</v>
      </c>
      <c r="B2398">
        <v>1</v>
      </c>
      <c r="C2398">
        <v>504.84</v>
      </c>
      <c r="D2398">
        <v>519.98</v>
      </c>
      <c r="E2398">
        <v>519.98</v>
      </c>
      <c r="F2398">
        <v>5198</v>
      </c>
      <c r="G2398" t="s">
        <v>568</v>
      </c>
      <c r="H2398" t="s">
        <v>267</v>
      </c>
      <c r="I2398" t="s">
        <v>268</v>
      </c>
      <c r="J2398">
        <v>0.5</v>
      </c>
      <c r="K2398">
        <v>0</v>
      </c>
    </row>
    <row r="2399" spans="1:11">
      <c r="A2399" s="57">
        <v>41518</v>
      </c>
      <c r="B2399">
        <v>1945</v>
      </c>
      <c r="C2399">
        <v>2042090.67</v>
      </c>
      <c r="D2399">
        <v>2042090.67</v>
      </c>
      <c r="E2399">
        <v>2042090.67</v>
      </c>
      <c r="F2399">
        <v>5199</v>
      </c>
      <c r="G2399" t="s">
        <v>367</v>
      </c>
      <c r="H2399" t="s">
        <v>265</v>
      </c>
      <c r="I2399" t="s">
        <v>268</v>
      </c>
      <c r="J2399">
        <v>0.5</v>
      </c>
      <c r="K2399">
        <v>0</v>
      </c>
    </row>
    <row r="2400" spans="1:11">
      <c r="A2400" s="57">
        <v>41518</v>
      </c>
      <c r="B2400">
        <v>92</v>
      </c>
      <c r="C2400">
        <v>61807.24</v>
      </c>
      <c r="D2400">
        <v>63494.26</v>
      </c>
      <c r="E2400">
        <v>63494.26</v>
      </c>
      <c r="F2400">
        <v>5199</v>
      </c>
      <c r="G2400" t="s">
        <v>367</v>
      </c>
      <c r="H2400" t="s">
        <v>267</v>
      </c>
      <c r="I2400" t="s">
        <v>268</v>
      </c>
      <c r="J2400">
        <v>0.5</v>
      </c>
      <c r="K2400">
        <v>0</v>
      </c>
    </row>
    <row r="2401" spans="1:11">
      <c r="A2401" s="57">
        <v>41518</v>
      </c>
      <c r="B2401">
        <v>9523</v>
      </c>
      <c r="C2401">
        <v>1628008.28</v>
      </c>
      <c r="D2401">
        <v>1628008.28</v>
      </c>
      <c r="E2401">
        <v>1628008.28</v>
      </c>
      <c r="F2401">
        <v>5200</v>
      </c>
      <c r="G2401" t="s">
        <v>368</v>
      </c>
      <c r="H2401" t="s">
        <v>265</v>
      </c>
      <c r="I2401" t="s">
        <v>272</v>
      </c>
      <c r="J2401">
        <v>0.47</v>
      </c>
      <c r="K2401">
        <v>0</v>
      </c>
    </row>
    <row r="2402" spans="1:11">
      <c r="A2402" s="57">
        <v>41518</v>
      </c>
      <c r="B2402">
        <v>103</v>
      </c>
      <c r="C2402">
        <v>11849.27</v>
      </c>
      <c r="D2402">
        <v>12502.79</v>
      </c>
      <c r="E2402">
        <v>12502.79</v>
      </c>
      <c r="F2402">
        <v>5200</v>
      </c>
      <c r="G2402" t="s">
        <v>368</v>
      </c>
      <c r="H2402" t="s">
        <v>267</v>
      </c>
      <c r="I2402" t="s">
        <v>272</v>
      </c>
      <c r="J2402">
        <v>0.47</v>
      </c>
      <c r="K2402">
        <v>0</v>
      </c>
    </row>
    <row r="2403" spans="1:11">
      <c r="A2403" s="57">
        <v>41518</v>
      </c>
      <c r="B2403">
        <v>1984</v>
      </c>
      <c r="C2403">
        <v>667320.13</v>
      </c>
      <c r="D2403">
        <v>667320.13</v>
      </c>
      <c r="E2403">
        <v>667320.13</v>
      </c>
      <c r="F2403">
        <v>5211</v>
      </c>
      <c r="G2403" t="s">
        <v>369</v>
      </c>
      <c r="H2403" t="s">
        <v>265</v>
      </c>
      <c r="I2403" t="s">
        <v>268</v>
      </c>
      <c r="J2403">
        <v>0.5</v>
      </c>
      <c r="K2403">
        <v>0</v>
      </c>
    </row>
    <row r="2404" spans="1:11">
      <c r="A2404" s="57">
        <v>41518</v>
      </c>
      <c r="B2404">
        <v>9</v>
      </c>
      <c r="C2404">
        <v>1477.27</v>
      </c>
      <c r="D2404">
        <v>1521.59</v>
      </c>
      <c r="E2404">
        <v>1521.59</v>
      </c>
      <c r="F2404">
        <v>5211</v>
      </c>
      <c r="G2404" t="s">
        <v>369</v>
      </c>
      <c r="H2404" t="s">
        <v>267</v>
      </c>
      <c r="I2404" t="s">
        <v>268</v>
      </c>
      <c r="J2404">
        <v>0.5</v>
      </c>
      <c r="K2404">
        <v>0</v>
      </c>
    </row>
    <row r="2405" spans="1:11">
      <c r="A2405" s="57">
        <v>41518</v>
      </c>
      <c r="B2405">
        <v>3</v>
      </c>
      <c r="C2405">
        <v>1236.8</v>
      </c>
      <c r="D2405">
        <v>1273.9000000000001</v>
      </c>
      <c r="E2405">
        <v>1273.9000000000001</v>
      </c>
      <c r="F2405">
        <v>5231</v>
      </c>
      <c r="G2405" t="s">
        <v>569</v>
      </c>
      <c r="H2405" t="s">
        <v>267</v>
      </c>
      <c r="I2405" t="s">
        <v>272</v>
      </c>
      <c r="J2405">
        <v>0.47</v>
      </c>
      <c r="K2405">
        <v>0</v>
      </c>
    </row>
    <row r="2406" spans="1:11">
      <c r="A2406" s="57">
        <v>41518</v>
      </c>
      <c r="B2406">
        <v>75830</v>
      </c>
      <c r="C2406">
        <v>6639610.5899999999</v>
      </c>
      <c r="D2406">
        <v>6639610.5899999999</v>
      </c>
      <c r="E2406">
        <v>6639610.5899999999</v>
      </c>
      <c r="F2406">
        <v>5251</v>
      </c>
      <c r="G2406" t="s">
        <v>370</v>
      </c>
      <c r="H2406" t="s">
        <v>265</v>
      </c>
      <c r="I2406" t="s">
        <v>268</v>
      </c>
      <c r="J2406">
        <v>0.5</v>
      </c>
      <c r="K2406">
        <v>0</v>
      </c>
    </row>
    <row r="2407" spans="1:11">
      <c r="A2407" s="57">
        <v>41518</v>
      </c>
      <c r="B2407">
        <v>94</v>
      </c>
      <c r="C2407">
        <v>13518</v>
      </c>
      <c r="D2407">
        <v>13926.16</v>
      </c>
      <c r="E2407">
        <v>13926.16</v>
      </c>
      <c r="F2407">
        <v>5251</v>
      </c>
      <c r="G2407" t="s">
        <v>370</v>
      </c>
      <c r="H2407" t="s">
        <v>267</v>
      </c>
      <c r="I2407" t="s">
        <v>268</v>
      </c>
      <c r="J2407">
        <v>0.5</v>
      </c>
      <c r="K2407">
        <v>0</v>
      </c>
    </row>
    <row r="2408" spans="1:11">
      <c r="A2408" s="57">
        <v>41518</v>
      </c>
      <c r="B2408">
        <v>2334</v>
      </c>
      <c r="C2408">
        <v>263998</v>
      </c>
      <c r="D2408">
        <v>263998</v>
      </c>
      <c r="E2408">
        <v>263998</v>
      </c>
      <c r="F2408">
        <v>5261</v>
      </c>
      <c r="G2408" t="s">
        <v>366</v>
      </c>
      <c r="H2408" t="s">
        <v>265</v>
      </c>
      <c r="I2408" t="s">
        <v>268</v>
      </c>
      <c r="J2408">
        <v>0.5</v>
      </c>
      <c r="K2408">
        <v>0</v>
      </c>
    </row>
    <row r="2409" spans="1:11">
      <c r="A2409" s="57">
        <v>41518</v>
      </c>
      <c r="B2409">
        <v>17</v>
      </c>
      <c r="C2409">
        <v>1883.62</v>
      </c>
      <c r="D2409">
        <v>1940.12</v>
      </c>
      <c r="E2409">
        <v>1940.12</v>
      </c>
      <c r="F2409">
        <v>5261</v>
      </c>
      <c r="G2409" t="s">
        <v>366</v>
      </c>
      <c r="H2409" t="s">
        <v>267</v>
      </c>
      <c r="I2409" t="s">
        <v>268</v>
      </c>
      <c r="J2409">
        <v>0.5</v>
      </c>
      <c r="K2409">
        <v>0</v>
      </c>
    </row>
    <row r="2410" spans="1:11">
      <c r="A2410" s="57">
        <v>41518</v>
      </c>
      <c r="B2410">
        <v>1</v>
      </c>
      <c r="C2410">
        <v>542.22</v>
      </c>
      <c r="D2410">
        <v>558.48</v>
      </c>
      <c r="E2410">
        <v>558.48</v>
      </c>
      <c r="F2410">
        <v>5271</v>
      </c>
      <c r="G2410" t="s">
        <v>557</v>
      </c>
      <c r="H2410" t="s">
        <v>267</v>
      </c>
      <c r="I2410" t="s">
        <v>271</v>
      </c>
      <c r="J2410">
        <v>0.52</v>
      </c>
      <c r="K2410">
        <v>0</v>
      </c>
    </row>
    <row r="2411" spans="1:11">
      <c r="A2411" s="57">
        <v>41518</v>
      </c>
      <c r="B2411">
        <v>4832</v>
      </c>
      <c r="C2411">
        <v>1111896.8899999999</v>
      </c>
      <c r="D2411">
        <v>1111896.8899999999</v>
      </c>
      <c r="E2411">
        <v>1111896.8899999999</v>
      </c>
      <c r="F2411">
        <v>5300</v>
      </c>
      <c r="G2411" t="s">
        <v>371</v>
      </c>
      <c r="H2411" t="s">
        <v>265</v>
      </c>
      <c r="I2411" t="s">
        <v>266</v>
      </c>
      <c r="J2411">
        <v>0.5</v>
      </c>
      <c r="K2411">
        <v>0</v>
      </c>
    </row>
    <row r="2412" spans="1:11">
      <c r="A2412" s="57">
        <v>41518</v>
      </c>
      <c r="B2412">
        <v>112</v>
      </c>
      <c r="C2412">
        <v>19055.099999999999</v>
      </c>
      <c r="D2412">
        <v>19646.48</v>
      </c>
      <c r="E2412">
        <v>19646.48</v>
      </c>
      <c r="F2412">
        <v>5300</v>
      </c>
      <c r="G2412" t="s">
        <v>371</v>
      </c>
      <c r="H2412" t="s">
        <v>267</v>
      </c>
      <c r="I2412" t="s">
        <v>266</v>
      </c>
      <c r="J2412">
        <v>0.5</v>
      </c>
      <c r="K2412">
        <v>0</v>
      </c>
    </row>
    <row r="2413" spans="1:11">
      <c r="A2413" s="57">
        <v>41518</v>
      </c>
      <c r="B2413">
        <v>3613</v>
      </c>
      <c r="C2413">
        <v>467298.81</v>
      </c>
      <c r="D2413">
        <v>467298.81</v>
      </c>
      <c r="E2413">
        <v>467298.81</v>
      </c>
      <c r="F2413">
        <v>5309</v>
      </c>
      <c r="G2413" t="s">
        <v>372</v>
      </c>
      <c r="H2413" t="s">
        <v>265</v>
      </c>
      <c r="I2413" t="s">
        <v>268</v>
      </c>
      <c r="J2413">
        <v>0.5</v>
      </c>
      <c r="K2413">
        <v>0</v>
      </c>
    </row>
    <row r="2414" spans="1:11">
      <c r="A2414" s="57">
        <v>41518</v>
      </c>
      <c r="B2414">
        <v>2775</v>
      </c>
      <c r="C2414">
        <v>359841.01</v>
      </c>
      <c r="D2414">
        <v>370686.39</v>
      </c>
      <c r="E2414">
        <v>370686.39</v>
      </c>
      <c r="F2414">
        <v>5309</v>
      </c>
      <c r="G2414" t="s">
        <v>372</v>
      </c>
      <c r="H2414" t="s">
        <v>267</v>
      </c>
      <c r="I2414" t="s">
        <v>268</v>
      </c>
      <c r="J2414">
        <v>0.5</v>
      </c>
      <c r="K2414">
        <v>0</v>
      </c>
    </row>
    <row r="2415" spans="1:11">
      <c r="A2415" s="57">
        <v>41518</v>
      </c>
      <c r="B2415">
        <v>245</v>
      </c>
      <c r="C2415">
        <v>51191.360000000001</v>
      </c>
      <c r="D2415">
        <v>51191.360000000001</v>
      </c>
      <c r="E2415">
        <v>51191.360000000001</v>
      </c>
      <c r="F2415">
        <v>5310</v>
      </c>
      <c r="G2415" t="s">
        <v>373</v>
      </c>
      <c r="H2415" t="s">
        <v>265</v>
      </c>
      <c r="I2415" t="s">
        <v>266</v>
      </c>
      <c r="J2415">
        <v>0.5</v>
      </c>
      <c r="K2415">
        <v>0</v>
      </c>
    </row>
    <row r="2416" spans="1:11">
      <c r="A2416" s="57">
        <v>41518</v>
      </c>
      <c r="B2416">
        <v>695</v>
      </c>
      <c r="C2416">
        <v>53980.41</v>
      </c>
      <c r="D2416">
        <v>55651.05</v>
      </c>
      <c r="E2416">
        <v>55651.05</v>
      </c>
      <c r="F2416">
        <v>5310</v>
      </c>
      <c r="G2416" t="s">
        <v>373</v>
      </c>
      <c r="H2416" t="s">
        <v>267</v>
      </c>
      <c r="I2416" t="s">
        <v>266</v>
      </c>
      <c r="J2416">
        <v>0.5</v>
      </c>
      <c r="K2416">
        <v>0</v>
      </c>
    </row>
    <row r="2417" spans="1:11">
      <c r="A2417" s="57">
        <v>41518</v>
      </c>
      <c r="B2417">
        <v>1</v>
      </c>
      <c r="C2417">
        <v>250</v>
      </c>
      <c r="D2417">
        <v>0</v>
      </c>
      <c r="E2417">
        <v>250</v>
      </c>
      <c r="F2417">
        <v>5311</v>
      </c>
      <c r="G2417" t="s">
        <v>374</v>
      </c>
      <c r="H2417" t="s">
        <v>265</v>
      </c>
      <c r="I2417">
        <v>0</v>
      </c>
      <c r="J2417">
        <v>0</v>
      </c>
      <c r="K2417">
        <v>0</v>
      </c>
    </row>
    <row r="2418" spans="1:11">
      <c r="A2418" s="57">
        <v>41518</v>
      </c>
      <c r="B2418">
        <v>182036</v>
      </c>
      <c r="C2418">
        <v>15025830.189999999</v>
      </c>
      <c r="D2418">
        <v>15025830.189999999</v>
      </c>
      <c r="E2418">
        <v>15025830.189999999</v>
      </c>
      <c r="F2418">
        <v>5311</v>
      </c>
      <c r="G2418" t="s">
        <v>374</v>
      </c>
      <c r="H2418" t="s">
        <v>265</v>
      </c>
      <c r="I2418" t="s">
        <v>272</v>
      </c>
      <c r="J2418">
        <v>0.47</v>
      </c>
      <c r="K2418">
        <v>0</v>
      </c>
    </row>
    <row r="2419" spans="1:11">
      <c r="A2419" s="57">
        <v>41518</v>
      </c>
      <c r="B2419">
        <v>4782</v>
      </c>
      <c r="C2419">
        <v>740440.27</v>
      </c>
      <c r="D2419">
        <v>764000.83</v>
      </c>
      <c r="E2419">
        <v>764000.83</v>
      </c>
      <c r="F2419">
        <v>5311</v>
      </c>
      <c r="G2419" t="s">
        <v>374</v>
      </c>
      <c r="H2419" t="s">
        <v>267</v>
      </c>
      <c r="I2419" t="s">
        <v>272</v>
      </c>
      <c r="J2419">
        <v>0.47</v>
      </c>
      <c r="K2419">
        <v>0</v>
      </c>
    </row>
    <row r="2420" spans="1:11">
      <c r="A2420" s="57">
        <v>41518</v>
      </c>
      <c r="B2420">
        <v>19</v>
      </c>
      <c r="C2420">
        <v>1578.31</v>
      </c>
      <c r="D2420">
        <v>1625.63</v>
      </c>
      <c r="E2420">
        <v>1625.63</v>
      </c>
      <c r="F2420">
        <v>5331</v>
      </c>
      <c r="G2420" t="s">
        <v>375</v>
      </c>
      <c r="H2420" t="s">
        <v>267</v>
      </c>
      <c r="I2420" t="s">
        <v>268</v>
      </c>
      <c r="J2420">
        <v>0.5</v>
      </c>
      <c r="K2420">
        <v>0</v>
      </c>
    </row>
    <row r="2421" spans="1:11">
      <c r="A2421" s="57">
        <v>41518</v>
      </c>
      <c r="B2421">
        <v>112</v>
      </c>
      <c r="C2421">
        <v>14119.03</v>
      </c>
      <c r="D2421">
        <v>14119.03</v>
      </c>
      <c r="E2421">
        <v>14119.03</v>
      </c>
      <c r="F2421">
        <v>5399</v>
      </c>
      <c r="G2421" t="s">
        <v>376</v>
      </c>
      <c r="H2421" t="s">
        <v>265</v>
      </c>
      <c r="I2421" t="s">
        <v>266</v>
      </c>
      <c r="J2421">
        <v>0.5</v>
      </c>
      <c r="K2421">
        <v>0</v>
      </c>
    </row>
    <row r="2422" spans="1:11">
      <c r="A2422" s="57">
        <v>41518</v>
      </c>
      <c r="B2422">
        <v>243</v>
      </c>
      <c r="C2422">
        <v>25884.95</v>
      </c>
      <c r="D2422">
        <v>26708.61</v>
      </c>
      <c r="E2422">
        <v>26708.61</v>
      </c>
      <c r="F2422">
        <v>5399</v>
      </c>
      <c r="G2422" t="s">
        <v>376</v>
      </c>
      <c r="H2422" t="s">
        <v>267</v>
      </c>
      <c r="I2422" t="s">
        <v>266</v>
      </c>
      <c r="J2422">
        <v>0.5</v>
      </c>
      <c r="K2422">
        <v>0</v>
      </c>
    </row>
    <row r="2423" spans="1:11">
      <c r="A2423" s="57">
        <v>41518</v>
      </c>
      <c r="B2423">
        <v>22</v>
      </c>
      <c r="C2423">
        <v>2310.4499999999998</v>
      </c>
      <c r="D2423">
        <v>0</v>
      </c>
      <c r="E2423">
        <v>2310.4499999999998</v>
      </c>
      <c r="F2423">
        <v>5411</v>
      </c>
      <c r="G2423" t="s">
        <v>377</v>
      </c>
      <c r="H2423" t="s">
        <v>265</v>
      </c>
      <c r="I2423">
        <v>0</v>
      </c>
      <c r="J2423">
        <v>0</v>
      </c>
      <c r="K2423">
        <v>0</v>
      </c>
    </row>
    <row r="2424" spans="1:11">
      <c r="A2424" s="57">
        <v>41518</v>
      </c>
      <c r="B2424">
        <v>704522</v>
      </c>
      <c r="C2424">
        <v>41922278.479999997</v>
      </c>
      <c r="D2424">
        <v>41922278.479999997</v>
      </c>
      <c r="E2424">
        <v>41922278.479999997</v>
      </c>
      <c r="F2424">
        <v>5411</v>
      </c>
      <c r="G2424" t="s">
        <v>377</v>
      </c>
      <c r="H2424" t="s">
        <v>265</v>
      </c>
      <c r="I2424" t="s">
        <v>266</v>
      </c>
      <c r="J2424">
        <v>0.5</v>
      </c>
      <c r="K2424">
        <v>0</v>
      </c>
    </row>
    <row r="2425" spans="1:11">
      <c r="A2425" s="57">
        <v>41518</v>
      </c>
      <c r="B2425">
        <v>3377</v>
      </c>
      <c r="C2425">
        <v>200614.5</v>
      </c>
      <c r="D2425">
        <v>206722.22</v>
      </c>
      <c r="E2425">
        <v>206722.22</v>
      </c>
      <c r="F2425">
        <v>5411</v>
      </c>
      <c r="G2425" t="s">
        <v>377</v>
      </c>
      <c r="H2425" t="s">
        <v>267</v>
      </c>
      <c r="I2425" t="s">
        <v>266</v>
      </c>
      <c r="J2425">
        <v>0.5</v>
      </c>
      <c r="K2425">
        <v>0</v>
      </c>
    </row>
    <row r="2426" spans="1:11">
      <c r="A2426" s="57">
        <v>41518</v>
      </c>
      <c r="B2426">
        <v>7</v>
      </c>
      <c r="C2426">
        <v>282.20999999999998</v>
      </c>
      <c r="D2426">
        <v>290.64999999999998</v>
      </c>
      <c r="E2426">
        <v>290.64999999999998</v>
      </c>
      <c r="F2426">
        <v>5422</v>
      </c>
      <c r="G2426" t="s">
        <v>378</v>
      </c>
      <c r="H2426" t="s">
        <v>267</v>
      </c>
      <c r="I2426" t="s">
        <v>268</v>
      </c>
      <c r="J2426">
        <v>0.5</v>
      </c>
      <c r="K2426">
        <v>0</v>
      </c>
    </row>
    <row r="2427" spans="1:11">
      <c r="A2427" s="57">
        <v>41518</v>
      </c>
      <c r="B2427">
        <v>1206</v>
      </c>
      <c r="C2427">
        <v>43016.72</v>
      </c>
      <c r="D2427">
        <v>43016.72</v>
      </c>
      <c r="E2427">
        <v>43016.72</v>
      </c>
      <c r="F2427">
        <v>5441</v>
      </c>
      <c r="G2427" t="s">
        <v>379</v>
      </c>
      <c r="H2427" t="s">
        <v>265</v>
      </c>
      <c r="I2427" t="s">
        <v>268</v>
      </c>
      <c r="J2427">
        <v>0.5</v>
      </c>
      <c r="K2427">
        <v>0</v>
      </c>
    </row>
    <row r="2428" spans="1:11">
      <c r="A2428" s="57">
        <v>41518</v>
      </c>
      <c r="B2428">
        <v>127</v>
      </c>
      <c r="C2428">
        <v>7937.51</v>
      </c>
      <c r="D2428">
        <v>8175.67</v>
      </c>
      <c r="E2428">
        <v>8175.67</v>
      </c>
      <c r="F2428">
        <v>5441</v>
      </c>
      <c r="G2428" t="s">
        <v>379</v>
      </c>
      <c r="H2428" t="s">
        <v>267</v>
      </c>
      <c r="I2428" t="s">
        <v>268</v>
      </c>
      <c r="J2428">
        <v>0.5</v>
      </c>
      <c r="K2428">
        <v>0</v>
      </c>
    </row>
    <row r="2429" spans="1:11">
      <c r="A2429" s="57">
        <v>41518</v>
      </c>
      <c r="B2429">
        <v>38</v>
      </c>
      <c r="C2429">
        <v>812.91</v>
      </c>
      <c r="D2429">
        <v>837.25</v>
      </c>
      <c r="E2429">
        <v>837.25</v>
      </c>
      <c r="F2429">
        <v>5451</v>
      </c>
      <c r="G2429" t="s">
        <v>380</v>
      </c>
      <c r="H2429" t="s">
        <v>267</v>
      </c>
      <c r="I2429" t="s">
        <v>266</v>
      </c>
      <c r="J2429">
        <v>0.5</v>
      </c>
      <c r="K2429">
        <v>0</v>
      </c>
    </row>
    <row r="2430" spans="1:11">
      <c r="A2430" s="57">
        <v>41518</v>
      </c>
      <c r="B2430">
        <v>469</v>
      </c>
      <c r="C2430">
        <v>20830.580000000002</v>
      </c>
      <c r="D2430">
        <v>20830.580000000002</v>
      </c>
      <c r="E2430">
        <v>20830.580000000002</v>
      </c>
      <c r="F2430">
        <v>5462</v>
      </c>
      <c r="G2430" t="s">
        <v>381</v>
      </c>
      <c r="H2430" t="s">
        <v>265</v>
      </c>
      <c r="I2430" t="s">
        <v>266</v>
      </c>
      <c r="J2430">
        <v>0.5</v>
      </c>
      <c r="K2430">
        <v>0</v>
      </c>
    </row>
    <row r="2431" spans="1:11">
      <c r="A2431" s="57">
        <v>41518</v>
      </c>
      <c r="B2431">
        <v>59</v>
      </c>
      <c r="C2431">
        <v>2501.96</v>
      </c>
      <c r="D2431">
        <v>2577</v>
      </c>
      <c r="E2431">
        <v>2577</v>
      </c>
      <c r="F2431">
        <v>5462</v>
      </c>
      <c r="G2431" t="s">
        <v>381</v>
      </c>
      <c r="H2431" t="s">
        <v>267</v>
      </c>
      <c r="I2431" t="s">
        <v>266</v>
      </c>
      <c r="J2431">
        <v>0.5</v>
      </c>
      <c r="K2431">
        <v>0</v>
      </c>
    </row>
    <row r="2432" spans="1:11">
      <c r="A2432" s="57">
        <v>41518</v>
      </c>
      <c r="B2432">
        <v>30164</v>
      </c>
      <c r="C2432">
        <v>1652531.6</v>
      </c>
      <c r="D2432">
        <v>1652531.6</v>
      </c>
      <c r="E2432">
        <v>1652531.6</v>
      </c>
      <c r="F2432">
        <v>5499</v>
      </c>
      <c r="G2432" t="s">
        <v>382</v>
      </c>
      <c r="H2432" t="s">
        <v>265</v>
      </c>
      <c r="I2432" t="s">
        <v>266</v>
      </c>
      <c r="J2432">
        <v>0.5</v>
      </c>
      <c r="K2432">
        <v>0</v>
      </c>
    </row>
    <row r="2433" spans="1:11">
      <c r="A2433" s="57">
        <v>41518</v>
      </c>
      <c r="B2433">
        <v>836</v>
      </c>
      <c r="C2433">
        <v>71055.94</v>
      </c>
      <c r="D2433">
        <v>72952.759999999995</v>
      </c>
      <c r="E2433">
        <v>72952.759999999995</v>
      </c>
      <c r="F2433">
        <v>5499</v>
      </c>
      <c r="G2433" t="s">
        <v>382</v>
      </c>
      <c r="H2433" t="s">
        <v>267</v>
      </c>
      <c r="I2433" t="s">
        <v>266</v>
      </c>
      <c r="J2433">
        <v>0.5</v>
      </c>
      <c r="K2433">
        <v>0</v>
      </c>
    </row>
    <row r="2434" spans="1:11">
      <c r="A2434" s="57">
        <v>41518</v>
      </c>
      <c r="B2434">
        <v>4043</v>
      </c>
      <c r="C2434">
        <v>3539158.58</v>
      </c>
      <c r="D2434">
        <v>3539158.58</v>
      </c>
      <c r="E2434">
        <v>3539158.58</v>
      </c>
      <c r="F2434">
        <v>5511</v>
      </c>
      <c r="G2434" t="s">
        <v>383</v>
      </c>
      <c r="H2434" t="s">
        <v>265</v>
      </c>
      <c r="I2434" t="s">
        <v>271</v>
      </c>
      <c r="J2434">
        <v>0.52</v>
      </c>
      <c r="K2434">
        <v>0</v>
      </c>
    </row>
    <row r="2435" spans="1:11">
      <c r="A2435" s="57">
        <v>41518</v>
      </c>
      <c r="B2435">
        <v>46</v>
      </c>
      <c r="C2435">
        <v>26853.72</v>
      </c>
      <c r="D2435">
        <v>27943.1</v>
      </c>
      <c r="E2435">
        <v>27943.1</v>
      </c>
      <c r="F2435">
        <v>5511</v>
      </c>
      <c r="G2435" t="s">
        <v>383</v>
      </c>
      <c r="H2435" t="s">
        <v>267</v>
      </c>
      <c r="I2435" t="s">
        <v>271</v>
      </c>
      <c r="J2435">
        <v>0.52</v>
      </c>
      <c r="K2435">
        <v>0</v>
      </c>
    </row>
    <row r="2436" spans="1:11">
      <c r="A2436" s="57">
        <v>41518</v>
      </c>
      <c r="B2436">
        <v>1</v>
      </c>
      <c r="C2436">
        <v>61.43</v>
      </c>
      <c r="D2436">
        <v>63.27</v>
      </c>
      <c r="E2436">
        <v>63.27</v>
      </c>
      <c r="F2436">
        <v>5521</v>
      </c>
      <c r="G2436" t="s">
        <v>573</v>
      </c>
      <c r="H2436" t="s">
        <v>267</v>
      </c>
      <c r="I2436" t="s">
        <v>271</v>
      </c>
      <c r="J2436">
        <v>0.52</v>
      </c>
      <c r="K2436">
        <v>0</v>
      </c>
    </row>
    <row r="2437" spans="1:11">
      <c r="A2437" s="57">
        <v>41518</v>
      </c>
      <c r="B2437">
        <v>2</v>
      </c>
      <c r="C2437">
        <v>1864.61</v>
      </c>
      <c r="D2437">
        <v>1920.55</v>
      </c>
      <c r="E2437">
        <v>1920.55</v>
      </c>
      <c r="F2437">
        <v>5531</v>
      </c>
      <c r="G2437" t="s">
        <v>384</v>
      </c>
      <c r="H2437" t="s">
        <v>267</v>
      </c>
      <c r="I2437" t="s">
        <v>268</v>
      </c>
      <c r="J2437">
        <v>0.5</v>
      </c>
      <c r="K2437">
        <v>0</v>
      </c>
    </row>
    <row r="2438" spans="1:11">
      <c r="A2438" s="57">
        <v>41518</v>
      </c>
      <c r="B2438">
        <v>1198</v>
      </c>
      <c r="C2438">
        <v>504707.74</v>
      </c>
      <c r="D2438">
        <v>504707.74</v>
      </c>
      <c r="E2438">
        <v>504707.74</v>
      </c>
      <c r="F2438">
        <v>5532</v>
      </c>
      <c r="G2438" t="s">
        <v>385</v>
      </c>
      <c r="H2438" t="s">
        <v>265</v>
      </c>
      <c r="I2438" t="s">
        <v>271</v>
      </c>
      <c r="J2438">
        <v>0.52</v>
      </c>
      <c r="K2438">
        <v>0</v>
      </c>
    </row>
    <row r="2439" spans="1:11">
      <c r="A2439" s="57">
        <v>41518</v>
      </c>
      <c r="B2439">
        <v>6031</v>
      </c>
      <c r="C2439">
        <v>686565.61</v>
      </c>
      <c r="D2439">
        <v>686565.61</v>
      </c>
      <c r="E2439">
        <v>686565.61</v>
      </c>
      <c r="F2439">
        <v>5533</v>
      </c>
      <c r="G2439" t="s">
        <v>386</v>
      </c>
      <c r="H2439" t="s">
        <v>265</v>
      </c>
      <c r="I2439" t="s">
        <v>271</v>
      </c>
      <c r="J2439">
        <v>0.52</v>
      </c>
      <c r="K2439">
        <v>0</v>
      </c>
    </row>
    <row r="2440" spans="1:11">
      <c r="A2440" s="57">
        <v>41518</v>
      </c>
      <c r="B2440">
        <v>70</v>
      </c>
      <c r="C2440">
        <v>30128.89</v>
      </c>
      <c r="D2440">
        <v>31093.59</v>
      </c>
      <c r="E2440">
        <v>31093.59</v>
      </c>
      <c r="F2440">
        <v>5533</v>
      </c>
      <c r="G2440" t="s">
        <v>386</v>
      </c>
      <c r="H2440" t="s">
        <v>267</v>
      </c>
      <c r="I2440" t="s">
        <v>271</v>
      </c>
      <c r="J2440">
        <v>0.52</v>
      </c>
      <c r="K2440">
        <v>0</v>
      </c>
    </row>
    <row r="2441" spans="1:11">
      <c r="A2441" s="57">
        <v>41518</v>
      </c>
      <c r="B2441">
        <v>5</v>
      </c>
      <c r="C2441">
        <v>317.75</v>
      </c>
      <c r="D2441">
        <v>0</v>
      </c>
      <c r="E2441">
        <v>317.75</v>
      </c>
      <c r="F2441">
        <v>5541</v>
      </c>
      <c r="G2441" t="s">
        <v>387</v>
      </c>
      <c r="H2441" t="s">
        <v>265</v>
      </c>
      <c r="I2441">
        <v>0</v>
      </c>
      <c r="J2441">
        <v>0</v>
      </c>
      <c r="K2441">
        <v>0</v>
      </c>
    </row>
    <row r="2442" spans="1:11">
      <c r="A2442" s="57">
        <v>41518</v>
      </c>
      <c r="B2442">
        <v>250815</v>
      </c>
      <c r="C2442">
        <v>17305833.190000001</v>
      </c>
      <c r="D2442">
        <v>17305833.190000001</v>
      </c>
      <c r="E2442">
        <v>17305833.190000001</v>
      </c>
      <c r="F2442">
        <v>5541</v>
      </c>
      <c r="G2442" t="s">
        <v>387</v>
      </c>
      <c r="H2442" t="s">
        <v>265</v>
      </c>
      <c r="I2442" t="s">
        <v>273</v>
      </c>
      <c r="J2442">
        <v>0.48</v>
      </c>
      <c r="K2442">
        <v>0</v>
      </c>
    </row>
    <row r="2443" spans="1:11">
      <c r="A2443" s="57">
        <v>41518</v>
      </c>
      <c r="B2443">
        <v>1703</v>
      </c>
      <c r="C2443">
        <v>108574.99</v>
      </c>
      <c r="D2443">
        <v>111844.17</v>
      </c>
      <c r="E2443">
        <v>111844.17</v>
      </c>
      <c r="F2443">
        <v>5541</v>
      </c>
      <c r="G2443" t="s">
        <v>387</v>
      </c>
      <c r="H2443" t="s">
        <v>267</v>
      </c>
      <c r="I2443" t="s">
        <v>273</v>
      </c>
      <c r="J2443">
        <v>0.48</v>
      </c>
      <c r="K2443">
        <v>0</v>
      </c>
    </row>
    <row r="2444" spans="1:11">
      <c r="A2444" s="57">
        <v>41518</v>
      </c>
      <c r="B2444">
        <v>170</v>
      </c>
      <c r="C2444">
        <v>7843.5</v>
      </c>
      <c r="D2444">
        <v>8080.62</v>
      </c>
      <c r="E2444">
        <v>8080.62</v>
      </c>
      <c r="F2444">
        <v>5542</v>
      </c>
      <c r="G2444" t="s">
        <v>388</v>
      </c>
      <c r="H2444" t="s">
        <v>267</v>
      </c>
      <c r="I2444" t="s">
        <v>273</v>
      </c>
      <c r="J2444">
        <v>0.48</v>
      </c>
      <c r="K2444">
        <v>0</v>
      </c>
    </row>
    <row r="2445" spans="1:11">
      <c r="A2445" s="57">
        <v>41518</v>
      </c>
      <c r="B2445">
        <v>435</v>
      </c>
      <c r="C2445">
        <v>91190.76</v>
      </c>
      <c r="D2445">
        <v>91190.76</v>
      </c>
      <c r="E2445">
        <v>91190.76</v>
      </c>
      <c r="F2445">
        <v>5551</v>
      </c>
      <c r="G2445" t="s">
        <v>389</v>
      </c>
      <c r="H2445" t="s">
        <v>265</v>
      </c>
      <c r="I2445" t="s">
        <v>268</v>
      </c>
      <c r="J2445">
        <v>0.5</v>
      </c>
      <c r="K2445">
        <v>0</v>
      </c>
    </row>
    <row r="2446" spans="1:11">
      <c r="A2446" s="57">
        <v>41518</v>
      </c>
      <c r="B2446">
        <v>11</v>
      </c>
      <c r="C2446">
        <v>3147.97</v>
      </c>
      <c r="D2446">
        <v>3242.41</v>
      </c>
      <c r="E2446">
        <v>3242.41</v>
      </c>
      <c r="F2446">
        <v>5551</v>
      </c>
      <c r="G2446" t="s">
        <v>389</v>
      </c>
      <c r="H2446" t="s">
        <v>267</v>
      </c>
      <c r="I2446" t="s">
        <v>268</v>
      </c>
      <c r="J2446">
        <v>0.5</v>
      </c>
      <c r="K2446">
        <v>0</v>
      </c>
    </row>
    <row r="2447" spans="1:11">
      <c r="A2447" s="57">
        <v>41518</v>
      </c>
      <c r="B2447">
        <v>18</v>
      </c>
      <c r="C2447">
        <v>19903.150000000001</v>
      </c>
      <c r="D2447">
        <v>19903.150000000001</v>
      </c>
      <c r="E2447">
        <v>19903.150000000001</v>
      </c>
      <c r="F2447">
        <v>5561</v>
      </c>
      <c r="G2447" t="s">
        <v>390</v>
      </c>
      <c r="H2447" t="s">
        <v>265</v>
      </c>
      <c r="I2447" t="s">
        <v>268</v>
      </c>
      <c r="J2447">
        <v>0.5</v>
      </c>
      <c r="K2447">
        <v>0</v>
      </c>
    </row>
    <row r="2448" spans="1:11">
      <c r="A2448" s="57">
        <v>41518</v>
      </c>
      <c r="B2448">
        <v>14</v>
      </c>
      <c r="C2448">
        <v>8759.1</v>
      </c>
      <c r="D2448">
        <v>9050.4</v>
      </c>
      <c r="E2448">
        <v>9050.4</v>
      </c>
      <c r="F2448">
        <v>5561</v>
      </c>
      <c r="G2448" t="s">
        <v>390</v>
      </c>
      <c r="H2448" t="s">
        <v>267</v>
      </c>
      <c r="I2448" t="s">
        <v>268</v>
      </c>
      <c r="J2448">
        <v>0.5</v>
      </c>
      <c r="K2448">
        <v>0</v>
      </c>
    </row>
    <row r="2449" spans="1:11">
      <c r="A2449" s="57">
        <v>41518</v>
      </c>
      <c r="B2449">
        <v>239</v>
      </c>
      <c r="C2449">
        <v>93794.79</v>
      </c>
      <c r="D2449">
        <v>93794.79</v>
      </c>
      <c r="E2449">
        <v>93794.79</v>
      </c>
      <c r="F2449">
        <v>5571</v>
      </c>
      <c r="G2449" t="s">
        <v>391</v>
      </c>
      <c r="H2449" t="s">
        <v>265</v>
      </c>
      <c r="I2449" t="s">
        <v>268</v>
      </c>
      <c r="J2449">
        <v>0.5</v>
      </c>
      <c r="K2449">
        <v>0</v>
      </c>
    </row>
    <row r="2450" spans="1:11">
      <c r="A2450" s="57">
        <v>41518</v>
      </c>
      <c r="B2450">
        <v>52</v>
      </c>
      <c r="C2450">
        <v>34813.879999999997</v>
      </c>
      <c r="D2450">
        <v>35858.300000000003</v>
      </c>
      <c r="E2450">
        <v>35858.300000000003</v>
      </c>
      <c r="F2450">
        <v>5571</v>
      </c>
      <c r="G2450" t="s">
        <v>391</v>
      </c>
      <c r="H2450" t="s">
        <v>267</v>
      </c>
      <c r="I2450" t="s">
        <v>268</v>
      </c>
      <c r="J2450">
        <v>0.5</v>
      </c>
      <c r="K2450">
        <v>0</v>
      </c>
    </row>
    <row r="2451" spans="1:11">
      <c r="A2451" s="57">
        <v>41518</v>
      </c>
      <c r="B2451">
        <v>316</v>
      </c>
      <c r="C2451">
        <v>124021.4</v>
      </c>
      <c r="D2451">
        <v>124021.4</v>
      </c>
      <c r="E2451">
        <v>124021.4</v>
      </c>
      <c r="F2451">
        <v>5599</v>
      </c>
      <c r="G2451" t="s">
        <v>392</v>
      </c>
      <c r="H2451" t="s">
        <v>265</v>
      </c>
      <c r="I2451" t="s">
        <v>268</v>
      </c>
      <c r="J2451">
        <v>0.5</v>
      </c>
      <c r="K2451">
        <v>0</v>
      </c>
    </row>
    <row r="2452" spans="1:11">
      <c r="A2452" s="57">
        <v>41518</v>
      </c>
      <c r="B2452">
        <v>12</v>
      </c>
      <c r="C2452">
        <v>6316.36</v>
      </c>
      <c r="D2452">
        <v>6505.84</v>
      </c>
      <c r="E2452">
        <v>6505.84</v>
      </c>
      <c r="F2452">
        <v>5599</v>
      </c>
      <c r="G2452" t="s">
        <v>392</v>
      </c>
      <c r="H2452" t="s">
        <v>267</v>
      </c>
      <c r="I2452" t="s">
        <v>268</v>
      </c>
      <c r="J2452">
        <v>0.5</v>
      </c>
      <c r="K2452">
        <v>0</v>
      </c>
    </row>
    <row r="2453" spans="1:11">
      <c r="A2453" s="57">
        <v>41518</v>
      </c>
      <c r="B2453">
        <v>3890</v>
      </c>
      <c r="C2453">
        <v>729460.26</v>
      </c>
      <c r="D2453">
        <v>729460.26</v>
      </c>
      <c r="E2453">
        <v>729460.26</v>
      </c>
      <c r="F2453">
        <v>5611</v>
      </c>
      <c r="G2453" t="s">
        <v>393</v>
      </c>
      <c r="H2453" t="s">
        <v>265</v>
      </c>
      <c r="I2453" t="s">
        <v>268</v>
      </c>
      <c r="J2453">
        <v>0.5</v>
      </c>
      <c r="K2453">
        <v>0</v>
      </c>
    </row>
    <row r="2454" spans="1:11">
      <c r="A2454" s="57">
        <v>41518</v>
      </c>
      <c r="B2454">
        <v>457</v>
      </c>
      <c r="C2454">
        <v>113189.93</v>
      </c>
      <c r="D2454">
        <v>116805.07</v>
      </c>
      <c r="E2454">
        <v>116805.07</v>
      </c>
      <c r="F2454">
        <v>5611</v>
      </c>
      <c r="G2454" t="s">
        <v>393</v>
      </c>
      <c r="H2454" t="s">
        <v>267</v>
      </c>
      <c r="I2454" t="s">
        <v>268</v>
      </c>
      <c r="J2454">
        <v>0.5</v>
      </c>
      <c r="K2454">
        <v>0</v>
      </c>
    </row>
    <row r="2455" spans="1:11">
      <c r="A2455" s="57">
        <v>41518</v>
      </c>
      <c r="B2455">
        <v>25918</v>
      </c>
      <c r="C2455">
        <v>2612691.1</v>
      </c>
      <c r="D2455">
        <v>2612691.1</v>
      </c>
      <c r="E2455">
        <v>2612691.1</v>
      </c>
      <c r="F2455">
        <v>5621</v>
      </c>
      <c r="G2455" t="s">
        <v>394</v>
      </c>
      <c r="H2455" t="s">
        <v>265</v>
      </c>
      <c r="I2455" t="s">
        <v>268</v>
      </c>
      <c r="J2455">
        <v>0.5</v>
      </c>
      <c r="K2455">
        <v>0</v>
      </c>
    </row>
    <row r="2456" spans="1:11">
      <c r="A2456" s="57">
        <v>41518</v>
      </c>
      <c r="B2456">
        <v>1190</v>
      </c>
      <c r="C2456">
        <v>208392.56</v>
      </c>
      <c r="D2456">
        <v>214807.42</v>
      </c>
      <c r="E2456">
        <v>214807.42</v>
      </c>
      <c r="F2456">
        <v>5621</v>
      </c>
      <c r="G2456" t="s">
        <v>394</v>
      </c>
      <c r="H2456" t="s">
        <v>267</v>
      </c>
      <c r="I2456" t="s">
        <v>268</v>
      </c>
      <c r="J2456">
        <v>0.5</v>
      </c>
      <c r="K2456">
        <v>0</v>
      </c>
    </row>
    <row r="2457" spans="1:11">
      <c r="A2457" s="57">
        <v>41518</v>
      </c>
      <c r="B2457">
        <v>4190</v>
      </c>
      <c r="C2457">
        <v>427677.09</v>
      </c>
      <c r="D2457">
        <v>427677.09</v>
      </c>
      <c r="E2457">
        <v>427677.09</v>
      </c>
      <c r="F2457">
        <v>5631</v>
      </c>
      <c r="G2457" t="s">
        <v>395</v>
      </c>
      <c r="H2457" t="s">
        <v>265</v>
      </c>
      <c r="I2457" t="s">
        <v>268</v>
      </c>
      <c r="J2457">
        <v>0.5</v>
      </c>
      <c r="K2457">
        <v>0</v>
      </c>
    </row>
    <row r="2458" spans="1:11">
      <c r="A2458" s="57">
        <v>41518</v>
      </c>
      <c r="B2458">
        <v>346</v>
      </c>
      <c r="C2458">
        <v>75894.44</v>
      </c>
      <c r="D2458">
        <v>78204.78</v>
      </c>
      <c r="E2458">
        <v>78204.78</v>
      </c>
      <c r="F2458">
        <v>5631</v>
      </c>
      <c r="G2458" t="s">
        <v>395</v>
      </c>
      <c r="H2458" t="s">
        <v>267</v>
      </c>
      <c r="I2458" t="s">
        <v>268</v>
      </c>
      <c r="J2458">
        <v>0.5</v>
      </c>
      <c r="K2458">
        <v>0</v>
      </c>
    </row>
    <row r="2459" spans="1:11">
      <c r="A2459" s="57">
        <v>41518</v>
      </c>
      <c r="B2459">
        <v>3194</v>
      </c>
      <c r="C2459">
        <v>266520.61</v>
      </c>
      <c r="D2459">
        <v>266520.61</v>
      </c>
      <c r="E2459">
        <v>266520.61</v>
      </c>
      <c r="F2459">
        <v>5641</v>
      </c>
      <c r="G2459" t="s">
        <v>396</v>
      </c>
      <c r="H2459" t="s">
        <v>265</v>
      </c>
      <c r="I2459" t="s">
        <v>268</v>
      </c>
      <c r="J2459">
        <v>0.5</v>
      </c>
      <c r="K2459">
        <v>0</v>
      </c>
    </row>
    <row r="2460" spans="1:11">
      <c r="A2460" s="57">
        <v>41518</v>
      </c>
      <c r="B2460">
        <v>191</v>
      </c>
      <c r="C2460">
        <v>20566.669999999998</v>
      </c>
      <c r="D2460">
        <v>21398.09</v>
      </c>
      <c r="E2460">
        <v>21398.09</v>
      </c>
      <c r="F2460">
        <v>5641</v>
      </c>
      <c r="G2460" t="s">
        <v>396</v>
      </c>
      <c r="H2460" t="s">
        <v>267</v>
      </c>
      <c r="I2460" t="s">
        <v>268</v>
      </c>
      <c r="J2460">
        <v>0.5</v>
      </c>
      <c r="K2460">
        <v>0</v>
      </c>
    </row>
    <row r="2461" spans="1:11">
      <c r="A2461" s="57">
        <v>41518</v>
      </c>
      <c r="B2461">
        <v>5276</v>
      </c>
      <c r="C2461">
        <v>394231.69</v>
      </c>
      <c r="D2461">
        <v>394231.69</v>
      </c>
      <c r="E2461">
        <v>394231.69</v>
      </c>
      <c r="F2461">
        <v>5651</v>
      </c>
      <c r="G2461" t="s">
        <v>397</v>
      </c>
      <c r="H2461" t="s">
        <v>265</v>
      </c>
      <c r="I2461" t="s">
        <v>268</v>
      </c>
      <c r="J2461">
        <v>0.5</v>
      </c>
      <c r="K2461">
        <v>0</v>
      </c>
    </row>
    <row r="2462" spans="1:11">
      <c r="A2462" s="57">
        <v>41518</v>
      </c>
      <c r="B2462">
        <v>2913</v>
      </c>
      <c r="C2462">
        <v>402002.62</v>
      </c>
      <c r="D2462">
        <v>414673.68</v>
      </c>
      <c r="E2462">
        <v>414673.68</v>
      </c>
      <c r="F2462">
        <v>5651</v>
      </c>
      <c r="G2462" t="s">
        <v>397</v>
      </c>
      <c r="H2462" t="s">
        <v>267</v>
      </c>
      <c r="I2462" t="s">
        <v>268</v>
      </c>
      <c r="J2462">
        <v>0.5</v>
      </c>
      <c r="K2462">
        <v>0</v>
      </c>
    </row>
    <row r="2463" spans="1:11">
      <c r="A2463" s="57">
        <v>41518</v>
      </c>
      <c r="B2463">
        <v>150</v>
      </c>
      <c r="C2463">
        <v>16892.45</v>
      </c>
      <c r="D2463">
        <v>17403.310000000001</v>
      </c>
      <c r="E2463">
        <v>17403.310000000001</v>
      </c>
      <c r="F2463">
        <v>5655</v>
      </c>
      <c r="G2463" t="s">
        <v>398</v>
      </c>
      <c r="H2463" t="s">
        <v>267</v>
      </c>
      <c r="I2463" t="s">
        <v>268</v>
      </c>
      <c r="J2463">
        <v>0.5</v>
      </c>
      <c r="K2463">
        <v>0</v>
      </c>
    </row>
    <row r="2464" spans="1:11">
      <c r="A2464" s="57">
        <v>41518</v>
      </c>
      <c r="B2464">
        <v>7369</v>
      </c>
      <c r="C2464">
        <v>1029395.23</v>
      </c>
      <c r="D2464">
        <v>1029395.23</v>
      </c>
      <c r="E2464">
        <v>1029395.23</v>
      </c>
      <c r="F2464">
        <v>5661</v>
      </c>
      <c r="G2464" t="s">
        <v>399</v>
      </c>
      <c r="H2464" t="s">
        <v>265</v>
      </c>
      <c r="I2464" t="s">
        <v>268</v>
      </c>
      <c r="J2464">
        <v>0.5</v>
      </c>
      <c r="K2464">
        <v>0</v>
      </c>
    </row>
    <row r="2465" spans="1:11">
      <c r="A2465" s="57">
        <v>41518</v>
      </c>
      <c r="B2465">
        <v>1288</v>
      </c>
      <c r="C2465">
        <v>188951.15</v>
      </c>
      <c r="D2465">
        <v>194500.31</v>
      </c>
      <c r="E2465">
        <v>194500.31</v>
      </c>
      <c r="F2465">
        <v>5661</v>
      </c>
      <c r="G2465" t="s">
        <v>399</v>
      </c>
      <c r="H2465" t="s">
        <v>267</v>
      </c>
      <c r="I2465" t="s">
        <v>268</v>
      </c>
      <c r="J2465">
        <v>0.5</v>
      </c>
      <c r="K2465">
        <v>0</v>
      </c>
    </row>
    <row r="2466" spans="1:11">
      <c r="A2466" s="57">
        <v>41518</v>
      </c>
      <c r="B2466">
        <v>19</v>
      </c>
      <c r="C2466">
        <v>3330</v>
      </c>
      <c r="D2466">
        <v>3330</v>
      </c>
      <c r="E2466">
        <v>3330</v>
      </c>
      <c r="F2466">
        <v>5681</v>
      </c>
      <c r="G2466" t="s">
        <v>400</v>
      </c>
      <c r="H2466" t="s">
        <v>265</v>
      </c>
      <c r="I2466" t="s">
        <v>268</v>
      </c>
      <c r="J2466">
        <v>0.5</v>
      </c>
      <c r="K2466">
        <v>0</v>
      </c>
    </row>
    <row r="2467" spans="1:11">
      <c r="A2467" s="57">
        <v>41518</v>
      </c>
      <c r="B2467">
        <v>14</v>
      </c>
      <c r="C2467">
        <v>2283.06</v>
      </c>
      <c r="D2467">
        <v>2351.56</v>
      </c>
      <c r="E2467">
        <v>2351.56</v>
      </c>
      <c r="F2467">
        <v>5681</v>
      </c>
      <c r="G2467" t="s">
        <v>400</v>
      </c>
      <c r="H2467" t="s">
        <v>267</v>
      </c>
      <c r="I2467" t="s">
        <v>268</v>
      </c>
      <c r="J2467">
        <v>0.5</v>
      </c>
      <c r="K2467">
        <v>0</v>
      </c>
    </row>
    <row r="2468" spans="1:11">
      <c r="A2468" s="57">
        <v>41518</v>
      </c>
      <c r="B2468">
        <v>18821</v>
      </c>
      <c r="C2468">
        <v>2222676.5499999998</v>
      </c>
      <c r="D2468">
        <v>2222676.5499999998</v>
      </c>
      <c r="E2468">
        <v>2222676.5499999998</v>
      </c>
      <c r="F2468">
        <v>5691</v>
      </c>
      <c r="G2468" t="s">
        <v>401</v>
      </c>
      <c r="H2468" t="s">
        <v>265</v>
      </c>
      <c r="I2468" t="s">
        <v>268</v>
      </c>
      <c r="J2468">
        <v>0.5</v>
      </c>
      <c r="K2468">
        <v>0</v>
      </c>
    </row>
    <row r="2469" spans="1:11">
      <c r="A2469" s="57">
        <v>41518</v>
      </c>
      <c r="B2469">
        <v>2612</v>
      </c>
      <c r="C2469">
        <v>468327.05</v>
      </c>
      <c r="D2469">
        <v>481450.79</v>
      </c>
      <c r="E2469">
        <v>481450.79</v>
      </c>
      <c r="F2469">
        <v>5691</v>
      </c>
      <c r="G2469" t="s">
        <v>401</v>
      </c>
      <c r="H2469" t="s">
        <v>267</v>
      </c>
      <c r="I2469" t="s">
        <v>268</v>
      </c>
      <c r="J2469">
        <v>0.5</v>
      </c>
      <c r="K2469">
        <v>0</v>
      </c>
    </row>
    <row r="2470" spans="1:11">
      <c r="A2470" s="57">
        <v>41518</v>
      </c>
      <c r="B2470">
        <v>42</v>
      </c>
      <c r="C2470">
        <v>12201.33</v>
      </c>
      <c r="D2470">
        <v>12201.33</v>
      </c>
      <c r="E2470">
        <v>12201.33</v>
      </c>
      <c r="F2470">
        <v>5697</v>
      </c>
      <c r="G2470" t="s">
        <v>402</v>
      </c>
      <c r="H2470" t="s">
        <v>265</v>
      </c>
      <c r="I2470" t="s">
        <v>266</v>
      </c>
      <c r="J2470">
        <v>0.5</v>
      </c>
      <c r="K2470">
        <v>0</v>
      </c>
    </row>
    <row r="2471" spans="1:11">
      <c r="A2471" s="57">
        <v>41518</v>
      </c>
      <c r="B2471">
        <v>33</v>
      </c>
      <c r="C2471">
        <v>12265.26</v>
      </c>
      <c r="D2471">
        <v>12633.06</v>
      </c>
      <c r="E2471">
        <v>12633.06</v>
      </c>
      <c r="F2471">
        <v>5697</v>
      </c>
      <c r="G2471" t="s">
        <v>402</v>
      </c>
      <c r="H2471" t="s">
        <v>267</v>
      </c>
      <c r="I2471" t="s">
        <v>266</v>
      </c>
      <c r="J2471">
        <v>0.5</v>
      </c>
      <c r="K2471">
        <v>0</v>
      </c>
    </row>
    <row r="2472" spans="1:11">
      <c r="A2472" s="57">
        <v>41518</v>
      </c>
      <c r="B2472">
        <v>2</v>
      </c>
      <c r="C2472">
        <v>426.02</v>
      </c>
      <c r="D2472">
        <v>438.8</v>
      </c>
      <c r="E2472">
        <v>438.8</v>
      </c>
      <c r="F2472">
        <v>5698</v>
      </c>
      <c r="G2472" t="s">
        <v>403</v>
      </c>
      <c r="H2472" t="s">
        <v>267</v>
      </c>
      <c r="I2472" t="s">
        <v>268</v>
      </c>
      <c r="J2472">
        <v>0.5</v>
      </c>
      <c r="K2472">
        <v>0</v>
      </c>
    </row>
    <row r="2473" spans="1:11">
      <c r="A2473" s="57">
        <v>41518</v>
      </c>
      <c r="B2473">
        <v>1</v>
      </c>
      <c r="C2473">
        <v>360</v>
      </c>
      <c r="D2473">
        <v>0</v>
      </c>
      <c r="E2473">
        <v>360</v>
      </c>
      <c r="F2473">
        <v>5699</v>
      </c>
      <c r="G2473" t="s">
        <v>404</v>
      </c>
      <c r="H2473" t="s">
        <v>265</v>
      </c>
      <c r="I2473">
        <v>0</v>
      </c>
      <c r="J2473">
        <v>0</v>
      </c>
      <c r="K2473">
        <v>0</v>
      </c>
    </row>
    <row r="2474" spans="1:11">
      <c r="A2474" s="57">
        <v>41518</v>
      </c>
      <c r="B2474">
        <v>9893</v>
      </c>
      <c r="C2474">
        <v>1226343.51</v>
      </c>
      <c r="D2474">
        <v>1226343.51</v>
      </c>
      <c r="E2474">
        <v>1226343.51</v>
      </c>
      <c r="F2474">
        <v>5699</v>
      </c>
      <c r="G2474" t="s">
        <v>404</v>
      </c>
      <c r="H2474" t="s">
        <v>265</v>
      </c>
      <c r="I2474" t="s">
        <v>268</v>
      </c>
      <c r="J2474">
        <v>0.5</v>
      </c>
      <c r="K2474">
        <v>0</v>
      </c>
    </row>
    <row r="2475" spans="1:11">
      <c r="A2475" s="57">
        <v>41518</v>
      </c>
      <c r="B2475">
        <v>1119</v>
      </c>
      <c r="C2475">
        <v>252259.86</v>
      </c>
      <c r="D2475">
        <v>259858.22</v>
      </c>
      <c r="E2475">
        <v>259858.22</v>
      </c>
      <c r="F2475">
        <v>5699</v>
      </c>
      <c r="G2475" t="s">
        <v>404</v>
      </c>
      <c r="H2475" t="s">
        <v>267</v>
      </c>
      <c r="I2475" t="s">
        <v>268</v>
      </c>
      <c r="J2475">
        <v>0.5</v>
      </c>
      <c r="K2475">
        <v>0</v>
      </c>
    </row>
    <row r="2476" spans="1:11">
      <c r="A2476" s="57">
        <v>41518</v>
      </c>
      <c r="B2476">
        <v>1831</v>
      </c>
      <c r="C2476">
        <v>1203406.1000000001</v>
      </c>
      <c r="D2476">
        <v>1203406.1000000001</v>
      </c>
      <c r="E2476">
        <v>1203406.1000000001</v>
      </c>
      <c r="F2476">
        <v>5712</v>
      </c>
      <c r="G2476" t="s">
        <v>405</v>
      </c>
      <c r="H2476" t="s">
        <v>265</v>
      </c>
      <c r="I2476" t="s">
        <v>268</v>
      </c>
      <c r="J2476">
        <v>0.5</v>
      </c>
      <c r="K2476">
        <v>0</v>
      </c>
    </row>
    <row r="2477" spans="1:11">
      <c r="A2477" s="57">
        <v>41518</v>
      </c>
      <c r="B2477">
        <v>98</v>
      </c>
      <c r="C2477">
        <v>36550.26</v>
      </c>
      <c r="D2477">
        <v>37652.980000000003</v>
      </c>
      <c r="E2477">
        <v>37652.980000000003</v>
      </c>
      <c r="F2477">
        <v>5712</v>
      </c>
      <c r="G2477" t="s">
        <v>405</v>
      </c>
      <c r="H2477" t="s">
        <v>267</v>
      </c>
      <c r="I2477" t="s">
        <v>268</v>
      </c>
      <c r="J2477">
        <v>0.5</v>
      </c>
      <c r="K2477">
        <v>0</v>
      </c>
    </row>
    <row r="2478" spans="1:11">
      <c r="A2478" s="57">
        <v>41518</v>
      </c>
      <c r="B2478">
        <v>259</v>
      </c>
      <c r="C2478">
        <v>283997.99</v>
      </c>
      <c r="D2478">
        <v>283997.99</v>
      </c>
      <c r="E2478">
        <v>283997.99</v>
      </c>
      <c r="F2478">
        <v>5713</v>
      </c>
      <c r="G2478" t="s">
        <v>406</v>
      </c>
      <c r="H2478" t="s">
        <v>265</v>
      </c>
      <c r="I2478" t="s">
        <v>268</v>
      </c>
      <c r="J2478">
        <v>0.5</v>
      </c>
      <c r="K2478">
        <v>0</v>
      </c>
    </row>
    <row r="2479" spans="1:11">
      <c r="A2479" s="57">
        <v>41518</v>
      </c>
      <c r="B2479">
        <v>8</v>
      </c>
      <c r="C2479">
        <v>11873.88</v>
      </c>
      <c r="D2479">
        <v>12230.1</v>
      </c>
      <c r="E2479">
        <v>12230.1</v>
      </c>
      <c r="F2479">
        <v>5713</v>
      </c>
      <c r="G2479" t="s">
        <v>406</v>
      </c>
      <c r="H2479" t="s">
        <v>267</v>
      </c>
      <c r="I2479" t="s">
        <v>268</v>
      </c>
      <c r="J2479">
        <v>0.5</v>
      </c>
      <c r="K2479">
        <v>0</v>
      </c>
    </row>
    <row r="2480" spans="1:11">
      <c r="A2480" s="57">
        <v>41518</v>
      </c>
      <c r="B2480">
        <v>447</v>
      </c>
      <c r="C2480">
        <v>70092.7</v>
      </c>
      <c r="D2480">
        <v>70092.7</v>
      </c>
      <c r="E2480">
        <v>70092.7</v>
      </c>
      <c r="F2480">
        <v>5714</v>
      </c>
      <c r="G2480" t="s">
        <v>407</v>
      </c>
      <c r="H2480" t="s">
        <v>265</v>
      </c>
      <c r="I2480" t="s">
        <v>268</v>
      </c>
      <c r="J2480">
        <v>0.5</v>
      </c>
      <c r="K2480">
        <v>0</v>
      </c>
    </row>
    <row r="2481" spans="1:11">
      <c r="A2481" s="57">
        <v>41518</v>
      </c>
      <c r="B2481">
        <v>10</v>
      </c>
      <c r="C2481">
        <v>1635.93</v>
      </c>
      <c r="D2481">
        <v>1684.99</v>
      </c>
      <c r="E2481">
        <v>1684.99</v>
      </c>
      <c r="F2481">
        <v>5714</v>
      </c>
      <c r="G2481" t="s">
        <v>407</v>
      </c>
      <c r="H2481" t="s">
        <v>267</v>
      </c>
      <c r="I2481" t="s">
        <v>268</v>
      </c>
      <c r="J2481">
        <v>0.5</v>
      </c>
      <c r="K2481">
        <v>0</v>
      </c>
    </row>
    <row r="2482" spans="1:11">
      <c r="A2482" s="57">
        <v>41518</v>
      </c>
      <c r="B2482">
        <v>19</v>
      </c>
      <c r="C2482">
        <v>3701.67</v>
      </c>
      <c r="D2482">
        <v>3701.67</v>
      </c>
      <c r="E2482">
        <v>3701.67</v>
      </c>
      <c r="F2482">
        <v>5718</v>
      </c>
      <c r="G2482" t="s">
        <v>408</v>
      </c>
      <c r="H2482" t="s">
        <v>265</v>
      </c>
      <c r="I2482" t="s">
        <v>268</v>
      </c>
      <c r="J2482">
        <v>0.5</v>
      </c>
      <c r="K2482">
        <v>0</v>
      </c>
    </row>
    <row r="2483" spans="1:11">
      <c r="A2483" s="57">
        <v>41518</v>
      </c>
      <c r="B2483">
        <v>8990</v>
      </c>
      <c r="C2483">
        <v>1504322.97</v>
      </c>
      <c r="D2483">
        <v>1504322.97</v>
      </c>
      <c r="E2483">
        <v>1504322.97</v>
      </c>
      <c r="F2483">
        <v>5719</v>
      </c>
      <c r="G2483" t="s">
        <v>409</v>
      </c>
      <c r="H2483" t="s">
        <v>265</v>
      </c>
      <c r="I2483" t="s">
        <v>268</v>
      </c>
      <c r="J2483">
        <v>0.5</v>
      </c>
      <c r="K2483">
        <v>0</v>
      </c>
    </row>
    <row r="2484" spans="1:11">
      <c r="A2484" s="57">
        <v>41518</v>
      </c>
      <c r="B2484">
        <v>258</v>
      </c>
      <c r="C2484">
        <v>45107.839999999997</v>
      </c>
      <c r="D2484">
        <v>46336</v>
      </c>
      <c r="E2484">
        <v>46336</v>
      </c>
      <c r="F2484">
        <v>5719</v>
      </c>
      <c r="G2484" t="s">
        <v>409</v>
      </c>
      <c r="H2484" t="s">
        <v>267</v>
      </c>
      <c r="I2484" t="s">
        <v>268</v>
      </c>
      <c r="J2484">
        <v>0.5</v>
      </c>
      <c r="K2484">
        <v>0</v>
      </c>
    </row>
    <row r="2485" spans="1:11">
      <c r="A2485" s="57">
        <v>41518</v>
      </c>
      <c r="B2485">
        <v>1847</v>
      </c>
      <c r="C2485">
        <v>1562193.64</v>
      </c>
      <c r="D2485">
        <v>1562193.64</v>
      </c>
      <c r="E2485">
        <v>1562193.64</v>
      </c>
      <c r="F2485">
        <v>5722</v>
      </c>
      <c r="G2485" t="s">
        <v>410</v>
      </c>
      <c r="H2485" t="s">
        <v>265</v>
      </c>
      <c r="I2485" t="s">
        <v>268</v>
      </c>
      <c r="J2485">
        <v>0.5</v>
      </c>
      <c r="K2485">
        <v>0</v>
      </c>
    </row>
    <row r="2486" spans="1:11">
      <c r="A2486" s="57">
        <v>41518</v>
      </c>
      <c r="B2486">
        <v>58</v>
      </c>
      <c r="C2486">
        <v>18118.7</v>
      </c>
      <c r="D2486">
        <v>18662.3</v>
      </c>
      <c r="E2486">
        <v>18662.3</v>
      </c>
      <c r="F2486">
        <v>5722</v>
      </c>
      <c r="G2486" t="s">
        <v>410</v>
      </c>
      <c r="H2486" t="s">
        <v>267</v>
      </c>
      <c r="I2486" t="s">
        <v>268</v>
      </c>
      <c r="J2486">
        <v>0.5</v>
      </c>
      <c r="K2486">
        <v>0</v>
      </c>
    </row>
    <row r="2487" spans="1:11">
      <c r="A2487" s="57">
        <v>41518</v>
      </c>
      <c r="B2487">
        <v>1</v>
      </c>
      <c r="C2487">
        <v>817.98</v>
      </c>
      <c r="D2487">
        <v>0</v>
      </c>
      <c r="E2487">
        <v>817.98</v>
      </c>
      <c r="F2487">
        <v>5732</v>
      </c>
      <c r="G2487" t="s">
        <v>411</v>
      </c>
      <c r="H2487" t="s">
        <v>265</v>
      </c>
      <c r="I2487">
        <v>0</v>
      </c>
      <c r="J2487">
        <v>0</v>
      </c>
      <c r="K2487">
        <v>0</v>
      </c>
    </row>
    <row r="2488" spans="1:11">
      <c r="A2488" s="57">
        <v>41518</v>
      </c>
      <c r="B2488">
        <v>12695</v>
      </c>
      <c r="C2488">
        <v>4471040.16</v>
      </c>
      <c r="D2488">
        <v>4471040.16</v>
      </c>
      <c r="E2488">
        <v>4471040.16</v>
      </c>
      <c r="F2488">
        <v>5732</v>
      </c>
      <c r="G2488" t="s">
        <v>411</v>
      </c>
      <c r="H2488" t="s">
        <v>265</v>
      </c>
      <c r="I2488" t="s">
        <v>268</v>
      </c>
      <c r="J2488">
        <v>0.5</v>
      </c>
      <c r="K2488">
        <v>0</v>
      </c>
    </row>
    <row r="2489" spans="1:11">
      <c r="A2489" s="57">
        <v>41518</v>
      </c>
      <c r="B2489">
        <v>660</v>
      </c>
      <c r="C2489">
        <v>103218.21</v>
      </c>
      <c r="D2489">
        <v>106114.19</v>
      </c>
      <c r="E2489">
        <v>106114.19</v>
      </c>
      <c r="F2489">
        <v>5732</v>
      </c>
      <c r="G2489" t="s">
        <v>411</v>
      </c>
      <c r="H2489" t="s">
        <v>267</v>
      </c>
      <c r="I2489" t="s">
        <v>268</v>
      </c>
      <c r="J2489">
        <v>0.5</v>
      </c>
      <c r="K2489">
        <v>0</v>
      </c>
    </row>
    <row r="2490" spans="1:11">
      <c r="A2490" s="57">
        <v>41518</v>
      </c>
      <c r="B2490">
        <v>259</v>
      </c>
      <c r="C2490">
        <v>68171.63</v>
      </c>
      <c r="D2490">
        <v>68171.63</v>
      </c>
      <c r="E2490">
        <v>68171.63</v>
      </c>
      <c r="F2490">
        <v>5733</v>
      </c>
      <c r="G2490" t="s">
        <v>412</v>
      </c>
      <c r="H2490" t="s">
        <v>265</v>
      </c>
      <c r="I2490" t="s">
        <v>268</v>
      </c>
      <c r="J2490">
        <v>0.5</v>
      </c>
      <c r="K2490">
        <v>0</v>
      </c>
    </row>
    <row r="2491" spans="1:11">
      <c r="A2491" s="57">
        <v>41518</v>
      </c>
      <c r="B2491">
        <v>33</v>
      </c>
      <c r="C2491">
        <v>9253.61</v>
      </c>
      <c r="D2491">
        <v>9531.17</v>
      </c>
      <c r="E2491">
        <v>9531.17</v>
      </c>
      <c r="F2491">
        <v>5733</v>
      </c>
      <c r="G2491" t="s">
        <v>412</v>
      </c>
      <c r="H2491" t="s">
        <v>267</v>
      </c>
      <c r="I2491" t="s">
        <v>268</v>
      </c>
      <c r="J2491">
        <v>0.5</v>
      </c>
      <c r="K2491">
        <v>0</v>
      </c>
    </row>
    <row r="2492" spans="1:11">
      <c r="A2492" s="57">
        <v>41518</v>
      </c>
      <c r="B2492">
        <v>14</v>
      </c>
      <c r="C2492">
        <v>2526</v>
      </c>
      <c r="D2492">
        <v>2526</v>
      </c>
      <c r="E2492">
        <v>2526</v>
      </c>
      <c r="F2492">
        <v>5734</v>
      </c>
      <c r="G2492" t="s">
        <v>413</v>
      </c>
      <c r="H2492" t="s">
        <v>265</v>
      </c>
      <c r="I2492" t="s">
        <v>268</v>
      </c>
      <c r="J2492">
        <v>0.5</v>
      </c>
      <c r="K2492">
        <v>0</v>
      </c>
    </row>
    <row r="2493" spans="1:11">
      <c r="A2493" s="57">
        <v>41518</v>
      </c>
      <c r="B2493">
        <v>240</v>
      </c>
      <c r="C2493">
        <v>39570.33</v>
      </c>
      <c r="D2493">
        <v>40778.85</v>
      </c>
      <c r="E2493">
        <v>40778.85</v>
      </c>
      <c r="F2493">
        <v>5734</v>
      </c>
      <c r="G2493" t="s">
        <v>413</v>
      </c>
      <c r="H2493" t="s">
        <v>267</v>
      </c>
      <c r="I2493" t="s">
        <v>268</v>
      </c>
      <c r="J2493">
        <v>0.5</v>
      </c>
      <c r="K2493">
        <v>0</v>
      </c>
    </row>
    <row r="2494" spans="1:11">
      <c r="A2494" s="57">
        <v>41518</v>
      </c>
      <c r="B2494">
        <v>1991</v>
      </c>
      <c r="C2494">
        <v>89392.88</v>
      </c>
      <c r="D2494">
        <v>89392.88</v>
      </c>
      <c r="E2494">
        <v>89392.88</v>
      </c>
      <c r="F2494">
        <v>5735</v>
      </c>
      <c r="G2494" t="s">
        <v>414</v>
      </c>
      <c r="H2494" t="s">
        <v>265</v>
      </c>
      <c r="I2494" t="s">
        <v>268</v>
      </c>
      <c r="J2494">
        <v>0.5</v>
      </c>
      <c r="K2494">
        <v>0</v>
      </c>
    </row>
    <row r="2495" spans="1:11">
      <c r="A2495" s="57">
        <v>41518</v>
      </c>
      <c r="B2495">
        <v>36</v>
      </c>
      <c r="C2495">
        <v>2836.16</v>
      </c>
      <c r="D2495">
        <v>2924.32</v>
      </c>
      <c r="E2495">
        <v>2924.32</v>
      </c>
      <c r="F2495">
        <v>5735</v>
      </c>
      <c r="G2495" t="s">
        <v>414</v>
      </c>
      <c r="H2495" t="s">
        <v>267</v>
      </c>
      <c r="I2495" t="s">
        <v>268</v>
      </c>
      <c r="J2495">
        <v>0.5</v>
      </c>
      <c r="K2495">
        <v>0</v>
      </c>
    </row>
    <row r="2496" spans="1:11">
      <c r="A2496" s="57">
        <v>41518</v>
      </c>
      <c r="B2496">
        <v>6576</v>
      </c>
      <c r="C2496">
        <v>702343.93</v>
      </c>
      <c r="D2496">
        <v>702343.93</v>
      </c>
      <c r="E2496">
        <v>702343.93</v>
      </c>
      <c r="F2496">
        <v>5811</v>
      </c>
      <c r="G2496" t="s">
        <v>415</v>
      </c>
      <c r="H2496" t="s">
        <v>265</v>
      </c>
      <c r="I2496" t="s">
        <v>274</v>
      </c>
      <c r="J2496">
        <v>0.52</v>
      </c>
      <c r="K2496">
        <v>0</v>
      </c>
    </row>
    <row r="2497" spans="1:11">
      <c r="A2497" s="57">
        <v>41518</v>
      </c>
      <c r="B2497">
        <v>285</v>
      </c>
      <c r="C2497">
        <v>14166.46</v>
      </c>
      <c r="D2497">
        <v>14622.92</v>
      </c>
      <c r="E2497">
        <v>14622.92</v>
      </c>
      <c r="F2497">
        <v>5811</v>
      </c>
      <c r="G2497" t="s">
        <v>415</v>
      </c>
      <c r="H2497" t="s">
        <v>267</v>
      </c>
      <c r="I2497" t="s">
        <v>274</v>
      </c>
      <c r="J2497">
        <v>0.52</v>
      </c>
      <c r="K2497">
        <v>0</v>
      </c>
    </row>
    <row r="2498" spans="1:11">
      <c r="A2498" s="57">
        <v>41518</v>
      </c>
      <c r="B2498">
        <v>1</v>
      </c>
      <c r="C2498">
        <v>67.900000000000006</v>
      </c>
      <c r="D2498">
        <v>0</v>
      </c>
      <c r="E2498">
        <v>67.900000000000006</v>
      </c>
      <c r="F2498">
        <v>5812</v>
      </c>
      <c r="G2498" t="s">
        <v>416</v>
      </c>
      <c r="H2498" t="s">
        <v>265</v>
      </c>
      <c r="I2498">
        <v>0</v>
      </c>
      <c r="J2498">
        <v>0</v>
      </c>
      <c r="K2498">
        <v>0</v>
      </c>
    </row>
    <row r="2499" spans="1:11">
      <c r="A2499" s="57">
        <v>41518</v>
      </c>
      <c r="B2499">
        <v>80159</v>
      </c>
      <c r="C2499">
        <v>6822450.1500000004</v>
      </c>
      <c r="D2499">
        <v>6822450.1500000004</v>
      </c>
      <c r="E2499">
        <v>6822450.1500000004</v>
      </c>
      <c r="F2499">
        <v>5812</v>
      </c>
      <c r="G2499" t="s">
        <v>416</v>
      </c>
      <c r="H2499" t="s">
        <v>265</v>
      </c>
      <c r="I2499" t="s">
        <v>274</v>
      </c>
      <c r="J2499">
        <v>0.52</v>
      </c>
      <c r="K2499">
        <v>0</v>
      </c>
    </row>
    <row r="2500" spans="1:11">
      <c r="A2500" s="57">
        <v>41518</v>
      </c>
      <c r="B2500">
        <v>1</v>
      </c>
      <c r="C2500">
        <v>138.31</v>
      </c>
      <c r="D2500">
        <v>0</v>
      </c>
      <c r="E2500">
        <v>142.44999999999999</v>
      </c>
      <c r="F2500">
        <v>5812</v>
      </c>
      <c r="G2500" t="s">
        <v>416</v>
      </c>
      <c r="H2500" t="s">
        <v>267</v>
      </c>
      <c r="I2500">
        <v>0</v>
      </c>
      <c r="J2500">
        <v>0</v>
      </c>
      <c r="K2500">
        <v>0</v>
      </c>
    </row>
    <row r="2501" spans="1:11">
      <c r="A2501" s="57">
        <v>41518</v>
      </c>
      <c r="B2501">
        <v>9963</v>
      </c>
      <c r="C2501">
        <v>1074541.8999999999</v>
      </c>
      <c r="D2501">
        <v>1106821.1000000001</v>
      </c>
      <c r="E2501">
        <v>1106821.1000000001</v>
      </c>
      <c r="F2501">
        <v>5812</v>
      </c>
      <c r="G2501" t="s">
        <v>416</v>
      </c>
      <c r="H2501" t="s">
        <v>267</v>
      </c>
      <c r="I2501" t="s">
        <v>274</v>
      </c>
      <c r="J2501">
        <v>0.52</v>
      </c>
      <c r="K2501">
        <v>0</v>
      </c>
    </row>
    <row r="2502" spans="1:11">
      <c r="A2502" s="57">
        <v>41518</v>
      </c>
      <c r="B2502">
        <v>19426</v>
      </c>
      <c r="C2502">
        <v>1913093.74</v>
      </c>
      <c r="D2502">
        <v>1913093.74</v>
      </c>
      <c r="E2502">
        <v>1913093.74</v>
      </c>
      <c r="F2502">
        <v>5813</v>
      </c>
      <c r="G2502" t="s">
        <v>417</v>
      </c>
      <c r="H2502" t="s">
        <v>265</v>
      </c>
      <c r="I2502" t="s">
        <v>274</v>
      </c>
      <c r="J2502">
        <v>0.52</v>
      </c>
      <c r="K2502">
        <v>0</v>
      </c>
    </row>
    <row r="2503" spans="1:11">
      <c r="A2503" s="57">
        <v>41518</v>
      </c>
      <c r="B2503">
        <v>1380</v>
      </c>
      <c r="C2503">
        <v>148116.35999999999</v>
      </c>
      <c r="D2503">
        <v>152559.82</v>
      </c>
      <c r="E2503">
        <v>152559.82</v>
      </c>
      <c r="F2503">
        <v>5813</v>
      </c>
      <c r="G2503" t="s">
        <v>417</v>
      </c>
      <c r="H2503" t="s">
        <v>267</v>
      </c>
      <c r="I2503" t="s">
        <v>274</v>
      </c>
      <c r="J2503">
        <v>0.52</v>
      </c>
      <c r="K2503">
        <v>0</v>
      </c>
    </row>
    <row r="2504" spans="1:11">
      <c r="A2504" s="57">
        <v>41518</v>
      </c>
      <c r="B2504">
        <v>33497</v>
      </c>
      <c r="C2504">
        <v>563087.07999999996</v>
      </c>
      <c r="D2504">
        <v>563087.07999999996</v>
      </c>
      <c r="E2504">
        <v>563087.07999999996</v>
      </c>
      <c r="F2504">
        <v>5814</v>
      </c>
      <c r="G2504" t="s">
        <v>418</v>
      </c>
      <c r="H2504" t="s">
        <v>265</v>
      </c>
      <c r="I2504" t="s">
        <v>274</v>
      </c>
      <c r="J2504">
        <v>0.52</v>
      </c>
      <c r="K2504">
        <v>0</v>
      </c>
    </row>
    <row r="2505" spans="1:11">
      <c r="A2505" s="57">
        <v>41518</v>
      </c>
      <c r="B2505">
        <v>1205</v>
      </c>
      <c r="C2505">
        <v>26483.25</v>
      </c>
      <c r="D2505">
        <v>27284.53</v>
      </c>
      <c r="E2505">
        <v>27284.53</v>
      </c>
      <c r="F2505">
        <v>5814</v>
      </c>
      <c r="G2505" t="s">
        <v>418</v>
      </c>
      <c r="H2505" t="s">
        <v>267</v>
      </c>
      <c r="I2505" t="s">
        <v>274</v>
      </c>
      <c r="J2505">
        <v>0.52</v>
      </c>
      <c r="K2505">
        <v>0</v>
      </c>
    </row>
    <row r="2506" spans="1:11">
      <c r="A2506" s="57">
        <v>41518</v>
      </c>
      <c r="B2506">
        <v>1</v>
      </c>
      <c r="C2506">
        <v>27.29</v>
      </c>
      <c r="D2506">
        <v>0</v>
      </c>
      <c r="E2506">
        <v>27.29</v>
      </c>
      <c r="F2506">
        <v>5912</v>
      </c>
      <c r="G2506" t="s">
        <v>419</v>
      </c>
      <c r="H2506" t="s">
        <v>265</v>
      </c>
      <c r="I2506">
        <v>0</v>
      </c>
      <c r="J2506">
        <v>0</v>
      </c>
      <c r="K2506">
        <v>0</v>
      </c>
    </row>
    <row r="2507" spans="1:11">
      <c r="A2507" s="57">
        <v>41518</v>
      </c>
      <c r="B2507">
        <v>53103</v>
      </c>
      <c r="C2507">
        <v>2428801.21</v>
      </c>
      <c r="D2507">
        <v>2428801.21</v>
      </c>
      <c r="E2507">
        <v>2428801.21</v>
      </c>
      <c r="F2507">
        <v>5912</v>
      </c>
      <c r="G2507" t="s">
        <v>419</v>
      </c>
      <c r="H2507" t="s">
        <v>265</v>
      </c>
      <c r="I2507" t="s">
        <v>266</v>
      </c>
      <c r="J2507">
        <v>0.5</v>
      </c>
      <c r="K2507">
        <v>0</v>
      </c>
    </row>
    <row r="2508" spans="1:11">
      <c r="A2508" s="57">
        <v>41518</v>
      </c>
      <c r="B2508">
        <v>1078</v>
      </c>
      <c r="C2508">
        <v>52910.9</v>
      </c>
      <c r="D2508">
        <v>54548.74</v>
      </c>
      <c r="E2508">
        <v>54548.74</v>
      </c>
      <c r="F2508">
        <v>5912</v>
      </c>
      <c r="G2508" t="s">
        <v>419</v>
      </c>
      <c r="H2508" t="s">
        <v>267</v>
      </c>
      <c r="I2508" t="s">
        <v>266</v>
      </c>
      <c r="J2508">
        <v>0.5</v>
      </c>
      <c r="K2508">
        <v>0</v>
      </c>
    </row>
    <row r="2509" spans="1:11">
      <c r="A2509" s="57">
        <v>41518</v>
      </c>
      <c r="B2509">
        <v>1</v>
      </c>
      <c r="C2509">
        <v>195.9</v>
      </c>
      <c r="D2509">
        <v>0</v>
      </c>
      <c r="E2509">
        <v>195.9</v>
      </c>
      <c r="F2509">
        <v>5921</v>
      </c>
      <c r="G2509" t="s">
        <v>420</v>
      </c>
      <c r="H2509" t="s">
        <v>265</v>
      </c>
      <c r="I2509">
        <v>0</v>
      </c>
      <c r="J2509">
        <v>0</v>
      </c>
      <c r="K2509">
        <v>0</v>
      </c>
    </row>
    <row r="2510" spans="1:11">
      <c r="A2510" s="57">
        <v>41518</v>
      </c>
      <c r="B2510">
        <v>156747</v>
      </c>
      <c r="C2510">
        <v>11385785.18</v>
      </c>
      <c r="D2510">
        <v>11385785.18</v>
      </c>
      <c r="E2510">
        <v>11385785.18</v>
      </c>
      <c r="F2510">
        <v>5921</v>
      </c>
      <c r="G2510" t="s">
        <v>420</v>
      </c>
      <c r="H2510" t="s">
        <v>265</v>
      </c>
      <c r="I2510" t="s">
        <v>268</v>
      </c>
      <c r="J2510">
        <v>0.5</v>
      </c>
      <c r="K2510">
        <v>0</v>
      </c>
    </row>
    <row r="2511" spans="1:11">
      <c r="A2511" s="57">
        <v>41518</v>
      </c>
      <c r="B2511">
        <v>1</v>
      </c>
      <c r="C2511">
        <v>366.6</v>
      </c>
      <c r="D2511">
        <v>366.6</v>
      </c>
      <c r="E2511">
        <v>366.6</v>
      </c>
      <c r="F2511">
        <v>5921</v>
      </c>
      <c r="G2511" t="s">
        <v>420</v>
      </c>
      <c r="H2511" t="s">
        <v>265</v>
      </c>
      <c r="I2511" t="s">
        <v>266</v>
      </c>
      <c r="J2511">
        <v>0.5</v>
      </c>
      <c r="K2511">
        <v>0</v>
      </c>
    </row>
    <row r="2512" spans="1:11">
      <c r="A2512" s="57">
        <v>41518</v>
      </c>
      <c r="B2512">
        <v>448</v>
      </c>
      <c r="C2512">
        <v>34607.22</v>
      </c>
      <c r="D2512">
        <v>35929.5</v>
      </c>
      <c r="E2512">
        <v>35929.5</v>
      </c>
      <c r="F2512">
        <v>5921</v>
      </c>
      <c r="G2512" t="s">
        <v>420</v>
      </c>
      <c r="H2512" t="s">
        <v>267</v>
      </c>
      <c r="I2512" t="s">
        <v>268</v>
      </c>
      <c r="J2512">
        <v>0.5</v>
      </c>
      <c r="K2512">
        <v>0</v>
      </c>
    </row>
    <row r="2513" spans="1:11">
      <c r="A2513" s="57">
        <v>41518</v>
      </c>
      <c r="B2513">
        <v>6</v>
      </c>
      <c r="C2513">
        <v>638.92999999999995</v>
      </c>
      <c r="D2513">
        <v>658.09</v>
      </c>
      <c r="E2513">
        <v>658.09</v>
      </c>
      <c r="F2513">
        <v>5931</v>
      </c>
      <c r="G2513" t="s">
        <v>421</v>
      </c>
      <c r="H2513" t="s">
        <v>267</v>
      </c>
      <c r="I2513" t="s">
        <v>268</v>
      </c>
      <c r="J2513">
        <v>0.5</v>
      </c>
      <c r="K2513">
        <v>0</v>
      </c>
    </row>
    <row r="2514" spans="1:11">
      <c r="A2514" s="57">
        <v>41518</v>
      </c>
      <c r="B2514">
        <v>138</v>
      </c>
      <c r="C2514">
        <v>45703.98</v>
      </c>
      <c r="D2514">
        <v>45703.98</v>
      </c>
      <c r="E2514">
        <v>45703.98</v>
      </c>
      <c r="F2514">
        <v>5932</v>
      </c>
      <c r="G2514" t="s">
        <v>422</v>
      </c>
      <c r="H2514" t="s">
        <v>265</v>
      </c>
      <c r="I2514" t="s">
        <v>268</v>
      </c>
      <c r="J2514">
        <v>0.5</v>
      </c>
      <c r="K2514">
        <v>0</v>
      </c>
    </row>
    <row r="2515" spans="1:11">
      <c r="A2515" s="57">
        <v>41518</v>
      </c>
      <c r="B2515">
        <v>37</v>
      </c>
      <c r="C2515">
        <v>10626.34</v>
      </c>
      <c r="D2515">
        <v>10945.12</v>
      </c>
      <c r="E2515">
        <v>10945.12</v>
      </c>
      <c r="F2515">
        <v>5932</v>
      </c>
      <c r="G2515" t="s">
        <v>422</v>
      </c>
      <c r="H2515" t="s">
        <v>267</v>
      </c>
      <c r="I2515" t="s">
        <v>268</v>
      </c>
      <c r="J2515">
        <v>0.5</v>
      </c>
      <c r="K2515">
        <v>0</v>
      </c>
    </row>
    <row r="2516" spans="1:11">
      <c r="A2516" s="57">
        <v>41518</v>
      </c>
      <c r="B2516">
        <v>18</v>
      </c>
      <c r="C2516">
        <v>3730.95</v>
      </c>
      <c r="D2516">
        <v>3730.95</v>
      </c>
      <c r="E2516">
        <v>3730.95</v>
      </c>
      <c r="F2516">
        <v>5933</v>
      </c>
      <c r="G2516" t="s">
        <v>423</v>
      </c>
      <c r="H2516" t="s">
        <v>265</v>
      </c>
      <c r="I2516" t="s">
        <v>268</v>
      </c>
      <c r="J2516">
        <v>0.5</v>
      </c>
      <c r="K2516">
        <v>0</v>
      </c>
    </row>
    <row r="2517" spans="1:11">
      <c r="A2517" s="57">
        <v>41518</v>
      </c>
      <c r="B2517">
        <v>1</v>
      </c>
      <c r="C2517">
        <v>160.74</v>
      </c>
      <c r="D2517">
        <v>165.56</v>
      </c>
      <c r="E2517">
        <v>165.56</v>
      </c>
      <c r="F2517">
        <v>5933</v>
      </c>
      <c r="G2517" t="s">
        <v>423</v>
      </c>
      <c r="H2517" t="s">
        <v>267</v>
      </c>
      <c r="I2517" t="s">
        <v>268</v>
      </c>
      <c r="J2517">
        <v>0.5</v>
      </c>
      <c r="K2517">
        <v>0</v>
      </c>
    </row>
    <row r="2518" spans="1:11">
      <c r="A2518" s="57">
        <v>41518</v>
      </c>
      <c r="B2518">
        <v>9</v>
      </c>
      <c r="C2518">
        <v>9485</v>
      </c>
      <c r="D2518">
        <v>9485</v>
      </c>
      <c r="E2518">
        <v>9485</v>
      </c>
      <c r="F2518">
        <v>5935</v>
      </c>
      <c r="G2518" t="s">
        <v>424</v>
      </c>
      <c r="H2518" t="s">
        <v>265</v>
      </c>
      <c r="I2518" t="s">
        <v>271</v>
      </c>
      <c r="J2518">
        <v>0.52</v>
      </c>
      <c r="K2518">
        <v>0</v>
      </c>
    </row>
    <row r="2519" spans="1:11">
      <c r="A2519" s="57">
        <v>41518</v>
      </c>
      <c r="B2519">
        <v>363</v>
      </c>
      <c r="C2519">
        <v>116641.78</v>
      </c>
      <c r="D2519">
        <v>116641.78</v>
      </c>
      <c r="E2519">
        <v>116641.78</v>
      </c>
      <c r="F2519">
        <v>5940</v>
      </c>
      <c r="G2519" t="s">
        <v>426</v>
      </c>
      <c r="H2519" t="s">
        <v>265</v>
      </c>
      <c r="I2519" t="s">
        <v>268</v>
      </c>
      <c r="J2519">
        <v>0.5</v>
      </c>
      <c r="K2519">
        <v>0</v>
      </c>
    </row>
    <row r="2520" spans="1:11">
      <c r="A2520" s="57">
        <v>41518</v>
      </c>
      <c r="B2520">
        <v>499</v>
      </c>
      <c r="C2520">
        <v>69318.84</v>
      </c>
      <c r="D2520">
        <v>69508.84</v>
      </c>
      <c r="E2520">
        <v>69508.84</v>
      </c>
      <c r="F2520">
        <v>5940</v>
      </c>
      <c r="G2520" t="s">
        <v>426</v>
      </c>
      <c r="H2520" t="s">
        <v>267</v>
      </c>
      <c r="I2520" t="s">
        <v>268</v>
      </c>
      <c r="J2520">
        <v>0.5</v>
      </c>
      <c r="K2520">
        <v>0</v>
      </c>
    </row>
    <row r="2521" spans="1:11">
      <c r="A2521" s="57">
        <v>41518</v>
      </c>
      <c r="B2521">
        <v>13149</v>
      </c>
      <c r="C2521">
        <v>1545644.88</v>
      </c>
      <c r="D2521">
        <v>1545644.88</v>
      </c>
      <c r="E2521">
        <v>1545644.88</v>
      </c>
      <c r="F2521">
        <v>5941</v>
      </c>
      <c r="G2521" t="s">
        <v>427</v>
      </c>
      <c r="H2521" t="s">
        <v>265</v>
      </c>
      <c r="I2521" t="s">
        <v>268</v>
      </c>
      <c r="J2521">
        <v>0.5</v>
      </c>
      <c r="K2521">
        <v>0</v>
      </c>
    </row>
    <row r="2522" spans="1:11">
      <c r="A2522" s="57">
        <v>41518</v>
      </c>
      <c r="B2522">
        <v>1430</v>
      </c>
      <c r="C2522">
        <v>223559.1</v>
      </c>
      <c r="D2522">
        <v>230162.92</v>
      </c>
      <c r="E2522">
        <v>230162.92</v>
      </c>
      <c r="F2522">
        <v>5941</v>
      </c>
      <c r="G2522" t="s">
        <v>427</v>
      </c>
      <c r="H2522" t="s">
        <v>267</v>
      </c>
      <c r="I2522" t="s">
        <v>268</v>
      </c>
      <c r="J2522">
        <v>0.5</v>
      </c>
      <c r="K2522">
        <v>0</v>
      </c>
    </row>
    <row r="2523" spans="1:11">
      <c r="A2523" s="57">
        <v>41518</v>
      </c>
      <c r="B2523">
        <v>6536</v>
      </c>
      <c r="C2523">
        <v>463887.53</v>
      </c>
      <c r="D2523">
        <v>463887.53</v>
      </c>
      <c r="E2523">
        <v>463887.53</v>
      </c>
      <c r="F2523">
        <v>5942</v>
      </c>
      <c r="G2523" t="s">
        <v>428</v>
      </c>
      <c r="H2523" t="s">
        <v>265</v>
      </c>
      <c r="I2523" t="s">
        <v>268</v>
      </c>
      <c r="J2523">
        <v>0.5</v>
      </c>
      <c r="K2523">
        <v>0</v>
      </c>
    </row>
    <row r="2524" spans="1:11">
      <c r="A2524" s="57">
        <v>41518</v>
      </c>
      <c r="B2524">
        <v>1685</v>
      </c>
      <c r="C2524">
        <v>78764.509999999995</v>
      </c>
      <c r="D2524">
        <v>79990.570000000007</v>
      </c>
      <c r="E2524">
        <v>79990.570000000007</v>
      </c>
      <c r="F2524">
        <v>5942</v>
      </c>
      <c r="G2524" t="s">
        <v>428</v>
      </c>
      <c r="H2524" t="s">
        <v>267</v>
      </c>
      <c r="I2524" t="s">
        <v>268</v>
      </c>
      <c r="J2524">
        <v>0.5</v>
      </c>
      <c r="K2524">
        <v>0</v>
      </c>
    </row>
    <row r="2525" spans="1:11">
      <c r="A2525" s="57">
        <v>41518</v>
      </c>
      <c r="B2525">
        <v>2</v>
      </c>
      <c r="C2525">
        <v>2988</v>
      </c>
      <c r="D2525">
        <v>0</v>
      </c>
      <c r="E2525">
        <v>2988</v>
      </c>
      <c r="F2525">
        <v>5943</v>
      </c>
      <c r="G2525" t="s">
        <v>429</v>
      </c>
      <c r="H2525" t="s">
        <v>265</v>
      </c>
      <c r="I2525">
        <v>0</v>
      </c>
      <c r="J2525">
        <v>0</v>
      </c>
      <c r="K2525">
        <v>0</v>
      </c>
    </row>
    <row r="2526" spans="1:11">
      <c r="A2526" s="57">
        <v>41518</v>
      </c>
      <c r="B2526">
        <v>14897</v>
      </c>
      <c r="C2526">
        <v>1380691.93</v>
      </c>
      <c r="D2526">
        <v>1380691.93</v>
      </c>
      <c r="E2526">
        <v>1380691.93</v>
      </c>
      <c r="F2526">
        <v>5943</v>
      </c>
      <c r="G2526" t="s">
        <v>429</v>
      </c>
      <c r="H2526" t="s">
        <v>265</v>
      </c>
      <c r="I2526" t="s">
        <v>268</v>
      </c>
      <c r="J2526">
        <v>0.5</v>
      </c>
      <c r="K2526">
        <v>0</v>
      </c>
    </row>
    <row r="2527" spans="1:11">
      <c r="A2527" s="57">
        <v>41518</v>
      </c>
      <c r="B2527">
        <v>159</v>
      </c>
      <c r="C2527">
        <v>14675.48</v>
      </c>
      <c r="D2527">
        <v>15115.74</v>
      </c>
      <c r="E2527">
        <v>15115.74</v>
      </c>
      <c r="F2527">
        <v>5943</v>
      </c>
      <c r="G2527" t="s">
        <v>429</v>
      </c>
      <c r="H2527" t="s">
        <v>267</v>
      </c>
      <c r="I2527" t="s">
        <v>268</v>
      </c>
      <c r="J2527">
        <v>0.5</v>
      </c>
      <c r="K2527">
        <v>0</v>
      </c>
    </row>
    <row r="2528" spans="1:11">
      <c r="A2528" s="57">
        <v>41518</v>
      </c>
      <c r="B2528">
        <v>5282</v>
      </c>
      <c r="C2528">
        <v>2063556.84</v>
      </c>
      <c r="D2528">
        <v>2063556.84</v>
      </c>
      <c r="E2528">
        <v>2063556.84</v>
      </c>
      <c r="F2528">
        <v>5944</v>
      </c>
      <c r="G2528" t="s">
        <v>430</v>
      </c>
      <c r="H2528" t="s">
        <v>265</v>
      </c>
      <c r="I2528" t="s">
        <v>268</v>
      </c>
      <c r="J2528">
        <v>0.5</v>
      </c>
      <c r="K2528">
        <v>0</v>
      </c>
    </row>
    <row r="2529" spans="1:11">
      <c r="A2529" s="57">
        <v>41518</v>
      </c>
      <c r="B2529">
        <v>662</v>
      </c>
      <c r="C2529">
        <v>592480.93999999994</v>
      </c>
      <c r="D2529">
        <v>611971.04</v>
      </c>
      <c r="E2529">
        <v>611971.04</v>
      </c>
      <c r="F2529">
        <v>5944</v>
      </c>
      <c r="G2529" t="s">
        <v>430</v>
      </c>
      <c r="H2529" t="s">
        <v>267</v>
      </c>
      <c r="I2529" t="s">
        <v>268</v>
      </c>
      <c r="J2529">
        <v>0.5</v>
      </c>
      <c r="K2529">
        <v>0</v>
      </c>
    </row>
    <row r="2530" spans="1:11">
      <c r="A2530" s="57">
        <v>41518</v>
      </c>
      <c r="B2530">
        <v>5249</v>
      </c>
      <c r="C2530">
        <v>396324.73</v>
      </c>
      <c r="D2530">
        <v>396324.73</v>
      </c>
      <c r="E2530">
        <v>396324.73</v>
      </c>
      <c r="F2530">
        <v>5945</v>
      </c>
      <c r="G2530" t="s">
        <v>431</v>
      </c>
      <c r="H2530" t="s">
        <v>265</v>
      </c>
      <c r="I2530" t="s">
        <v>268</v>
      </c>
      <c r="J2530">
        <v>0.5</v>
      </c>
      <c r="K2530">
        <v>0</v>
      </c>
    </row>
    <row r="2531" spans="1:11">
      <c r="A2531" s="57">
        <v>41518</v>
      </c>
      <c r="B2531">
        <v>263</v>
      </c>
      <c r="C2531">
        <v>24099.32</v>
      </c>
      <c r="D2531">
        <v>24833.62</v>
      </c>
      <c r="E2531">
        <v>24833.62</v>
      </c>
      <c r="F2531">
        <v>5945</v>
      </c>
      <c r="G2531" t="s">
        <v>431</v>
      </c>
      <c r="H2531" t="s">
        <v>267</v>
      </c>
      <c r="I2531" t="s">
        <v>268</v>
      </c>
      <c r="J2531">
        <v>0.5</v>
      </c>
      <c r="K2531">
        <v>0</v>
      </c>
    </row>
    <row r="2532" spans="1:11">
      <c r="A2532" s="57">
        <v>41518</v>
      </c>
      <c r="B2532">
        <v>888</v>
      </c>
      <c r="C2532">
        <v>260275.95</v>
      </c>
      <c r="D2532">
        <v>260275.95</v>
      </c>
      <c r="E2532">
        <v>260275.95</v>
      </c>
      <c r="F2532">
        <v>5946</v>
      </c>
      <c r="G2532" t="s">
        <v>432</v>
      </c>
      <c r="H2532" t="s">
        <v>265</v>
      </c>
      <c r="I2532" t="s">
        <v>268</v>
      </c>
      <c r="J2532">
        <v>0.5</v>
      </c>
      <c r="K2532">
        <v>0</v>
      </c>
    </row>
    <row r="2533" spans="1:11">
      <c r="A2533" s="57">
        <v>41518</v>
      </c>
      <c r="B2533">
        <v>159</v>
      </c>
      <c r="C2533">
        <v>48442.91</v>
      </c>
      <c r="D2533">
        <v>49171.11</v>
      </c>
      <c r="E2533">
        <v>49171.11</v>
      </c>
      <c r="F2533">
        <v>5946</v>
      </c>
      <c r="G2533" t="s">
        <v>432</v>
      </c>
      <c r="H2533" t="s">
        <v>267</v>
      </c>
      <c r="I2533" t="s">
        <v>268</v>
      </c>
      <c r="J2533">
        <v>0.5</v>
      </c>
      <c r="K2533">
        <v>0</v>
      </c>
    </row>
    <row r="2534" spans="1:11">
      <c r="A2534" s="57">
        <v>41518</v>
      </c>
      <c r="B2534">
        <v>4960</v>
      </c>
      <c r="C2534">
        <v>444364.32</v>
      </c>
      <c r="D2534">
        <v>444364.32</v>
      </c>
      <c r="E2534">
        <v>444364.32</v>
      </c>
      <c r="F2534">
        <v>5947</v>
      </c>
      <c r="G2534" t="s">
        <v>433</v>
      </c>
      <c r="H2534" t="s">
        <v>265</v>
      </c>
      <c r="I2534" t="s">
        <v>268</v>
      </c>
      <c r="J2534">
        <v>0.5</v>
      </c>
      <c r="K2534">
        <v>0</v>
      </c>
    </row>
    <row r="2535" spans="1:11">
      <c r="A2535" s="57">
        <v>41518</v>
      </c>
      <c r="B2535">
        <v>1526</v>
      </c>
      <c r="C2535">
        <v>127771.35</v>
      </c>
      <c r="D2535">
        <v>131816.29</v>
      </c>
      <c r="E2535">
        <v>131816.29</v>
      </c>
      <c r="F2535">
        <v>5947</v>
      </c>
      <c r="G2535" t="s">
        <v>433</v>
      </c>
      <c r="H2535" t="s">
        <v>267</v>
      </c>
      <c r="I2535" t="s">
        <v>268</v>
      </c>
      <c r="J2535">
        <v>0.5</v>
      </c>
      <c r="K2535">
        <v>0</v>
      </c>
    </row>
    <row r="2536" spans="1:11">
      <c r="A2536" s="57">
        <v>41518</v>
      </c>
      <c r="B2536">
        <v>1172</v>
      </c>
      <c r="C2536">
        <v>227883.74</v>
      </c>
      <c r="D2536">
        <v>227883.74</v>
      </c>
      <c r="E2536">
        <v>227883.74</v>
      </c>
      <c r="F2536">
        <v>5948</v>
      </c>
      <c r="G2536" t="s">
        <v>434</v>
      </c>
      <c r="H2536" t="s">
        <v>265</v>
      </c>
      <c r="I2536" t="s">
        <v>268</v>
      </c>
      <c r="J2536">
        <v>0.5</v>
      </c>
      <c r="K2536">
        <v>0</v>
      </c>
    </row>
    <row r="2537" spans="1:11">
      <c r="A2537" s="57">
        <v>41518</v>
      </c>
      <c r="B2537">
        <v>387</v>
      </c>
      <c r="C2537">
        <v>143276.76</v>
      </c>
      <c r="D2537">
        <v>147575.22</v>
      </c>
      <c r="E2537">
        <v>147575.22</v>
      </c>
      <c r="F2537">
        <v>5948</v>
      </c>
      <c r="G2537" t="s">
        <v>434</v>
      </c>
      <c r="H2537" t="s">
        <v>267</v>
      </c>
      <c r="I2537" t="s">
        <v>268</v>
      </c>
      <c r="J2537">
        <v>0.5</v>
      </c>
      <c r="K2537">
        <v>0</v>
      </c>
    </row>
    <row r="2538" spans="1:11">
      <c r="A2538" s="57">
        <v>41518</v>
      </c>
      <c r="B2538">
        <v>115</v>
      </c>
      <c r="C2538">
        <v>20450.38</v>
      </c>
      <c r="D2538">
        <v>20450.38</v>
      </c>
      <c r="E2538">
        <v>20450.38</v>
      </c>
      <c r="F2538">
        <v>5949</v>
      </c>
      <c r="G2538" t="s">
        <v>435</v>
      </c>
      <c r="H2538" t="s">
        <v>265</v>
      </c>
      <c r="I2538" t="s">
        <v>268</v>
      </c>
      <c r="J2538">
        <v>0.5</v>
      </c>
      <c r="K2538">
        <v>0</v>
      </c>
    </row>
    <row r="2539" spans="1:11">
      <c r="A2539" s="57">
        <v>41518</v>
      </c>
      <c r="B2539">
        <v>58</v>
      </c>
      <c r="C2539">
        <v>9378.4599999999991</v>
      </c>
      <c r="D2539">
        <v>9663.7199999999993</v>
      </c>
      <c r="E2539">
        <v>9663.7199999999993</v>
      </c>
      <c r="F2539">
        <v>5949</v>
      </c>
      <c r="G2539" t="s">
        <v>435</v>
      </c>
      <c r="H2539" t="s">
        <v>267</v>
      </c>
      <c r="I2539" t="s">
        <v>268</v>
      </c>
      <c r="J2539">
        <v>0.5</v>
      </c>
      <c r="K2539">
        <v>0</v>
      </c>
    </row>
    <row r="2540" spans="1:11">
      <c r="A2540" s="57">
        <v>41518</v>
      </c>
      <c r="B2540">
        <v>893</v>
      </c>
      <c r="C2540">
        <v>143676.95000000001</v>
      </c>
      <c r="D2540">
        <v>143676.95000000001</v>
      </c>
      <c r="E2540">
        <v>143676.95000000001</v>
      </c>
      <c r="F2540">
        <v>5950</v>
      </c>
      <c r="G2540" t="s">
        <v>436</v>
      </c>
      <c r="H2540" t="s">
        <v>265</v>
      </c>
      <c r="I2540" t="s">
        <v>268</v>
      </c>
      <c r="J2540">
        <v>0.5</v>
      </c>
      <c r="K2540">
        <v>0</v>
      </c>
    </row>
    <row r="2541" spans="1:11">
      <c r="A2541" s="57">
        <v>41518</v>
      </c>
      <c r="B2541">
        <v>89</v>
      </c>
      <c r="C2541">
        <v>15852.8</v>
      </c>
      <c r="D2541">
        <v>16328.4</v>
      </c>
      <c r="E2541">
        <v>16328.4</v>
      </c>
      <c r="F2541">
        <v>5950</v>
      </c>
      <c r="G2541" t="s">
        <v>436</v>
      </c>
      <c r="H2541" t="s">
        <v>267</v>
      </c>
      <c r="I2541" t="s">
        <v>268</v>
      </c>
      <c r="J2541">
        <v>0.5</v>
      </c>
      <c r="K2541">
        <v>0</v>
      </c>
    </row>
    <row r="2542" spans="1:11">
      <c r="A2542" s="57">
        <v>41518</v>
      </c>
      <c r="B2542">
        <v>5</v>
      </c>
      <c r="C2542">
        <v>1052.28</v>
      </c>
      <c r="D2542">
        <v>1083.8599999999999</v>
      </c>
      <c r="E2542">
        <v>1083.8599999999999</v>
      </c>
      <c r="F2542">
        <v>5960</v>
      </c>
      <c r="G2542" t="s">
        <v>437</v>
      </c>
      <c r="H2542" t="s">
        <v>267</v>
      </c>
      <c r="I2542" t="s">
        <v>275</v>
      </c>
      <c r="J2542">
        <v>0.52</v>
      </c>
      <c r="K2542">
        <v>0</v>
      </c>
    </row>
    <row r="2543" spans="1:11">
      <c r="A2543" s="57">
        <v>41518</v>
      </c>
      <c r="B2543">
        <v>74</v>
      </c>
      <c r="C2543">
        <v>33097.46</v>
      </c>
      <c r="D2543">
        <v>34151.620000000003</v>
      </c>
      <c r="E2543">
        <v>34151.620000000003</v>
      </c>
      <c r="F2543">
        <v>5962</v>
      </c>
      <c r="G2543" t="s">
        <v>438</v>
      </c>
      <c r="H2543" t="s">
        <v>267</v>
      </c>
      <c r="I2543" t="s">
        <v>269</v>
      </c>
      <c r="J2543">
        <v>0.52</v>
      </c>
      <c r="K2543">
        <v>0</v>
      </c>
    </row>
    <row r="2544" spans="1:11">
      <c r="A2544" s="57">
        <v>41518</v>
      </c>
      <c r="B2544">
        <v>1</v>
      </c>
      <c r="C2544">
        <v>99.95</v>
      </c>
      <c r="D2544">
        <v>0</v>
      </c>
      <c r="E2544">
        <v>99.95</v>
      </c>
      <c r="F2544">
        <v>5964</v>
      </c>
      <c r="G2544" t="s">
        <v>439</v>
      </c>
      <c r="H2544" t="s">
        <v>265</v>
      </c>
      <c r="I2544">
        <v>0</v>
      </c>
      <c r="J2544">
        <v>0</v>
      </c>
      <c r="K2544">
        <v>0</v>
      </c>
    </row>
    <row r="2545" spans="1:11">
      <c r="A2545" s="57">
        <v>41518</v>
      </c>
      <c r="B2545">
        <v>7169</v>
      </c>
      <c r="C2545">
        <v>1236847.8400000001</v>
      </c>
      <c r="D2545">
        <v>1236847.8400000001</v>
      </c>
      <c r="E2545">
        <v>1236847.8400000001</v>
      </c>
      <c r="F2545">
        <v>5964</v>
      </c>
      <c r="G2545" t="s">
        <v>439</v>
      </c>
      <c r="H2545" t="s">
        <v>265</v>
      </c>
      <c r="I2545" t="s">
        <v>275</v>
      </c>
      <c r="J2545">
        <v>0.52</v>
      </c>
      <c r="K2545">
        <v>0</v>
      </c>
    </row>
    <row r="2546" spans="1:11">
      <c r="A2546" s="57">
        <v>41518</v>
      </c>
      <c r="B2546">
        <v>4113</v>
      </c>
      <c r="C2546">
        <v>559386.09</v>
      </c>
      <c r="D2546">
        <v>570991.73</v>
      </c>
      <c r="E2546">
        <v>570991.73</v>
      </c>
      <c r="F2546">
        <v>5964</v>
      </c>
      <c r="G2546" t="s">
        <v>439</v>
      </c>
      <c r="H2546" t="s">
        <v>267</v>
      </c>
      <c r="I2546" t="s">
        <v>275</v>
      </c>
      <c r="J2546">
        <v>0.52</v>
      </c>
      <c r="K2546">
        <v>0</v>
      </c>
    </row>
    <row r="2547" spans="1:11">
      <c r="A2547" s="57">
        <v>41518</v>
      </c>
      <c r="B2547">
        <v>28</v>
      </c>
      <c r="C2547">
        <v>6051.08</v>
      </c>
      <c r="D2547">
        <v>6233.32</v>
      </c>
      <c r="E2547">
        <v>6233.32</v>
      </c>
      <c r="F2547">
        <v>5965</v>
      </c>
      <c r="G2547" t="s">
        <v>440</v>
      </c>
      <c r="H2547" t="s">
        <v>267</v>
      </c>
      <c r="I2547" t="s">
        <v>275</v>
      </c>
      <c r="J2547">
        <v>0.52</v>
      </c>
      <c r="K2547">
        <v>0</v>
      </c>
    </row>
    <row r="2548" spans="1:11">
      <c r="A2548" s="57">
        <v>41518</v>
      </c>
      <c r="B2548">
        <v>8</v>
      </c>
      <c r="C2548">
        <v>3282.61</v>
      </c>
      <c r="D2548">
        <v>3381.07</v>
      </c>
      <c r="E2548">
        <v>3381.07</v>
      </c>
      <c r="F2548">
        <v>5966</v>
      </c>
      <c r="G2548" t="s">
        <v>441</v>
      </c>
      <c r="H2548" t="s">
        <v>267</v>
      </c>
      <c r="I2548" t="s">
        <v>275</v>
      </c>
      <c r="J2548">
        <v>0.52</v>
      </c>
      <c r="K2548">
        <v>0</v>
      </c>
    </row>
    <row r="2549" spans="1:11">
      <c r="A2549" s="57">
        <v>41518</v>
      </c>
      <c r="B2549">
        <v>3278</v>
      </c>
      <c r="C2549">
        <v>529335.93000000005</v>
      </c>
      <c r="D2549">
        <v>529335.93000000005</v>
      </c>
      <c r="E2549">
        <v>529335.93000000005</v>
      </c>
      <c r="F2549">
        <v>5967</v>
      </c>
      <c r="G2549" t="s">
        <v>442</v>
      </c>
      <c r="H2549" t="s">
        <v>265</v>
      </c>
      <c r="I2549" t="s">
        <v>275</v>
      </c>
      <c r="J2549">
        <v>0.52</v>
      </c>
      <c r="K2549">
        <v>0</v>
      </c>
    </row>
    <row r="2550" spans="1:11">
      <c r="A2550" s="57">
        <v>41518</v>
      </c>
      <c r="B2550">
        <v>15309</v>
      </c>
      <c r="C2550">
        <v>487763.61</v>
      </c>
      <c r="D2550">
        <v>498788.17</v>
      </c>
      <c r="E2550">
        <v>498788.17</v>
      </c>
      <c r="F2550">
        <v>5967</v>
      </c>
      <c r="G2550" t="s">
        <v>442</v>
      </c>
      <c r="H2550" t="s">
        <v>267</v>
      </c>
      <c r="I2550" t="s">
        <v>275</v>
      </c>
      <c r="J2550">
        <v>0.52</v>
      </c>
      <c r="K2550">
        <v>0</v>
      </c>
    </row>
    <row r="2551" spans="1:11">
      <c r="A2551" s="57">
        <v>41518</v>
      </c>
      <c r="B2551">
        <v>1</v>
      </c>
      <c r="C2551">
        <v>34</v>
      </c>
      <c r="D2551">
        <v>0</v>
      </c>
      <c r="E2551">
        <v>34</v>
      </c>
      <c r="F2551">
        <v>5968</v>
      </c>
      <c r="G2551" t="s">
        <v>443</v>
      </c>
      <c r="H2551" t="s">
        <v>265</v>
      </c>
      <c r="I2551">
        <v>0</v>
      </c>
      <c r="J2551">
        <v>0</v>
      </c>
      <c r="K2551">
        <v>0</v>
      </c>
    </row>
    <row r="2552" spans="1:11">
      <c r="A2552" s="57">
        <v>41518</v>
      </c>
      <c r="B2552">
        <v>2171</v>
      </c>
      <c r="C2552">
        <v>260495.28</v>
      </c>
      <c r="D2552">
        <v>260495.28</v>
      </c>
      <c r="E2552">
        <v>260495.28</v>
      </c>
      <c r="F2552">
        <v>5968</v>
      </c>
      <c r="G2552" t="s">
        <v>443</v>
      </c>
      <c r="H2552" t="s">
        <v>265</v>
      </c>
      <c r="I2552" t="s">
        <v>275</v>
      </c>
      <c r="J2552">
        <v>0.52</v>
      </c>
      <c r="K2552">
        <v>0</v>
      </c>
    </row>
    <row r="2553" spans="1:11">
      <c r="A2553" s="57">
        <v>41518</v>
      </c>
      <c r="B2553">
        <v>608</v>
      </c>
      <c r="C2553">
        <v>62418.92</v>
      </c>
      <c r="D2553">
        <v>64517.54</v>
      </c>
      <c r="E2553">
        <v>64517.54</v>
      </c>
      <c r="F2553">
        <v>5968</v>
      </c>
      <c r="G2553" t="s">
        <v>443</v>
      </c>
      <c r="H2553" t="s">
        <v>267</v>
      </c>
      <c r="I2553" t="s">
        <v>275</v>
      </c>
      <c r="J2553">
        <v>0.52</v>
      </c>
      <c r="K2553">
        <v>0</v>
      </c>
    </row>
    <row r="2554" spans="1:11">
      <c r="A2554" s="57">
        <v>41518</v>
      </c>
      <c r="B2554">
        <v>5606</v>
      </c>
      <c r="C2554">
        <v>1368759.33</v>
      </c>
      <c r="D2554">
        <v>1368759.33</v>
      </c>
      <c r="E2554">
        <v>1368759.33</v>
      </c>
      <c r="F2554">
        <v>5969</v>
      </c>
      <c r="G2554" t="s">
        <v>444</v>
      </c>
      <c r="H2554" t="s">
        <v>265</v>
      </c>
      <c r="I2554" t="s">
        <v>275</v>
      </c>
      <c r="J2554">
        <v>0.52</v>
      </c>
      <c r="K2554">
        <v>0</v>
      </c>
    </row>
    <row r="2555" spans="1:11">
      <c r="A2555" s="57">
        <v>41518</v>
      </c>
      <c r="B2555">
        <v>18967</v>
      </c>
      <c r="C2555">
        <v>1946868.71</v>
      </c>
      <c r="D2555">
        <v>1988023.51</v>
      </c>
      <c r="E2555">
        <v>1988023.51</v>
      </c>
      <c r="F2555">
        <v>5969</v>
      </c>
      <c r="G2555" t="s">
        <v>444</v>
      </c>
      <c r="H2555" t="s">
        <v>267</v>
      </c>
      <c r="I2555" t="s">
        <v>275</v>
      </c>
      <c r="J2555">
        <v>0.52</v>
      </c>
      <c r="K2555">
        <v>0</v>
      </c>
    </row>
    <row r="2556" spans="1:11">
      <c r="A2556" s="57">
        <v>41518</v>
      </c>
      <c r="B2556">
        <v>1343</v>
      </c>
      <c r="C2556">
        <v>209338.11</v>
      </c>
      <c r="D2556">
        <v>209338.11</v>
      </c>
      <c r="E2556">
        <v>209338.11</v>
      </c>
      <c r="F2556">
        <v>5970</v>
      </c>
      <c r="G2556" t="s">
        <v>445</v>
      </c>
      <c r="H2556" t="s">
        <v>265</v>
      </c>
      <c r="I2556" t="s">
        <v>268</v>
      </c>
      <c r="J2556">
        <v>0.5</v>
      </c>
      <c r="K2556">
        <v>0</v>
      </c>
    </row>
    <row r="2557" spans="1:11">
      <c r="A2557" s="57">
        <v>41518</v>
      </c>
      <c r="B2557">
        <v>302</v>
      </c>
      <c r="C2557">
        <v>49087.360000000001</v>
      </c>
      <c r="D2557">
        <v>50429.68</v>
      </c>
      <c r="E2557">
        <v>50429.68</v>
      </c>
      <c r="F2557">
        <v>5970</v>
      </c>
      <c r="G2557" t="s">
        <v>445</v>
      </c>
      <c r="H2557" t="s">
        <v>267</v>
      </c>
      <c r="I2557" t="s">
        <v>268</v>
      </c>
      <c r="J2557">
        <v>0.5</v>
      </c>
      <c r="K2557">
        <v>0</v>
      </c>
    </row>
    <row r="2558" spans="1:11">
      <c r="A2558" s="57">
        <v>41518</v>
      </c>
      <c r="B2558">
        <v>103</v>
      </c>
      <c r="C2558">
        <v>71965.320000000007</v>
      </c>
      <c r="D2558">
        <v>71965.320000000007</v>
      </c>
      <c r="E2558">
        <v>71965.320000000007</v>
      </c>
      <c r="F2558">
        <v>5971</v>
      </c>
      <c r="G2558" t="s">
        <v>446</v>
      </c>
      <c r="H2558" t="s">
        <v>265</v>
      </c>
      <c r="I2558" t="s">
        <v>268</v>
      </c>
      <c r="J2558">
        <v>0.5</v>
      </c>
      <c r="K2558">
        <v>0</v>
      </c>
    </row>
    <row r="2559" spans="1:11">
      <c r="A2559" s="57">
        <v>41518</v>
      </c>
      <c r="B2559">
        <v>104</v>
      </c>
      <c r="C2559">
        <v>47809.23</v>
      </c>
      <c r="D2559">
        <v>49246.79</v>
      </c>
      <c r="E2559">
        <v>49246.79</v>
      </c>
      <c r="F2559">
        <v>5971</v>
      </c>
      <c r="G2559" t="s">
        <v>446</v>
      </c>
      <c r="H2559" t="s">
        <v>267</v>
      </c>
      <c r="I2559" t="s">
        <v>268</v>
      </c>
      <c r="J2559">
        <v>0.5</v>
      </c>
      <c r="K2559">
        <v>0</v>
      </c>
    </row>
    <row r="2560" spans="1:11">
      <c r="A2560" s="57">
        <v>41518</v>
      </c>
      <c r="B2560">
        <v>339</v>
      </c>
      <c r="C2560">
        <v>36650.69</v>
      </c>
      <c r="D2560">
        <v>36650.69</v>
      </c>
      <c r="E2560">
        <v>36650.69</v>
      </c>
      <c r="F2560">
        <v>5972</v>
      </c>
      <c r="G2560" t="s">
        <v>447</v>
      </c>
      <c r="H2560" t="s">
        <v>265</v>
      </c>
      <c r="I2560" t="s">
        <v>268</v>
      </c>
      <c r="J2560">
        <v>0.5</v>
      </c>
      <c r="K2560">
        <v>0</v>
      </c>
    </row>
    <row r="2561" spans="1:11">
      <c r="A2561" s="57">
        <v>41518</v>
      </c>
      <c r="B2561">
        <v>15</v>
      </c>
      <c r="C2561">
        <v>1599.22</v>
      </c>
      <c r="D2561">
        <v>1647.22</v>
      </c>
      <c r="E2561">
        <v>1647.22</v>
      </c>
      <c r="F2561">
        <v>5972</v>
      </c>
      <c r="G2561" t="s">
        <v>447</v>
      </c>
      <c r="H2561" t="s">
        <v>267</v>
      </c>
      <c r="I2561" t="s">
        <v>268</v>
      </c>
      <c r="J2561">
        <v>0.5</v>
      </c>
      <c r="K2561">
        <v>0</v>
      </c>
    </row>
    <row r="2562" spans="1:11">
      <c r="A2562" s="57">
        <v>41518</v>
      </c>
      <c r="B2562">
        <v>26</v>
      </c>
      <c r="C2562">
        <v>2353.0300000000002</v>
      </c>
      <c r="D2562">
        <v>2353.0300000000002</v>
      </c>
      <c r="E2562">
        <v>2353.0300000000002</v>
      </c>
      <c r="F2562">
        <v>5973</v>
      </c>
      <c r="G2562" t="s">
        <v>448</v>
      </c>
      <c r="H2562" t="s">
        <v>265</v>
      </c>
      <c r="I2562" t="s">
        <v>268</v>
      </c>
      <c r="J2562">
        <v>0.5</v>
      </c>
      <c r="K2562">
        <v>0</v>
      </c>
    </row>
    <row r="2563" spans="1:11">
      <c r="A2563" s="57">
        <v>41518</v>
      </c>
      <c r="B2563">
        <v>15</v>
      </c>
      <c r="C2563">
        <v>2948.83</v>
      </c>
      <c r="D2563">
        <v>3037.23</v>
      </c>
      <c r="E2563">
        <v>3037.23</v>
      </c>
      <c r="F2563">
        <v>5973</v>
      </c>
      <c r="G2563" t="s">
        <v>448</v>
      </c>
      <c r="H2563" t="s">
        <v>267</v>
      </c>
      <c r="I2563" t="s">
        <v>268</v>
      </c>
      <c r="J2563">
        <v>0.5</v>
      </c>
      <c r="K2563">
        <v>0</v>
      </c>
    </row>
    <row r="2564" spans="1:11">
      <c r="A2564" s="57">
        <v>41518</v>
      </c>
      <c r="B2564">
        <v>2</v>
      </c>
      <c r="C2564">
        <v>841.56</v>
      </c>
      <c r="D2564">
        <v>866.8</v>
      </c>
      <c r="E2564">
        <v>866.8</v>
      </c>
      <c r="F2564">
        <v>5975</v>
      </c>
      <c r="G2564" t="s">
        <v>558</v>
      </c>
      <c r="H2564" t="s">
        <v>267</v>
      </c>
      <c r="I2564" t="s">
        <v>266</v>
      </c>
      <c r="J2564">
        <v>0.5</v>
      </c>
      <c r="K2564">
        <v>0</v>
      </c>
    </row>
    <row r="2565" spans="1:11">
      <c r="A2565" s="57">
        <v>41518</v>
      </c>
      <c r="B2565">
        <v>3</v>
      </c>
      <c r="C2565">
        <v>3824.36</v>
      </c>
      <c r="D2565">
        <v>3939.08</v>
      </c>
      <c r="E2565">
        <v>3939.08</v>
      </c>
      <c r="F2565">
        <v>5976</v>
      </c>
      <c r="G2565" t="s">
        <v>559</v>
      </c>
      <c r="H2565" t="s">
        <v>267</v>
      </c>
      <c r="I2565" t="s">
        <v>266</v>
      </c>
      <c r="J2565">
        <v>0.5</v>
      </c>
      <c r="K2565">
        <v>0</v>
      </c>
    </row>
    <row r="2566" spans="1:11">
      <c r="A2566" s="57">
        <v>41518</v>
      </c>
      <c r="B2566">
        <v>3912</v>
      </c>
      <c r="C2566">
        <v>389384.24</v>
      </c>
      <c r="D2566">
        <v>389384.24</v>
      </c>
      <c r="E2566">
        <v>389384.24</v>
      </c>
      <c r="F2566">
        <v>5977</v>
      </c>
      <c r="G2566" t="s">
        <v>449</v>
      </c>
      <c r="H2566" t="s">
        <v>265</v>
      </c>
      <c r="I2566" t="s">
        <v>268</v>
      </c>
      <c r="J2566">
        <v>0.5</v>
      </c>
      <c r="K2566">
        <v>0</v>
      </c>
    </row>
    <row r="2567" spans="1:11">
      <c r="A2567" s="57">
        <v>41518</v>
      </c>
      <c r="B2567">
        <v>863</v>
      </c>
      <c r="C2567">
        <v>136948.97</v>
      </c>
      <c r="D2567">
        <v>141088.07</v>
      </c>
      <c r="E2567">
        <v>141088.07</v>
      </c>
      <c r="F2567">
        <v>5977</v>
      </c>
      <c r="G2567" t="s">
        <v>449</v>
      </c>
      <c r="H2567" t="s">
        <v>267</v>
      </c>
      <c r="I2567" t="s">
        <v>268</v>
      </c>
      <c r="J2567">
        <v>0.5</v>
      </c>
      <c r="K2567">
        <v>0</v>
      </c>
    </row>
    <row r="2568" spans="1:11">
      <c r="A2568" s="57">
        <v>41518</v>
      </c>
      <c r="B2568">
        <v>12</v>
      </c>
      <c r="C2568">
        <v>21487.45</v>
      </c>
      <c r="D2568">
        <v>22132.07</v>
      </c>
      <c r="E2568">
        <v>22132.07</v>
      </c>
      <c r="F2568">
        <v>5983</v>
      </c>
      <c r="G2568" t="s">
        <v>450</v>
      </c>
      <c r="H2568" t="s">
        <v>267</v>
      </c>
      <c r="I2568" t="s">
        <v>273</v>
      </c>
      <c r="J2568">
        <v>0.48</v>
      </c>
      <c r="K2568">
        <v>0</v>
      </c>
    </row>
    <row r="2569" spans="1:11">
      <c r="A2569" s="57">
        <v>41518</v>
      </c>
      <c r="B2569">
        <v>2056</v>
      </c>
      <c r="C2569">
        <v>156618.62</v>
      </c>
      <c r="D2569">
        <v>156618.62</v>
      </c>
      <c r="E2569">
        <v>156618.62</v>
      </c>
      <c r="F2569">
        <v>5992</v>
      </c>
      <c r="G2569" t="s">
        <v>451</v>
      </c>
      <c r="H2569" t="s">
        <v>265</v>
      </c>
      <c r="I2569" t="s">
        <v>268</v>
      </c>
      <c r="J2569">
        <v>0.5</v>
      </c>
      <c r="K2569">
        <v>0</v>
      </c>
    </row>
    <row r="2570" spans="1:11">
      <c r="A2570" s="57">
        <v>41518</v>
      </c>
      <c r="B2570">
        <v>124</v>
      </c>
      <c r="C2570">
        <v>10031.02</v>
      </c>
      <c r="D2570">
        <v>10339.74</v>
      </c>
      <c r="E2570">
        <v>10339.74</v>
      </c>
      <c r="F2570">
        <v>5992</v>
      </c>
      <c r="G2570" t="s">
        <v>451</v>
      </c>
      <c r="H2570" t="s">
        <v>267</v>
      </c>
      <c r="I2570" t="s">
        <v>268</v>
      </c>
      <c r="J2570">
        <v>0.5</v>
      </c>
      <c r="K2570">
        <v>0</v>
      </c>
    </row>
    <row r="2571" spans="1:11">
      <c r="A2571" s="57">
        <v>41518</v>
      </c>
      <c r="B2571">
        <v>60</v>
      </c>
      <c r="C2571">
        <v>4325.95</v>
      </c>
      <c r="D2571">
        <v>4455.6899999999996</v>
      </c>
      <c r="E2571">
        <v>4455.6899999999996</v>
      </c>
      <c r="F2571">
        <v>5993</v>
      </c>
      <c r="G2571" t="s">
        <v>452</v>
      </c>
      <c r="H2571" t="s">
        <v>267</v>
      </c>
      <c r="I2571" t="s">
        <v>268</v>
      </c>
      <c r="J2571">
        <v>0.5</v>
      </c>
      <c r="K2571">
        <v>0</v>
      </c>
    </row>
    <row r="2572" spans="1:11">
      <c r="A2572" s="57">
        <v>41518</v>
      </c>
      <c r="B2572">
        <v>3900</v>
      </c>
      <c r="C2572">
        <v>223904.57</v>
      </c>
      <c r="D2572">
        <v>223904.57</v>
      </c>
      <c r="E2572">
        <v>223904.57</v>
      </c>
      <c r="F2572">
        <v>5994</v>
      </c>
      <c r="G2572" t="s">
        <v>453</v>
      </c>
      <c r="H2572" t="s">
        <v>265</v>
      </c>
      <c r="I2572" t="s">
        <v>268</v>
      </c>
      <c r="J2572">
        <v>0.5</v>
      </c>
      <c r="K2572">
        <v>0</v>
      </c>
    </row>
    <row r="2573" spans="1:11">
      <c r="A2573" s="57">
        <v>41518</v>
      </c>
      <c r="B2573">
        <v>37</v>
      </c>
      <c r="C2573">
        <v>3058.45</v>
      </c>
      <c r="D2573">
        <v>3153.59</v>
      </c>
      <c r="E2573">
        <v>3153.59</v>
      </c>
      <c r="F2573">
        <v>5994</v>
      </c>
      <c r="G2573" t="s">
        <v>453</v>
      </c>
      <c r="H2573" t="s">
        <v>267</v>
      </c>
      <c r="I2573" t="s">
        <v>268</v>
      </c>
      <c r="J2573">
        <v>0.5</v>
      </c>
      <c r="K2573">
        <v>0</v>
      </c>
    </row>
    <row r="2574" spans="1:11">
      <c r="A2574" s="57">
        <v>41518</v>
      </c>
      <c r="B2574">
        <v>1850</v>
      </c>
      <c r="C2574">
        <v>169984.53</v>
      </c>
      <c r="D2574">
        <v>169984.53</v>
      </c>
      <c r="E2574">
        <v>169984.53</v>
      </c>
      <c r="F2574">
        <v>5995</v>
      </c>
      <c r="G2574" t="s">
        <v>454</v>
      </c>
      <c r="H2574" t="s">
        <v>265</v>
      </c>
      <c r="I2574" t="s">
        <v>268</v>
      </c>
      <c r="J2574">
        <v>0.5</v>
      </c>
      <c r="K2574">
        <v>0</v>
      </c>
    </row>
    <row r="2575" spans="1:11">
      <c r="A2575" s="57">
        <v>41518</v>
      </c>
      <c r="B2575">
        <v>25</v>
      </c>
      <c r="C2575">
        <v>3440.73</v>
      </c>
      <c r="D2575">
        <v>3543.93</v>
      </c>
      <c r="E2575">
        <v>3543.93</v>
      </c>
      <c r="F2575">
        <v>5995</v>
      </c>
      <c r="G2575" t="s">
        <v>454</v>
      </c>
      <c r="H2575" t="s">
        <v>267</v>
      </c>
      <c r="I2575" t="s">
        <v>268</v>
      </c>
      <c r="J2575">
        <v>0.5</v>
      </c>
      <c r="K2575">
        <v>0</v>
      </c>
    </row>
    <row r="2576" spans="1:11">
      <c r="A2576" s="57">
        <v>41518</v>
      </c>
      <c r="B2576">
        <v>733</v>
      </c>
      <c r="C2576">
        <v>104150.94</v>
      </c>
      <c r="D2576">
        <v>104150.94</v>
      </c>
      <c r="E2576">
        <v>104150.94</v>
      </c>
      <c r="F2576">
        <v>5996</v>
      </c>
      <c r="G2576" t="s">
        <v>455</v>
      </c>
      <c r="H2576" t="s">
        <v>265</v>
      </c>
      <c r="I2576" t="s">
        <v>268</v>
      </c>
      <c r="J2576">
        <v>0.5</v>
      </c>
      <c r="K2576">
        <v>0</v>
      </c>
    </row>
    <row r="2577" spans="1:11">
      <c r="A2577" s="57">
        <v>41518</v>
      </c>
      <c r="B2577">
        <v>664</v>
      </c>
      <c r="C2577">
        <v>74834.97</v>
      </c>
      <c r="D2577">
        <v>74834.97</v>
      </c>
      <c r="E2577">
        <v>74834.97</v>
      </c>
      <c r="F2577">
        <v>5998</v>
      </c>
      <c r="G2577" t="s">
        <v>456</v>
      </c>
      <c r="H2577" t="s">
        <v>265</v>
      </c>
      <c r="I2577" t="s">
        <v>268</v>
      </c>
      <c r="J2577">
        <v>0.5</v>
      </c>
      <c r="K2577">
        <v>0</v>
      </c>
    </row>
    <row r="2578" spans="1:11">
      <c r="A2578" s="57">
        <v>41518</v>
      </c>
      <c r="B2578">
        <v>4</v>
      </c>
      <c r="C2578">
        <v>438.29</v>
      </c>
      <c r="D2578">
        <v>451.45</v>
      </c>
      <c r="E2578">
        <v>451.45</v>
      </c>
      <c r="F2578">
        <v>5998</v>
      </c>
      <c r="G2578" t="s">
        <v>456</v>
      </c>
      <c r="H2578" t="s">
        <v>267</v>
      </c>
      <c r="I2578" t="s">
        <v>268</v>
      </c>
      <c r="J2578">
        <v>0.5</v>
      </c>
      <c r="K2578">
        <v>0</v>
      </c>
    </row>
    <row r="2579" spans="1:11">
      <c r="A2579" s="57">
        <v>41518</v>
      </c>
      <c r="B2579">
        <v>19386</v>
      </c>
      <c r="C2579">
        <v>2266033.73</v>
      </c>
      <c r="D2579">
        <v>2266033.73</v>
      </c>
      <c r="E2579">
        <v>2266033.73</v>
      </c>
      <c r="F2579">
        <v>5999</v>
      </c>
      <c r="G2579" t="s">
        <v>457</v>
      </c>
      <c r="H2579" t="s">
        <v>265</v>
      </c>
      <c r="I2579" t="s">
        <v>268</v>
      </c>
      <c r="J2579">
        <v>0.5</v>
      </c>
      <c r="K2579">
        <v>0</v>
      </c>
    </row>
    <row r="2580" spans="1:11">
      <c r="A2580" s="57">
        <v>41518</v>
      </c>
      <c r="B2580">
        <v>1990</v>
      </c>
      <c r="C2580">
        <v>260127.19</v>
      </c>
      <c r="D2580">
        <v>268139.67</v>
      </c>
      <c r="E2580">
        <v>268139.67</v>
      </c>
      <c r="F2580">
        <v>5999</v>
      </c>
      <c r="G2580" t="s">
        <v>457</v>
      </c>
      <c r="H2580" t="s">
        <v>267</v>
      </c>
      <c r="I2580" t="s">
        <v>268</v>
      </c>
      <c r="J2580">
        <v>0.5</v>
      </c>
      <c r="K2580">
        <v>0</v>
      </c>
    </row>
    <row r="2581" spans="1:11">
      <c r="A2581" s="57">
        <v>41518</v>
      </c>
      <c r="B2581">
        <v>1</v>
      </c>
      <c r="C2581">
        <v>27.9</v>
      </c>
      <c r="D2581">
        <v>0</v>
      </c>
      <c r="E2581">
        <v>27.9</v>
      </c>
      <c r="F2581">
        <v>6012</v>
      </c>
      <c r="G2581" t="s">
        <v>459</v>
      </c>
      <c r="H2581" t="s">
        <v>265</v>
      </c>
      <c r="I2581">
        <v>0</v>
      </c>
      <c r="J2581">
        <v>0</v>
      </c>
      <c r="K2581">
        <v>0</v>
      </c>
    </row>
    <row r="2582" spans="1:11">
      <c r="A2582" s="57">
        <v>41518</v>
      </c>
      <c r="B2582">
        <v>3598</v>
      </c>
      <c r="C2582">
        <v>1057573.79</v>
      </c>
      <c r="D2582">
        <v>1057573.79</v>
      </c>
      <c r="E2582">
        <v>1057573.79</v>
      </c>
      <c r="F2582">
        <v>6012</v>
      </c>
      <c r="G2582" t="s">
        <v>459</v>
      </c>
      <c r="H2582" t="s">
        <v>265</v>
      </c>
      <c r="I2582" t="s">
        <v>266</v>
      </c>
      <c r="J2582">
        <v>0.5</v>
      </c>
      <c r="K2582">
        <v>0</v>
      </c>
    </row>
    <row r="2583" spans="1:11">
      <c r="A2583" s="57">
        <v>41518</v>
      </c>
      <c r="B2583">
        <v>404</v>
      </c>
      <c r="C2583">
        <v>-30347.17</v>
      </c>
      <c r="D2583">
        <v>-30195.39</v>
      </c>
      <c r="E2583">
        <v>-30195.39</v>
      </c>
      <c r="F2583">
        <v>6012</v>
      </c>
      <c r="G2583" t="s">
        <v>459</v>
      </c>
      <c r="H2583" t="s">
        <v>267</v>
      </c>
      <c r="I2583" t="s">
        <v>266</v>
      </c>
      <c r="J2583">
        <v>0.5</v>
      </c>
      <c r="K2583">
        <v>0</v>
      </c>
    </row>
    <row r="2584" spans="1:11">
      <c r="A2584" s="57">
        <v>41518</v>
      </c>
      <c r="B2584">
        <v>1</v>
      </c>
      <c r="C2584">
        <v>1816.45</v>
      </c>
      <c r="D2584">
        <v>1870.95</v>
      </c>
      <c r="E2584">
        <v>1870.95</v>
      </c>
      <c r="F2584">
        <v>6051</v>
      </c>
      <c r="G2584" t="s">
        <v>561</v>
      </c>
      <c r="H2584" t="s">
        <v>267</v>
      </c>
      <c r="I2584" t="s">
        <v>266</v>
      </c>
      <c r="J2584">
        <v>0.5</v>
      </c>
      <c r="K2584">
        <v>0</v>
      </c>
    </row>
    <row r="2585" spans="1:11">
      <c r="A2585" s="57">
        <v>41518</v>
      </c>
      <c r="B2585">
        <v>5</v>
      </c>
      <c r="C2585">
        <v>2105.36</v>
      </c>
      <c r="D2585">
        <v>2105.36</v>
      </c>
      <c r="E2585">
        <v>2105.36</v>
      </c>
      <c r="F2585">
        <v>6211</v>
      </c>
      <c r="G2585" t="s">
        <v>460</v>
      </c>
      <c r="H2585" t="s">
        <v>265</v>
      </c>
      <c r="I2585" t="s">
        <v>266</v>
      </c>
      <c r="J2585">
        <v>0.5</v>
      </c>
      <c r="K2585">
        <v>0</v>
      </c>
    </row>
    <row r="2586" spans="1:11">
      <c r="A2586" s="57">
        <v>41518</v>
      </c>
      <c r="B2586">
        <v>2</v>
      </c>
      <c r="C2586">
        <v>478.31</v>
      </c>
      <c r="D2586">
        <v>492.65</v>
      </c>
      <c r="E2586">
        <v>492.65</v>
      </c>
      <c r="F2586">
        <v>6211</v>
      </c>
      <c r="G2586" t="s">
        <v>460</v>
      </c>
      <c r="H2586" t="s">
        <v>267</v>
      </c>
      <c r="I2586" t="s">
        <v>266</v>
      </c>
      <c r="J2586">
        <v>0.5</v>
      </c>
      <c r="K2586">
        <v>0</v>
      </c>
    </row>
    <row r="2587" spans="1:11">
      <c r="A2587" s="57">
        <v>41518</v>
      </c>
      <c r="B2587">
        <v>5</v>
      </c>
      <c r="C2587">
        <v>355.04</v>
      </c>
      <c r="D2587">
        <v>0</v>
      </c>
      <c r="E2587">
        <v>355.04</v>
      </c>
      <c r="F2587">
        <v>6300</v>
      </c>
      <c r="G2587" t="s">
        <v>461</v>
      </c>
      <c r="H2587" t="s">
        <v>265</v>
      </c>
      <c r="I2587">
        <v>0</v>
      </c>
      <c r="J2587">
        <v>0</v>
      </c>
      <c r="K2587">
        <v>0</v>
      </c>
    </row>
    <row r="2588" spans="1:11">
      <c r="A2588" s="57">
        <v>41518</v>
      </c>
      <c r="B2588">
        <v>49406</v>
      </c>
      <c r="C2588">
        <v>12459153.51</v>
      </c>
      <c r="D2588">
        <v>12459153.51</v>
      </c>
      <c r="E2588">
        <v>12459153.51</v>
      </c>
      <c r="F2588">
        <v>6300</v>
      </c>
      <c r="G2588" t="s">
        <v>461</v>
      </c>
      <c r="H2588" t="s">
        <v>265</v>
      </c>
      <c r="I2588" t="s">
        <v>266</v>
      </c>
      <c r="J2588">
        <v>0.5</v>
      </c>
      <c r="K2588">
        <v>0</v>
      </c>
    </row>
    <row r="2589" spans="1:11">
      <c r="A2589" s="57">
        <v>41518</v>
      </c>
      <c r="B2589">
        <v>168</v>
      </c>
      <c r="C2589">
        <v>30996.98</v>
      </c>
      <c r="D2589">
        <v>31531.200000000001</v>
      </c>
      <c r="E2589">
        <v>31531.200000000001</v>
      </c>
      <c r="F2589">
        <v>6300</v>
      </c>
      <c r="G2589" t="s">
        <v>461</v>
      </c>
      <c r="H2589" t="s">
        <v>267</v>
      </c>
      <c r="I2589" t="s">
        <v>266</v>
      </c>
      <c r="J2589">
        <v>0.5</v>
      </c>
      <c r="K2589">
        <v>0</v>
      </c>
    </row>
    <row r="2590" spans="1:11">
      <c r="A2590" s="57">
        <v>41518</v>
      </c>
      <c r="B2590">
        <v>1</v>
      </c>
      <c r="C2590">
        <v>136.5</v>
      </c>
      <c r="D2590">
        <v>0</v>
      </c>
      <c r="E2590">
        <v>136.5</v>
      </c>
      <c r="F2590">
        <v>7011</v>
      </c>
      <c r="G2590" t="s">
        <v>462</v>
      </c>
      <c r="H2590" t="s">
        <v>265</v>
      </c>
      <c r="I2590">
        <v>0</v>
      </c>
      <c r="J2590">
        <v>0</v>
      </c>
      <c r="K2590">
        <v>0</v>
      </c>
    </row>
    <row r="2591" spans="1:11">
      <c r="A2591" s="57">
        <v>41518</v>
      </c>
      <c r="B2591">
        <v>20616</v>
      </c>
      <c r="C2591">
        <v>5621043.79</v>
      </c>
      <c r="D2591">
        <v>5621043.79</v>
      </c>
      <c r="E2591">
        <v>5621043.79</v>
      </c>
      <c r="F2591">
        <v>7011</v>
      </c>
      <c r="G2591" t="s">
        <v>462</v>
      </c>
      <c r="H2591" t="s">
        <v>265</v>
      </c>
      <c r="I2591" t="s">
        <v>276</v>
      </c>
      <c r="J2591">
        <v>0.52</v>
      </c>
      <c r="K2591">
        <v>0</v>
      </c>
    </row>
    <row r="2592" spans="1:11">
      <c r="A2592" s="57">
        <v>41518</v>
      </c>
      <c r="B2592">
        <v>14200</v>
      </c>
      <c r="C2592">
        <v>7149070.3499999996</v>
      </c>
      <c r="D2592">
        <v>7370212.0300000003</v>
      </c>
      <c r="E2592">
        <v>7370212.0300000003</v>
      </c>
      <c r="F2592">
        <v>7011</v>
      </c>
      <c r="G2592" t="s">
        <v>462</v>
      </c>
      <c r="H2592" t="s">
        <v>267</v>
      </c>
      <c r="I2592" t="s">
        <v>276</v>
      </c>
      <c r="J2592">
        <v>0.52</v>
      </c>
      <c r="K2592">
        <v>0</v>
      </c>
    </row>
    <row r="2593" spans="1:11">
      <c r="A2593" s="57">
        <v>41518</v>
      </c>
      <c r="B2593">
        <v>186</v>
      </c>
      <c r="C2593">
        <v>134938.21</v>
      </c>
      <c r="D2593">
        <v>138955.95000000001</v>
      </c>
      <c r="E2593">
        <v>138955.95000000001</v>
      </c>
      <c r="F2593">
        <v>7012</v>
      </c>
      <c r="G2593" t="s">
        <v>463</v>
      </c>
      <c r="H2593" t="s">
        <v>267</v>
      </c>
      <c r="I2593" t="s">
        <v>276</v>
      </c>
      <c r="J2593">
        <v>0.52</v>
      </c>
      <c r="K2593">
        <v>0</v>
      </c>
    </row>
    <row r="2594" spans="1:11">
      <c r="A2594" s="57">
        <v>41518</v>
      </c>
      <c r="B2594">
        <v>8</v>
      </c>
      <c r="C2594">
        <v>1297.8</v>
      </c>
      <c r="D2594">
        <v>1336.72</v>
      </c>
      <c r="E2594">
        <v>1336.72</v>
      </c>
      <c r="F2594">
        <v>7032</v>
      </c>
      <c r="G2594" t="s">
        <v>464</v>
      </c>
      <c r="H2594" t="s">
        <v>267</v>
      </c>
      <c r="I2594" t="s">
        <v>276</v>
      </c>
      <c r="J2594">
        <v>0.52</v>
      </c>
      <c r="K2594">
        <v>0</v>
      </c>
    </row>
    <row r="2595" spans="1:11">
      <c r="A2595" s="57">
        <v>41518</v>
      </c>
      <c r="B2595">
        <v>156</v>
      </c>
      <c r="C2595">
        <v>31257.73</v>
      </c>
      <c r="D2595">
        <v>31257.73</v>
      </c>
      <c r="E2595">
        <v>31257.73</v>
      </c>
      <c r="F2595">
        <v>7033</v>
      </c>
      <c r="G2595" t="s">
        <v>465</v>
      </c>
      <c r="H2595" t="s">
        <v>265</v>
      </c>
      <c r="I2595" t="s">
        <v>276</v>
      </c>
      <c r="J2595">
        <v>0.52</v>
      </c>
      <c r="K2595">
        <v>0</v>
      </c>
    </row>
    <row r="2596" spans="1:11">
      <c r="A2596" s="57">
        <v>41518</v>
      </c>
      <c r="B2596">
        <v>17</v>
      </c>
      <c r="C2596">
        <v>1545.33</v>
      </c>
      <c r="D2596">
        <v>1595.27</v>
      </c>
      <c r="E2596">
        <v>1595.27</v>
      </c>
      <c r="F2596">
        <v>7033</v>
      </c>
      <c r="G2596" t="s">
        <v>465</v>
      </c>
      <c r="H2596" t="s">
        <v>267</v>
      </c>
      <c r="I2596" t="s">
        <v>276</v>
      </c>
      <c r="J2596">
        <v>0.52</v>
      </c>
      <c r="K2596">
        <v>0</v>
      </c>
    </row>
    <row r="2597" spans="1:11">
      <c r="A2597" s="57">
        <v>41518</v>
      </c>
      <c r="B2597">
        <v>27</v>
      </c>
      <c r="C2597">
        <v>1178.7</v>
      </c>
      <c r="D2597">
        <v>1178.7</v>
      </c>
      <c r="E2597">
        <v>1178.7</v>
      </c>
      <c r="F2597">
        <v>7210</v>
      </c>
      <c r="G2597" t="s">
        <v>466</v>
      </c>
      <c r="H2597" t="s">
        <v>265</v>
      </c>
      <c r="I2597" t="s">
        <v>266</v>
      </c>
      <c r="J2597">
        <v>0.5</v>
      </c>
      <c r="K2597">
        <v>0</v>
      </c>
    </row>
    <row r="2598" spans="1:11">
      <c r="A2598" s="57">
        <v>41518</v>
      </c>
      <c r="B2598">
        <v>4</v>
      </c>
      <c r="C2598">
        <v>136.88</v>
      </c>
      <c r="D2598">
        <v>140.97999999999999</v>
      </c>
      <c r="E2598">
        <v>140.97999999999999</v>
      </c>
      <c r="F2598">
        <v>7211</v>
      </c>
      <c r="G2598" t="s">
        <v>467</v>
      </c>
      <c r="H2598" t="s">
        <v>267</v>
      </c>
      <c r="I2598" t="s">
        <v>266</v>
      </c>
      <c r="J2598">
        <v>0.5</v>
      </c>
      <c r="K2598">
        <v>0</v>
      </c>
    </row>
    <row r="2599" spans="1:11">
      <c r="A2599" s="57">
        <v>41518</v>
      </c>
      <c r="B2599">
        <v>1508</v>
      </c>
      <c r="C2599">
        <v>73239.09</v>
      </c>
      <c r="D2599">
        <v>73239.09</v>
      </c>
      <c r="E2599">
        <v>73239.09</v>
      </c>
      <c r="F2599">
        <v>7216</v>
      </c>
      <c r="G2599" t="s">
        <v>468</v>
      </c>
      <c r="H2599" t="s">
        <v>265</v>
      </c>
      <c r="I2599" t="s">
        <v>266</v>
      </c>
      <c r="J2599">
        <v>0.5</v>
      </c>
      <c r="K2599">
        <v>0</v>
      </c>
    </row>
    <row r="2600" spans="1:11">
      <c r="A2600" s="57">
        <v>41518</v>
      </c>
      <c r="B2600">
        <v>16</v>
      </c>
      <c r="C2600">
        <v>895.67</v>
      </c>
      <c r="D2600">
        <v>922.49</v>
      </c>
      <c r="E2600">
        <v>922.49</v>
      </c>
      <c r="F2600">
        <v>7216</v>
      </c>
      <c r="G2600" t="s">
        <v>468</v>
      </c>
      <c r="H2600" t="s">
        <v>267</v>
      </c>
      <c r="I2600" t="s">
        <v>266</v>
      </c>
      <c r="J2600">
        <v>0.5</v>
      </c>
      <c r="K2600">
        <v>0</v>
      </c>
    </row>
    <row r="2601" spans="1:11">
      <c r="A2601" s="57">
        <v>41518</v>
      </c>
      <c r="B2601">
        <v>87</v>
      </c>
      <c r="C2601">
        <v>12018.98</v>
      </c>
      <c r="D2601">
        <v>12018.98</v>
      </c>
      <c r="E2601">
        <v>12018.98</v>
      </c>
      <c r="F2601">
        <v>7217</v>
      </c>
      <c r="G2601" t="s">
        <v>469</v>
      </c>
      <c r="H2601" t="s">
        <v>265</v>
      </c>
      <c r="I2601" t="s">
        <v>266</v>
      </c>
      <c r="J2601">
        <v>0.5</v>
      </c>
      <c r="K2601">
        <v>0</v>
      </c>
    </row>
    <row r="2602" spans="1:11">
      <c r="A2602" s="57">
        <v>41518</v>
      </c>
      <c r="B2602">
        <v>59</v>
      </c>
      <c r="C2602">
        <v>34279.730000000003</v>
      </c>
      <c r="D2602">
        <v>34279.730000000003</v>
      </c>
      <c r="E2602">
        <v>34279.730000000003</v>
      </c>
      <c r="F2602">
        <v>7221</v>
      </c>
      <c r="G2602" t="s">
        <v>470</v>
      </c>
      <c r="H2602" t="s">
        <v>265</v>
      </c>
      <c r="I2602" t="s">
        <v>266</v>
      </c>
      <c r="J2602">
        <v>0.5</v>
      </c>
      <c r="K2602">
        <v>0</v>
      </c>
    </row>
    <row r="2603" spans="1:11">
      <c r="A2603" s="57">
        <v>41518</v>
      </c>
      <c r="B2603">
        <v>28</v>
      </c>
      <c r="C2603">
        <v>3008.47</v>
      </c>
      <c r="D2603">
        <v>3098.73</v>
      </c>
      <c r="E2603">
        <v>3098.73</v>
      </c>
      <c r="F2603">
        <v>7221</v>
      </c>
      <c r="G2603" t="s">
        <v>470</v>
      </c>
      <c r="H2603" t="s">
        <v>267</v>
      </c>
      <c r="I2603" t="s">
        <v>266</v>
      </c>
      <c r="J2603">
        <v>0.5</v>
      </c>
      <c r="K2603">
        <v>0</v>
      </c>
    </row>
    <row r="2604" spans="1:11">
      <c r="A2604" s="57">
        <v>41518</v>
      </c>
      <c r="B2604">
        <v>8003</v>
      </c>
      <c r="C2604">
        <v>907842.86</v>
      </c>
      <c r="D2604">
        <v>907842.86</v>
      </c>
      <c r="E2604">
        <v>907842.86</v>
      </c>
      <c r="F2604">
        <v>7230</v>
      </c>
      <c r="G2604" t="s">
        <v>471</v>
      </c>
      <c r="H2604" t="s">
        <v>265</v>
      </c>
      <c r="I2604" t="s">
        <v>266</v>
      </c>
      <c r="J2604">
        <v>0.5</v>
      </c>
      <c r="K2604">
        <v>0</v>
      </c>
    </row>
    <row r="2605" spans="1:11">
      <c r="A2605" s="57">
        <v>41518</v>
      </c>
      <c r="B2605">
        <v>218</v>
      </c>
      <c r="C2605">
        <v>26909.119999999999</v>
      </c>
      <c r="D2605">
        <v>27716.58</v>
      </c>
      <c r="E2605">
        <v>27716.58</v>
      </c>
      <c r="F2605">
        <v>7230</v>
      </c>
      <c r="G2605" t="s">
        <v>471</v>
      </c>
      <c r="H2605" t="s">
        <v>267</v>
      </c>
      <c r="I2605" t="s">
        <v>266</v>
      </c>
      <c r="J2605">
        <v>0.5</v>
      </c>
      <c r="K2605">
        <v>0</v>
      </c>
    </row>
    <row r="2606" spans="1:11">
      <c r="A2606" s="57">
        <v>41518</v>
      </c>
      <c r="B2606">
        <v>1</v>
      </c>
      <c r="C2606">
        <v>204.02</v>
      </c>
      <c r="D2606">
        <v>210.14</v>
      </c>
      <c r="E2606">
        <v>210.14</v>
      </c>
      <c r="F2606">
        <v>7251</v>
      </c>
      <c r="G2606" t="s">
        <v>562</v>
      </c>
      <c r="H2606" t="s">
        <v>267</v>
      </c>
      <c r="I2606" t="s">
        <v>266</v>
      </c>
      <c r="J2606">
        <v>0.5</v>
      </c>
      <c r="K2606">
        <v>0</v>
      </c>
    </row>
    <row r="2607" spans="1:11">
      <c r="A2607" s="57">
        <v>41518</v>
      </c>
      <c r="B2607">
        <v>79</v>
      </c>
      <c r="C2607">
        <v>320384.87</v>
      </c>
      <c r="D2607">
        <v>320384.87</v>
      </c>
      <c r="E2607">
        <v>320384.87</v>
      </c>
      <c r="F2607">
        <v>7261</v>
      </c>
      <c r="G2607" t="s">
        <v>472</v>
      </c>
      <c r="H2607" t="s">
        <v>265</v>
      </c>
      <c r="I2607" t="s">
        <v>266</v>
      </c>
      <c r="J2607">
        <v>0.5</v>
      </c>
      <c r="K2607">
        <v>0</v>
      </c>
    </row>
    <row r="2608" spans="1:11">
      <c r="A2608" s="57">
        <v>41518</v>
      </c>
      <c r="B2608">
        <v>1</v>
      </c>
      <c r="C2608">
        <v>607.62</v>
      </c>
      <c r="D2608">
        <v>625.84</v>
      </c>
      <c r="E2608">
        <v>625.84</v>
      </c>
      <c r="F2608">
        <v>7261</v>
      </c>
      <c r="G2608" t="s">
        <v>472</v>
      </c>
      <c r="H2608" t="s">
        <v>267</v>
      </c>
      <c r="I2608" t="s">
        <v>266</v>
      </c>
      <c r="J2608">
        <v>0.5</v>
      </c>
      <c r="K2608">
        <v>0</v>
      </c>
    </row>
    <row r="2609" spans="1:11">
      <c r="A2609" s="57">
        <v>41518</v>
      </c>
      <c r="B2609">
        <v>32</v>
      </c>
      <c r="C2609">
        <v>15343.65</v>
      </c>
      <c r="D2609">
        <v>15343.65</v>
      </c>
      <c r="E2609">
        <v>15343.65</v>
      </c>
      <c r="F2609">
        <v>7273</v>
      </c>
      <c r="G2609" t="s">
        <v>473</v>
      </c>
      <c r="H2609" t="s">
        <v>265</v>
      </c>
      <c r="I2609" t="s">
        <v>266</v>
      </c>
      <c r="J2609">
        <v>0.5</v>
      </c>
      <c r="K2609">
        <v>0</v>
      </c>
    </row>
    <row r="2610" spans="1:11">
      <c r="A2610" s="57">
        <v>41518</v>
      </c>
      <c r="B2610">
        <v>51</v>
      </c>
      <c r="C2610">
        <v>4446.88</v>
      </c>
      <c r="D2610">
        <v>4594.8599999999997</v>
      </c>
      <c r="E2610">
        <v>4594.8599999999997</v>
      </c>
      <c r="F2610">
        <v>7273</v>
      </c>
      <c r="G2610" t="s">
        <v>473</v>
      </c>
      <c r="H2610" t="s">
        <v>267</v>
      </c>
      <c r="I2610" t="s">
        <v>266</v>
      </c>
      <c r="J2610">
        <v>0.5</v>
      </c>
      <c r="K2610">
        <v>0</v>
      </c>
    </row>
    <row r="2611" spans="1:11">
      <c r="A2611" s="57">
        <v>41518</v>
      </c>
      <c r="B2611">
        <v>3</v>
      </c>
      <c r="C2611">
        <v>625</v>
      </c>
      <c r="D2611">
        <v>625</v>
      </c>
      <c r="E2611">
        <v>625</v>
      </c>
      <c r="F2611">
        <v>7276</v>
      </c>
      <c r="G2611" t="s">
        <v>474</v>
      </c>
      <c r="H2611" t="s">
        <v>265</v>
      </c>
      <c r="I2611" t="s">
        <v>266</v>
      </c>
      <c r="J2611">
        <v>0.5</v>
      </c>
      <c r="K2611">
        <v>0</v>
      </c>
    </row>
    <row r="2612" spans="1:11">
      <c r="A2612" s="57">
        <v>41518</v>
      </c>
      <c r="B2612">
        <v>3</v>
      </c>
      <c r="C2612">
        <v>348.61</v>
      </c>
      <c r="D2612">
        <v>359.07</v>
      </c>
      <c r="E2612">
        <v>359.07</v>
      </c>
      <c r="F2612">
        <v>7276</v>
      </c>
      <c r="G2612" t="s">
        <v>474</v>
      </c>
      <c r="H2612" t="s">
        <v>267</v>
      </c>
      <c r="I2612" t="s">
        <v>266</v>
      </c>
      <c r="J2612">
        <v>0.5</v>
      </c>
      <c r="K2612">
        <v>0</v>
      </c>
    </row>
    <row r="2613" spans="1:11">
      <c r="A2613" s="57">
        <v>41518</v>
      </c>
      <c r="B2613">
        <v>8</v>
      </c>
      <c r="C2613">
        <v>2856.47</v>
      </c>
      <c r="D2613">
        <v>2952.55</v>
      </c>
      <c r="E2613">
        <v>2952.55</v>
      </c>
      <c r="F2613">
        <v>7277</v>
      </c>
      <c r="G2613" t="s">
        <v>475</v>
      </c>
      <c r="H2613" t="s">
        <v>267</v>
      </c>
      <c r="I2613" t="s">
        <v>266</v>
      </c>
      <c r="J2613">
        <v>0.5</v>
      </c>
      <c r="K2613">
        <v>0</v>
      </c>
    </row>
    <row r="2614" spans="1:11">
      <c r="A2614" s="57">
        <v>41518</v>
      </c>
      <c r="B2614">
        <v>4</v>
      </c>
      <c r="C2614">
        <v>462.97</v>
      </c>
      <c r="D2614">
        <v>476.87</v>
      </c>
      <c r="E2614">
        <v>476.87</v>
      </c>
      <c r="F2614">
        <v>7278</v>
      </c>
      <c r="G2614" t="s">
        <v>476</v>
      </c>
      <c r="H2614" t="s">
        <v>267</v>
      </c>
      <c r="I2614" t="s">
        <v>266</v>
      </c>
      <c r="J2614">
        <v>0.5</v>
      </c>
      <c r="K2614">
        <v>0</v>
      </c>
    </row>
    <row r="2615" spans="1:11">
      <c r="A2615" s="57">
        <v>41518</v>
      </c>
      <c r="B2615">
        <v>111</v>
      </c>
      <c r="C2615">
        <v>26329.5</v>
      </c>
      <c r="D2615">
        <v>26329.5</v>
      </c>
      <c r="E2615">
        <v>26329.5</v>
      </c>
      <c r="F2615">
        <v>7296</v>
      </c>
      <c r="G2615" t="s">
        <v>477</v>
      </c>
      <c r="H2615" t="s">
        <v>265</v>
      </c>
      <c r="I2615" t="s">
        <v>268</v>
      </c>
      <c r="J2615">
        <v>0.5</v>
      </c>
      <c r="K2615">
        <v>0</v>
      </c>
    </row>
    <row r="2616" spans="1:11">
      <c r="A2616" s="57">
        <v>41518</v>
      </c>
      <c r="B2616">
        <v>8</v>
      </c>
      <c r="C2616">
        <v>2421.12</v>
      </c>
      <c r="D2616">
        <v>2499.3200000000002</v>
      </c>
      <c r="E2616">
        <v>2499.3200000000002</v>
      </c>
      <c r="F2616">
        <v>7296</v>
      </c>
      <c r="G2616" t="s">
        <v>477</v>
      </c>
      <c r="H2616" t="s">
        <v>267</v>
      </c>
      <c r="I2616" t="s">
        <v>268</v>
      </c>
      <c r="J2616">
        <v>0.5</v>
      </c>
      <c r="K2616">
        <v>0</v>
      </c>
    </row>
    <row r="2617" spans="1:11">
      <c r="A2617" s="57">
        <v>41518</v>
      </c>
      <c r="B2617">
        <v>12</v>
      </c>
      <c r="C2617">
        <v>4847.5</v>
      </c>
      <c r="D2617">
        <v>4847.5</v>
      </c>
      <c r="E2617">
        <v>4847.5</v>
      </c>
      <c r="F2617">
        <v>7297</v>
      </c>
      <c r="G2617" t="s">
        <v>478</v>
      </c>
      <c r="H2617" t="s">
        <v>265</v>
      </c>
      <c r="I2617" t="s">
        <v>266</v>
      </c>
      <c r="J2617">
        <v>0.5</v>
      </c>
      <c r="K2617">
        <v>0</v>
      </c>
    </row>
    <row r="2618" spans="1:11">
      <c r="A2618" s="57">
        <v>41518</v>
      </c>
      <c r="B2618">
        <v>22</v>
      </c>
      <c r="C2618">
        <v>2126.84</v>
      </c>
      <c r="D2618">
        <v>2190.58</v>
      </c>
      <c r="E2618">
        <v>2190.58</v>
      </c>
      <c r="F2618">
        <v>7297</v>
      </c>
      <c r="G2618" t="s">
        <v>478</v>
      </c>
      <c r="H2618" t="s">
        <v>267</v>
      </c>
      <c r="I2618" t="s">
        <v>266</v>
      </c>
      <c r="J2618">
        <v>0.5</v>
      </c>
      <c r="K2618">
        <v>0</v>
      </c>
    </row>
    <row r="2619" spans="1:11">
      <c r="A2619" s="57">
        <v>41518</v>
      </c>
      <c r="B2619">
        <v>135</v>
      </c>
      <c r="C2619">
        <v>8181.54</v>
      </c>
      <c r="D2619">
        <v>8181.54</v>
      </c>
      <c r="E2619">
        <v>8181.54</v>
      </c>
      <c r="F2619">
        <v>7298</v>
      </c>
      <c r="G2619" t="s">
        <v>479</v>
      </c>
      <c r="H2619" t="s">
        <v>265</v>
      </c>
      <c r="I2619" t="s">
        <v>266</v>
      </c>
      <c r="J2619">
        <v>0.5</v>
      </c>
      <c r="K2619">
        <v>0</v>
      </c>
    </row>
    <row r="2620" spans="1:11">
      <c r="A2620" s="57">
        <v>41518</v>
      </c>
      <c r="B2620">
        <v>150</v>
      </c>
      <c r="C2620">
        <v>18263.54</v>
      </c>
      <c r="D2620">
        <v>18823.419999999998</v>
      </c>
      <c r="E2620">
        <v>18823.419999999998</v>
      </c>
      <c r="F2620">
        <v>7298</v>
      </c>
      <c r="G2620" t="s">
        <v>479</v>
      </c>
      <c r="H2620" t="s">
        <v>267</v>
      </c>
      <c r="I2620" t="s">
        <v>266</v>
      </c>
      <c r="J2620">
        <v>0.5</v>
      </c>
      <c r="K2620">
        <v>0</v>
      </c>
    </row>
    <row r="2621" spans="1:11">
      <c r="A2621" s="57">
        <v>41518</v>
      </c>
      <c r="B2621">
        <v>254</v>
      </c>
      <c r="C2621">
        <v>125637.81</v>
      </c>
      <c r="D2621">
        <v>125637.81</v>
      </c>
      <c r="E2621">
        <v>125637.81</v>
      </c>
      <c r="F2621">
        <v>7299</v>
      </c>
      <c r="G2621" t="s">
        <v>480</v>
      </c>
      <c r="H2621" t="s">
        <v>265</v>
      </c>
      <c r="I2621" t="s">
        <v>266</v>
      </c>
      <c r="J2621">
        <v>0.5</v>
      </c>
      <c r="K2621">
        <v>0</v>
      </c>
    </row>
    <row r="2622" spans="1:11">
      <c r="A2622" s="57">
        <v>41518</v>
      </c>
      <c r="B2622">
        <v>196</v>
      </c>
      <c r="C2622">
        <v>50074.16</v>
      </c>
      <c r="D2622">
        <v>51594.720000000001</v>
      </c>
      <c r="E2622">
        <v>51594.720000000001</v>
      </c>
      <c r="F2622">
        <v>7299</v>
      </c>
      <c r="G2622" t="s">
        <v>480</v>
      </c>
      <c r="H2622" t="s">
        <v>267</v>
      </c>
      <c r="I2622" t="s">
        <v>266</v>
      </c>
      <c r="J2622">
        <v>0.5</v>
      </c>
      <c r="K2622">
        <v>0</v>
      </c>
    </row>
    <row r="2623" spans="1:11">
      <c r="A2623" s="57">
        <v>41518</v>
      </c>
      <c r="B2623">
        <v>5275</v>
      </c>
      <c r="C2623">
        <v>715021.22</v>
      </c>
      <c r="D2623">
        <v>715021.22</v>
      </c>
      <c r="E2623">
        <v>715021.22</v>
      </c>
      <c r="F2623">
        <v>7311</v>
      </c>
      <c r="G2623" t="s">
        <v>481</v>
      </c>
      <c r="H2623" t="s">
        <v>265</v>
      </c>
      <c r="I2623" t="s">
        <v>266</v>
      </c>
      <c r="J2623">
        <v>0.5</v>
      </c>
      <c r="K2623">
        <v>0</v>
      </c>
    </row>
    <row r="2624" spans="1:11">
      <c r="A2624" s="57">
        <v>41518</v>
      </c>
      <c r="B2624">
        <v>227</v>
      </c>
      <c r="C2624">
        <v>87206.98</v>
      </c>
      <c r="D2624">
        <v>89833.56</v>
      </c>
      <c r="E2624">
        <v>89833.56</v>
      </c>
      <c r="F2624">
        <v>7311</v>
      </c>
      <c r="G2624" t="s">
        <v>481</v>
      </c>
      <c r="H2624" t="s">
        <v>267</v>
      </c>
      <c r="I2624" t="s">
        <v>266</v>
      </c>
      <c r="J2624">
        <v>0.5</v>
      </c>
      <c r="K2624">
        <v>0</v>
      </c>
    </row>
    <row r="2625" spans="1:11">
      <c r="A2625" s="57">
        <v>41518</v>
      </c>
      <c r="B2625">
        <v>13</v>
      </c>
      <c r="C2625">
        <v>4372.62</v>
      </c>
      <c r="D2625">
        <v>4503.82</v>
      </c>
      <c r="E2625">
        <v>4503.82</v>
      </c>
      <c r="F2625">
        <v>7333</v>
      </c>
      <c r="G2625" t="s">
        <v>483</v>
      </c>
      <c r="H2625" t="s">
        <v>267</v>
      </c>
      <c r="I2625" t="s">
        <v>266</v>
      </c>
      <c r="J2625">
        <v>0.5</v>
      </c>
      <c r="K2625">
        <v>0</v>
      </c>
    </row>
    <row r="2626" spans="1:11">
      <c r="A2626" s="57">
        <v>41518</v>
      </c>
      <c r="B2626">
        <v>33</v>
      </c>
      <c r="C2626">
        <v>3001.8</v>
      </c>
      <c r="D2626">
        <v>3094.24</v>
      </c>
      <c r="E2626">
        <v>3094.24</v>
      </c>
      <c r="F2626">
        <v>7338</v>
      </c>
      <c r="G2626" t="s">
        <v>484</v>
      </c>
      <c r="H2626" t="s">
        <v>267</v>
      </c>
      <c r="I2626" t="s">
        <v>266</v>
      </c>
      <c r="J2626">
        <v>0.5</v>
      </c>
      <c r="K2626">
        <v>0</v>
      </c>
    </row>
    <row r="2627" spans="1:11">
      <c r="A2627" s="57">
        <v>41518</v>
      </c>
      <c r="B2627">
        <v>66</v>
      </c>
      <c r="C2627">
        <v>51112.23</v>
      </c>
      <c r="D2627">
        <v>51112.23</v>
      </c>
      <c r="E2627">
        <v>51112.23</v>
      </c>
      <c r="F2627">
        <v>7339</v>
      </c>
      <c r="G2627" t="s">
        <v>485</v>
      </c>
      <c r="H2627" t="s">
        <v>265</v>
      </c>
      <c r="I2627" t="s">
        <v>266</v>
      </c>
      <c r="J2627">
        <v>0.5</v>
      </c>
      <c r="K2627">
        <v>0</v>
      </c>
    </row>
    <row r="2628" spans="1:11">
      <c r="A2628" s="57">
        <v>41518</v>
      </c>
      <c r="B2628">
        <v>63</v>
      </c>
      <c r="C2628">
        <v>6282.76</v>
      </c>
      <c r="D2628">
        <v>6471.28</v>
      </c>
      <c r="E2628">
        <v>6471.28</v>
      </c>
      <c r="F2628">
        <v>7339</v>
      </c>
      <c r="G2628" t="s">
        <v>485</v>
      </c>
      <c r="H2628" t="s">
        <v>267</v>
      </c>
      <c r="I2628" t="s">
        <v>266</v>
      </c>
      <c r="J2628">
        <v>0.5</v>
      </c>
      <c r="K2628">
        <v>0</v>
      </c>
    </row>
    <row r="2629" spans="1:11">
      <c r="A2629" s="57">
        <v>41518</v>
      </c>
      <c r="B2629">
        <v>27</v>
      </c>
      <c r="C2629">
        <v>17509.5</v>
      </c>
      <c r="D2629">
        <v>17509.5</v>
      </c>
      <c r="E2629">
        <v>17509.5</v>
      </c>
      <c r="F2629">
        <v>7342</v>
      </c>
      <c r="G2629" t="s">
        <v>486</v>
      </c>
      <c r="H2629" t="s">
        <v>265</v>
      </c>
      <c r="I2629" t="s">
        <v>266</v>
      </c>
      <c r="J2629">
        <v>0.5</v>
      </c>
      <c r="K2629">
        <v>0</v>
      </c>
    </row>
    <row r="2630" spans="1:11">
      <c r="A2630" s="57">
        <v>41518</v>
      </c>
      <c r="B2630">
        <v>1</v>
      </c>
      <c r="C2630">
        <v>2366.1999999999998</v>
      </c>
      <c r="D2630">
        <v>2437.1799999999998</v>
      </c>
      <c r="E2630">
        <v>2437.1799999999998</v>
      </c>
      <c r="F2630">
        <v>7349</v>
      </c>
      <c r="G2630" t="s">
        <v>487</v>
      </c>
      <c r="H2630" t="s">
        <v>267</v>
      </c>
      <c r="I2630" t="s">
        <v>266</v>
      </c>
      <c r="J2630">
        <v>0.5</v>
      </c>
      <c r="K2630">
        <v>0</v>
      </c>
    </row>
    <row r="2631" spans="1:11">
      <c r="A2631" s="57">
        <v>41518</v>
      </c>
      <c r="B2631">
        <v>27</v>
      </c>
      <c r="C2631">
        <v>28793.49</v>
      </c>
      <c r="D2631">
        <v>28793.49</v>
      </c>
      <c r="E2631">
        <v>28793.49</v>
      </c>
      <c r="F2631">
        <v>7361</v>
      </c>
      <c r="G2631" t="s">
        <v>488</v>
      </c>
      <c r="H2631" t="s">
        <v>265</v>
      </c>
      <c r="I2631" t="s">
        <v>266</v>
      </c>
      <c r="J2631">
        <v>0.5</v>
      </c>
      <c r="K2631">
        <v>0</v>
      </c>
    </row>
    <row r="2632" spans="1:11">
      <c r="A2632" s="57">
        <v>41518</v>
      </c>
      <c r="B2632">
        <v>3</v>
      </c>
      <c r="C2632">
        <v>672.48</v>
      </c>
      <c r="D2632">
        <v>692.64</v>
      </c>
      <c r="E2632">
        <v>692.64</v>
      </c>
      <c r="F2632">
        <v>7361</v>
      </c>
      <c r="G2632" t="s">
        <v>488</v>
      </c>
      <c r="H2632" t="s">
        <v>267</v>
      </c>
      <c r="I2632" t="s">
        <v>266</v>
      </c>
      <c r="J2632">
        <v>0.5</v>
      </c>
      <c r="K2632">
        <v>0</v>
      </c>
    </row>
    <row r="2633" spans="1:11">
      <c r="A2633" s="57">
        <v>41518</v>
      </c>
      <c r="B2633">
        <v>4630</v>
      </c>
      <c r="C2633">
        <v>384151.55</v>
      </c>
      <c r="D2633">
        <v>384151.55</v>
      </c>
      <c r="E2633">
        <v>384151.55</v>
      </c>
      <c r="F2633">
        <v>7372</v>
      </c>
      <c r="G2633" t="s">
        <v>489</v>
      </c>
      <c r="H2633" t="s">
        <v>265</v>
      </c>
      <c r="I2633" t="s">
        <v>268</v>
      </c>
      <c r="J2633">
        <v>0.5</v>
      </c>
      <c r="K2633">
        <v>0</v>
      </c>
    </row>
    <row r="2634" spans="1:11">
      <c r="A2634" s="57">
        <v>41518</v>
      </c>
      <c r="B2634">
        <v>379</v>
      </c>
      <c r="C2634">
        <v>69790.75</v>
      </c>
      <c r="D2634">
        <v>71673.55</v>
      </c>
      <c r="E2634">
        <v>71673.55</v>
      </c>
      <c r="F2634">
        <v>7372</v>
      </c>
      <c r="G2634" t="s">
        <v>489</v>
      </c>
      <c r="H2634" t="s">
        <v>267</v>
      </c>
      <c r="I2634" t="s">
        <v>268</v>
      </c>
      <c r="J2634">
        <v>0.5</v>
      </c>
      <c r="K2634">
        <v>0</v>
      </c>
    </row>
    <row r="2635" spans="1:11">
      <c r="A2635" s="57">
        <v>41518</v>
      </c>
      <c r="B2635">
        <v>29</v>
      </c>
      <c r="C2635">
        <v>1187.47</v>
      </c>
      <c r="D2635">
        <v>1223.03</v>
      </c>
      <c r="E2635">
        <v>1223.03</v>
      </c>
      <c r="F2635">
        <v>7375</v>
      </c>
      <c r="G2635" t="s">
        <v>490</v>
      </c>
      <c r="H2635" t="s">
        <v>267</v>
      </c>
      <c r="I2635" t="s">
        <v>266</v>
      </c>
      <c r="J2635">
        <v>0.5</v>
      </c>
      <c r="K2635">
        <v>0</v>
      </c>
    </row>
    <row r="2636" spans="1:11">
      <c r="A2636" s="57">
        <v>41518</v>
      </c>
      <c r="B2636">
        <v>18</v>
      </c>
      <c r="C2636">
        <v>3214.31</v>
      </c>
      <c r="D2636">
        <v>3310.75</v>
      </c>
      <c r="E2636">
        <v>3310.75</v>
      </c>
      <c r="F2636">
        <v>7379</v>
      </c>
      <c r="G2636" t="s">
        <v>491</v>
      </c>
      <c r="H2636" t="s">
        <v>267</v>
      </c>
      <c r="I2636" t="s">
        <v>268</v>
      </c>
      <c r="J2636">
        <v>0.5</v>
      </c>
      <c r="K2636">
        <v>0</v>
      </c>
    </row>
    <row r="2637" spans="1:11">
      <c r="A2637" s="57">
        <v>41518</v>
      </c>
      <c r="B2637">
        <v>2102</v>
      </c>
      <c r="C2637">
        <v>571534.74</v>
      </c>
      <c r="D2637">
        <v>571534.74</v>
      </c>
      <c r="E2637">
        <v>571534.74</v>
      </c>
      <c r="F2637">
        <v>7392</v>
      </c>
      <c r="G2637" t="s">
        <v>492</v>
      </c>
      <c r="H2637" t="s">
        <v>265</v>
      </c>
      <c r="I2637" t="s">
        <v>266</v>
      </c>
      <c r="J2637">
        <v>0.5</v>
      </c>
      <c r="K2637">
        <v>0</v>
      </c>
    </row>
    <row r="2638" spans="1:11">
      <c r="A2638" s="57">
        <v>41518</v>
      </c>
      <c r="B2638">
        <v>179</v>
      </c>
      <c r="C2638">
        <v>86084.59</v>
      </c>
      <c r="D2638">
        <v>88787.47</v>
      </c>
      <c r="E2638">
        <v>88787.47</v>
      </c>
      <c r="F2638">
        <v>7392</v>
      </c>
      <c r="G2638" t="s">
        <v>492</v>
      </c>
      <c r="H2638" t="s">
        <v>267</v>
      </c>
      <c r="I2638" t="s">
        <v>266</v>
      </c>
      <c r="J2638">
        <v>0.5</v>
      </c>
      <c r="K2638">
        <v>0</v>
      </c>
    </row>
    <row r="2639" spans="1:11">
      <c r="A2639" s="57">
        <v>41518</v>
      </c>
      <c r="B2639">
        <v>449</v>
      </c>
      <c r="C2639">
        <v>62799.519999999997</v>
      </c>
      <c r="D2639">
        <v>62799.519999999997</v>
      </c>
      <c r="E2639">
        <v>62799.519999999997</v>
      </c>
      <c r="F2639">
        <v>7393</v>
      </c>
      <c r="G2639" t="s">
        <v>493</v>
      </c>
      <c r="H2639" t="s">
        <v>265</v>
      </c>
      <c r="I2639" t="s">
        <v>266</v>
      </c>
      <c r="J2639">
        <v>0.5</v>
      </c>
      <c r="K2639">
        <v>0</v>
      </c>
    </row>
    <row r="2640" spans="1:11">
      <c r="A2640" s="57">
        <v>41518</v>
      </c>
      <c r="B2640">
        <v>2</v>
      </c>
      <c r="C2640">
        <v>717.65</v>
      </c>
      <c r="D2640">
        <v>739.17</v>
      </c>
      <c r="E2640">
        <v>739.17</v>
      </c>
      <c r="F2640">
        <v>7393</v>
      </c>
      <c r="G2640" t="s">
        <v>493</v>
      </c>
      <c r="H2640" t="s">
        <v>267</v>
      </c>
      <c r="I2640" t="s">
        <v>266</v>
      </c>
      <c r="J2640">
        <v>0.5</v>
      </c>
      <c r="K2640">
        <v>0</v>
      </c>
    </row>
    <row r="2641" spans="1:11">
      <c r="A2641" s="57">
        <v>41518</v>
      </c>
      <c r="B2641">
        <v>724</v>
      </c>
      <c r="C2641">
        <v>318291.65000000002</v>
      </c>
      <c r="D2641">
        <v>318291.65000000002</v>
      </c>
      <c r="E2641">
        <v>318291.65000000002</v>
      </c>
      <c r="F2641">
        <v>7394</v>
      </c>
      <c r="G2641" t="s">
        <v>494</v>
      </c>
      <c r="H2641" t="s">
        <v>265</v>
      </c>
      <c r="I2641" t="s">
        <v>266</v>
      </c>
      <c r="J2641">
        <v>0.5</v>
      </c>
      <c r="K2641">
        <v>0</v>
      </c>
    </row>
    <row r="2642" spans="1:11">
      <c r="A2642" s="57">
        <v>41518</v>
      </c>
      <c r="B2642">
        <v>141</v>
      </c>
      <c r="C2642">
        <v>9938.19</v>
      </c>
      <c r="D2642">
        <v>10241.469999999999</v>
      </c>
      <c r="E2642">
        <v>10241.469999999999</v>
      </c>
      <c r="F2642">
        <v>7394</v>
      </c>
      <c r="G2642" t="s">
        <v>494</v>
      </c>
      <c r="H2642" t="s">
        <v>267</v>
      </c>
      <c r="I2642" t="s">
        <v>266</v>
      </c>
      <c r="J2642">
        <v>0.5</v>
      </c>
      <c r="K2642">
        <v>0</v>
      </c>
    </row>
    <row r="2643" spans="1:11">
      <c r="A2643" s="57">
        <v>41518</v>
      </c>
      <c r="B2643">
        <v>173</v>
      </c>
      <c r="C2643">
        <v>27716.39</v>
      </c>
      <c r="D2643">
        <v>27716.39</v>
      </c>
      <c r="E2643">
        <v>27716.39</v>
      </c>
      <c r="F2643">
        <v>7395</v>
      </c>
      <c r="G2643" t="s">
        <v>495</v>
      </c>
      <c r="H2643" t="s">
        <v>265</v>
      </c>
      <c r="I2643" t="s">
        <v>266</v>
      </c>
      <c r="J2643">
        <v>0.5</v>
      </c>
      <c r="K2643">
        <v>0</v>
      </c>
    </row>
    <row r="2644" spans="1:11">
      <c r="A2644" s="57">
        <v>41518</v>
      </c>
      <c r="B2644">
        <v>42</v>
      </c>
      <c r="C2644">
        <v>2884.45</v>
      </c>
      <c r="D2644">
        <v>2971.03</v>
      </c>
      <c r="E2644">
        <v>2971.03</v>
      </c>
      <c r="F2644">
        <v>7395</v>
      </c>
      <c r="G2644" t="s">
        <v>495</v>
      </c>
      <c r="H2644" t="s">
        <v>267</v>
      </c>
      <c r="I2644" t="s">
        <v>266</v>
      </c>
      <c r="J2644">
        <v>0.5</v>
      </c>
      <c r="K2644">
        <v>0</v>
      </c>
    </row>
    <row r="2645" spans="1:11">
      <c r="A2645" s="57">
        <v>41518</v>
      </c>
      <c r="B2645">
        <v>3</v>
      </c>
      <c r="C2645">
        <v>-155.79</v>
      </c>
      <c r="D2645">
        <v>0</v>
      </c>
      <c r="E2645">
        <v>-155.79</v>
      </c>
      <c r="F2645">
        <v>7399</v>
      </c>
      <c r="G2645" t="s">
        <v>496</v>
      </c>
      <c r="H2645" t="s">
        <v>265</v>
      </c>
      <c r="I2645">
        <v>0</v>
      </c>
      <c r="J2645">
        <v>0</v>
      </c>
      <c r="K2645">
        <v>0</v>
      </c>
    </row>
    <row r="2646" spans="1:11">
      <c r="A2646" s="57">
        <v>41518</v>
      </c>
      <c r="B2646">
        <v>28800</v>
      </c>
      <c r="C2646">
        <v>3697332.82</v>
      </c>
      <c r="D2646">
        <v>3697332.82</v>
      </c>
      <c r="E2646">
        <v>3697332.82</v>
      </c>
      <c r="F2646">
        <v>7399</v>
      </c>
      <c r="G2646" t="s">
        <v>496</v>
      </c>
      <c r="H2646" t="s">
        <v>265</v>
      </c>
      <c r="I2646" t="s">
        <v>266</v>
      </c>
      <c r="J2646">
        <v>0.5</v>
      </c>
      <c r="K2646">
        <v>0</v>
      </c>
    </row>
    <row r="2647" spans="1:11">
      <c r="A2647" s="57">
        <v>41518</v>
      </c>
      <c r="B2647">
        <v>10452</v>
      </c>
      <c r="C2647">
        <v>1276135.3400000001</v>
      </c>
      <c r="D2647">
        <v>1316180.98</v>
      </c>
      <c r="E2647">
        <v>1316180.98</v>
      </c>
      <c r="F2647">
        <v>7399</v>
      </c>
      <c r="G2647" t="s">
        <v>496</v>
      </c>
      <c r="H2647" t="s">
        <v>267</v>
      </c>
      <c r="I2647" t="s">
        <v>266</v>
      </c>
      <c r="J2647">
        <v>0.5</v>
      </c>
      <c r="K2647">
        <v>0</v>
      </c>
    </row>
    <row r="2648" spans="1:11">
      <c r="A2648" s="57">
        <v>41518</v>
      </c>
      <c r="B2648">
        <v>2</v>
      </c>
      <c r="C2648">
        <v>338.56</v>
      </c>
      <c r="D2648">
        <v>0</v>
      </c>
      <c r="E2648">
        <v>338.56</v>
      </c>
      <c r="F2648">
        <v>7512</v>
      </c>
      <c r="G2648" t="s">
        <v>497</v>
      </c>
      <c r="H2648" t="s">
        <v>265</v>
      </c>
      <c r="I2648">
        <v>0</v>
      </c>
      <c r="J2648">
        <v>0</v>
      </c>
      <c r="K2648">
        <v>0</v>
      </c>
    </row>
    <row r="2649" spans="1:11">
      <c r="A2649" s="57">
        <v>41518</v>
      </c>
      <c r="B2649">
        <v>4881</v>
      </c>
      <c r="C2649">
        <v>1105342.51</v>
      </c>
      <c r="D2649">
        <v>1105342.51</v>
      </c>
      <c r="E2649">
        <v>1105342.51</v>
      </c>
      <c r="F2649">
        <v>7512</v>
      </c>
      <c r="G2649" t="s">
        <v>497</v>
      </c>
      <c r="H2649" t="s">
        <v>265</v>
      </c>
      <c r="I2649" t="s">
        <v>277</v>
      </c>
      <c r="J2649">
        <v>0.55000000000000004</v>
      </c>
      <c r="K2649">
        <v>0</v>
      </c>
    </row>
    <row r="2650" spans="1:11">
      <c r="A2650" s="57">
        <v>41518</v>
      </c>
      <c r="B2650">
        <v>3</v>
      </c>
      <c r="C2650">
        <v>2668.2</v>
      </c>
      <c r="D2650">
        <v>0</v>
      </c>
      <c r="E2650">
        <v>2751.7</v>
      </c>
      <c r="F2650">
        <v>7512</v>
      </c>
      <c r="G2650" t="s">
        <v>497</v>
      </c>
      <c r="H2650" t="s">
        <v>267</v>
      </c>
      <c r="I2650">
        <v>0</v>
      </c>
      <c r="J2650">
        <v>0</v>
      </c>
      <c r="K2650">
        <v>0</v>
      </c>
    </row>
    <row r="2651" spans="1:11">
      <c r="A2651" s="57">
        <v>41518</v>
      </c>
      <c r="B2651">
        <v>2469</v>
      </c>
      <c r="C2651">
        <v>850863.63</v>
      </c>
      <c r="D2651">
        <v>875769.77</v>
      </c>
      <c r="E2651">
        <v>875769.77</v>
      </c>
      <c r="F2651">
        <v>7512</v>
      </c>
      <c r="G2651" t="s">
        <v>497</v>
      </c>
      <c r="H2651" t="s">
        <v>267</v>
      </c>
      <c r="I2651" t="s">
        <v>277</v>
      </c>
      <c r="J2651">
        <v>0.55000000000000004</v>
      </c>
      <c r="K2651">
        <v>0</v>
      </c>
    </row>
    <row r="2652" spans="1:11">
      <c r="A2652" s="57">
        <v>41518</v>
      </c>
      <c r="B2652">
        <v>99</v>
      </c>
      <c r="C2652">
        <v>13177.53</v>
      </c>
      <c r="D2652">
        <v>13177.53</v>
      </c>
      <c r="E2652">
        <v>13177.53</v>
      </c>
      <c r="F2652">
        <v>7513</v>
      </c>
      <c r="G2652" t="s">
        <v>498</v>
      </c>
      <c r="H2652" t="s">
        <v>265</v>
      </c>
      <c r="I2652" t="s">
        <v>277</v>
      </c>
      <c r="J2652">
        <v>0.55000000000000004</v>
      </c>
      <c r="K2652">
        <v>0</v>
      </c>
    </row>
    <row r="2653" spans="1:11">
      <c r="A2653" s="57">
        <v>41518</v>
      </c>
      <c r="B2653">
        <v>1</v>
      </c>
      <c r="C2653">
        <v>327.62</v>
      </c>
      <c r="D2653">
        <v>337.44</v>
      </c>
      <c r="E2653">
        <v>337.44</v>
      </c>
      <c r="F2653">
        <v>7513</v>
      </c>
      <c r="G2653" t="s">
        <v>498</v>
      </c>
      <c r="H2653" t="s">
        <v>267</v>
      </c>
      <c r="I2653" t="s">
        <v>277</v>
      </c>
      <c r="J2653">
        <v>0.55000000000000004</v>
      </c>
      <c r="K2653">
        <v>0</v>
      </c>
    </row>
    <row r="2654" spans="1:11">
      <c r="A2654" s="57">
        <v>41518</v>
      </c>
      <c r="B2654">
        <v>17</v>
      </c>
      <c r="C2654">
        <v>5866.59</v>
      </c>
      <c r="D2654">
        <v>5866.59</v>
      </c>
      <c r="E2654">
        <v>5866.59</v>
      </c>
      <c r="F2654">
        <v>7519</v>
      </c>
      <c r="G2654" t="s">
        <v>499</v>
      </c>
      <c r="H2654" t="s">
        <v>265</v>
      </c>
      <c r="I2654" t="s">
        <v>277</v>
      </c>
      <c r="J2654">
        <v>0.55000000000000004</v>
      </c>
      <c r="K2654">
        <v>0</v>
      </c>
    </row>
    <row r="2655" spans="1:11">
      <c r="A2655" s="57">
        <v>41518</v>
      </c>
      <c r="B2655">
        <v>7</v>
      </c>
      <c r="C2655">
        <v>2237.85</v>
      </c>
      <c r="D2655">
        <v>2304.9899999999998</v>
      </c>
      <c r="E2655">
        <v>2304.9899999999998</v>
      </c>
      <c r="F2655">
        <v>7519</v>
      </c>
      <c r="G2655" t="s">
        <v>499</v>
      </c>
      <c r="H2655" t="s">
        <v>267</v>
      </c>
      <c r="I2655" t="s">
        <v>277</v>
      </c>
      <c r="J2655">
        <v>0.55000000000000004</v>
      </c>
      <c r="K2655">
        <v>0</v>
      </c>
    </row>
    <row r="2656" spans="1:11">
      <c r="A2656" s="57">
        <v>41518</v>
      </c>
      <c r="B2656">
        <v>26363</v>
      </c>
      <c r="C2656">
        <v>922880.47</v>
      </c>
      <c r="D2656">
        <v>922880.47</v>
      </c>
      <c r="E2656">
        <v>922880.47</v>
      </c>
      <c r="F2656">
        <v>7523</v>
      </c>
      <c r="G2656" t="s">
        <v>500</v>
      </c>
      <c r="H2656" t="s">
        <v>265</v>
      </c>
      <c r="I2656" t="s">
        <v>271</v>
      </c>
      <c r="J2656">
        <v>0.52</v>
      </c>
      <c r="K2656">
        <v>0</v>
      </c>
    </row>
    <row r="2657" spans="1:11">
      <c r="A2657" s="57">
        <v>41518</v>
      </c>
      <c r="B2657">
        <v>140</v>
      </c>
      <c r="C2657">
        <v>4593.91</v>
      </c>
      <c r="D2657">
        <v>4731.75</v>
      </c>
      <c r="E2657">
        <v>4731.75</v>
      </c>
      <c r="F2657">
        <v>7523</v>
      </c>
      <c r="G2657" t="s">
        <v>500</v>
      </c>
      <c r="H2657" t="s">
        <v>267</v>
      </c>
      <c r="I2657" t="s">
        <v>271</v>
      </c>
      <c r="J2657">
        <v>0.52</v>
      </c>
      <c r="K2657">
        <v>0</v>
      </c>
    </row>
    <row r="2658" spans="1:11">
      <c r="A2658" s="57">
        <v>41518</v>
      </c>
      <c r="B2658">
        <v>48</v>
      </c>
      <c r="C2658">
        <v>30113.16</v>
      </c>
      <c r="D2658">
        <v>30113.16</v>
      </c>
      <c r="E2658">
        <v>30113.16</v>
      </c>
      <c r="F2658">
        <v>7531</v>
      </c>
      <c r="G2658" t="s">
        <v>501</v>
      </c>
      <c r="H2658" t="s">
        <v>265</v>
      </c>
      <c r="I2658" t="s">
        <v>271</v>
      </c>
      <c r="J2658">
        <v>0.52</v>
      </c>
      <c r="K2658">
        <v>0</v>
      </c>
    </row>
    <row r="2659" spans="1:11">
      <c r="A2659" s="57">
        <v>41518</v>
      </c>
      <c r="B2659">
        <v>3500</v>
      </c>
      <c r="C2659">
        <v>1571371.39</v>
      </c>
      <c r="D2659">
        <v>1571371.39</v>
      </c>
      <c r="E2659">
        <v>1571371.39</v>
      </c>
      <c r="F2659">
        <v>7538</v>
      </c>
      <c r="G2659" t="s">
        <v>503</v>
      </c>
      <c r="H2659" t="s">
        <v>265</v>
      </c>
      <c r="I2659" t="s">
        <v>271</v>
      </c>
      <c r="J2659">
        <v>0.52</v>
      </c>
      <c r="K2659">
        <v>0</v>
      </c>
    </row>
    <row r="2660" spans="1:11">
      <c r="A2660" s="57">
        <v>41518</v>
      </c>
      <c r="B2660">
        <v>26</v>
      </c>
      <c r="C2660">
        <v>16476</v>
      </c>
      <c r="D2660">
        <v>17016.419999999998</v>
      </c>
      <c r="E2660">
        <v>17016.419999999998</v>
      </c>
      <c r="F2660">
        <v>7538</v>
      </c>
      <c r="G2660" t="s">
        <v>503</v>
      </c>
      <c r="H2660" t="s">
        <v>267</v>
      </c>
      <c r="I2660" t="s">
        <v>271</v>
      </c>
      <c r="J2660">
        <v>0.52</v>
      </c>
      <c r="K2660">
        <v>0</v>
      </c>
    </row>
    <row r="2661" spans="1:11">
      <c r="A2661" s="57">
        <v>41518</v>
      </c>
      <c r="B2661">
        <v>5</v>
      </c>
      <c r="C2661">
        <v>759.87</v>
      </c>
      <c r="D2661">
        <v>782.69</v>
      </c>
      <c r="E2661">
        <v>782.69</v>
      </c>
      <c r="F2661">
        <v>7542</v>
      </c>
      <c r="G2661" t="s">
        <v>504</v>
      </c>
      <c r="H2661" t="s">
        <v>267</v>
      </c>
      <c r="I2661" t="s">
        <v>271</v>
      </c>
      <c r="J2661">
        <v>0.52</v>
      </c>
      <c r="K2661">
        <v>0</v>
      </c>
    </row>
    <row r="2662" spans="1:11">
      <c r="A2662" s="57">
        <v>41518</v>
      </c>
      <c r="B2662">
        <v>2</v>
      </c>
      <c r="C2662">
        <v>2915</v>
      </c>
      <c r="D2662">
        <v>2915</v>
      </c>
      <c r="E2662">
        <v>2915</v>
      </c>
      <c r="F2662">
        <v>7549</v>
      </c>
      <c r="G2662" t="s">
        <v>505</v>
      </c>
      <c r="H2662" t="s">
        <v>265</v>
      </c>
      <c r="I2662" t="s">
        <v>271</v>
      </c>
      <c r="J2662">
        <v>0.52</v>
      </c>
      <c r="K2662">
        <v>0</v>
      </c>
    </row>
    <row r="2663" spans="1:11">
      <c r="A2663" s="57">
        <v>41518</v>
      </c>
      <c r="B2663">
        <v>1</v>
      </c>
      <c r="C2663">
        <v>298.52999999999997</v>
      </c>
      <c r="D2663">
        <v>307.49</v>
      </c>
      <c r="E2663">
        <v>307.49</v>
      </c>
      <c r="F2663">
        <v>7549</v>
      </c>
      <c r="G2663" t="s">
        <v>505</v>
      </c>
      <c r="H2663" t="s">
        <v>267</v>
      </c>
      <c r="I2663" t="s">
        <v>271</v>
      </c>
      <c r="J2663">
        <v>0.52</v>
      </c>
      <c r="K2663">
        <v>0</v>
      </c>
    </row>
    <row r="2664" spans="1:11">
      <c r="A2664" s="57">
        <v>41518</v>
      </c>
      <c r="B2664">
        <v>116</v>
      </c>
      <c r="C2664">
        <v>19459.11</v>
      </c>
      <c r="D2664">
        <v>19459.11</v>
      </c>
      <c r="E2664">
        <v>19459.11</v>
      </c>
      <c r="F2664">
        <v>7622</v>
      </c>
      <c r="G2664" t="s">
        <v>506</v>
      </c>
      <c r="H2664" t="s">
        <v>265</v>
      </c>
      <c r="I2664" t="s">
        <v>266</v>
      </c>
      <c r="J2664">
        <v>0.5</v>
      </c>
      <c r="K2664">
        <v>0</v>
      </c>
    </row>
    <row r="2665" spans="1:11">
      <c r="A2665" s="57">
        <v>41518</v>
      </c>
      <c r="B2665">
        <v>4</v>
      </c>
      <c r="C2665">
        <v>-57.16</v>
      </c>
      <c r="D2665">
        <v>-43.78</v>
      </c>
      <c r="E2665">
        <v>-43.78</v>
      </c>
      <c r="F2665">
        <v>7629</v>
      </c>
      <c r="G2665" t="s">
        <v>507</v>
      </c>
      <c r="H2665" t="s">
        <v>267</v>
      </c>
      <c r="I2665" t="s">
        <v>266</v>
      </c>
      <c r="J2665">
        <v>0.5</v>
      </c>
      <c r="K2665">
        <v>0</v>
      </c>
    </row>
    <row r="2666" spans="1:11">
      <c r="A2666" s="57">
        <v>41518</v>
      </c>
      <c r="B2666">
        <v>5</v>
      </c>
      <c r="C2666">
        <v>12582.25</v>
      </c>
      <c r="D2666">
        <v>12983.89</v>
      </c>
      <c r="E2666">
        <v>12983.89</v>
      </c>
      <c r="F2666">
        <v>7631</v>
      </c>
      <c r="G2666" t="s">
        <v>508</v>
      </c>
      <c r="H2666" t="s">
        <v>267</v>
      </c>
      <c r="I2666" t="s">
        <v>268</v>
      </c>
      <c r="J2666">
        <v>0.5</v>
      </c>
      <c r="K2666">
        <v>0</v>
      </c>
    </row>
    <row r="2667" spans="1:11">
      <c r="A2667" s="57">
        <v>41518</v>
      </c>
      <c r="B2667">
        <v>147</v>
      </c>
      <c r="C2667">
        <v>22487.65</v>
      </c>
      <c r="D2667">
        <v>22487.65</v>
      </c>
      <c r="E2667">
        <v>22487.65</v>
      </c>
      <c r="F2667">
        <v>7699</v>
      </c>
      <c r="G2667" t="s">
        <v>509</v>
      </c>
      <c r="H2667" t="s">
        <v>265</v>
      </c>
      <c r="I2667" t="s">
        <v>266</v>
      </c>
      <c r="J2667">
        <v>0.5</v>
      </c>
      <c r="K2667">
        <v>0</v>
      </c>
    </row>
    <row r="2668" spans="1:11">
      <c r="A2668" s="57">
        <v>41518</v>
      </c>
      <c r="B2668">
        <v>4</v>
      </c>
      <c r="C2668">
        <v>6043.58</v>
      </c>
      <c r="D2668">
        <v>6224.88</v>
      </c>
      <c r="E2668">
        <v>6224.88</v>
      </c>
      <c r="F2668">
        <v>7699</v>
      </c>
      <c r="G2668" t="s">
        <v>509</v>
      </c>
      <c r="H2668" t="s">
        <v>267</v>
      </c>
      <c r="I2668" t="s">
        <v>266</v>
      </c>
      <c r="J2668">
        <v>0.5</v>
      </c>
      <c r="K2668">
        <v>0</v>
      </c>
    </row>
    <row r="2669" spans="1:11">
      <c r="A2669" s="57">
        <v>41518</v>
      </c>
      <c r="B2669">
        <v>13</v>
      </c>
      <c r="C2669">
        <v>892.34</v>
      </c>
      <c r="D2669">
        <v>925.62</v>
      </c>
      <c r="E2669">
        <v>925.62</v>
      </c>
      <c r="F2669">
        <v>7829</v>
      </c>
      <c r="G2669" t="s">
        <v>510</v>
      </c>
      <c r="H2669" t="s">
        <v>267</v>
      </c>
      <c r="I2669" t="s">
        <v>266</v>
      </c>
      <c r="J2669">
        <v>0.5</v>
      </c>
      <c r="K2669">
        <v>0</v>
      </c>
    </row>
    <row r="2670" spans="1:11">
      <c r="A2670" s="57">
        <v>41518</v>
      </c>
      <c r="B2670">
        <v>5906</v>
      </c>
      <c r="C2670">
        <v>265252.73</v>
      </c>
      <c r="D2670">
        <v>265252.73</v>
      </c>
      <c r="E2670">
        <v>265252.73</v>
      </c>
      <c r="F2670">
        <v>7832</v>
      </c>
      <c r="G2670" t="s">
        <v>511</v>
      </c>
      <c r="H2670" t="s">
        <v>265</v>
      </c>
      <c r="I2670" t="s">
        <v>266</v>
      </c>
      <c r="J2670">
        <v>0.5</v>
      </c>
      <c r="K2670">
        <v>0</v>
      </c>
    </row>
    <row r="2671" spans="1:11">
      <c r="A2671" s="57">
        <v>41518</v>
      </c>
      <c r="B2671">
        <v>54</v>
      </c>
      <c r="C2671">
        <v>1330.37</v>
      </c>
      <c r="D2671">
        <v>1373.47</v>
      </c>
      <c r="E2671">
        <v>1373.47</v>
      </c>
      <c r="F2671">
        <v>7832</v>
      </c>
      <c r="G2671" t="s">
        <v>511</v>
      </c>
      <c r="H2671" t="s">
        <v>267</v>
      </c>
      <c r="I2671" t="s">
        <v>266</v>
      </c>
      <c r="J2671">
        <v>0.5</v>
      </c>
      <c r="K2671">
        <v>0</v>
      </c>
    </row>
    <row r="2672" spans="1:11">
      <c r="A2672" s="57">
        <v>41518</v>
      </c>
      <c r="B2672">
        <v>152</v>
      </c>
      <c r="C2672">
        <v>4030.88</v>
      </c>
      <c r="D2672">
        <v>4030.88</v>
      </c>
      <c r="E2672">
        <v>4030.88</v>
      </c>
      <c r="F2672">
        <v>7841</v>
      </c>
      <c r="G2672" t="s">
        <v>512</v>
      </c>
      <c r="H2672" t="s">
        <v>265</v>
      </c>
      <c r="I2672" t="s">
        <v>268</v>
      </c>
      <c r="J2672">
        <v>0.5</v>
      </c>
      <c r="K2672">
        <v>0</v>
      </c>
    </row>
    <row r="2673" spans="1:11">
      <c r="A2673" s="57">
        <v>41518</v>
      </c>
      <c r="B2673">
        <v>19</v>
      </c>
      <c r="C2673">
        <v>610.59</v>
      </c>
      <c r="D2673">
        <v>628.87</v>
      </c>
      <c r="E2673">
        <v>628.87</v>
      </c>
      <c r="F2673">
        <v>7841</v>
      </c>
      <c r="G2673" t="s">
        <v>512</v>
      </c>
      <c r="H2673" t="s">
        <v>267</v>
      </c>
      <c r="I2673" t="s">
        <v>268</v>
      </c>
      <c r="J2673">
        <v>0.5</v>
      </c>
      <c r="K2673">
        <v>0</v>
      </c>
    </row>
    <row r="2674" spans="1:11">
      <c r="A2674" s="57">
        <v>41518</v>
      </c>
      <c r="B2674">
        <v>16</v>
      </c>
      <c r="C2674">
        <v>5633.95</v>
      </c>
      <c r="D2674">
        <v>5633.95</v>
      </c>
      <c r="E2674">
        <v>5633.95</v>
      </c>
      <c r="F2674">
        <v>7911</v>
      </c>
      <c r="G2674" t="s">
        <v>513</v>
      </c>
      <c r="H2674" t="s">
        <v>265</v>
      </c>
      <c r="I2674" t="s">
        <v>266</v>
      </c>
      <c r="J2674">
        <v>0.5</v>
      </c>
      <c r="K2674">
        <v>0</v>
      </c>
    </row>
    <row r="2675" spans="1:11">
      <c r="A2675" s="57">
        <v>41518</v>
      </c>
      <c r="B2675">
        <v>2</v>
      </c>
      <c r="C2675">
        <v>143.44999999999999</v>
      </c>
      <c r="D2675">
        <v>147.75</v>
      </c>
      <c r="E2675">
        <v>147.75</v>
      </c>
      <c r="F2675">
        <v>7911</v>
      </c>
      <c r="G2675" t="s">
        <v>513</v>
      </c>
      <c r="H2675" t="s">
        <v>267</v>
      </c>
      <c r="I2675" t="s">
        <v>266</v>
      </c>
      <c r="J2675">
        <v>0.5</v>
      </c>
      <c r="K2675">
        <v>0</v>
      </c>
    </row>
    <row r="2676" spans="1:11">
      <c r="A2676" s="57">
        <v>41518</v>
      </c>
      <c r="B2676">
        <v>13594</v>
      </c>
      <c r="C2676">
        <v>3548998.5</v>
      </c>
      <c r="D2676">
        <v>3548998.5</v>
      </c>
      <c r="E2676">
        <v>3548998.5</v>
      </c>
      <c r="F2676">
        <v>7922</v>
      </c>
      <c r="G2676" t="s">
        <v>514</v>
      </c>
      <c r="H2676" t="s">
        <v>265</v>
      </c>
      <c r="I2676" t="s">
        <v>266</v>
      </c>
      <c r="J2676">
        <v>0.5</v>
      </c>
      <c r="K2676">
        <v>0</v>
      </c>
    </row>
    <row r="2677" spans="1:11">
      <c r="A2677" s="57">
        <v>41518</v>
      </c>
      <c r="B2677">
        <v>1</v>
      </c>
      <c r="C2677">
        <v>-1.53</v>
      </c>
      <c r="D2677">
        <v>0</v>
      </c>
      <c r="E2677">
        <v>-1.49</v>
      </c>
      <c r="F2677">
        <v>7922</v>
      </c>
      <c r="G2677" t="s">
        <v>514</v>
      </c>
      <c r="H2677" t="s">
        <v>267</v>
      </c>
      <c r="I2677">
        <v>0</v>
      </c>
      <c r="J2677">
        <v>0</v>
      </c>
      <c r="K2677">
        <v>0</v>
      </c>
    </row>
    <row r="2678" spans="1:11">
      <c r="A2678" s="57">
        <v>41518</v>
      </c>
      <c r="B2678">
        <v>1021</v>
      </c>
      <c r="C2678">
        <v>302120.71000000002</v>
      </c>
      <c r="D2678">
        <v>311396.43</v>
      </c>
      <c r="E2678">
        <v>311396.43</v>
      </c>
      <c r="F2678">
        <v>7922</v>
      </c>
      <c r="G2678" t="s">
        <v>514</v>
      </c>
      <c r="H2678" t="s">
        <v>267</v>
      </c>
      <c r="I2678" t="s">
        <v>266</v>
      </c>
      <c r="J2678">
        <v>0.5</v>
      </c>
      <c r="K2678">
        <v>0</v>
      </c>
    </row>
    <row r="2679" spans="1:11">
      <c r="A2679" s="57">
        <v>41518</v>
      </c>
      <c r="B2679">
        <v>284</v>
      </c>
      <c r="C2679">
        <v>117773.17</v>
      </c>
      <c r="D2679">
        <v>117773.17</v>
      </c>
      <c r="E2679">
        <v>117773.17</v>
      </c>
      <c r="F2679">
        <v>7929</v>
      </c>
      <c r="G2679" t="s">
        <v>515</v>
      </c>
      <c r="H2679" t="s">
        <v>265</v>
      </c>
      <c r="I2679" t="s">
        <v>266</v>
      </c>
      <c r="J2679">
        <v>0.5</v>
      </c>
      <c r="K2679">
        <v>0</v>
      </c>
    </row>
    <row r="2680" spans="1:11">
      <c r="A2680" s="57">
        <v>41518</v>
      </c>
      <c r="B2680">
        <v>14</v>
      </c>
      <c r="C2680">
        <v>1249.24</v>
      </c>
      <c r="D2680">
        <v>1290.8599999999999</v>
      </c>
      <c r="E2680">
        <v>1290.8599999999999</v>
      </c>
      <c r="F2680">
        <v>7929</v>
      </c>
      <c r="G2680" t="s">
        <v>515</v>
      </c>
      <c r="H2680" t="s">
        <v>267</v>
      </c>
      <c r="I2680" t="s">
        <v>266</v>
      </c>
      <c r="J2680">
        <v>0.5</v>
      </c>
      <c r="K2680">
        <v>0</v>
      </c>
    </row>
    <row r="2681" spans="1:11">
      <c r="A2681" s="57">
        <v>41518</v>
      </c>
      <c r="B2681">
        <v>1</v>
      </c>
      <c r="C2681">
        <v>11.75</v>
      </c>
      <c r="D2681">
        <v>12.11</v>
      </c>
      <c r="E2681">
        <v>12.11</v>
      </c>
      <c r="F2681">
        <v>7933</v>
      </c>
      <c r="G2681" t="s">
        <v>516</v>
      </c>
      <c r="H2681" t="s">
        <v>267</v>
      </c>
      <c r="I2681" t="s">
        <v>266</v>
      </c>
      <c r="J2681">
        <v>0.5</v>
      </c>
      <c r="K2681">
        <v>0</v>
      </c>
    </row>
    <row r="2682" spans="1:11">
      <c r="A2682" s="57">
        <v>41518</v>
      </c>
      <c r="B2682">
        <v>83</v>
      </c>
      <c r="C2682">
        <v>18392.95</v>
      </c>
      <c r="D2682">
        <v>18392.95</v>
      </c>
      <c r="E2682">
        <v>18392.95</v>
      </c>
      <c r="F2682">
        <v>7941</v>
      </c>
      <c r="G2682" t="s">
        <v>517</v>
      </c>
      <c r="H2682" t="s">
        <v>265</v>
      </c>
      <c r="I2682" t="s">
        <v>266</v>
      </c>
      <c r="J2682">
        <v>0.5</v>
      </c>
      <c r="K2682">
        <v>0</v>
      </c>
    </row>
    <row r="2683" spans="1:11">
      <c r="A2683" s="57">
        <v>41518</v>
      </c>
      <c r="B2683">
        <v>38</v>
      </c>
      <c r="C2683">
        <v>10849.35</v>
      </c>
      <c r="D2683">
        <v>11174.83</v>
      </c>
      <c r="E2683">
        <v>11174.83</v>
      </c>
      <c r="F2683">
        <v>7941</v>
      </c>
      <c r="G2683" t="s">
        <v>517</v>
      </c>
      <c r="H2683" t="s">
        <v>267</v>
      </c>
      <c r="I2683" t="s">
        <v>266</v>
      </c>
      <c r="J2683">
        <v>0.5</v>
      </c>
      <c r="K2683">
        <v>0</v>
      </c>
    </row>
    <row r="2684" spans="1:11">
      <c r="A2684" s="57">
        <v>41518</v>
      </c>
      <c r="B2684">
        <v>648</v>
      </c>
      <c r="C2684">
        <v>63163.09</v>
      </c>
      <c r="D2684">
        <v>63163.09</v>
      </c>
      <c r="E2684">
        <v>63163.09</v>
      </c>
      <c r="F2684">
        <v>7991</v>
      </c>
      <c r="G2684" t="s">
        <v>518</v>
      </c>
      <c r="H2684" t="s">
        <v>265</v>
      </c>
      <c r="I2684" t="s">
        <v>266</v>
      </c>
      <c r="J2684">
        <v>0.5</v>
      </c>
      <c r="K2684">
        <v>0</v>
      </c>
    </row>
    <row r="2685" spans="1:11">
      <c r="A2685" s="57">
        <v>41518</v>
      </c>
      <c r="B2685">
        <v>460</v>
      </c>
      <c r="C2685">
        <v>60715.199999999997</v>
      </c>
      <c r="D2685">
        <v>62681.68</v>
      </c>
      <c r="E2685">
        <v>62681.68</v>
      </c>
      <c r="F2685">
        <v>7991</v>
      </c>
      <c r="G2685" t="s">
        <v>518</v>
      </c>
      <c r="H2685" t="s">
        <v>267</v>
      </c>
      <c r="I2685" t="s">
        <v>266</v>
      </c>
      <c r="J2685">
        <v>0.5</v>
      </c>
      <c r="K2685">
        <v>0</v>
      </c>
    </row>
    <row r="2686" spans="1:11">
      <c r="A2686" s="57">
        <v>41518</v>
      </c>
      <c r="B2686">
        <v>347</v>
      </c>
      <c r="C2686">
        <v>63273.45</v>
      </c>
      <c r="D2686">
        <v>63273.45</v>
      </c>
      <c r="E2686">
        <v>63273.45</v>
      </c>
      <c r="F2686">
        <v>7992</v>
      </c>
      <c r="G2686" t="s">
        <v>519</v>
      </c>
      <c r="H2686" t="s">
        <v>265</v>
      </c>
      <c r="I2686" t="s">
        <v>266</v>
      </c>
      <c r="J2686">
        <v>0.5</v>
      </c>
      <c r="K2686">
        <v>0</v>
      </c>
    </row>
    <row r="2687" spans="1:11">
      <c r="A2687" s="57">
        <v>41518</v>
      </c>
      <c r="B2687">
        <v>116</v>
      </c>
      <c r="C2687">
        <v>19471.22</v>
      </c>
      <c r="D2687">
        <v>20055.5</v>
      </c>
      <c r="E2687">
        <v>20055.5</v>
      </c>
      <c r="F2687">
        <v>7992</v>
      </c>
      <c r="G2687" t="s">
        <v>519</v>
      </c>
      <c r="H2687" t="s">
        <v>267</v>
      </c>
      <c r="I2687" t="s">
        <v>266</v>
      </c>
      <c r="J2687">
        <v>0.5</v>
      </c>
      <c r="K2687">
        <v>0</v>
      </c>
    </row>
    <row r="2688" spans="1:11">
      <c r="A2688" s="57">
        <v>41518</v>
      </c>
      <c r="B2688">
        <v>4</v>
      </c>
      <c r="C2688">
        <v>30.94</v>
      </c>
      <c r="D2688">
        <v>31.86</v>
      </c>
      <c r="E2688">
        <v>31.86</v>
      </c>
      <c r="F2688">
        <v>7993</v>
      </c>
      <c r="G2688" t="s">
        <v>520</v>
      </c>
      <c r="H2688" t="s">
        <v>267</v>
      </c>
      <c r="I2688" t="s">
        <v>268</v>
      </c>
      <c r="J2688">
        <v>0.5</v>
      </c>
      <c r="K2688">
        <v>0</v>
      </c>
    </row>
    <row r="2689" spans="1:11">
      <c r="A2689" s="57">
        <v>41518</v>
      </c>
      <c r="B2689">
        <v>4</v>
      </c>
      <c r="C2689">
        <v>45.08</v>
      </c>
      <c r="D2689">
        <v>46.44</v>
      </c>
      <c r="E2689">
        <v>46.44</v>
      </c>
      <c r="F2689">
        <v>7994</v>
      </c>
      <c r="G2689" t="s">
        <v>521</v>
      </c>
      <c r="H2689" t="s">
        <v>267</v>
      </c>
      <c r="I2689" t="s">
        <v>266</v>
      </c>
      <c r="J2689">
        <v>0.5</v>
      </c>
      <c r="K2689">
        <v>0</v>
      </c>
    </row>
    <row r="2690" spans="1:11">
      <c r="A2690" s="57">
        <v>41518</v>
      </c>
      <c r="B2690">
        <v>2</v>
      </c>
      <c r="C2690">
        <v>100</v>
      </c>
      <c r="D2690">
        <v>100</v>
      </c>
      <c r="E2690">
        <v>100</v>
      </c>
      <c r="F2690">
        <v>7995</v>
      </c>
      <c r="G2690" t="s">
        <v>563</v>
      </c>
      <c r="H2690" t="s">
        <v>265</v>
      </c>
      <c r="I2690" t="s">
        <v>266</v>
      </c>
      <c r="J2690">
        <v>0.5</v>
      </c>
      <c r="K2690">
        <v>0</v>
      </c>
    </row>
    <row r="2691" spans="1:11">
      <c r="A2691" s="57">
        <v>41518</v>
      </c>
      <c r="B2691">
        <v>592</v>
      </c>
      <c r="C2691">
        <v>70266.67</v>
      </c>
      <c r="D2691">
        <v>70266.67</v>
      </c>
      <c r="E2691">
        <v>70266.67</v>
      </c>
      <c r="F2691">
        <v>7996</v>
      </c>
      <c r="G2691" t="s">
        <v>522</v>
      </c>
      <c r="H2691" t="s">
        <v>265</v>
      </c>
      <c r="I2691" t="s">
        <v>266</v>
      </c>
      <c r="J2691">
        <v>0.5</v>
      </c>
      <c r="K2691">
        <v>0</v>
      </c>
    </row>
    <row r="2692" spans="1:11">
      <c r="A2692" s="57">
        <v>41518</v>
      </c>
      <c r="B2692">
        <v>420</v>
      </c>
      <c r="C2692">
        <v>56120.18</v>
      </c>
      <c r="D2692">
        <v>57847.46</v>
      </c>
      <c r="E2692">
        <v>57847.46</v>
      </c>
      <c r="F2692">
        <v>7996</v>
      </c>
      <c r="G2692" t="s">
        <v>522</v>
      </c>
      <c r="H2692" t="s">
        <v>267</v>
      </c>
      <c r="I2692" t="s">
        <v>266</v>
      </c>
      <c r="J2692">
        <v>0.5</v>
      </c>
      <c r="K2692">
        <v>0</v>
      </c>
    </row>
    <row r="2693" spans="1:11">
      <c r="A2693" s="57">
        <v>41518</v>
      </c>
      <c r="B2693">
        <v>4</v>
      </c>
      <c r="C2693">
        <v>135.71</v>
      </c>
      <c r="D2693">
        <v>0</v>
      </c>
      <c r="E2693">
        <v>135.71</v>
      </c>
      <c r="F2693">
        <v>7997</v>
      </c>
      <c r="G2693" t="s">
        <v>523</v>
      </c>
      <c r="H2693" t="s">
        <v>265</v>
      </c>
      <c r="I2693">
        <v>0</v>
      </c>
      <c r="J2693">
        <v>0</v>
      </c>
      <c r="K2693">
        <v>0</v>
      </c>
    </row>
    <row r="2694" spans="1:11">
      <c r="A2694" s="57">
        <v>41518</v>
      </c>
      <c r="B2694">
        <v>7078</v>
      </c>
      <c r="C2694">
        <v>362949.86</v>
      </c>
      <c r="D2694">
        <v>362949.86</v>
      </c>
      <c r="E2694">
        <v>362949.86</v>
      </c>
      <c r="F2694">
        <v>7997</v>
      </c>
      <c r="G2694" t="s">
        <v>523</v>
      </c>
      <c r="H2694" t="s">
        <v>265</v>
      </c>
      <c r="I2694" t="s">
        <v>266</v>
      </c>
      <c r="J2694">
        <v>0.5</v>
      </c>
      <c r="K2694">
        <v>0</v>
      </c>
    </row>
    <row r="2695" spans="1:11">
      <c r="A2695" s="57">
        <v>41518</v>
      </c>
      <c r="B2695">
        <v>177</v>
      </c>
      <c r="C2695">
        <v>63407.12</v>
      </c>
      <c r="D2695">
        <v>65187.28</v>
      </c>
      <c r="E2695">
        <v>65187.28</v>
      </c>
      <c r="F2695">
        <v>7997</v>
      </c>
      <c r="G2695" t="s">
        <v>523</v>
      </c>
      <c r="H2695" t="s">
        <v>267</v>
      </c>
      <c r="I2695" t="s">
        <v>266</v>
      </c>
      <c r="J2695">
        <v>0.5</v>
      </c>
      <c r="K2695">
        <v>0</v>
      </c>
    </row>
    <row r="2696" spans="1:11">
      <c r="A2696" s="57">
        <v>41518</v>
      </c>
      <c r="B2696">
        <v>117</v>
      </c>
      <c r="C2696">
        <v>11154.28</v>
      </c>
      <c r="D2696">
        <v>11154.28</v>
      </c>
      <c r="E2696">
        <v>11154.28</v>
      </c>
      <c r="F2696">
        <v>7998</v>
      </c>
      <c r="G2696" t="s">
        <v>524</v>
      </c>
      <c r="H2696" t="s">
        <v>265</v>
      </c>
      <c r="I2696" t="s">
        <v>266</v>
      </c>
      <c r="J2696">
        <v>0.5</v>
      </c>
      <c r="K2696">
        <v>0</v>
      </c>
    </row>
    <row r="2697" spans="1:11">
      <c r="A2697" s="57">
        <v>41518</v>
      </c>
      <c r="B2697">
        <v>9</v>
      </c>
      <c r="C2697">
        <v>789.53</v>
      </c>
      <c r="D2697">
        <v>813.23</v>
      </c>
      <c r="E2697">
        <v>813.23</v>
      </c>
      <c r="F2697">
        <v>7998</v>
      </c>
      <c r="G2697" t="s">
        <v>524</v>
      </c>
      <c r="H2697" t="s">
        <v>267</v>
      </c>
      <c r="I2697" t="s">
        <v>266</v>
      </c>
      <c r="J2697">
        <v>0.5</v>
      </c>
      <c r="K2697">
        <v>0</v>
      </c>
    </row>
    <row r="2698" spans="1:11">
      <c r="A2698" s="57">
        <v>41518</v>
      </c>
      <c r="B2698">
        <v>557</v>
      </c>
      <c r="C2698">
        <v>47994.77</v>
      </c>
      <c r="D2698">
        <v>47994.77</v>
      </c>
      <c r="E2698">
        <v>47994.77</v>
      </c>
      <c r="F2698">
        <v>7999</v>
      </c>
      <c r="G2698" t="s">
        <v>525</v>
      </c>
      <c r="H2698" t="s">
        <v>265</v>
      </c>
      <c r="I2698" t="s">
        <v>266</v>
      </c>
      <c r="J2698">
        <v>0.5</v>
      </c>
      <c r="K2698">
        <v>0</v>
      </c>
    </row>
    <row r="2699" spans="1:11">
      <c r="A2699" s="57">
        <v>41518</v>
      </c>
      <c r="B2699">
        <v>875</v>
      </c>
      <c r="C2699">
        <v>69607.350000000006</v>
      </c>
      <c r="D2699">
        <v>71712.649999999994</v>
      </c>
      <c r="E2699">
        <v>71712.649999999994</v>
      </c>
      <c r="F2699">
        <v>7999</v>
      </c>
      <c r="G2699" t="s">
        <v>525</v>
      </c>
      <c r="H2699" t="s">
        <v>267</v>
      </c>
      <c r="I2699" t="s">
        <v>266</v>
      </c>
      <c r="J2699">
        <v>0.5</v>
      </c>
      <c r="K2699">
        <v>0</v>
      </c>
    </row>
    <row r="2700" spans="1:11">
      <c r="A2700" s="57">
        <v>41518</v>
      </c>
      <c r="B2700">
        <v>1214</v>
      </c>
      <c r="C2700">
        <v>404295.23</v>
      </c>
      <c r="D2700">
        <v>404295.23</v>
      </c>
      <c r="E2700">
        <v>404295.23</v>
      </c>
      <c r="F2700">
        <v>8011</v>
      </c>
      <c r="G2700" t="s">
        <v>526</v>
      </c>
      <c r="H2700" t="s">
        <v>265</v>
      </c>
      <c r="I2700" t="s">
        <v>266</v>
      </c>
      <c r="J2700">
        <v>0.5</v>
      </c>
      <c r="K2700">
        <v>0</v>
      </c>
    </row>
    <row r="2701" spans="1:11">
      <c r="A2701" s="57">
        <v>41518</v>
      </c>
      <c r="B2701">
        <v>35</v>
      </c>
      <c r="C2701">
        <v>23403</v>
      </c>
      <c r="D2701">
        <v>24105.08</v>
      </c>
      <c r="E2701">
        <v>24105.08</v>
      </c>
      <c r="F2701">
        <v>8011</v>
      </c>
      <c r="G2701" t="s">
        <v>526</v>
      </c>
      <c r="H2701" t="s">
        <v>267</v>
      </c>
      <c r="I2701" t="s">
        <v>266</v>
      </c>
      <c r="J2701">
        <v>0.5</v>
      </c>
      <c r="K2701">
        <v>0</v>
      </c>
    </row>
    <row r="2702" spans="1:11">
      <c r="A2702" s="57">
        <v>41518</v>
      </c>
      <c r="B2702">
        <v>3604</v>
      </c>
      <c r="C2702">
        <v>1340978.96</v>
      </c>
      <c r="D2702">
        <v>1340978.96</v>
      </c>
      <c r="E2702">
        <v>1340978.96</v>
      </c>
      <c r="F2702">
        <v>8021</v>
      </c>
      <c r="G2702" t="s">
        <v>527</v>
      </c>
      <c r="H2702" t="s">
        <v>265</v>
      </c>
      <c r="I2702" t="s">
        <v>266</v>
      </c>
      <c r="J2702">
        <v>0.5</v>
      </c>
      <c r="K2702">
        <v>0</v>
      </c>
    </row>
    <row r="2703" spans="1:11">
      <c r="A2703" s="57">
        <v>41518</v>
      </c>
      <c r="B2703">
        <v>45</v>
      </c>
      <c r="C2703">
        <v>36207.03</v>
      </c>
      <c r="D2703">
        <v>37293.31</v>
      </c>
      <c r="E2703">
        <v>37293.31</v>
      </c>
      <c r="F2703">
        <v>8021</v>
      </c>
      <c r="G2703" t="s">
        <v>527</v>
      </c>
      <c r="H2703" t="s">
        <v>267</v>
      </c>
      <c r="I2703" t="s">
        <v>266</v>
      </c>
      <c r="J2703">
        <v>0.5</v>
      </c>
      <c r="K2703">
        <v>0</v>
      </c>
    </row>
    <row r="2704" spans="1:11">
      <c r="A2704" s="57">
        <v>41518</v>
      </c>
      <c r="B2704">
        <v>939</v>
      </c>
      <c r="C2704">
        <v>60294.23</v>
      </c>
      <c r="D2704">
        <v>60294.23</v>
      </c>
      <c r="E2704">
        <v>60294.23</v>
      </c>
      <c r="F2704">
        <v>8041</v>
      </c>
      <c r="G2704" t="s">
        <v>528</v>
      </c>
      <c r="H2704" t="s">
        <v>265</v>
      </c>
      <c r="I2704" t="s">
        <v>266</v>
      </c>
      <c r="J2704">
        <v>0.5</v>
      </c>
      <c r="K2704">
        <v>0</v>
      </c>
    </row>
    <row r="2705" spans="1:11">
      <c r="A2705" s="57">
        <v>41518</v>
      </c>
      <c r="B2705">
        <v>2</v>
      </c>
      <c r="C2705">
        <v>501</v>
      </c>
      <c r="D2705">
        <v>516.04</v>
      </c>
      <c r="E2705">
        <v>516.04</v>
      </c>
      <c r="F2705">
        <v>8041</v>
      </c>
      <c r="G2705" t="s">
        <v>528</v>
      </c>
      <c r="H2705" t="s">
        <v>267</v>
      </c>
      <c r="I2705" t="s">
        <v>266</v>
      </c>
      <c r="J2705">
        <v>0.5</v>
      </c>
      <c r="K2705">
        <v>0</v>
      </c>
    </row>
    <row r="2706" spans="1:11">
      <c r="A2706" s="57">
        <v>41518</v>
      </c>
      <c r="B2706">
        <v>1370</v>
      </c>
      <c r="C2706">
        <v>388048.74</v>
      </c>
      <c r="D2706">
        <v>388048.74</v>
      </c>
      <c r="E2706">
        <v>388048.74</v>
      </c>
      <c r="F2706">
        <v>8042</v>
      </c>
      <c r="G2706" t="s">
        <v>529</v>
      </c>
      <c r="H2706" t="s">
        <v>265</v>
      </c>
      <c r="I2706" t="s">
        <v>266</v>
      </c>
      <c r="J2706">
        <v>0.5</v>
      </c>
      <c r="K2706">
        <v>0</v>
      </c>
    </row>
    <row r="2707" spans="1:11">
      <c r="A2707" s="57">
        <v>41518</v>
      </c>
      <c r="B2707">
        <v>10</v>
      </c>
      <c r="C2707">
        <v>4965.54</v>
      </c>
      <c r="D2707">
        <v>5114.5200000000004</v>
      </c>
      <c r="E2707">
        <v>5114.5200000000004</v>
      </c>
      <c r="F2707">
        <v>8042</v>
      </c>
      <c r="G2707" t="s">
        <v>529</v>
      </c>
      <c r="H2707" t="s">
        <v>267</v>
      </c>
      <c r="I2707" t="s">
        <v>266</v>
      </c>
      <c r="J2707">
        <v>0.5</v>
      </c>
      <c r="K2707">
        <v>0</v>
      </c>
    </row>
    <row r="2708" spans="1:11">
      <c r="A2708" s="57">
        <v>41518</v>
      </c>
      <c r="B2708">
        <v>503</v>
      </c>
      <c r="C2708">
        <v>116378.32</v>
      </c>
      <c r="D2708">
        <v>116378.32</v>
      </c>
      <c r="E2708">
        <v>116378.32</v>
      </c>
      <c r="F2708">
        <v>8043</v>
      </c>
      <c r="G2708" t="s">
        <v>530</v>
      </c>
      <c r="H2708" t="s">
        <v>265</v>
      </c>
      <c r="I2708" t="s">
        <v>266</v>
      </c>
      <c r="J2708">
        <v>0.5</v>
      </c>
      <c r="K2708">
        <v>0</v>
      </c>
    </row>
    <row r="2709" spans="1:11">
      <c r="A2709" s="57">
        <v>41518</v>
      </c>
      <c r="B2709">
        <v>110</v>
      </c>
      <c r="C2709">
        <v>32194.97</v>
      </c>
      <c r="D2709">
        <v>33160.730000000003</v>
      </c>
      <c r="E2709">
        <v>33160.730000000003</v>
      </c>
      <c r="F2709">
        <v>8043</v>
      </c>
      <c r="G2709" t="s">
        <v>530</v>
      </c>
      <c r="H2709" t="s">
        <v>267</v>
      </c>
      <c r="I2709" t="s">
        <v>266</v>
      </c>
      <c r="J2709">
        <v>0.5</v>
      </c>
      <c r="K2709">
        <v>0</v>
      </c>
    </row>
    <row r="2710" spans="1:11">
      <c r="A2710" s="57">
        <v>41518</v>
      </c>
      <c r="B2710">
        <v>293</v>
      </c>
      <c r="C2710">
        <v>31491.87</v>
      </c>
      <c r="D2710">
        <v>31491.87</v>
      </c>
      <c r="E2710">
        <v>31491.87</v>
      </c>
      <c r="F2710">
        <v>8049</v>
      </c>
      <c r="G2710" t="s">
        <v>531</v>
      </c>
      <c r="H2710" t="s">
        <v>265</v>
      </c>
      <c r="I2710" t="s">
        <v>266</v>
      </c>
      <c r="J2710">
        <v>0.5</v>
      </c>
      <c r="K2710">
        <v>0</v>
      </c>
    </row>
    <row r="2711" spans="1:11">
      <c r="A2711" s="57">
        <v>41518</v>
      </c>
      <c r="B2711">
        <v>1</v>
      </c>
      <c r="C2711">
        <v>120.6</v>
      </c>
      <c r="D2711">
        <v>124.22</v>
      </c>
      <c r="E2711">
        <v>124.22</v>
      </c>
      <c r="F2711">
        <v>8049</v>
      </c>
      <c r="G2711" t="s">
        <v>531</v>
      </c>
      <c r="H2711" t="s">
        <v>267</v>
      </c>
      <c r="I2711" t="s">
        <v>266</v>
      </c>
      <c r="J2711">
        <v>0.5</v>
      </c>
      <c r="K2711">
        <v>0</v>
      </c>
    </row>
    <row r="2712" spans="1:11">
      <c r="A2712" s="57">
        <v>41518</v>
      </c>
      <c r="B2712">
        <v>8</v>
      </c>
      <c r="C2712">
        <v>1516.31</v>
      </c>
      <c r="D2712">
        <v>1516.31</v>
      </c>
      <c r="E2712">
        <v>1516.31</v>
      </c>
      <c r="F2712">
        <v>8050</v>
      </c>
      <c r="G2712" t="s">
        <v>532</v>
      </c>
      <c r="H2712" t="s">
        <v>265</v>
      </c>
      <c r="I2712" t="s">
        <v>266</v>
      </c>
      <c r="J2712">
        <v>0.5</v>
      </c>
      <c r="K2712">
        <v>0</v>
      </c>
    </row>
    <row r="2713" spans="1:11">
      <c r="A2713" s="57">
        <v>41518</v>
      </c>
      <c r="B2713">
        <v>1229</v>
      </c>
      <c r="C2713">
        <v>355322.24</v>
      </c>
      <c r="D2713">
        <v>355322.24</v>
      </c>
      <c r="E2713">
        <v>355322.24</v>
      </c>
      <c r="F2713">
        <v>8062</v>
      </c>
      <c r="G2713" t="s">
        <v>533</v>
      </c>
      <c r="H2713" t="s">
        <v>265</v>
      </c>
      <c r="I2713" t="s">
        <v>266</v>
      </c>
      <c r="J2713">
        <v>0.5</v>
      </c>
      <c r="K2713">
        <v>0</v>
      </c>
    </row>
    <row r="2714" spans="1:11">
      <c r="A2714" s="57">
        <v>41518</v>
      </c>
      <c r="B2714">
        <v>101</v>
      </c>
      <c r="C2714">
        <v>42860.31</v>
      </c>
      <c r="D2714">
        <v>44371.45</v>
      </c>
      <c r="E2714">
        <v>44371.45</v>
      </c>
      <c r="F2714">
        <v>8062</v>
      </c>
      <c r="G2714" t="s">
        <v>533</v>
      </c>
      <c r="H2714" t="s">
        <v>267</v>
      </c>
      <c r="I2714" t="s">
        <v>266</v>
      </c>
      <c r="J2714">
        <v>0.5</v>
      </c>
      <c r="K2714">
        <v>0</v>
      </c>
    </row>
    <row r="2715" spans="1:11">
      <c r="A2715" s="57">
        <v>41518</v>
      </c>
      <c r="B2715">
        <v>173</v>
      </c>
      <c r="C2715">
        <v>51508.480000000003</v>
      </c>
      <c r="D2715">
        <v>51508.480000000003</v>
      </c>
      <c r="E2715">
        <v>51508.480000000003</v>
      </c>
      <c r="F2715">
        <v>8071</v>
      </c>
      <c r="G2715" t="s">
        <v>534</v>
      </c>
      <c r="H2715" t="s">
        <v>265</v>
      </c>
      <c r="I2715" t="s">
        <v>266</v>
      </c>
      <c r="J2715">
        <v>0.5</v>
      </c>
      <c r="K2715">
        <v>0</v>
      </c>
    </row>
    <row r="2716" spans="1:11">
      <c r="A2716" s="57">
        <v>41518</v>
      </c>
      <c r="B2716">
        <v>25</v>
      </c>
      <c r="C2716">
        <v>35980.57</v>
      </c>
      <c r="D2716">
        <v>37060.19</v>
      </c>
      <c r="E2716">
        <v>37060.19</v>
      </c>
      <c r="F2716">
        <v>8071</v>
      </c>
      <c r="G2716" t="s">
        <v>534</v>
      </c>
      <c r="H2716" t="s">
        <v>267</v>
      </c>
      <c r="I2716" t="s">
        <v>266</v>
      </c>
      <c r="J2716">
        <v>0.5</v>
      </c>
      <c r="K2716">
        <v>0</v>
      </c>
    </row>
    <row r="2717" spans="1:11">
      <c r="A2717" s="57">
        <v>41518</v>
      </c>
      <c r="B2717">
        <v>7800</v>
      </c>
      <c r="C2717">
        <v>2661556.83</v>
      </c>
      <c r="D2717">
        <v>2661556.83</v>
      </c>
      <c r="E2717">
        <v>2661556.83</v>
      </c>
      <c r="F2717">
        <v>8099</v>
      </c>
      <c r="G2717" t="s">
        <v>535</v>
      </c>
      <c r="H2717" t="s">
        <v>265</v>
      </c>
      <c r="I2717" t="s">
        <v>266</v>
      </c>
      <c r="J2717">
        <v>0.5</v>
      </c>
      <c r="K2717">
        <v>0</v>
      </c>
    </row>
    <row r="2718" spans="1:11">
      <c r="A2718" s="57">
        <v>41518</v>
      </c>
      <c r="B2718">
        <v>182</v>
      </c>
      <c r="C2718">
        <v>70494.8</v>
      </c>
      <c r="D2718">
        <v>72339.759999999995</v>
      </c>
      <c r="E2718">
        <v>72339.759999999995</v>
      </c>
      <c r="F2718">
        <v>8099</v>
      </c>
      <c r="G2718" t="s">
        <v>535</v>
      </c>
      <c r="H2718" t="s">
        <v>267</v>
      </c>
      <c r="I2718" t="s">
        <v>266</v>
      </c>
      <c r="J2718">
        <v>0.5</v>
      </c>
      <c r="K2718">
        <v>0</v>
      </c>
    </row>
    <row r="2719" spans="1:11">
      <c r="A2719" s="57">
        <v>41518</v>
      </c>
      <c r="B2719">
        <v>142</v>
      </c>
      <c r="C2719">
        <v>186918.18</v>
      </c>
      <c r="D2719">
        <v>186918.18</v>
      </c>
      <c r="E2719">
        <v>186918.18</v>
      </c>
      <c r="F2719">
        <v>8111</v>
      </c>
      <c r="G2719" t="s">
        <v>536</v>
      </c>
      <c r="H2719" t="s">
        <v>265</v>
      </c>
      <c r="I2719" t="s">
        <v>266</v>
      </c>
      <c r="J2719">
        <v>0.5</v>
      </c>
      <c r="K2719">
        <v>0</v>
      </c>
    </row>
    <row r="2720" spans="1:11">
      <c r="A2720" s="57">
        <v>41518</v>
      </c>
      <c r="B2720">
        <v>4</v>
      </c>
      <c r="C2720">
        <v>1984.89</v>
      </c>
      <c r="D2720">
        <v>2044.43</v>
      </c>
      <c r="E2720">
        <v>2044.43</v>
      </c>
      <c r="F2720">
        <v>8111</v>
      </c>
      <c r="G2720" t="s">
        <v>536</v>
      </c>
      <c r="H2720" t="s">
        <v>267</v>
      </c>
      <c r="I2720" t="s">
        <v>266</v>
      </c>
      <c r="J2720">
        <v>0.5</v>
      </c>
      <c r="K2720">
        <v>0</v>
      </c>
    </row>
    <row r="2721" spans="1:11">
      <c r="A2721" s="57">
        <v>41518</v>
      </c>
      <c r="B2721">
        <v>1175</v>
      </c>
      <c r="C2721">
        <v>1306907.8600000001</v>
      </c>
      <c r="D2721">
        <v>1306907.8600000001</v>
      </c>
      <c r="E2721">
        <v>1306907.8600000001</v>
      </c>
      <c r="F2721">
        <v>8211</v>
      </c>
      <c r="G2721" t="s">
        <v>537</v>
      </c>
      <c r="H2721" t="s">
        <v>265</v>
      </c>
      <c r="I2721" t="s">
        <v>266</v>
      </c>
      <c r="J2721">
        <v>0.5</v>
      </c>
      <c r="K2721">
        <v>0</v>
      </c>
    </row>
    <row r="2722" spans="1:11">
      <c r="A2722" s="57">
        <v>41518</v>
      </c>
      <c r="B2722">
        <v>6</v>
      </c>
      <c r="C2722">
        <v>1601.94</v>
      </c>
      <c r="D2722">
        <v>1651.64</v>
      </c>
      <c r="E2722">
        <v>1651.64</v>
      </c>
      <c r="F2722">
        <v>8211</v>
      </c>
      <c r="G2722" t="s">
        <v>537</v>
      </c>
      <c r="H2722" t="s">
        <v>267</v>
      </c>
      <c r="I2722" t="s">
        <v>266</v>
      </c>
      <c r="J2722">
        <v>0.5</v>
      </c>
      <c r="K2722">
        <v>0</v>
      </c>
    </row>
    <row r="2723" spans="1:11">
      <c r="A2723" s="57">
        <v>41518</v>
      </c>
      <c r="B2723">
        <v>1</v>
      </c>
      <c r="C2723">
        <v>39.9</v>
      </c>
      <c r="D2723">
        <v>0</v>
      </c>
      <c r="E2723">
        <v>39.9</v>
      </c>
      <c r="F2723">
        <v>8220</v>
      </c>
      <c r="G2723" t="s">
        <v>538</v>
      </c>
      <c r="H2723" t="s">
        <v>265</v>
      </c>
      <c r="I2723">
        <v>0</v>
      </c>
      <c r="J2723">
        <v>0</v>
      </c>
      <c r="K2723">
        <v>0</v>
      </c>
    </row>
    <row r="2724" spans="1:11">
      <c r="A2724" s="57">
        <v>41518</v>
      </c>
      <c r="B2724">
        <v>5720</v>
      </c>
      <c r="C2724">
        <v>2087091.01</v>
      </c>
      <c r="D2724">
        <v>2087091.01</v>
      </c>
      <c r="E2724">
        <v>2087091.01</v>
      </c>
      <c r="F2724">
        <v>8220</v>
      </c>
      <c r="G2724" t="s">
        <v>538</v>
      </c>
      <c r="H2724" t="s">
        <v>265</v>
      </c>
      <c r="I2724" t="s">
        <v>266</v>
      </c>
      <c r="J2724">
        <v>0.5</v>
      </c>
      <c r="K2724">
        <v>0</v>
      </c>
    </row>
    <row r="2725" spans="1:11">
      <c r="A2725" s="57">
        <v>41518</v>
      </c>
      <c r="B2725">
        <v>140</v>
      </c>
      <c r="C2725">
        <v>80286.64</v>
      </c>
      <c r="D2725">
        <v>82698.06</v>
      </c>
      <c r="E2725">
        <v>82698.06</v>
      </c>
      <c r="F2725">
        <v>8220</v>
      </c>
      <c r="G2725" t="s">
        <v>538</v>
      </c>
      <c r="H2725" t="s">
        <v>267</v>
      </c>
      <c r="I2725" t="s">
        <v>266</v>
      </c>
      <c r="J2725">
        <v>0.5</v>
      </c>
      <c r="K2725">
        <v>0</v>
      </c>
    </row>
    <row r="2726" spans="1:11">
      <c r="A2726" s="57">
        <v>41518</v>
      </c>
      <c r="B2726">
        <v>1</v>
      </c>
      <c r="C2726">
        <v>-20.22</v>
      </c>
      <c r="D2726">
        <v>-19.64</v>
      </c>
      <c r="E2726">
        <v>-19.64</v>
      </c>
      <c r="F2726">
        <v>8241</v>
      </c>
      <c r="G2726" t="s">
        <v>564</v>
      </c>
      <c r="H2726" t="s">
        <v>267</v>
      </c>
      <c r="I2726" t="s">
        <v>266</v>
      </c>
      <c r="J2726">
        <v>0.5</v>
      </c>
      <c r="K2726">
        <v>0</v>
      </c>
    </row>
    <row r="2727" spans="1:11">
      <c r="A2727" s="57">
        <v>41518</v>
      </c>
      <c r="B2727">
        <v>8</v>
      </c>
      <c r="C2727">
        <v>1555.2</v>
      </c>
      <c r="D2727">
        <v>1670.9</v>
      </c>
      <c r="E2727">
        <v>1670.9</v>
      </c>
      <c r="F2727">
        <v>8244</v>
      </c>
      <c r="G2727" t="s">
        <v>539</v>
      </c>
      <c r="H2727" t="s">
        <v>267</v>
      </c>
      <c r="I2727" t="s">
        <v>266</v>
      </c>
      <c r="J2727">
        <v>0.5</v>
      </c>
      <c r="K2727">
        <v>0</v>
      </c>
    </row>
    <row r="2728" spans="1:11">
      <c r="A2728" s="57">
        <v>41518</v>
      </c>
      <c r="B2728">
        <v>190</v>
      </c>
      <c r="C2728">
        <v>94131</v>
      </c>
      <c r="D2728">
        <v>94131</v>
      </c>
      <c r="E2728">
        <v>94131</v>
      </c>
      <c r="F2728">
        <v>8249</v>
      </c>
      <c r="G2728" t="s">
        <v>540</v>
      </c>
      <c r="H2728" t="s">
        <v>265</v>
      </c>
      <c r="I2728" t="s">
        <v>266</v>
      </c>
      <c r="J2728">
        <v>0.5</v>
      </c>
      <c r="K2728">
        <v>0</v>
      </c>
    </row>
    <row r="2729" spans="1:11">
      <c r="A2729" s="57">
        <v>41518</v>
      </c>
      <c r="B2729">
        <v>19</v>
      </c>
      <c r="C2729">
        <v>9194.2900000000009</v>
      </c>
      <c r="D2729">
        <v>9470.15</v>
      </c>
      <c r="E2729">
        <v>9470.15</v>
      </c>
      <c r="F2729">
        <v>8249</v>
      </c>
      <c r="G2729" t="s">
        <v>540</v>
      </c>
      <c r="H2729" t="s">
        <v>267</v>
      </c>
      <c r="I2729" t="s">
        <v>266</v>
      </c>
      <c r="J2729">
        <v>0.5</v>
      </c>
      <c r="K2729">
        <v>0</v>
      </c>
    </row>
    <row r="2730" spans="1:11">
      <c r="A2730" s="57">
        <v>41518</v>
      </c>
      <c r="B2730">
        <v>1046</v>
      </c>
      <c r="C2730">
        <v>470052.36</v>
      </c>
      <c r="D2730">
        <v>470052.36</v>
      </c>
      <c r="E2730">
        <v>470052.36</v>
      </c>
      <c r="F2730">
        <v>8299</v>
      </c>
      <c r="G2730" t="s">
        <v>541</v>
      </c>
      <c r="H2730" t="s">
        <v>265</v>
      </c>
      <c r="I2730" t="s">
        <v>266</v>
      </c>
      <c r="J2730">
        <v>0.5</v>
      </c>
      <c r="K2730">
        <v>0</v>
      </c>
    </row>
    <row r="2731" spans="1:11">
      <c r="A2731" s="57">
        <v>41518</v>
      </c>
      <c r="B2731">
        <v>230</v>
      </c>
      <c r="C2731">
        <v>80617.19</v>
      </c>
      <c r="D2731">
        <v>83124.929999999993</v>
      </c>
      <c r="E2731">
        <v>83124.929999999993</v>
      </c>
      <c r="F2731">
        <v>8299</v>
      </c>
      <c r="G2731" t="s">
        <v>541</v>
      </c>
      <c r="H2731" t="s">
        <v>267</v>
      </c>
      <c r="I2731" t="s">
        <v>266</v>
      </c>
      <c r="J2731">
        <v>0.5</v>
      </c>
      <c r="K2731">
        <v>0</v>
      </c>
    </row>
    <row r="2732" spans="1:11">
      <c r="A2732" s="57">
        <v>41518</v>
      </c>
      <c r="B2732">
        <v>421</v>
      </c>
      <c r="C2732">
        <v>136813.84</v>
      </c>
      <c r="D2732">
        <v>136813.84</v>
      </c>
      <c r="E2732">
        <v>136813.84</v>
      </c>
      <c r="F2732">
        <v>8351</v>
      </c>
      <c r="G2732" t="s">
        <v>542</v>
      </c>
      <c r="H2732" t="s">
        <v>265</v>
      </c>
      <c r="I2732" t="s">
        <v>266</v>
      </c>
      <c r="J2732">
        <v>0.5</v>
      </c>
      <c r="K2732">
        <v>0</v>
      </c>
    </row>
    <row r="2733" spans="1:11">
      <c r="A2733" s="57">
        <v>41518</v>
      </c>
      <c r="B2733">
        <v>1</v>
      </c>
      <c r="C2733">
        <v>101.58</v>
      </c>
      <c r="D2733">
        <v>104.62</v>
      </c>
      <c r="E2733">
        <v>104.62</v>
      </c>
      <c r="F2733">
        <v>8351</v>
      </c>
      <c r="G2733" t="s">
        <v>542</v>
      </c>
      <c r="H2733" t="s">
        <v>267</v>
      </c>
      <c r="I2733" t="s">
        <v>266</v>
      </c>
      <c r="J2733">
        <v>0.5</v>
      </c>
      <c r="K2733">
        <v>0</v>
      </c>
    </row>
    <row r="2734" spans="1:11">
      <c r="A2734" s="57">
        <v>41518</v>
      </c>
      <c r="B2734">
        <v>22541</v>
      </c>
      <c r="C2734">
        <v>1760928.59</v>
      </c>
      <c r="D2734">
        <v>1760928.59</v>
      </c>
      <c r="E2734">
        <v>1760928.59</v>
      </c>
      <c r="F2734">
        <v>8398</v>
      </c>
      <c r="G2734" t="s">
        <v>543</v>
      </c>
      <c r="H2734" t="s">
        <v>265</v>
      </c>
      <c r="I2734" t="s">
        <v>266</v>
      </c>
      <c r="J2734">
        <v>0.5</v>
      </c>
      <c r="K2734">
        <v>0</v>
      </c>
    </row>
    <row r="2735" spans="1:11">
      <c r="A2735" s="57">
        <v>41518</v>
      </c>
      <c r="B2735">
        <v>765</v>
      </c>
      <c r="C2735">
        <v>78299.039999999994</v>
      </c>
      <c r="D2735">
        <v>80677.58</v>
      </c>
      <c r="E2735">
        <v>80677.58</v>
      </c>
      <c r="F2735">
        <v>8398</v>
      </c>
      <c r="G2735" t="s">
        <v>543</v>
      </c>
      <c r="H2735" t="s">
        <v>267</v>
      </c>
      <c r="I2735" t="s">
        <v>266</v>
      </c>
      <c r="J2735">
        <v>0.5</v>
      </c>
      <c r="K2735">
        <v>0</v>
      </c>
    </row>
    <row r="2736" spans="1:11">
      <c r="A2736" s="57">
        <v>41518</v>
      </c>
      <c r="B2736">
        <v>1</v>
      </c>
      <c r="C2736">
        <v>14.1</v>
      </c>
      <c r="D2736">
        <v>14.1</v>
      </c>
      <c r="E2736">
        <v>14.1</v>
      </c>
      <c r="F2736">
        <v>8641</v>
      </c>
      <c r="G2736" t="s">
        <v>544</v>
      </c>
      <c r="H2736" t="s">
        <v>265</v>
      </c>
      <c r="I2736" t="s">
        <v>266</v>
      </c>
      <c r="J2736">
        <v>0.5</v>
      </c>
      <c r="K2736">
        <v>0</v>
      </c>
    </row>
    <row r="2737" spans="1:11">
      <c r="A2737" s="57">
        <v>41518</v>
      </c>
      <c r="B2737">
        <v>6</v>
      </c>
      <c r="C2737">
        <v>5323.82</v>
      </c>
      <c r="D2737">
        <v>5483.52</v>
      </c>
      <c r="E2737">
        <v>5483.52</v>
      </c>
      <c r="F2737">
        <v>8641</v>
      </c>
      <c r="G2737" t="s">
        <v>544</v>
      </c>
      <c r="H2737" t="s">
        <v>267</v>
      </c>
      <c r="I2737" t="s">
        <v>266</v>
      </c>
      <c r="J2737">
        <v>0.5</v>
      </c>
      <c r="K2737">
        <v>0</v>
      </c>
    </row>
    <row r="2738" spans="1:11">
      <c r="A2738" s="57">
        <v>41518</v>
      </c>
      <c r="B2738">
        <v>30</v>
      </c>
      <c r="C2738">
        <v>5567.91</v>
      </c>
      <c r="D2738">
        <v>5734.91</v>
      </c>
      <c r="E2738">
        <v>5734.91</v>
      </c>
      <c r="F2738">
        <v>8661</v>
      </c>
      <c r="G2738" t="s">
        <v>545</v>
      </c>
      <c r="H2738" t="s">
        <v>267</v>
      </c>
      <c r="I2738" t="s">
        <v>266</v>
      </c>
      <c r="J2738">
        <v>0.5</v>
      </c>
      <c r="K2738">
        <v>0</v>
      </c>
    </row>
    <row r="2739" spans="1:11">
      <c r="A2739" s="57">
        <v>41518</v>
      </c>
      <c r="B2739">
        <v>3</v>
      </c>
      <c r="C2739">
        <v>100.34</v>
      </c>
      <c r="D2739">
        <v>103.34</v>
      </c>
      <c r="E2739">
        <v>103.34</v>
      </c>
      <c r="F2739">
        <v>8675</v>
      </c>
      <c r="G2739" t="s">
        <v>546</v>
      </c>
      <c r="H2739" t="s">
        <v>267</v>
      </c>
      <c r="I2739" t="s">
        <v>266</v>
      </c>
      <c r="J2739">
        <v>0.5</v>
      </c>
      <c r="K2739">
        <v>0</v>
      </c>
    </row>
    <row r="2740" spans="1:11">
      <c r="A2740" s="57">
        <v>41518</v>
      </c>
      <c r="B2740">
        <v>4122</v>
      </c>
      <c r="C2740">
        <v>478301.83</v>
      </c>
      <c r="D2740">
        <v>478301.83</v>
      </c>
      <c r="E2740">
        <v>478301.83</v>
      </c>
      <c r="F2740">
        <v>8699</v>
      </c>
      <c r="G2740" t="s">
        <v>547</v>
      </c>
      <c r="H2740" t="s">
        <v>265</v>
      </c>
      <c r="I2740" t="s">
        <v>266</v>
      </c>
      <c r="J2740">
        <v>0.5</v>
      </c>
      <c r="K2740">
        <v>0</v>
      </c>
    </row>
    <row r="2741" spans="1:11">
      <c r="A2741" s="57">
        <v>41518</v>
      </c>
      <c r="B2741">
        <v>167</v>
      </c>
      <c r="C2741">
        <v>79184.69</v>
      </c>
      <c r="D2741">
        <v>81580.37</v>
      </c>
      <c r="E2741">
        <v>81580.37</v>
      </c>
      <c r="F2741">
        <v>8699</v>
      </c>
      <c r="G2741" t="s">
        <v>547</v>
      </c>
      <c r="H2741" t="s">
        <v>267</v>
      </c>
      <c r="I2741" t="s">
        <v>266</v>
      </c>
      <c r="J2741">
        <v>0.5</v>
      </c>
      <c r="K2741">
        <v>0</v>
      </c>
    </row>
    <row r="2742" spans="1:11">
      <c r="A2742" s="57">
        <v>41518</v>
      </c>
      <c r="B2742">
        <v>2</v>
      </c>
      <c r="C2742">
        <v>632.41999999999996</v>
      </c>
      <c r="D2742">
        <v>651.38</v>
      </c>
      <c r="E2742">
        <v>651.38</v>
      </c>
      <c r="F2742">
        <v>8734</v>
      </c>
      <c r="G2742" t="s">
        <v>566</v>
      </c>
      <c r="H2742" t="s">
        <v>267</v>
      </c>
      <c r="I2742" t="s">
        <v>266</v>
      </c>
      <c r="J2742">
        <v>0.5</v>
      </c>
      <c r="K2742">
        <v>0</v>
      </c>
    </row>
    <row r="2743" spans="1:11">
      <c r="A2743" s="57">
        <v>41518</v>
      </c>
      <c r="B2743">
        <v>95</v>
      </c>
      <c r="C2743">
        <v>142970.85999999999</v>
      </c>
      <c r="D2743">
        <v>142970.85999999999</v>
      </c>
      <c r="E2743">
        <v>142970.85999999999</v>
      </c>
      <c r="F2743">
        <v>8911</v>
      </c>
      <c r="G2743" t="s">
        <v>548</v>
      </c>
      <c r="H2743" t="s">
        <v>265</v>
      </c>
      <c r="I2743" t="s">
        <v>266</v>
      </c>
      <c r="J2743">
        <v>0.5</v>
      </c>
      <c r="K2743">
        <v>0</v>
      </c>
    </row>
    <row r="2744" spans="1:11">
      <c r="A2744" s="57">
        <v>41518</v>
      </c>
      <c r="B2744">
        <v>1512</v>
      </c>
      <c r="C2744">
        <v>617911.18999999994</v>
      </c>
      <c r="D2744">
        <v>617911.18999999994</v>
      </c>
      <c r="E2744">
        <v>617911.18999999994</v>
      </c>
      <c r="F2744">
        <v>8931</v>
      </c>
      <c r="G2744" t="s">
        <v>549</v>
      </c>
      <c r="H2744" t="s">
        <v>265</v>
      </c>
      <c r="I2744" t="s">
        <v>266</v>
      </c>
      <c r="J2744">
        <v>0.5</v>
      </c>
      <c r="K2744">
        <v>0</v>
      </c>
    </row>
    <row r="2745" spans="1:11">
      <c r="A2745" s="57">
        <v>41518</v>
      </c>
      <c r="B2745">
        <v>20</v>
      </c>
      <c r="C2745">
        <v>2181.09</v>
      </c>
      <c r="D2745">
        <v>2248.5100000000002</v>
      </c>
      <c r="E2745">
        <v>2248.5100000000002</v>
      </c>
      <c r="F2745">
        <v>8931</v>
      </c>
      <c r="G2745" t="s">
        <v>549</v>
      </c>
      <c r="H2745" t="s">
        <v>267</v>
      </c>
      <c r="I2745" t="s">
        <v>266</v>
      </c>
      <c r="J2745">
        <v>0.5</v>
      </c>
      <c r="K2745">
        <v>0</v>
      </c>
    </row>
    <row r="2746" spans="1:11">
      <c r="A2746" s="57">
        <v>41518</v>
      </c>
      <c r="B2746">
        <v>894</v>
      </c>
      <c r="C2746">
        <v>461966.26</v>
      </c>
      <c r="D2746">
        <v>461966.26</v>
      </c>
      <c r="E2746">
        <v>461966.26</v>
      </c>
      <c r="F2746">
        <v>8999</v>
      </c>
      <c r="G2746" t="s">
        <v>550</v>
      </c>
      <c r="H2746" t="s">
        <v>265</v>
      </c>
      <c r="I2746" t="s">
        <v>266</v>
      </c>
      <c r="J2746">
        <v>0.5</v>
      </c>
      <c r="K2746">
        <v>0</v>
      </c>
    </row>
    <row r="2747" spans="1:11">
      <c r="A2747" s="57">
        <v>41518</v>
      </c>
      <c r="B2747">
        <v>643</v>
      </c>
      <c r="C2747">
        <v>78968.72</v>
      </c>
      <c r="D2747">
        <v>82023.240000000005</v>
      </c>
      <c r="E2747">
        <v>82023.240000000005</v>
      </c>
      <c r="F2747">
        <v>8999</v>
      </c>
      <c r="G2747" t="s">
        <v>550</v>
      </c>
      <c r="H2747" t="s">
        <v>267</v>
      </c>
      <c r="I2747" t="s">
        <v>266</v>
      </c>
      <c r="J2747">
        <v>0.5</v>
      </c>
      <c r="K2747">
        <v>0</v>
      </c>
    </row>
    <row r="2748" spans="1:11">
      <c r="A2748" s="57">
        <v>41518</v>
      </c>
      <c r="B2748">
        <v>1</v>
      </c>
      <c r="C2748">
        <v>291</v>
      </c>
      <c r="D2748">
        <v>291</v>
      </c>
      <c r="E2748">
        <v>291</v>
      </c>
      <c r="F2748">
        <v>9222</v>
      </c>
      <c r="G2748" t="s">
        <v>551</v>
      </c>
      <c r="H2748" t="s">
        <v>265</v>
      </c>
      <c r="I2748" t="s">
        <v>266</v>
      </c>
      <c r="J2748">
        <v>0.5</v>
      </c>
      <c r="K2748">
        <v>0</v>
      </c>
    </row>
    <row r="2749" spans="1:11">
      <c r="A2749" s="57">
        <v>41518</v>
      </c>
      <c r="B2749">
        <v>1</v>
      </c>
      <c r="C2749">
        <v>82.23</v>
      </c>
      <c r="D2749">
        <v>84.69</v>
      </c>
      <c r="E2749">
        <v>84.69</v>
      </c>
      <c r="F2749">
        <v>9222</v>
      </c>
      <c r="G2749" t="s">
        <v>551</v>
      </c>
      <c r="H2749" t="s">
        <v>267</v>
      </c>
      <c r="I2749" t="s">
        <v>266</v>
      </c>
      <c r="J2749">
        <v>0.5</v>
      </c>
      <c r="K2749">
        <v>0</v>
      </c>
    </row>
    <row r="2750" spans="1:11">
      <c r="A2750" s="57">
        <v>41518</v>
      </c>
      <c r="B2750">
        <v>10</v>
      </c>
      <c r="C2750">
        <v>1175.76</v>
      </c>
      <c r="D2750">
        <v>1211.06</v>
      </c>
      <c r="E2750">
        <v>1211.06</v>
      </c>
      <c r="F2750">
        <v>9311</v>
      </c>
      <c r="G2750" t="s">
        <v>552</v>
      </c>
      <c r="H2750" t="s">
        <v>267</v>
      </c>
      <c r="I2750" t="s">
        <v>266</v>
      </c>
      <c r="J2750">
        <v>0.5</v>
      </c>
      <c r="K2750">
        <v>0</v>
      </c>
    </row>
    <row r="2751" spans="1:11">
      <c r="A2751" s="57">
        <v>41518</v>
      </c>
      <c r="B2751">
        <v>36980</v>
      </c>
      <c r="C2751">
        <v>13388991.08</v>
      </c>
      <c r="D2751">
        <v>13388991.08</v>
      </c>
      <c r="E2751">
        <v>13388991.08</v>
      </c>
      <c r="F2751">
        <v>9399</v>
      </c>
      <c r="G2751" t="s">
        <v>553</v>
      </c>
      <c r="H2751" t="s">
        <v>265</v>
      </c>
      <c r="I2751" t="s">
        <v>266</v>
      </c>
      <c r="J2751">
        <v>0.5</v>
      </c>
      <c r="K2751">
        <v>0</v>
      </c>
    </row>
    <row r="2752" spans="1:11">
      <c r="A2752" s="57">
        <v>41518</v>
      </c>
      <c r="B2752">
        <v>1675</v>
      </c>
      <c r="C2752">
        <v>77070.34</v>
      </c>
      <c r="D2752">
        <v>79715.759999999995</v>
      </c>
      <c r="E2752">
        <v>79715.759999999995</v>
      </c>
      <c r="F2752">
        <v>9399</v>
      </c>
      <c r="G2752" t="s">
        <v>553</v>
      </c>
      <c r="H2752" t="s">
        <v>267</v>
      </c>
      <c r="I2752" t="s">
        <v>266</v>
      </c>
      <c r="J2752">
        <v>0.5</v>
      </c>
      <c r="K2752">
        <v>0</v>
      </c>
    </row>
    <row r="2753" spans="1:11">
      <c r="A2753" s="57">
        <v>41518</v>
      </c>
      <c r="B2753">
        <v>12983</v>
      </c>
      <c r="C2753">
        <v>1988627.81</v>
      </c>
      <c r="D2753">
        <v>1988627.81</v>
      </c>
      <c r="E2753">
        <v>1988627.81</v>
      </c>
      <c r="F2753">
        <v>9402</v>
      </c>
      <c r="G2753" t="s">
        <v>554</v>
      </c>
      <c r="H2753" t="s">
        <v>265</v>
      </c>
      <c r="I2753" t="s">
        <v>266</v>
      </c>
      <c r="J2753">
        <v>0.5</v>
      </c>
      <c r="K2753">
        <v>0</v>
      </c>
    </row>
    <row r="2754" spans="1:11">
      <c r="A2754" s="57">
        <v>41518</v>
      </c>
      <c r="B2754">
        <v>60</v>
      </c>
      <c r="C2754">
        <v>4479.05</v>
      </c>
      <c r="D2754">
        <v>4613.45</v>
      </c>
      <c r="E2754">
        <v>4613.45</v>
      </c>
      <c r="F2754">
        <v>9402</v>
      </c>
      <c r="G2754" t="s">
        <v>554</v>
      </c>
      <c r="H2754" t="s">
        <v>267</v>
      </c>
      <c r="I2754" t="s">
        <v>266</v>
      </c>
      <c r="J2754">
        <v>0.5</v>
      </c>
      <c r="K2754">
        <v>0</v>
      </c>
    </row>
    <row r="2755" spans="1:11">
      <c r="A2755" s="57">
        <v>41487</v>
      </c>
      <c r="B2755">
        <v>328</v>
      </c>
      <c r="C2755">
        <v>134779.85999999999</v>
      </c>
      <c r="D2755">
        <v>134779.85999999999</v>
      </c>
      <c r="E2755">
        <v>134779.85999999999</v>
      </c>
      <c r="F2755">
        <v>1520</v>
      </c>
      <c r="G2755" t="s">
        <v>317</v>
      </c>
      <c r="H2755" t="s">
        <v>265</v>
      </c>
      <c r="I2755" t="s">
        <v>268</v>
      </c>
      <c r="J2755">
        <v>0.5</v>
      </c>
      <c r="K2755">
        <v>0</v>
      </c>
    </row>
    <row r="2756" spans="1:11">
      <c r="A2756" s="57">
        <v>41487</v>
      </c>
      <c r="B2756">
        <v>46</v>
      </c>
      <c r="C2756">
        <v>5539.27</v>
      </c>
      <c r="D2756">
        <v>5644.03</v>
      </c>
      <c r="E2756">
        <v>5644.03</v>
      </c>
      <c r="F2756">
        <v>1520</v>
      </c>
      <c r="G2756" t="s">
        <v>317</v>
      </c>
      <c r="H2756" t="s">
        <v>267</v>
      </c>
      <c r="I2756" t="s">
        <v>268</v>
      </c>
      <c r="J2756">
        <v>0.5</v>
      </c>
      <c r="K2756">
        <v>0</v>
      </c>
    </row>
    <row r="2757" spans="1:11">
      <c r="A2757" s="57">
        <v>41487</v>
      </c>
      <c r="B2757">
        <v>72</v>
      </c>
      <c r="C2757">
        <v>107997.33</v>
      </c>
      <c r="D2757">
        <v>107997.33</v>
      </c>
      <c r="E2757">
        <v>107997.33</v>
      </c>
      <c r="F2757">
        <v>1711</v>
      </c>
      <c r="G2757" t="s">
        <v>318</v>
      </c>
      <c r="H2757" t="s">
        <v>265</v>
      </c>
      <c r="I2757" t="s">
        <v>266</v>
      </c>
      <c r="J2757">
        <v>0.5</v>
      </c>
      <c r="K2757">
        <v>0</v>
      </c>
    </row>
    <row r="2758" spans="1:11">
      <c r="A2758" s="57">
        <v>41487</v>
      </c>
      <c r="B2758">
        <v>2</v>
      </c>
      <c r="C2758">
        <v>4338.71</v>
      </c>
      <c r="D2758">
        <v>4468.87</v>
      </c>
      <c r="E2758">
        <v>4468.87</v>
      </c>
      <c r="F2758">
        <v>1711</v>
      </c>
      <c r="G2758" t="s">
        <v>318</v>
      </c>
      <c r="H2758" t="s">
        <v>267</v>
      </c>
      <c r="I2758" t="s">
        <v>266</v>
      </c>
      <c r="J2758">
        <v>0.5</v>
      </c>
      <c r="K2758">
        <v>0</v>
      </c>
    </row>
    <row r="2759" spans="1:11">
      <c r="A2759" s="57">
        <v>41487</v>
      </c>
      <c r="B2759">
        <v>7</v>
      </c>
      <c r="C2759">
        <v>6170.13</v>
      </c>
      <c r="D2759">
        <v>6170.13</v>
      </c>
      <c r="E2759">
        <v>6170.13</v>
      </c>
      <c r="F2759">
        <v>1731</v>
      </c>
      <c r="G2759" t="s">
        <v>319</v>
      </c>
      <c r="H2759" t="s">
        <v>265</v>
      </c>
      <c r="I2759" t="s">
        <v>266</v>
      </c>
      <c r="J2759">
        <v>0.5</v>
      </c>
      <c r="K2759">
        <v>0</v>
      </c>
    </row>
    <row r="2760" spans="1:11">
      <c r="A2760" s="57">
        <v>41487</v>
      </c>
      <c r="B2760">
        <v>4</v>
      </c>
      <c r="C2760">
        <v>3310.77</v>
      </c>
      <c r="D2760">
        <v>3410.11</v>
      </c>
      <c r="E2760">
        <v>3410.11</v>
      </c>
      <c r="F2760">
        <v>1799</v>
      </c>
      <c r="G2760" t="s">
        <v>320</v>
      </c>
      <c r="H2760" t="s">
        <v>267</v>
      </c>
      <c r="I2760" t="s">
        <v>266</v>
      </c>
      <c r="J2760">
        <v>0.5</v>
      </c>
      <c r="K2760">
        <v>0</v>
      </c>
    </row>
    <row r="2761" spans="1:11">
      <c r="A2761" s="57">
        <v>41487</v>
      </c>
      <c r="B2761">
        <v>4701</v>
      </c>
      <c r="C2761">
        <v>1020951.63</v>
      </c>
      <c r="D2761">
        <v>1020951.63</v>
      </c>
      <c r="E2761">
        <v>1020951.63</v>
      </c>
      <c r="F2761">
        <v>2741</v>
      </c>
      <c r="G2761" t="s">
        <v>321</v>
      </c>
      <c r="H2761" t="s">
        <v>265</v>
      </c>
      <c r="I2761" t="s">
        <v>266</v>
      </c>
      <c r="J2761">
        <v>0.5</v>
      </c>
      <c r="K2761">
        <v>0</v>
      </c>
    </row>
    <row r="2762" spans="1:11">
      <c r="A2762" s="57">
        <v>41487</v>
      </c>
      <c r="B2762">
        <v>66</v>
      </c>
      <c r="C2762">
        <v>21939.52</v>
      </c>
      <c r="D2762">
        <v>22505.360000000001</v>
      </c>
      <c r="E2762">
        <v>22505.360000000001</v>
      </c>
      <c r="F2762">
        <v>2741</v>
      </c>
      <c r="G2762" t="s">
        <v>321</v>
      </c>
      <c r="H2762" t="s">
        <v>267</v>
      </c>
      <c r="I2762" t="s">
        <v>266</v>
      </c>
      <c r="J2762">
        <v>0.5</v>
      </c>
      <c r="K2762">
        <v>0</v>
      </c>
    </row>
    <row r="2763" spans="1:11">
      <c r="A2763" s="57">
        <v>41487</v>
      </c>
      <c r="B2763">
        <v>94</v>
      </c>
      <c r="C2763">
        <v>12474.66</v>
      </c>
      <c r="D2763">
        <v>12871.78</v>
      </c>
      <c r="E2763">
        <v>12871.78</v>
      </c>
      <c r="F2763">
        <v>4011</v>
      </c>
      <c r="G2763" t="s">
        <v>322</v>
      </c>
      <c r="H2763" t="s">
        <v>267</v>
      </c>
      <c r="I2763" t="s">
        <v>266</v>
      </c>
      <c r="J2763">
        <v>0.5</v>
      </c>
      <c r="K2763">
        <v>0</v>
      </c>
    </row>
    <row r="2764" spans="1:11">
      <c r="A2764" s="57">
        <v>41487</v>
      </c>
      <c r="B2764">
        <v>399</v>
      </c>
      <c r="C2764">
        <v>135313.44</v>
      </c>
      <c r="D2764">
        <v>135313.44</v>
      </c>
      <c r="E2764">
        <v>135313.44</v>
      </c>
      <c r="F2764">
        <v>4111</v>
      </c>
      <c r="G2764" t="s">
        <v>323</v>
      </c>
      <c r="H2764" t="s">
        <v>265</v>
      </c>
      <c r="I2764" t="s">
        <v>266</v>
      </c>
      <c r="J2764">
        <v>0.5</v>
      </c>
      <c r="K2764">
        <v>0</v>
      </c>
    </row>
    <row r="2765" spans="1:11">
      <c r="A2765" s="57">
        <v>41487</v>
      </c>
      <c r="B2765">
        <v>376</v>
      </c>
      <c r="C2765">
        <v>20015.11</v>
      </c>
      <c r="D2765">
        <v>20619.43</v>
      </c>
      <c r="E2765">
        <v>20619.43</v>
      </c>
      <c r="F2765">
        <v>4111</v>
      </c>
      <c r="G2765" t="s">
        <v>323</v>
      </c>
      <c r="H2765" t="s">
        <v>267</v>
      </c>
      <c r="I2765" t="s">
        <v>266</v>
      </c>
      <c r="J2765">
        <v>0.5</v>
      </c>
      <c r="K2765">
        <v>0</v>
      </c>
    </row>
    <row r="2766" spans="1:11">
      <c r="A2766" s="57">
        <v>41487</v>
      </c>
      <c r="B2766">
        <v>249</v>
      </c>
      <c r="C2766">
        <v>14115.63</v>
      </c>
      <c r="D2766">
        <v>14115.63</v>
      </c>
      <c r="E2766">
        <v>14115.63</v>
      </c>
      <c r="F2766">
        <v>4112</v>
      </c>
      <c r="G2766" t="s">
        <v>324</v>
      </c>
      <c r="H2766" t="s">
        <v>265</v>
      </c>
      <c r="I2766" t="s">
        <v>266</v>
      </c>
      <c r="J2766">
        <v>0.5</v>
      </c>
      <c r="K2766">
        <v>0</v>
      </c>
    </row>
    <row r="2767" spans="1:11">
      <c r="A2767" s="57">
        <v>41487</v>
      </c>
      <c r="B2767">
        <v>498</v>
      </c>
      <c r="C2767">
        <v>76281.27</v>
      </c>
      <c r="D2767">
        <v>78740.81</v>
      </c>
      <c r="E2767">
        <v>78740.81</v>
      </c>
      <c r="F2767">
        <v>4112</v>
      </c>
      <c r="G2767" t="s">
        <v>324</v>
      </c>
      <c r="H2767" t="s">
        <v>267</v>
      </c>
      <c r="I2767" t="s">
        <v>266</v>
      </c>
      <c r="J2767">
        <v>0.5</v>
      </c>
      <c r="K2767">
        <v>0</v>
      </c>
    </row>
    <row r="2768" spans="1:11">
      <c r="A2768" s="57">
        <v>41487</v>
      </c>
      <c r="B2768">
        <v>66</v>
      </c>
      <c r="C2768">
        <v>15992.4</v>
      </c>
      <c r="D2768">
        <v>15992.4</v>
      </c>
      <c r="E2768">
        <v>15992.4</v>
      </c>
      <c r="F2768">
        <v>4119</v>
      </c>
      <c r="G2768" t="s">
        <v>325</v>
      </c>
      <c r="H2768" t="s">
        <v>265</v>
      </c>
      <c r="I2768" t="s">
        <v>266</v>
      </c>
      <c r="J2768">
        <v>0.5</v>
      </c>
      <c r="K2768">
        <v>0</v>
      </c>
    </row>
    <row r="2769" spans="1:11">
      <c r="A2769" s="57">
        <v>41487</v>
      </c>
      <c r="B2769">
        <v>2</v>
      </c>
      <c r="C2769">
        <v>2560.91</v>
      </c>
      <c r="D2769">
        <v>2637.75</v>
      </c>
      <c r="E2769">
        <v>2637.75</v>
      </c>
      <c r="F2769">
        <v>4119</v>
      </c>
      <c r="G2769" t="s">
        <v>325</v>
      </c>
      <c r="H2769" t="s">
        <v>267</v>
      </c>
      <c r="I2769" t="s">
        <v>266</v>
      </c>
      <c r="J2769">
        <v>0.5</v>
      </c>
      <c r="K2769">
        <v>0</v>
      </c>
    </row>
    <row r="2770" spans="1:11">
      <c r="A2770" s="57">
        <v>41487</v>
      </c>
      <c r="B2770">
        <v>16588</v>
      </c>
      <c r="C2770">
        <v>752683.78</v>
      </c>
      <c r="D2770">
        <v>752683.78</v>
      </c>
      <c r="E2770">
        <v>752683.78</v>
      </c>
      <c r="F2770">
        <v>4121</v>
      </c>
      <c r="G2770" t="s">
        <v>326</v>
      </c>
      <c r="H2770" t="s">
        <v>265</v>
      </c>
      <c r="I2770" t="s">
        <v>266</v>
      </c>
      <c r="J2770">
        <v>0.5</v>
      </c>
      <c r="K2770">
        <v>0</v>
      </c>
    </row>
    <row r="2771" spans="1:11">
      <c r="A2771" s="57">
        <v>41487</v>
      </c>
      <c r="B2771">
        <v>1195</v>
      </c>
      <c r="C2771">
        <v>54627.09</v>
      </c>
      <c r="D2771">
        <v>56292.85</v>
      </c>
      <c r="E2771">
        <v>56292.85</v>
      </c>
      <c r="F2771">
        <v>4121</v>
      </c>
      <c r="G2771" t="s">
        <v>326</v>
      </c>
      <c r="H2771" t="s">
        <v>267</v>
      </c>
      <c r="I2771" t="s">
        <v>266</v>
      </c>
      <c r="J2771">
        <v>0.5</v>
      </c>
      <c r="K2771">
        <v>0</v>
      </c>
    </row>
    <row r="2772" spans="1:11">
      <c r="A2772" s="57">
        <v>41487</v>
      </c>
      <c r="B2772">
        <v>11</v>
      </c>
      <c r="C2772">
        <v>984.6</v>
      </c>
      <c r="D2772">
        <v>984.6</v>
      </c>
      <c r="E2772">
        <v>984.6</v>
      </c>
      <c r="F2772">
        <v>4131</v>
      </c>
      <c r="G2772" t="s">
        <v>327</v>
      </c>
      <c r="H2772" t="s">
        <v>265</v>
      </c>
      <c r="I2772" t="s">
        <v>266</v>
      </c>
      <c r="J2772">
        <v>0.5</v>
      </c>
      <c r="K2772">
        <v>0</v>
      </c>
    </row>
    <row r="2773" spans="1:11">
      <c r="A2773" s="57">
        <v>41487</v>
      </c>
      <c r="B2773">
        <v>106</v>
      </c>
      <c r="C2773">
        <v>11935.37</v>
      </c>
      <c r="D2773">
        <v>12293.43</v>
      </c>
      <c r="E2773">
        <v>12293.43</v>
      </c>
      <c r="F2773">
        <v>4131</v>
      </c>
      <c r="G2773" t="s">
        <v>327</v>
      </c>
      <c r="H2773" t="s">
        <v>267</v>
      </c>
      <c r="I2773" t="s">
        <v>266</v>
      </c>
      <c r="J2773">
        <v>0.5</v>
      </c>
      <c r="K2773">
        <v>0</v>
      </c>
    </row>
    <row r="2774" spans="1:11">
      <c r="A2774" s="57">
        <v>41487</v>
      </c>
      <c r="B2774">
        <v>204</v>
      </c>
      <c r="C2774">
        <v>26473.43</v>
      </c>
      <c r="D2774">
        <v>26473.43</v>
      </c>
      <c r="E2774">
        <v>26473.43</v>
      </c>
      <c r="F2774">
        <v>4214</v>
      </c>
      <c r="G2774" t="s">
        <v>328</v>
      </c>
      <c r="H2774" t="s">
        <v>265</v>
      </c>
      <c r="I2774" t="s">
        <v>266</v>
      </c>
      <c r="J2774">
        <v>0.5</v>
      </c>
      <c r="K2774">
        <v>0</v>
      </c>
    </row>
    <row r="2775" spans="1:11">
      <c r="A2775" s="57">
        <v>41487</v>
      </c>
      <c r="B2775">
        <v>24</v>
      </c>
      <c r="C2775">
        <v>3401.96</v>
      </c>
      <c r="D2775">
        <v>3504.02</v>
      </c>
      <c r="E2775">
        <v>3504.02</v>
      </c>
      <c r="F2775">
        <v>4214</v>
      </c>
      <c r="G2775" t="s">
        <v>328</v>
      </c>
      <c r="H2775" t="s">
        <v>267</v>
      </c>
      <c r="I2775" t="s">
        <v>266</v>
      </c>
      <c r="J2775">
        <v>0.5</v>
      </c>
      <c r="K2775">
        <v>0</v>
      </c>
    </row>
    <row r="2776" spans="1:11">
      <c r="A2776" s="57">
        <v>41487</v>
      </c>
      <c r="B2776">
        <v>457</v>
      </c>
      <c r="C2776">
        <v>483833.25</v>
      </c>
      <c r="D2776">
        <v>483833.25</v>
      </c>
      <c r="E2776">
        <v>483833.25</v>
      </c>
      <c r="F2776">
        <v>4215</v>
      </c>
      <c r="G2776" t="s">
        <v>329</v>
      </c>
      <c r="H2776" t="s">
        <v>265</v>
      </c>
      <c r="I2776" t="s">
        <v>266</v>
      </c>
      <c r="J2776">
        <v>0.5</v>
      </c>
      <c r="K2776">
        <v>0</v>
      </c>
    </row>
    <row r="2777" spans="1:11">
      <c r="A2777" s="57">
        <v>41487</v>
      </c>
      <c r="B2777">
        <v>68</v>
      </c>
      <c r="C2777">
        <v>154721.60999999999</v>
      </c>
      <c r="D2777">
        <v>159369.19</v>
      </c>
      <c r="E2777">
        <v>159369.19</v>
      </c>
      <c r="F2777">
        <v>4215</v>
      </c>
      <c r="G2777" t="s">
        <v>329</v>
      </c>
      <c r="H2777" t="s">
        <v>267</v>
      </c>
      <c r="I2777" t="s">
        <v>266</v>
      </c>
      <c r="J2777">
        <v>0.5</v>
      </c>
      <c r="K2777">
        <v>0</v>
      </c>
    </row>
    <row r="2778" spans="1:11">
      <c r="A2778" s="57">
        <v>41487</v>
      </c>
      <c r="B2778">
        <v>9</v>
      </c>
      <c r="C2778">
        <v>2872.41</v>
      </c>
      <c r="D2778">
        <v>2958.59</v>
      </c>
      <c r="E2778">
        <v>2958.59</v>
      </c>
      <c r="F2778">
        <v>4225</v>
      </c>
      <c r="G2778" t="s">
        <v>330</v>
      </c>
      <c r="H2778" t="s">
        <v>267</v>
      </c>
      <c r="I2778" t="s">
        <v>266</v>
      </c>
      <c r="J2778">
        <v>0.5</v>
      </c>
      <c r="K2778">
        <v>0</v>
      </c>
    </row>
    <row r="2779" spans="1:11">
      <c r="A2779" s="57">
        <v>41487</v>
      </c>
      <c r="B2779">
        <v>137</v>
      </c>
      <c r="C2779">
        <v>160979.21</v>
      </c>
      <c r="D2779">
        <v>160979.21</v>
      </c>
      <c r="E2779">
        <v>160979.21</v>
      </c>
      <c r="F2779">
        <v>4411</v>
      </c>
      <c r="G2779" t="s">
        <v>331</v>
      </c>
      <c r="H2779" t="s">
        <v>265</v>
      </c>
      <c r="I2779" t="s">
        <v>269</v>
      </c>
      <c r="J2779">
        <v>0.52</v>
      </c>
      <c r="K2779">
        <v>0</v>
      </c>
    </row>
    <row r="2780" spans="1:11">
      <c r="A2780" s="57">
        <v>41487</v>
      </c>
      <c r="B2780">
        <v>1173</v>
      </c>
      <c r="C2780">
        <v>1475344.09</v>
      </c>
      <c r="D2780">
        <v>1497364.35</v>
      </c>
      <c r="E2780">
        <v>1497364.35</v>
      </c>
      <c r="F2780">
        <v>4411</v>
      </c>
      <c r="G2780" t="s">
        <v>331</v>
      </c>
      <c r="H2780" t="s">
        <v>267</v>
      </c>
      <c r="I2780" t="s">
        <v>269</v>
      </c>
      <c r="J2780">
        <v>0.52</v>
      </c>
      <c r="K2780">
        <v>0</v>
      </c>
    </row>
    <row r="2781" spans="1:11">
      <c r="A2781" s="57">
        <v>41487</v>
      </c>
      <c r="B2781">
        <v>73</v>
      </c>
      <c r="C2781">
        <v>3917.89</v>
      </c>
      <c r="D2781">
        <v>3917.89</v>
      </c>
      <c r="E2781">
        <v>3917.89</v>
      </c>
      <c r="F2781">
        <v>4457</v>
      </c>
      <c r="G2781" t="s">
        <v>332</v>
      </c>
      <c r="H2781" t="s">
        <v>265</v>
      </c>
      <c r="I2781" t="s">
        <v>266</v>
      </c>
      <c r="J2781">
        <v>0.5</v>
      </c>
      <c r="K2781">
        <v>0</v>
      </c>
    </row>
    <row r="2782" spans="1:11">
      <c r="A2782" s="57">
        <v>41487</v>
      </c>
      <c r="B2782">
        <v>11</v>
      </c>
      <c r="C2782">
        <v>1937.47</v>
      </c>
      <c r="D2782">
        <v>1995.57</v>
      </c>
      <c r="E2782">
        <v>1995.57</v>
      </c>
      <c r="F2782">
        <v>4457</v>
      </c>
      <c r="G2782" t="s">
        <v>332</v>
      </c>
      <c r="H2782" t="s">
        <v>267</v>
      </c>
      <c r="I2782" t="s">
        <v>266</v>
      </c>
      <c r="J2782">
        <v>0.5</v>
      </c>
      <c r="K2782">
        <v>0</v>
      </c>
    </row>
    <row r="2783" spans="1:11">
      <c r="A2783" s="57">
        <v>41487</v>
      </c>
      <c r="B2783">
        <v>8</v>
      </c>
      <c r="C2783">
        <v>5164.24</v>
      </c>
      <c r="D2783">
        <v>5164.24</v>
      </c>
      <c r="E2783">
        <v>5164.24</v>
      </c>
      <c r="F2783">
        <v>4468</v>
      </c>
      <c r="G2783" t="s">
        <v>333</v>
      </c>
      <c r="H2783" t="s">
        <v>265</v>
      </c>
      <c r="I2783" t="s">
        <v>266</v>
      </c>
      <c r="J2783">
        <v>0.5</v>
      </c>
      <c r="K2783">
        <v>0</v>
      </c>
    </row>
    <row r="2784" spans="1:11">
      <c r="A2784" s="57">
        <v>41487</v>
      </c>
      <c r="B2784">
        <v>6</v>
      </c>
      <c r="C2784">
        <v>744.61</v>
      </c>
      <c r="D2784">
        <v>766.93</v>
      </c>
      <c r="E2784">
        <v>766.93</v>
      </c>
      <c r="F2784">
        <v>4468</v>
      </c>
      <c r="G2784" t="s">
        <v>333</v>
      </c>
      <c r="H2784" t="s">
        <v>267</v>
      </c>
      <c r="I2784" t="s">
        <v>266</v>
      </c>
      <c r="J2784">
        <v>0.5</v>
      </c>
      <c r="K2784">
        <v>0</v>
      </c>
    </row>
    <row r="2785" spans="1:11">
      <c r="A2785" s="57">
        <v>41487</v>
      </c>
      <c r="B2785">
        <v>3</v>
      </c>
      <c r="C2785">
        <v>4133.62</v>
      </c>
      <c r="D2785">
        <v>0</v>
      </c>
      <c r="E2785">
        <v>4133.62</v>
      </c>
      <c r="F2785">
        <v>4511</v>
      </c>
      <c r="G2785" t="s">
        <v>334</v>
      </c>
      <c r="H2785" t="s">
        <v>265</v>
      </c>
      <c r="I2785">
        <v>0</v>
      </c>
      <c r="J2785">
        <v>0</v>
      </c>
      <c r="K2785">
        <v>0</v>
      </c>
    </row>
    <row r="2786" spans="1:11">
      <c r="A2786" s="57">
        <v>41487</v>
      </c>
      <c r="B2786">
        <v>44707</v>
      </c>
      <c r="C2786">
        <v>19230559.210000001</v>
      </c>
      <c r="D2786">
        <v>19230559.210000001</v>
      </c>
      <c r="E2786">
        <v>19230559.210000001</v>
      </c>
      <c r="F2786">
        <v>4511</v>
      </c>
      <c r="G2786" t="s">
        <v>334</v>
      </c>
      <c r="H2786" t="s">
        <v>265</v>
      </c>
      <c r="I2786" t="s">
        <v>270</v>
      </c>
      <c r="J2786">
        <v>0.5</v>
      </c>
      <c r="K2786">
        <v>0</v>
      </c>
    </row>
    <row r="2787" spans="1:11">
      <c r="A2787" s="57">
        <v>41487</v>
      </c>
      <c r="B2787">
        <v>6805</v>
      </c>
      <c r="C2787">
        <v>2950054.77</v>
      </c>
      <c r="D2787">
        <v>3019334.73</v>
      </c>
      <c r="E2787">
        <v>3019334.73</v>
      </c>
      <c r="F2787">
        <v>4511</v>
      </c>
      <c r="G2787" t="s">
        <v>334</v>
      </c>
      <c r="H2787" t="s">
        <v>267</v>
      </c>
      <c r="I2787" t="s">
        <v>270</v>
      </c>
      <c r="J2787">
        <v>0.5</v>
      </c>
      <c r="K2787">
        <v>0</v>
      </c>
    </row>
    <row r="2788" spans="1:11">
      <c r="A2788" s="57">
        <v>41487</v>
      </c>
      <c r="B2788">
        <v>119</v>
      </c>
      <c r="C2788">
        <v>10678.31</v>
      </c>
      <c r="D2788">
        <v>10678.31</v>
      </c>
      <c r="E2788">
        <v>10678.31</v>
      </c>
      <c r="F2788">
        <v>4582</v>
      </c>
      <c r="G2788" t="s">
        <v>335</v>
      </c>
      <c r="H2788" t="s">
        <v>265</v>
      </c>
      <c r="I2788" t="s">
        <v>270</v>
      </c>
      <c r="J2788">
        <v>0.5</v>
      </c>
      <c r="K2788">
        <v>0</v>
      </c>
    </row>
    <row r="2789" spans="1:11">
      <c r="A2789" s="57">
        <v>41487</v>
      </c>
      <c r="B2789">
        <v>11</v>
      </c>
      <c r="C2789">
        <v>2193.0300000000002</v>
      </c>
      <c r="D2789">
        <v>2258.83</v>
      </c>
      <c r="E2789">
        <v>2258.83</v>
      </c>
      <c r="F2789">
        <v>4582</v>
      </c>
      <c r="G2789" t="s">
        <v>335</v>
      </c>
      <c r="H2789" t="s">
        <v>267</v>
      </c>
      <c r="I2789" t="s">
        <v>270</v>
      </c>
      <c r="J2789">
        <v>0.5</v>
      </c>
      <c r="K2789">
        <v>0</v>
      </c>
    </row>
    <row r="2790" spans="1:11">
      <c r="A2790" s="57">
        <v>41487</v>
      </c>
      <c r="B2790">
        <v>1</v>
      </c>
      <c r="C2790">
        <v>-3522.47</v>
      </c>
      <c r="D2790">
        <v>0</v>
      </c>
      <c r="E2790">
        <v>-3522.47</v>
      </c>
      <c r="F2790">
        <v>4722</v>
      </c>
      <c r="G2790" t="s">
        <v>336</v>
      </c>
      <c r="H2790" t="s">
        <v>265</v>
      </c>
      <c r="I2790">
        <v>0</v>
      </c>
      <c r="J2790">
        <v>0</v>
      </c>
      <c r="K2790">
        <v>0</v>
      </c>
    </row>
    <row r="2791" spans="1:11">
      <c r="A2791" s="57">
        <v>41487</v>
      </c>
      <c r="B2791">
        <v>12700</v>
      </c>
      <c r="C2791">
        <v>8982809.1400000006</v>
      </c>
      <c r="D2791">
        <v>8982809.1400000006</v>
      </c>
      <c r="E2791">
        <v>8982809.1400000006</v>
      </c>
      <c r="F2791">
        <v>4722</v>
      </c>
      <c r="G2791" t="s">
        <v>336</v>
      </c>
      <c r="H2791" t="s">
        <v>265</v>
      </c>
      <c r="I2791" t="s">
        <v>269</v>
      </c>
      <c r="J2791">
        <v>0.52</v>
      </c>
      <c r="K2791">
        <v>0</v>
      </c>
    </row>
    <row r="2792" spans="1:11">
      <c r="A2792" s="57">
        <v>41487</v>
      </c>
      <c r="B2792">
        <v>2398</v>
      </c>
      <c r="C2792">
        <v>1384202.08</v>
      </c>
      <c r="D2792">
        <v>1425371.3</v>
      </c>
      <c r="E2792">
        <v>1425371.3</v>
      </c>
      <c r="F2792">
        <v>4722</v>
      </c>
      <c r="G2792" t="s">
        <v>336</v>
      </c>
      <c r="H2792" t="s">
        <v>267</v>
      </c>
      <c r="I2792" t="s">
        <v>269</v>
      </c>
      <c r="J2792">
        <v>0.52</v>
      </c>
      <c r="K2792">
        <v>0</v>
      </c>
    </row>
    <row r="2793" spans="1:11">
      <c r="A2793" s="57">
        <v>41487</v>
      </c>
      <c r="B2793">
        <v>1</v>
      </c>
      <c r="C2793">
        <v>25</v>
      </c>
      <c r="D2793">
        <v>0</v>
      </c>
      <c r="E2793">
        <v>25</v>
      </c>
      <c r="F2793">
        <v>4784</v>
      </c>
      <c r="G2793" t="s">
        <v>337</v>
      </c>
      <c r="H2793" t="s">
        <v>265</v>
      </c>
      <c r="I2793">
        <v>0</v>
      </c>
      <c r="J2793">
        <v>0</v>
      </c>
      <c r="K2793">
        <v>0</v>
      </c>
    </row>
    <row r="2794" spans="1:11">
      <c r="A2794" s="57">
        <v>41487</v>
      </c>
      <c r="B2794">
        <v>11432</v>
      </c>
      <c r="C2794">
        <v>544123.68999999994</v>
      </c>
      <c r="D2794">
        <v>544123.68999999994</v>
      </c>
      <c r="E2794">
        <v>544123.68999999994</v>
      </c>
      <c r="F2794">
        <v>4784</v>
      </c>
      <c r="G2794" t="s">
        <v>337</v>
      </c>
      <c r="H2794" t="s">
        <v>265</v>
      </c>
      <c r="I2794" t="s">
        <v>266</v>
      </c>
      <c r="J2794">
        <v>0.5</v>
      </c>
      <c r="K2794">
        <v>0</v>
      </c>
    </row>
    <row r="2795" spans="1:11">
      <c r="A2795" s="57">
        <v>41487</v>
      </c>
      <c r="B2795">
        <v>220</v>
      </c>
      <c r="C2795">
        <v>4422.74</v>
      </c>
      <c r="D2795">
        <v>4572.32</v>
      </c>
      <c r="E2795">
        <v>4572.32</v>
      </c>
      <c r="F2795">
        <v>4784</v>
      </c>
      <c r="G2795" t="s">
        <v>337</v>
      </c>
      <c r="H2795" t="s">
        <v>267</v>
      </c>
      <c r="I2795" t="s">
        <v>266</v>
      </c>
      <c r="J2795">
        <v>0.5</v>
      </c>
      <c r="K2795">
        <v>0</v>
      </c>
    </row>
    <row r="2796" spans="1:11">
      <c r="A2796" s="57">
        <v>41487</v>
      </c>
      <c r="B2796">
        <v>936</v>
      </c>
      <c r="C2796">
        <v>158578.46</v>
      </c>
      <c r="D2796">
        <v>158578.46</v>
      </c>
      <c r="E2796">
        <v>158578.46</v>
      </c>
      <c r="F2796">
        <v>4789</v>
      </c>
      <c r="G2796" t="s">
        <v>338</v>
      </c>
      <c r="H2796" t="s">
        <v>265</v>
      </c>
      <c r="I2796" t="s">
        <v>266</v>
      </c>
      <c r="J2796">
        <v>0.5</v>
      </c>
      <c r="K2796">
        <v>0</v>
      </c>
    </row>
    <row r="2797" spans="1:11">
      <c r="A2797" s="57">
        <v>41487</v>
      </c>
      <c r="B2797">
        <v>291</v>
      </c>
      <c r="C2797">
        <v>38096.39</v>
      </c>
      <c r="D2797">
        <v>39252.230000000003</v>
      </c>
      <c r="E2797">
        <v>39252.230000000003</v>
      </c>
      <c r="F2797">
        <v>4789</v>
      </c>
      <c r="G2797" t="s">
        <v>338</v>
      </c>
      <c r="H2797" t="s">
        <v>267</v>
      </c>
      <c r="I2797" t="s">
        <v>266</v>
      </c>
      <c r="J2797">
        <v>0.5</v>
      </c>
      <c r="K2797">
        <v>0</v>
      </c>
    </row>
    <row r="2798" spans="1:11">
      <c r="A2798" s="57">
        <v>41487</v>
      </c>
      <c r="B2798">
        <v>5636</v>
      </c>
      <c r="C2798">
        <v>425403.28</v>
      </c>
      <c r="D2798">
        <v>425403.28</v>
      </c>
      <c r="E2798">
        <v>425403.28</v>
      </c>
      <c r="F2798">
        <v>4812</v>
      </c>
      <c r="G2798" t="s">
        <v>339</v>
      </c>
      <c r="H2798" t="s">
        <v>265</v>
      </c>
      <c r="I2798" t="s">
        <v>266</v>
      </c>
      <c r="J2798">
        <v>0.5</v>
      </c>
      <c r="K2798">
        <v>0</v>
      </c>
    </row>
    <row r="2799" spans="1:11">
      <c r="A2799" s="57">
        <v>41487</v>
      </c>
      <c r="B2799">
        <v>261</v>
      </c>
      <c r="C2799">
        <v>21126.07</v>
      </c>
      <c r="D2799">
        <v>21751.29</v>
      </c>
      <c r="E2799">
        <v>21751.29</v>
      </c>
      <c r="F2799">
        <v>4812</v>
      </c>
      <c r="G2799" t="s">
        <v>339</v>
      </c>
      <c r="H2799" t="s">
        <v>267</v>
      </c>
      <c r="I2799" t="s">
        <v>266</v>
      </c>
      <c r="J2799">
        <v>0.5</v>
      </c>
      <c r="K2799">
        <v>0</v>
      </c>
    </row>
    <row r="2800" spans="1:11">
      <c r="A2800" s="57">
        <v>41487</v>
      </c>
      <c r="B2800">
        <v>1</v>
      </c>
      <c r="C2800">
        <v>41.53</v>
      </c>
      <c r="D2800">
        <v>0</v>
      </c>
      <c r="E2800">
        <v>41.53</v>
      </c>
      <c r="F2800">
        <v>4814</v>
      </c>
      <c r="G2800" t="s">
        <v>340</v>
      </c>
      <c r="H2800" t="s">
        <v>265</v>
      </c>
      <c r="I2800">
        <v>0</v>
      </c>
      <c r="J2800">
        <v>0</v>
      </c>
      <c r="K2800">
        <v>0</v>
      </c>
    </row>
    <row r="2801" spans="1:11">
      <c r="A2801" s="57">
        <v>41487</v>
      </c>
      <c r="B2801">
        <v>67914</v>
      </c>
      <c r="C2801">
        <v>7987470.3799999999</v>
      </c>
      <c r="D2801">
        <v>7987470.3799999999</v>
      </c>
      <c r="E2801">
        <v>7987470.3799999999</v>
      </c>
      <c r="F2801">
        <v>4814</v>
      </c>
      <c r="G2801" t="s">
        <v>340</v>
      </c>
      <c r="H2801" t="s">
        <v>265</v>
      </c>
      <c r="I2801" t="s">
        <v>266</v>
      </c>
      <c r="J2801">
        <v>0.5</v>
      </c>
      <c r="K2801">
        <v>0</v>
      </c>
    </row>
    <row r="2802" spans="1:11">
      <c r="A2802" s="57">
        <v>41487</v>
      </c>
      <c r="B2802">
        <v>926</v>
      </c>
      <c r="C2802">
        <v>29485.17</v>
      </c>
      <c r="D2802">
        <v>30281.55</v>
      </c>
      <c r="E2802">
        <v>30281.55</v>
      </c>
      <c r="F2802">
        <v>4814</v>
      </c>
      <c r="G2802" t="s">
        <v>340</v>
      </c>
      <c r="H2802" t="s">
        <v>267</v>
      </c>
      <c r="I2802" t="s">
        <v>266</v>
      </c>
      <c r="J2802">
        <v>0.5</v>
      </c>
      <c r="K2802">
        <v>0</v>
      </c>
    </row>
    <row r="2803" spans="1:11">
      <c r="A2803" s="57">
        <v>41487</v>
      </c>
      <c r="B2803">
        <v>259</v>
      </c>
      <c r="C2803">
        <v>32019.64</v>
      </c>
      <c r="D2803">
        <v>32019.64</v>
      </c>
      <c r="E2803">
        <v>32019.64</v>
      </c>
      <c r="F2803">
        <v>4816</v>
      </c>
      <c r="G2803" t="s">
        <v>341</v>
      </c>
      <c r="H2803" t="s">
        <v>265</v>
      </c>
      <c r="I2803" t="s">
        <v>266</v>
      </c>
      <c r="J2803">
        <v>0.5</v>
      </c>
      <c r="K2803">
        <v>0</v>
      </c>
    </row>
    <row r="2804" spans="1:11">
      <c r="A2804" s="57">
        <v>41487</v>
      </c>
      <c r="B2804">
        <v>189</v>
      </c>
      <c r="C2804">
        <v>6907.91</v>
      </c>
      <c r="D2804">
        <v>7121.39</v>
      </c>
      <c r="E2804">
        <v>7121.39</v>
      </c>
      <c r="F2804">
        <v>4816</v>
      </c>
      <c r="G2804" t="s">
        <v>341</v>
      </c>
      <c r="H2804" t="s">
        <v>267</v>
      </c>
      <c r="I2804" t="s">
        <v>266</v>
      </c>
      <c r="J2804">
        <v>0.5</v>
      </c>
      <c r="K2804">
        <v>0</v>
      </c>
    </row>
    <row r="2805" spans="1:11">
      <c r="A2805" s="57">
        <v>41487</v>
      </c>
      <c r="B2805">
        <v>35</v>
      </c>
      <c r="C2805">
        <v>2053.98</v>
      </c>
      <c r="D2805">
        <v>2167.98</v>
      </c>
      <c r="E2805">
        <v>2167.98</v>
      </c>
      <c r="F2805">
        <v>4829</v>
      </c>
      <c r="G2805" t="s">
        <v>342</v>
      </c>
      <c r="H2805" t="s">
        <v>267</v>
      </c>
      <c r="I2805" t="s">
        <v>266</v>
      </c>
      <c r="J2805">
        <v>0.5</v>
      </c>
      <c r="K2805">
        <v>0</v>
      </c>
    </row>
    <row r="2806" spans="1:11">
      <c r="A2806" s="57">
        <v>41487</v>
      </c>
      <c r="B2806">
        <v>1</v>
      </c>
      <c r="C2806">
        <v>-96.8</v>
      </c>
      <c r="D2806">
        <v>0</v>
      </c>
      <c r="E2806">
        <v>-96.8</v>
      </c>
      <c r="F2806">
        <v>4899</v>
      </c>
      <c r="G2806" t="s">
        <v>343</v>
      </c>
      <c r="H2806" t="s">
        <v>265</v>
      </c>
      <c r="I2806">
        <v>0</v>
      </c>
      <c r="J2806">
        <v>0</v>
      </c>
      <c r="K2806">
        <v>0</v>
      </c>
    </row>
    <row r="2807" spans="1:11">
      <c r="A2807" s="57">
        <v>41487</v>
      </c>
      <c r="B2807">
        <v>9465</v>
      </c>
      <c r="C2807">
        <v>975982.03</v>
      </c>
      <c r="D2807">
        <v>975982.03</v>
      </c>
      <c r="E2807">
        <v>975982.03</v>
      </c>
      <c r="F2807">
        <v>4899</v>
      </c>
      <c r="G2807" t="s">
        <v>343</v>
      </c>
      <c r="H2807" t="s">
        <v>265</v>
      </c>
      <c r="I2807" t="s">
        <v>266</v>
      </c>
      <c r="J2807">
        <v>0.5</v>
      </c>
      <c r="K2807">
        <v>0</v>
      </c>
    </row>
    <row r="2808" spans="1:11">
      <c r="A2808" s="57">
        <v>41487</v>
      </c>
      <c r="B2808">
        <v>20</v>
      </c>
      <c r="C2808">
        <v>1677.45</v>
      </c>
      <c r="D2808">
        <v>1729.51</v>
      </c>
      <c r="E2808">
        <v>1729.51</v>
      </c>
      <c r="F2808">
        <v>4899</v>
      </c>
      <c r="G2808" t="s">
        <v>343</v>
      </c>
      <c r="H2808" t="s">
        <v>267</v>
      </c>
      <c r="I2808" t="s">
        <v>266</v>
      </c>
      <c r="J2808">
        <v>0.5</v>
      </c>
      <c r="K2808">
        <v>0</v>
      </c>
    </row>
    <row r="2809" spans="1:11">
      <c r="A2809" s="57">
        <v>41487</v>
      </c>
      <c r="B2809">
        <v>16485</v>
      </c>
      <c r="C2809">
        <v>5252682.88</v>
      </c>
      <c r="D2809">
        <v>5252682.88</v>
      </c>
      <c r="E2809">
        <v>5252682.88</v>
      </c>
      <c r="F2809">
        <v>4900</v>
      </c>
      <c r="G2809" t="s">
        <v>344</v>
      </c>
      <c r="H2809" t="s">
        <v>265</v>
      </c>
      <c r="I2809" t="s">
        <v>266</v>
      </c>
      <c r="J2809">
        <v>0.5</v>
      </c>
      <c r="K2809">
        <v>0</v>
      </c>
    </row>
    <row r="2810" spans="1:11">
      <c r="A2810" s="57">
        <v>41487</v>
      </c>
      <c r="B2810">
        <v>27</v>
      </c>
      <c r="C2810">
        <v>5439.28</v>
      </c>
      <c r="D2810">
        <v>5602.5</v>
      </c>
      <c r="E2810">
        <v>5602.5</v>
      </c>
      <c r="F2810">
        <v>4900</v>
      </c>
      <c r="G2810" t="s">
        <v>344</v>
      </c>
      <c r="H2810" t="s">
        <v>267</v>
      </c>
      <c r="I2810" t="s">
        <v>266</v>
      </c>
      <c r="J2810">
        <v>0.5</v>
      </c>
      <c r="K2810">
        <v>0</v>
      </c>
    </row>
    <row r="2811" spans="1:11">
      <c r="A2811" s="57">
        <v>41487</v>
      </c>
      <c r="B2811">
        <v>1439</v>
      </c>
      <c r="C2811">
        <v>230352.14</v>
      </c>
      <c r="D2811">
        <v>230352.14</v>
      </c>
      <c r="E2811">
        <v>230352.14</v>
      </c>
      <c r="F2811">
        <v>5013</v>
      </c>
      <c r="G2811" t="s">
        <v>345</v>
      </c>
      <c r="H2811" t="s">
        <v>265</v>
      </c>
      <c r="I2811" t="s">
        <v>271</v>
      </c>
      <c r="J2811">
        <v>0.52</v>
      </c>
      <c r="K2811">
        <v>0</v>
      </c>
    </row>
    <row r="2812" spans="1:11">
      <c r="A2812" s="57">
        <v>41487</v>
      </c>
      <c r="B2812">
        <v>8</v>
      </c>
      <c r="C2812">
        <v>10375.07</v>
      </c>
      <c r="D2812">
        <v>10686.35</v>
      </c>
      <c r="E2812">
        <v>10686.35</v>
      </c>
      <c r="F2812">
        <v>5013</v>
      </c>
      <c r="G2812" t="s">
        <v>345</v>
      </c>
      <c r="H2812" t="s">
        <v>267</v>
      </c>
      <c r="I2812" t="s">
        <v>271</v>
      </c>
      <c r="J2812">
        <v>0.52</v>
      </c>
      <c r="K2812">
        <v>0</v>
      </c>
    </row>
    <row r="2813" spans="1:11">
      <c r="A2813" s="57">
        <v>41487</v>
      </c>
      <c r="B2813">
        <v>2</v>
      </c>
      <c r="C2813">
        <v>161.26</v>
      </c>
      <c r="D2813">
        <v>161.26</v>
      </c>
      <c r="E2813">
        <v>161.26</v>
      </c>
      <c r="F2813">
        <v>5039</v>
      </c>
      <c r="G2813" t="s">
        <v>347</v>
      </c>
      <c r="H2813" t="s">
        <v>265</v>
      </c>
      <c r="I2813" t="s">
        <v>268</v>
      </c>
      <c r="J2813">
        <v>0.5</v>
      </c>
      <c r="K2813">
        <v>0</v>
      </c>
    </row>
    <row r="2814" spans="1:11">
      <c r="A2814" s="57">
        <v>41487</v>
      </c>
      <c r="B2814">
        <v>6</v>
      </c>
      <c r="C2814">
        <v>-750.35</v>
      </c>
      <c r="D2814">
        <v>-720.91</v>
      </c>
      <c r="E2814">
        <v>-720.91</v>
      </c>
      <c r="F2814">
        <v>5039</v>
      </c>
      <c r="G2814" t="s">
        <v>347</v>
      </c>
      <c r="H2814" t="s">
        <v>267</v>
      </c>
      <c r="I2814" t="s">
        <v>268</v>
      </c>
      <c r="J2814">
        <v>0.5</v>
      </c>
      <c r="K2814">
        <v>0</v>
      </c>
    </row>
    <row r="2815" spans="1:11">
      <c r="A2815" s="57">
        <v>41487</v>
      </c>
      <c r="B2815">
        <v>3</v>
      </c>
      <c r="C2815">
        <v>2106.13</v>
      </c>
      <c r="D2815">
        <v>2169.31</v>
      </c>
      <c r="E2815">
        <v>2169.31</v>
      </c>
      <c r="F2815">
        <v>5044</v>
      </c>
      <c r="G2815" t="s">
        <v>348</v>
      </c>
      <c r="H2815" t="s">
        <v>267</v>
      </c>
      <c r="I2815" t="s">
        <v>268</v>
      </c>
      <c r="J2815">
        <v>0.5</v>
      </c>
      <c r="K2815">
        <v>0</v>
      </c>
    </row>
    <row r="2816" spans="1:11">
      <c r="A2816" s="57">
        <v>41487</v>
      </c>
      <c r="B2816">
        <v>1</v>
      </c>
      <c r="C2816">
        <v>10.87</v>
      </c>
      <c r="D2816">
        <v>0</v>
      </c>
      <c r="E2816">
        <v>10.87</v>
      </c>
      <c r="F2816">
        <v>5045</v>
      </c>
      <c r="G2816" t="s">
        <v>349</v>
      </c>
      <c r="H2816" t="s">
        <v>265</v>
      </c>
      <c r="I2816">
        <v>0</v>
      </c>
      <c r="J2816">
        <v>0</v>
      </c>
      <c r="K2816">
        <v>0</v>
      </c>
    </row>
    <row r="2817" spans="1:11">
      <c r="A2817" s="57">
        <v>41487</v>
      </c>
      <c r="B2817">
        <v>47694</v>
      </c>
      <c r="C2817">
        <v>1799254.68</v>
      </c>
      <c r="D2817">
        <v>1799254.68</v>
      </c>
      <c r="E2817">
        <v>1799254.68</v>
      </c>
      <c r="F2817">
        <v>5045</v>
      </c>
      <c r="G2817" t="s">
        <v>349</v>
      </c>
      <c r="H2817" t="s">
        <v>265</v>
      </c>
      <c r="I2817" t="s">
        <v>268</v>
      </c>
      <c r="J2817">
        <v>0.5</v>
      </c>
      <c r="K2817">
        <v>0</v>
      </c>
    </row>
    <row r="2818" spans="1:11">
      <c r="A2818" s="57">
        <v>41487</v>
      </c>
      <c r="B2818">
        <v>833</v>
      </c>
      <c r="C2818">
        <v>169271.5</v>
      </c>
      <c r="D2818">
        <v>173926.54</v>
      </c>
      <c r="E2818">
        <v>173926.54</v>
      </c>
      <c r="F2818">
        <v>5045</v>
      </c>
      <c r="G2818" t="s">
        <v>349</v>
      </c>
      <c r="H2818" t="s">
        <v>267</v>
      </c>
      <c r="I2818" t="s">
        <v>268</v>
      </c>
      <c r="J2818">
        <v>0.5</v>
      </c>
      <c r="K2818">
        <v>0</v>
      </c>
    </row>
    <row r="2819" spans="1:11">
      <c r="A2819" s="57">
        <v>41487</v>
      </c>
      <c r="B2819">
        <v>2</v>
      </c>
      <c r="C2819">
        <v>186.94</v>
      </c>
      <c r="D2819">
        <v>192.56</v>
      </c>
      <c r="E2819">
        <v>192.56</v>
      </c>
      <c r="F2819">
        <v>5046</v>
      </c>
      <c r="G2819" t="s">
        <v>350</v>
      </c>
      <c r="H2819" t="s">
        <v>267</v>
      </c>
      <c r="I2819" t="s">
        <v>266</v>
      </c>
      <c r="J2819">
        <v>0.5</v>
      </c>
      <c r="K2819">
        <v>0</v>
      </c>
    </row>
    <row r="2820" spans="1:11">
      <c r="A2820" s="57">
        <v>41487</v>
      </c>
      <c r="B2820">
        <v>795</v>
      </c>
      <c r="C2820">
        <v>1320794.79</v>
      </c>
      <c r="D2820">
        <v>1320794.79</v>
      </c>
      <c r="E2820">
        <v>1320794.79</v>
      </c>
      <c r="F2820">
        <v>5047</v>
      </c>
      <c r="G2820" t="s">
        <v>351</v>
      </c>
      <c r="H2820" t="s">
        <v>265</v>
      </c>
      <c r="I2820" t="s">
        <v>266</v>
      </c>
      <c r="J2820">
        <v>0.5</v>
      </c>
      <c r="K2820">
        <v>0</v>
      </c>
    </row>
    <row r="2821" spans="1:11">
      <c r="A2821" s="57">
        <v>41487</v>
      </c>
      <c r="B2821">
        <v>94</v>
      </c>
      <c r="C2821">
        <v>26804.41</v>
      </c>
      <c r="D2821">
        <v>27610.67</v>
      </c>
      <c r="E2821">
        <v>27610.67</v>
      </c>
      <c r="F2821">
        <v>5047</v>
      </c>
      <c r="G2821" t="s">
        <v>351</v>
      </c>
      <c r="H2821" t="s">
        <v>267</v>
      </c>
      <c r="I2821" t="s">
        <v>266</v>
      </c>
      <c r="J2821">
        <v>0.5</v>
      </c>
      <c r="K2821">
        <v>0</v>
      </c>
    </row>
    <row r="2822" spans="1:11">
      <c r="A2822" s="57">
        <v>41487</v>
      </c>
      <c r="B2822">
        <v>569</v>
      </c>
      <c r="C2822">
        <v>613210.67000000004</v>
      </c>
      <c r="D2822">
        <v>613210.67000000004</v>
      </c>
      <c r="E2822">
        <v>613210.67000000004</v>
      </c>
      <c r="F2822">
        <v>5065</v>
      </c>
      <c r="G2822" t="s">
        <v>352</v>
      </c>
      <c r="H2822" t="s">
        <v>265</v>
      </c>
      <c r="I2822" t="s">
        <v>268</v>
      </c>
      <c r="J2822">
        <v>0.5</v>
      </c>
      <c r="K2822">
        <v>0</v>
      </c>
    </row>
    <row r="2823" spans="1:11">
      <c r="A2823" s="57">
        <v>41487</v>
      </c>
      <c r="B2823">
        <v>43</v>
      </c>
      <c r="C2823">
        <v>25019.9</v>
      </c>
      <c r="D2823">
        <v>25766.94</v>
      </c>
      <c r="E2823">
        <v>25766.94</v>
      </c>
      <c r="F2823">
        <v>5065</v>
      </c>
      <c r="G2823" t="s">
        <v>352</v>
      </c>
      <c r="H2823" t="s">
        <v>267</v>
      </c>
      <c r="I2823" t="s">
        <v>268</v>
      </c>
      <c r="J2823">
        <v>0.5</v>
      </c>
      <c r="K2823">
        <v>0</v>
      </c>
    </row>
    <row r="2824" spans="1:11">
      <c r="A2824" s="57">
        <v>41487</v>
      </c>
      <c r="B2824">
        <v>757</v>
      </c>
      <c r="C2824">
        <v>142069.29999999999</v>
      </c>
      <c r="D2824">
        <v>142069.29999999999</v>
      </c>
      <c r="E2824">
        <v>142069.29999999999</v>
      </c>
      <c r="F2824">
        <v>5072</v>
      </c>
      <c r="G2824" t="s">
        <v>353</v>
      </c>
      <c r="H2824" t="s">
        <v>265</v>
      </c>
      <c r="I2824" t="s">
        <v>268</v>
      </c>
      <c r="J2824">
        <v>0.5</v>
      </c>
      <c r="K2824">
        <v>0</v>
      </c>
    </row>
    <row r="2825" spans="1:11">
      <c r="A2825" s="57">
        <v>41487</v>
      </c>
      <c r="B2825">
        <v>19</v>
      </c>
      <c r="C2825">
        <v>1332.2</v>
      </c>
      <c r="D2825">
        <v>1372.18</v>
      </c>
      <c r="E2825">
        <v>1372.18</v>
      </c>
      <c r="F2825">
        <v>5072</v>
      </c>
      <c r="G2825" t="s">
        <v>353</v>
      </c>
      <c r="H2825" t="s">
        <v>267</v>
      </c>
      <c r="I2825" t="s">
        <v>268</v>
      </c>
      <c r="J2825">
        <v>0.5</v>
      </c>
      <c r="K2825">
        <v>0</v>
      </c>
    </row>
    <row r="2826" spans="1:11">
      <c r="A2826" s="57">
        <v>41487</v>
      </c>
      <c r="B2826">
        <v>1</v>
      </c>
      <c r="C2826">
        <v>241.05</v>
      </c>
      <c r="D2826">
        <v>248.29</v>
      </c>
      <c r="E2826">
        <v>248.29</v>
      </c>
      <c r="F2826">
        <v>5074</v>
      </c>
      <c r="G2826" t="s">
        <v>354</v>
      </c>
      <c r="H2826" t="s">
        <v>267</v>
      </c>
      <c r="I2826" t="s">
        <v>268</v>
      </c>
      <c r="J2826">
        <v>0.5</v>
      </c>
      <c r="K2826">
        <v>0</v>
      </c>
    </row>
    <row r="2827" spans="1:11">
      <c r="A2827" s="57">
        <v>41487</v>
      </c>
      <c r="B2827">
        <v>85</v>
      </c>
      <c r="C2827">
        <v>15109.52</v>
      </c>
      <c r="D2827">
        <v>15109.52</v>
      </c>
      <c r="E2827">
        <v>15109.52</v>
      </c>
      <c r="F2827">
        <v>5085</v>
      </c>
      <c r="G2827" t="s">
        <v>355</v>
      </c>
      <c r="H2827" t="s">
        <v>265</v>
      </c>
      <c r="I2827" t="s">
        <v>266</v>
      </c>
      <c r="J2827">
        <v>0.5</v>
      </c>
      <c r="K2827">
        <v>0</v>
      </c>
    </row>
    <row r="2828" spans="1:11">
      <c r="A2828" s="57">
        <v>41487</v>
      </c>
      <c r="B2828">
        <v>8</v>
      </c>
      <c r="C2828">
        <v>8158.38</v>
      </c>
      <c r="D2828">
        <v>8403.14</v>
      </c>
      <c r="E2828">
        <v>8403.14</v>
      </c>
      <c r="F2828">
        <v>5085</v>
      </c>
      <c r="G2828" t="s">
        <v>355</v>
      </c>
      <c r="H2828" t="s">
        <v>267</v>
      </c>
      <c r="I2828" t="s">
        <v>266</v>
      </c>
      <c r="J2828">
        <v>0.5</v>
      </c>
      <c r="K2828">
        <v>0</v>
      </c>
    </row>
    <row r="2829" spans="1:11">
      <c r="A2829" s="57">
        <v>41487</v>
      </c>
      <c r="B2829">
        <v>18</v>
      </c>
      <c r="C2829">
        <v>13016.2</v>
      </c>
      <c r="D2829">
        <v>13406.68</v>
      </c>
      <c r="E2829">
        <v>13406.68</v>
      </c>
      <c r="F2829">
        <v>5094</v>
      </c>
      <c r="G2829" t="s">
        <v>356</v>
      </c>
      <c r="H2829" t="s">
        <v>267</v>
      </c>
      <c r="I2829" t="s">
        <v>268</v>
      </c>
      <c r="J2829">
        <v>0.5</v>
      </c>
      <c r="K2829">
        <v>0</v>
      </c>
    </row>
    <row r="2830" spans="1:11">
      <c r="A2830" s="57">
        <v>41487</v>
      </c>
      <c r="B2830">
        <v>870</v>
      </c>
      <c r="C2830">
        <v>333355.07</v>
      </c>
      <c r="D2830">
        <v>333355.07</v>
      </c>
      <c r="E2830">
        <v>333355.07</v>
      </c>
      <c r="F2830">
        <v>5099</v>
      </c>
      <c r="G2830" t="s">
        <v>357</v>
      </c>
      <c r="H2830" t="s">
        <v>265</v>
      </c>
      <c r="I2830" t="s">
        <v>268</v>
      </c>
      <c r="J2830">
        <v>0.5</v>
      </c>
      <c r="K2830">
        <v>0</v>
      </c>
    </row>
    <row r="2831" spans="1:11">
      <c r="A2831" s="57">
        <v>41487</v>
      </c>
      <c r="B2831">
        <v>137</v>
      </c>
      <c r="C2831">
        <v>58651.75</v>
      </c>
      <c r="D2831">
        <v>60478.63</v>
      </c>
      <c r="E2831">
        <v>60478.63</v>
      </c>
      <c r="F2831">
        <v>5099</v>
      </c>
      <c r="G2831" t="s">
        <v>357</v>
      </c>
      <c r="H2831" t="s">
        <v>267</v>
      </c>
      <c r="I2831" t="s">
        <v>268</v>
      </c>
      <c r="J2831">
        <v>0.5</v>
      </c>
      <c r="K2831">
        <v>0</v>
      </c>
    </row>
    <row r="2832" spans="1:11">
      <c r="A2832" s="57">
        <v>41487</v>
      </c>
      <c r="B2832">
        <v>166</v>
      </c>
      <c r="C2832">
        <v>248381.56</v>
      </c>
      <c r="D2832">
        <v>248381.56</v>
      </c>
      <c r="E2832">
        <v>248381.56</v>
      </c>
      <c r="F2832">
        <v>5111</v>
      </c>
      <c r="G2832" t="s">
        <v>358</v>
      </c>
      <c r="H2832" t="s">
        <v>265</v>
      </c>
      <c r="I2832" t="s">
        <v>268</v>
      </c>
      <c r="J2832">
        <v>0.5</v>
      </c>
      <c r="K2832">
        <v>0</v>
      </c>
    </row>
    <row r="2833" spans="1:11">
      <c r="A2833" s="57">
        <v>41487</v>
      </c>
      <c r="B2833">
        <v>22</v>
      </c>
      <c r="C2833">
        <v>4738.3599999999997</v>
      </c>
      <c r="D2833">
        <v>4881.5600000000004</v>
      </c>
      <c r="E2833">
        <v>4881.5600000000004</v>
      </c>
      <c r="F2833">
        <v>5111</v>
      </c>
      <c r="G2833" t="s">
        <v>358</v>
      </c>
      <c r="H2833" t="s">
        <v>267</v>
      </c>
      <c r="I2833" t="s">
        <v>268</v>
      </c>
      <c r="J2833">
        <v>0.5</v>
      </c>
      <c r="K2833">
        <v>0</v>
      </c>
    </row>
    <row r="2834" spans="1:11">
      <c r="A2834" s="57">
        <v>41487</v>
      </c>
      <c r="B2834">
        <v>156</v>
      </c>
      <c r="C2834">
        <v>42894.21</v>
      </c>
      <c r="D2834">
        <v>44433.25</v>
      </c>
      <c r="E2834">
        <v>44433.25</v>
      </c>
      <c r="F2834">
        <v>5122</v>
      </c>
      <c r="G2834" t="s">
        <v>359</v>
      </c>
      <c r="H2834" t="s">
        <v>267</v>
      </c>
      <c r="I2834" t="s">
        <v>266</v>
      </c>
      <c r="J2834">
        <v>0.5</v>
      </c>
      <c r="K2834">
        <v>0</v>
      </c>
    </row>
    <row r="2835" spans="1:11">
      <c r="A2835" s="57">
        <v>41487</v>
      </c>
      <c r="B2835">
        <v>27</v>
      </c>
      <c r="C2835">
        <v>14736.62</v>
      </c>
      <c r="D2835">
        <v>15181.12</v>
      </c>
      <c r="E2835">
        <v>15181.12</v>
      </c>
      <c r="F2835">
        <v>5131</v>
      </c>
      <c r="G2835" t="s">
        <v>360</v>
      </c>
      <c r="H2835" t="s">
        <v>267</v>
      </c>
      <c r="I2835" t="s">
        <v>268</v>
      </c>
      <c r="J2835">
        <v>0.5</v>
      </c>
      <c r="K2835">
        <v>0</v>
      </c>
    </row>
    <row r="2836" spans="1:11">
      <c r="A2836" s="57">
        <v>41487</v>
      </c>
      <c r="B2836">
        <v>36</v>
      </c>
      <c r="C2836">
        <v>9185.49</v>
      </c>
      <c r="D2836">
        <v>9486.85</v>
      </c>
      <c r="E2836">
        <v>9486.85</v>
      </c>
      <c r="F2836">
        <v>5137</v>
      </c>
      <c r="G2836" t="s">
        <v>361</v>
      </c>
      <c r="H2836" t="s">
        <v>267</v>
      </c>
      <c r="I2836" t="s">
        <v>268</v>
      </c>
      <c r="J2836">
        <v>0.5</v>
      </c>
      <c r="K2836">
        <v>0</v>
      </c>
    </row>
    <row r="2837" spans="1:11">
      <c r="A2837" s="57">
        <v>41487</v>
      </c>
      <c r="B2837">
        <v>14</v>
      </c>
      <c r="C2837">
        <v>6352.65</v>
      </c>
      <c r="D2837">
        <v>6543.21</v>
      </c>
      <c r="E2837">
        <v>6543.21</v>
      </c>
      <c r="F2837">
        <v>5139</v>
      </c>
      <c r="G2837" t="s">
        <v>362</v>
      </c>
      <c r="H2837" t="s">
        <v>267</v>
      </c>
      <c r="I2837" t="s">
        <v>268</v>
      </c>
      <c r="J2837">
        <v>0.5</v>
      </c>
      <c r="K2837">
        <v>0</v>
      </c>
    </row>
    <row r="2838" spans="1:11">
      <c r="A2838" s="57">
        <v>41487</v>
      </c>
      <c r="B2838">
        <v>3</v>
      </c>
      <c r="C2838">
        <v>268.5</v>
      </c>
      <c r="D2838">
        <v>276.54000000000002</v>
      </c>
      <c r="E2838">
        <v>276.54000000000002</v>
      </c>
      <c r="F2838">
        <v>5169</v>
      </c>
      <c r="G2838" t="s">
        <v>363</v>
      </c>
      <c r="H2838" t="s">
        <v>267</v>
      </c>
      <c r="I2838" t="s">
        <v>266</v>
      </c>
      <c r="J2838">
        <v>0.5</v>
      </c>
      <c r="K2838">
        <v>0</v>
      </c>
    </row>
    <row r="2839" spans="1:11">
      <c r="A2839" s="57">
        <v>41487</v>
      </c>
      <c r="B2839">
        <v>1014</v>
      </c>
      <c r="C2839">
        <v>70017.56</v>
      </c>
      <c r="D2839">
        <v>70017.56</v>
      </c>
      <c r="E2839">
        <v>70017.56</v>
      </c>
      <c r="F2839">
        <v>5172</v>
      </c>
      <c r="G2839" t="s">
        <v>364</v>
      </c>
      <c r="H2839" t="s">
        <v>265</v>
      </c>
      <c r="I2839" t="s">
        <v>268</v>
      </c>
      <c r="J2839">
        <v>0.5</v>
      </c>
      <c r="K2839">
        <v>0</v>
      </c>
    </row>
    <row r="2840" spans="1:11">
      <c r="A2840" s="57">
        <v>41487</v>
      </c>
      <c r="B2840">
        <v>4</v>
      </c>
      <c r="C2840">
        <v>488.22</v>
      </c>
      <c r="D2840">
        <v>502.86</v>
      </c>
      <c r="E2840">
        <v>502.86</v>
      </c>
      <c r="F2840">
        <v>5172</v>
      </c>
      <c r="G2840" t="s">
        <v>364</v>
      </c>
      <c r="H2840" t="s">
        <v>267</v>
      </c>
      <c r="I2840" t="s">
        <v>268</v>
      </c>
      <c r="J2840">
        <v>0.5</v>
      </c>
      <c r="K2840">
        <v>0</v>
      </c>
    </row>
    <row r="2841" spans="1:11">
      <c r="A2841" s="57">
        <v>41487</v>
      </c>
      <c r="B2841">
        <v>41</v>
      </c>
      <c r="C2841">
        <v>14570.12</v>
      </c>
      <c r="D2841">
        <v>15007.22</v>
      </c>
      <c r="E2841">
        <v>15007.22</v>
      </c>
      <c r="F2841">
        <v>5192</v>
      </c>
      <c r="G2841" t="s">
        <v>365</v>
      </c>
      <c r="H2841" t="s">
        <v>267</v>
      </c>
      <c r="I2841" t="s">
        <v>268</v>
      </c>
      <c r="J2841">
        <v>0.5</v>
      </c>
      <c r="K2841">
        <v>0</v>
      </c>
    </row>
    <row r="2842" spans="1:11">
      <c r="A2842" s="57">
        <v>41487</v>
      </c>
      <c r="B2842">
        <v>2</v>
      </c>
      <c r="C2842">
        <v>624.41</v>
      </c>
      <c r="D2842">
        <v>643.13</v>
      </c>
      <c r="E2842">
        <v>643.13</v>
      </c>
      <c r="F2842">
        <v>5193</v>
      </c>
      <c r="G2842" t="s">
        <v>366</v>
      </c>
      <c r="H2842" t="s">
        <v>267</v>
      </c>
      <c r="I2842" t="s">
        <v>266</v>
      </c>
      <c r="J2842">
        <v>0.5</v>
      </c>
      <c r="K2842">
        <v>0</v>
      </c>
    </row>
    <row r="2843" spans="1:11">
      <c r="A2843" s="57">
        <v>41487</v>
      </c>
      <c r="B2843">
        <v>1837</v>
      </c>
      <c r="C2843">
        <v>1851858.23</v>
      </c>
      <c r="D2843">
        <v>1851858.23</v>
      </c>
      <c r="E2843">
        <v>1851858.23</v>
      </c>
      <c r="F2843">
        <v>5199</v>
      </c>
      <c r="G2843" t="s">
        <v>367</v>
      </c>
      <c r="H2843" t="s">
        <v>265</v>
      </c>
      <c r="I2843" t="s">
        <v>268</v>
      </c>
      <c r="J2843">
        <v>0.5</v>
      </c>
      <c r="K2843">
        <v>0</v>
      </c>
    </row>
    <row r="2844" spans="1:11">
      <c r="A2844" s="57">
        <v>41487</v>
      </c>
      <c r="B2844">
        <v>116</v>
      </c>
      <c r="C2844">
        <v>76581.77</v>
      </c>
      <c r="D2844">
        <v>78728.37</v>
      </c>
      <c r="E2844">
        <v>78728.37</v>
      </c>
      <c r="F2844">
        <v>5199</v>
      </c>
      <c r="G2844" t="s">
        <v>367</v>
      </c>
      <c r="H2844" t="s">
        <v>267</v>
      </c>
      <c r="I2844" t="s">
        <v>268</v>
      </c>
      <c r="J2844">
        <v>0.5</v>
      </c>
      <c r="K2844">
        <v>0</v>
      </c>
    </row>
    <row r="2845" spans="1:11">
      <c r="A2845" s="57">
        <v>41487</v>
      </c>
      <c r="B2845">
        <v>7561</v>
      </c>
      <c r="C2845">
        <v>1441546.65</v>
      </c>
      <c r="D2845">
        <v>1441546.65</v>
      </c>
      <c r="E2845">
        <v>1441546.65</v>
      </c>
      <c r="F2845">
        <v>5200</v>
      </c>
      <c r="G2845" t="s">
        <v>368</v>
      </c>
      <c r="H2845" t="s">
        <v>265</v>
      </c>
      <c r="I2845" t="s">
        <v>272</v>
      </c>
      <c r="J2845">
        <v>0.47</v>
      </c>
      <c r="K2845">
        <v>0</v>
      </c>
    </row>
    <row r="2846" spans="1:11">
      <c r="A2846" s="57">
        <v>41487</v>
      </c>
      <c r="B2846">
        <v>122</v>
      </c>
      <c r="C2846">
        <v>24863.55</v>
      </c>
      <c r="D2846">
        <v>25635.97</v>
      </c>
      <c r="E2846">
        <v>25635.97</v>
      </c>
      <c r="F2846">
        <v>5200</v>
      </c>
      <c r="G2846" t="s">
        <v>368</v>
      </c>
      <c r="H2846" t="s">
        <v>267</v>
      </c>
      <c r="I2846" t="s">
        <v>272</v>
      </c>
      <c r="J2846">
        <v>0.47</v>
      </c>
      <c r="K2846">
        <v>0</v>
      </c>
    </row>
    <row r="2847" spans="1:11">
      <c r="A2847" s="57">
        <v>41487</v>
      </c>
      <c r="B2847">
        <v>1482</v>
      </c>
      <c r="C2847">
        <v>745877.3</v>
      </c>
      <c r="D2847">
        <v>745877.3</v>
      </c>
      <c r="E2847">
        <v>745877.3</v>
      </c>
      <c r="F2847">
        <v>5211</v>
      </c>
      <c r="G2847" t="s">
        <v>369</v>
      </c>
      <c r="H2847" t="s">
        <v>265</v>
      </c>
      <c r="I2847" t="s">
        <v>268</v>
      </c>
      <c r="J2847">
        <v>0.5</v>
      </c>
      <c r="K2847">
        <v>0</v>
      </c>
    </row>
    <row r="2848" spans="1:11">
      <c r="A2848" s="57">
        <v>41487</v>
      </c>
      <c r="B2848">
        <v>11</v>
      </c>
      <c r="C2848">
        <v>1455.38</v>
      </c>
      <c r="D2848">
        <v>1499.02</v>
      </c>
      <c r="E2848">
        <v>1499.02</v>
      </c>
      <c r="F2848">
        <v>5211</v>
      </c>
      <c r="G2848" t="s">
        <v>369</v>
      </c>
      <c r="H2848" t="s">
        <v>267</v>
      </c>
      <c r="I2848" t="s">
        <v>268</v>
      </c>
      <c r="J2848">
        <v>0.5</v>
      </c>
      <c r="K2848">
        <v>0</v>
      </c>
    </row>
    <row r="2849" spans="1:11">
      <c r="A2849" s="57">
        <v>41487</v>
      </c>
      <c r="B2849">
        <v>1</v>
      </c>
      <c r="C2849">
        <v>27.13</v>
      </c>
      <c r="D2849">
        <v>27.95</v>
      </c>
      <c r="E2849">
        <v>27.95</v>
      </c>
      <c r="F2849">
        <v>5231</v>
      </c>
      <c r="G2849" t="s">
        <v>569</v>
      </c>
      <c r="H2849" t="s">
        <v>267</v>
      </c>
      <c r="I2849" t="s">
        <v>272</v>
      </c>
      <c r="J2849">
        <v>0.47</v>
      </c>
      <c r="K2849">
        <v>0</v>
      </c>
    </row>
    <row r="2850" spans="1:11">
      <c r="A2850" s="57">
        <v>41487</v>
      </c>
      <c r="B2850">
        <v>1</v>
      </c>
      <c r="C2850">
        <v>473.66</v>
      </c>
      <c r="D2850">
        <v>0</v>
      </c>
      <c r="E2850">
        <v>473.66</v>
      </c>
      <c r="F2850">
        <v>5251</v>
      </c>
      <c r="G2850" t="s">
        <v>370</v>
      </c>
      <c r="H2850" t="s">
        <v>265</v>
      </c>
      <c r="I2850">
        <v>0</v>
      </c>
      <c r="J2850">
        <v>0</v>
      </c>
      <c r="K2850">
        <v>0</v>
      </c>
    </row>
    <row r="2851" spans="1:11">
      <c r="A2851" s="57">
        <v>41487</v>
      </c>
      <c r="B2851">
        <v>62520</v>
      </c>
      <c r="C2851">
        <v>5376407.9900000002</v>
      </c>
      <c r="D2851">
        <v>5376407.9900000002</v>
      </c>
      <c r="E2851">
        <v>5376407.9900000002</v>
      </c>
      <c r="F2851">
        <v>5251</v>
      </c>
      <c r="G2851" t="s">
        <v>370</v>
      </c>
      <c r="H2851" t="s">
        <v>265</v>
      </c>
      <c r="I2851" t="s">
        <v>268</v>
      </c>
      <c r="J2851">
        <v>0.5</v>
      </c>
      <c r="K2851">
        <v>0</v>
      </c>
    </row>
    <row r="2852" spans="1:11">
      <c r="A2852" s="57">
        <v>41487</v>
      </c>
      <c r="B2852">
        <v>78</v>
      </c>
      <c r="C2852">
        <v>12349.51</v>
      </c>
      <c r="D2852">
        <v>12737.57</v>
      </c>
      <c r="E2852">
        <v>12737.57</v>
      </c>
      <c r="F2852">
        <v>5251</v>
      </c>
      <c r="G2852" t="s">
        <v>370</v>
      </c>
      <c r="H2852" t="s">
        <v>267</v>
      </c>
      <c r="I2852" t="s">
        <v>268</v>
      </c>
      <c r="J2852">
        <v>0.5</v>
      </c>
      <c r="K2852">
        <v>0</v>
      </c>
    </row>
    <row r="2853" spans="1:11">
      <c r="A2853" s="57">
        <v>41487</v>
      </c>
      <c r="B2853">
        <v>1541</v>
      </c>
      <c r="C2853">
        <v>183372.11</v>
      </c>
      <c r="D2853">
        <v>183372.11</v>
      </c>
      <c r="E2853">
        <v>183372.11</v>
      </c>
      <c r="F2853">
        <v>5261</v>
      </c>
      <c r="G2853" t="s">
        <v>366</v>
      </c>
      <c r="H2853" t="s">
        <v>265</v>
      </c>
      <c r="I2853" t="s">
        <v>268</v>
      </c>
      <c r="J2853">
        <v>0.5</v>
      </c>
      <c r="K2853">
        <v>0</v>
      </c>
    </row>
    <row r="2854" spans="1:11">
      <c r="A2854" s="57">
        <v>41487</v>
      </c>
      <c r="B2854">
        <v>8</v>
      </c>
      <c r="C2854">
        <v>656.66</v>
      </c>
      <c r="D2854">
        <v>676.36</v>
      </c>
      <c r="E2854">
        <v>676.36</v>
      </c>
      <c r="F2854">
        <v>5261</v>
      </c>
      <c r="G2854" t="s">
        <v>366</v>
      </c>
      <c r="H2854" t="s">
        <v>267</v>
      </c>
      <c r="I2854" t="s">
        <v>268</v>
      </c>
      <c r="J2854">
        <v>0.5</v>
      </c>
      <c r="K2854">
        <v>0</v>
      </c>
    </row>
    <row r="2855" spans="1:11">
      <c r="A2855" s="57">
        <v>41487</v>
      </c>
      <c r="B2855">
        <v>4852</v>
      </c>
      <c r="C2855">
        <v>1127075.44</v>
      </c>
      <c r="D2855">
        <v>1127075.44</v>
      </c>
      <c r="E2855">
        <v>1127075.44</v>
      </c>
      <c r="F2855">
        <v>5300</v>
      </c>
      <c r="G2855" t="s">
        <v>371</v>
      </c>
      <c r="H2855" t="s">
        <v>265</v>
      </c>
      <c r="I2855" t="s">
        <v>266</v>
      </c>
      <c r="J2855">
        <v>0.5</v>
      </c>
      <c r="K2855">
        <v>0</v>
      </c>
    </row>
    <row r="2856" spans="1:11">
      <c r="A2856" s="57">
        <v>41487</v>
      </c>
      <c r="B2856">
        <v>116</v>
      </c>
      <c r="C2856">
        <v>24369.09</v>
      </c>
      <c r="D2856">
        <v>25109.29</v>
      </c>
      <c r="E2856">
        <v>25109.29</v>
      </c>
      <c r="F2856">
        <v>5300</v>
      </c>
      <c r="G2856" t="s">
        <v>371</v>
      </c>
      <c r="H2856" t="s">
        <v>267</v>
      </c>
      <c r="I2856" t="s">
        <v>266</v>
      </c>
      <c r="J2856">
        <v>0.5</v>
      </c>
      <c r="K2856">
        <v>0</v>
      </c>
    </row>
    <row r="2857" spans="1:11">
      <c r="A2857" s="57">
        <v>41487</v>
      </c>
      <c r="B2857">
        <v>3169</v>
      </c>
      <c r="C2857">
        <v>382845.48</v>
      </c>
      <c r="D2857">
        <v>382845.48</v>
      </c>
      <c r="E2857">
        <v>382845.48</v>
      </c>
      <c r="F2857">
        <v>5309</v>
      </c>
      <c r="G2857" t="s">
        <v>372</v>
      </c>
      <c r="H2857" t="s">
        <v>265</v>
      </c>
      <c r="I2857" t="s">
        <v>268</v>
      </c>
      <c r="J2857">
        <v>0.5</v>
      </c>
      <c r="K2857">
        <v>0</v>
      </c>
    </row>
    <row r="2858" spans="1:11">
      <c r="A2858" s="57">
        <v>41487</v>
      </c>
      <c r="B2858">
        <v>2441</v>
      </c>
      <c r="C2858">
        <v>315785.03999999998</v>
      </c>
      <c r="D2858">
        <v>325782.86</v>
      </c>
      <c r="E2858">
        <v>325782.86</v>
      </c>
      <c r="F2858">
        <v>5309</v>
      </c>
      <c r="G2858" t="s">
        <v>372</v>
      </c>
      <c r="H2858" t="s">
        <v>267</v>
      </c>
      <c r="I2858" t="s">
        <v>268</v>
      </c>
      <c r="J2858">
        <v>0.5</v>
      </c>
      <c r="K2858">
        <v>0</v>
      </c>
    </row>
    <row r="2859" spans="1:11">
      <c r="A2859" s="57">
        <v>41487</v>
      </c>
      <c r="B2859">
        <v>241</v>
      </c>
      <c r="C2859">
        <v>46444.91</v>
      </c>
      <c r="D2859">
        <v>46444.91</v>
      </c>
      <c r="E2859">
        <v>46444.91</v>
      </c>
      <c r="F2859">
        <v>5310</v>
      </c>
      <c r="G2859" t="s">
        <v>373</v>
      </c>
      <c r="H2859" t="s">
        <v>265</v>
      </c>
      <c r="I2859" t="s">
        <v>266</v>
      </c>
      <c r="J2859">
        <v>0.5</v>
      </c>
      <c r="K2859">
        <v>0</v>
      </c>
    </row>
    <row r="2860" spans="1:11">
      <c r="A2860" s="57">
        <v>41487</v>
      </c>
      <c r="B2860">
        <v>18</v>
      </c>
      <c r="C2860">
        <v>796.51</v>
      </c>
      <c r="D2860">
        <v>0</v>
      </c>
      <c r="E2860">
        <v>820.45</v>
      </c>
      <c r="F2860">
        <v>5310</v>
      </c>
      <c r="G2860" t="s">
        <v>373</v>
      </c>
      <c r="H2860" t="s">
        <v>267</v>
      </c>
      <c r="I2860">
        <v>0</v>
      </c>
      <c r="J2860">
        <v>0</v>
      </c>
      <c r="K2860">
        <v>0</v>
      </c>
    </row>
    <row r="2861" spans="1:11">
      <c r="A2861" s="57">
        <v>41487</v>
      </c>
      <c r="B2861">
        <v>617</v>
      </c>
      <c r="C2861">
        <v>44861.78</v>
      </c>
      <c r="D2861">
        <v>46256.32</v>
      </c>
      <c r="E2861">
        <v>46256.32</v>
      </c>
      <c r="F2861">
        <v>5310</v>
      </c>
      <c r="G2861" t="s">
        <v>373</v>
      </c>
      <c r="H2861" t="s">
        <v>267</v>
      </c>
      <c r="I2861" t="s">
        <v>266</v>
      </c>
      <c r="J2861">
        <v>0.5</v>
      </c>
      <c r="K2861">
        <v>0</v>
      </c>
    </row>
    <row r="2862" spans="1:11">
      <c r="A2862" s="57">
        <v>41487</v>
      </c>
      <c r="B2862">
        <v>1</v>
      </c>
      <c r="C2862">
        <v>21</v>
      </c>
      <c r="D2862">
        <v>0</v>
      </c>
      <c r="E2862">
        <v>21</v>
      </c>
      <c r="F2862">
        <v>5311</v>
      </c>
      <c r="G2862" t="s">
        <v>374</v>
      </c>
      <c r="H2862" t="s">
        <v>265</v>
      </c>
      <c r="I2862">
        <v>0</v>
      </c>
      <c r="J2862">
        <v>0</v>
      </c>
      <c r="K2862">
        <v>0</v>
      </c>
    </row>
    <row r="2863" spans="1:11">
      <c r="A2863" s="57">
        <v>41487</v>
      </c>
      <c r="B2863">
        <v>152499</v>
      </c>
      <c r="C2863">
        <v>12894414.4</v>
      </c>
      <c r="D2863">
        <v>12894414.4</v>
      </c>
      <c r="E2863">
        <v>12894414.4</v>
      </c>
      <c r="F2863">
        <v>5311</v>
      </c>
      <c r="G2863" t="s">
        <v>374</v>
      </c>
      <c r="H2863" t="s">
        <v>265</v>
      </c>
      <c r="I2863" t="s">
        <v>272</v>
      </c>
      <c r="J2863">
        <v>0.47</v>
      </c>
      <c r="K2863">
        <v>0</v>
      </c>
    </row>
    <row r="2864" spans="1:11">
      <c r="A2864" s="57">
        <v>41487</v>
      </c>
      <c r="B2864">
        <v>4153</v>
      </c>
      <c r="C2864">
        <v>585813.47</v>
      </c>
      <c r="D2864">
        <v>604202.94999999995</v>
      </c>
      <c r="E2864">
        <v>604202.94999999995</v>
      </c>
      <c r="F2864">
        <v>5311</v>
      </c>
      <c r="G2864" t="s">
        <v>374</v>
      </c>
      <c r="H2864" t="s">
        <v>267</v>
      </c>
      <c r="I2864" t="s">
        <v>272</v>
      </c>
      <c r="J2864">
        <v>0.47</v>
      </c>
      <c r="K2864">
        <v>0</v>
      </c>
    </row>
    <row r="2865" spans="1:11">
      <c r="A2865" s="57">
        <v>41487</v>
      </c>
      <c r="B2865">
        <v>30</v>
      </c>
      <c r="C2865">
        <v>2393.6799999999998</v>
      </c>
      <c r="D2865">
        <v>2465.48</v>
      </c>
      <c r="E2865">
        <v>2465.48</v>
      </c>
      <c r="F2865">
        <v>5331</v>
      </c>
      <c r="G2865" t="s">
        <v>375</v>
      </c>
      <c r="H2865" t="s">
        <v>267</v>
      </c>
      <c r="I2865" t="s">
        <v>268</v>
      </c>
      <c r="J2865">
        <v>0.5</v>
      </c>
      <c r="K2865">
        <v>0</v>
      </c>
    </row>
    <row r="2866" spans="1:11">
      <c r="A2866" s="57">
        <v>41487</v>
      </c>
      <c r="B2866">
        <v>199</v>
      </c>
      <c r="C2866">
        <v>20353.009999999998</v>
      </c>
      <c r="D2866">
        <v>20353.009999999998</v>
      </c>
      <c r="E2866">
        <v>20353.009999999998</v>
      </c>
      <c r="F2866">
        <v>5399</v>
      </c>
      <c r="G2866" t="s">
        <v>376</v>
      </c>
      <c r="H2866" t="s">
        <v>265</v>
      </c>
      <c r="I2866" t="s">
        <v>266</v>
      </c>
      <c r="J2866">
        <v>0.5</v>
      </c>
      <c r="K2866">
        <v>0</v>
      </c>
    </row>
    <row r="2867" spans="1:11">
      <c r="A2867" s="57">
        <v>41487</v>
      </c>
      <c r="B2867">
        <v>214</v>
      </c>
      <c r="C2867">
        <v>31972.6</v>
      </c>
      <c r="D2867">
        <v>32932.720000000001</v>
      </c>
      <c r="E2867">
        <v>32932.720000000001</v>
      </c>
      <c r="F2867">
        <v>5399</v>
      </c>
      <c r="G2867" t="s">
        <v>376</v>
      </c>
      <c r="H2867" t="s">
        <v>267</v>
      </c>
      <c r="I2867" t="s">
        <v>266</v>
      </c>
      <c r="J2867">
        <v>0.5</v>
      </c>
      <c r="K2867">
        <v>0</v>
      </c>
    </row>
    <row r="2868" spans="1:11">
      <c r="A2868" s="57">
        <v>41487</v>
      </c>
      <c r="B2868">
        <v>9</v>
      </c>
      <c r="C2868">
        <v>318.24</v>
      </c>
      <c r="D2868">
        <v>0</v>
      </c>
      <c r="E2868">
        <v>318.24</v>
      </c>
      <c r="F2868">
        <v>5411</v>
      </c>
      <c r="G2868" t="s">
        <v>377</v>
      </c>
      <c r="H2868" t="s">
        <v>265</v>
      </c>
      <c r="I2868">
        <v>0</v>
      </c>
      <c r="J2868">
        <v>0</v>
      </c>
      <c r="K2868">
        <v>0</v>
      </c>
    </row>
    <row r="2869" spans="1:11">
      <c r="A2869" s="57">
        <v>41487</v>
      </c>
      <c r="B2869">
        <v>653421</v>
      </c>
      <c r="C2869">
        <v>38922487.25</v>
      </c>
      <c r="D2869">
        <v>38922487.25</v>
      </c>
      <c r="E2869">
        <v>38922487.25</v>
      </c>
      <c r="F2869">
        <v>5411</v>
      </c>
      <c r="G2869" t="s">
        <v>377</v>
      </c>
      <c r="H2869" t="s">
        <v>265</v>
      </c>
      <c r="I2869" t="s">
        <v>266</v>
      </c>
      <c r="J2869">
        <v>0.5</v>
      </c>
      <c r="K2869">
        <v>0</v>
      </c>
    </row>
    <row r="2870" spans="1:11">
      <c r="A2870" s="57">
        <v>41487</v>
      </c>
      <c r="B2870">
        <v>3171</v>
      </c>
      <c r="C2870">
        <v>214143.59</v>
      </c>
      <c r="D2870">
        <v>220611.23</v>
      </c>
      <c r="E2870">
        <v>220611.23</v>
      </c>
      <c r="F2870">
        <v>5411</v>
      </c>
      <c r="G2870" t="s">
        <v>377</v>
      </c>
      <c r="H2870" t="s">
        <v>267</v>
      </c>
      <c r="I2870" t="s">
        <v>266</v>
      </c>
      <c r="J2870">
        <v>0.5</v>
      </c>
      <c r="K2870">
        <v>0</v>
      </c>
    </row>
    <row r="2871" spans="1:11">
      <c r="A2871" s="57">
        <v>41487</v>
      </c>
      <c r="B2871">
        <v>7</v>
      </c>
      <c r="C2871">
        <v>165.97</v>
      </c>
      <c r="D2871">
        <v>170.97</v>
      </c>
      <c r="E2871">
        <v>170.97</v>
      </c>
      <c r="F2871">
        <v>5422</v>
      </c>
      <c r="G2871" t="s">
        <v>378</v>
      </c>
      <c r="H2871" t="s">
        <v>267</v>
      </c>
      <c r="I2871" t="s">
        <v>268</v>
      </c>
      <c r="J2871">
        <v>0.5</v>
      </c>
      <c r="K2871">
        <v>0</v>
      </c>
    </row>
    <row r="2872" spans="1:11">
      <c r="A2872" s="57">
        <v>41487</v>
      </c>
      <c r="B2872">
        <v>1200</v>
      </c>
      <c r="C2872">
        <v>42564.42</v>
      </c>
      <c r="D2872">
        <v>42564.42</v>
      </c>
      <c r="E2872">
        <v>42564.42</v>
      </c>
      <c r="F2872">
        <v>5441</v>
      </c>
      <c r="G2872" t="s">
        <v>379</v>
      </c>
      <c r="H2872" t="s">
        <v>265</v>
      </c>
      <c r="I2872" t="s">
        <v>268</v>
      </c>
      <c r="J2872">
        <v>0.5</v>
      </c>
      <c r="K2872">
        <v>0</v>
      </c>
    </row>
    <row r="2873" spans="1:11">
      <c r="A2873" s="57">
        <v>41487</v>
      </c>
      <c r="B2873">
        <v>105</v>
      </c>
      <c r="C2873">
        <v>4359.59</v>
      </c>
      <c r="D2873">
        <v>4490.3500000000004</v>
      </c>
      <c r="E2873">
        <v>4490.3500000000004</v>
      </c>
      <c r="F2873">
        <v>5441</v>
      </c>
      <c r="G2873" t="s">
        <v>379</v>
      </c>
      <c r="H2873" t="s">
        <v>267</v>
      </c>
      <c r="I2873" t="s">
        <v>268</v>
      </c>
      <c r="J2873">
        <v>0.5</v>
      </c>
      <c r="K2873">
        <v>0</v>
      </c>
    </row>
    <row r="2874" spans="1:11">
      <c r="A2874" s="57">
        <v>41487</v>
      </c>
      <c r="B2874">
        <v>25</v>
      </c>
      <c r="C2874">
        <v>755.38</v>
      </c>
      <c r="D2874">
        <v>778</v>
      </c>
      <c r="E2874">
        <v>778</v>
      </c>
      <c r="F2874">
        <v>5451</v>
      </c>
      <c r="G2874" t="s">
        <v>380</v>
      </c>
      <c r="H2874" t="s">
        <v>267</v>
      </c>
      <c r="I2874" t="s">
        <v>266</v>
      </c>
      <c r="J2874">
        <v>0.5</v>
      </c>
      <c r="K2874">
        <v>0</v>
      </c>
    </row>
    <row r="2875" spans="1:11">
      <c r="A2875" s="57">
        <v>41487</v>
      </c>
      <c r="B2875">
        <v>464</v>
      </c>
      <c r="C2875">
        <v>23356.39</v>
      </c>
      <c r="D2875">
        <v>23356.39</v>
      </c>
      <c r="E2875">
        <v>23356.39</v>
      </c>
      <c r="F2875">
        <v>5462</v>
      </c>
      <c r="G2875" t="s">
        <v>381</v>
      </c>
      <c r="H2875" t="s">
        <v>265</v>
      </c>
      <c r="I2875" t="s">
        <v>266</v>
      </c>
      <c r="J2875">
        <v>0.5</v>
      </c>
      <c r="K2875">
        <v>0</v>
      </c>
    </row>
    <row r="2876" spans="1:11">
      <c r="A2876" s="57">
        <v>41487</v>
      </c>
      <c r="B2876">
        <v>43</v>
      </c>
      <c r="C2876">
        <v>1624.7</v>
      </c>
      <c r="D2876">
        <v>1673.44</v>
      </c>
      <c r="E2876">
        <v>1673.44</v>
      </c>
      <c r="F2876">
        <v>5462</v>
      </c>
      <c r="G2876" t="s">
        <v>381</v>
      </c>
      <c r="H2876" t="s">
        <v>267</v>
      </c>
      <c r="I2876" t="s">
        <v>266</v>
      </c>
      <c r="J2876">
        <v>0.5</v>
      </c>
      <c r="K2876">
        <v>0</v>
      </c>
    </row>
    <row r="2877" spans="1:11">
      <c r="A2877" s="57">
        <v>41487</v>
      </c>
      <c r="B2877">
        <v>28416</v>
      </c>
      <c r="C2877">
        <v>1568073.19</v>
      </c>
      <c r="D2877">
        <v>1568073.19</v>
      </c>
      <c r="E2877">
        <v>1568073.19</v>
      </c>
      <c r="F2877">
        <v>5499</v>
      </c>
      <c r="G2877" t="s">
        <v>382</v>
      </c>
      <c r="H2877" t="s">
        <v>265</v>
      </c>
      <c r="I2877" t="s">
        <v>266</v>
      </c>
      <c r="J2877">
        <v>0.5</v>
      </c>
      <c r="K2877">
        <v>0</v>
      </c>
    </row>
    <row r="2878" spans="1:11">
      <c r="A2878" s="57">
        <v>41487</v>
      </c>
      <c r="B2878">
        <v>768</v>
      </c>
      <c r="C2878">
        <v>61872.4</v>
      </c>
      <c r="D2878">
        <v>63585.18</v>
      </c>
      <c r="E2878">
        <v>63585.18</v>
      </c>
      <c r="F2878">
        <v>5499</v>
      </c>
      <c r="G2878" t="s">
        <v>382</v>
      </c>
      <c r="H2878" t="s">
        <v>267</v>
      </c>
      <c r="I2878" t="s">
        <v>266</v>
      </c>
      <c r="J2878">
        <v>0.5</v>
      </c>
      <c r="K2878">
        <v>0</v>
      </c>
    </row>
    <row r="2879" spans="1:11">
      <c r="A2879" s="57">
        <v>41487</v>
      </c>
      <c r="B2879">
        <v>3945</v>
      </c>
      <c r="C2879">
        <v>3209736.47</v>
      </c>
      <c r="D2879">
        <v>3209736.47</v>
      </c>
      <c r="E2879">
        <v>3209736.47</v>
      </c>
      <c r="F2879">
        <v>5511</v>
      </c>
      <c r="G2879" t="s">
        <v>383</v>
      </c>
      <c r="H2879" t="s">
        <v>265</v>
      </c>
      <c r="I2879" t="s">
        <v>271</v>
      </c>
      <c r="J2879">
        <v>0.52</v>
      </c>
      <c r="K2879">
        <v>0</v>
      </c>
    </row>
    <row r="2880" spans="1:11">
      <c r="A2880" s="57">
        <v>41487</v>
      </c>
      <c r="B2880">
        <v>44</v>
      </c>
      <c r="C2880">
        <v>22744.57</v>
      </c>
      <c r="D2880">
        <v>23435.11</v>
      </c>
      <c r="E2880">
        <v>23435.11</v>
      </c>
      <c r="F2880">
        <v>5511</v>
      </c>
      <c r="G2880" t="s">
        <v>383</v>
      </c>
      <c r="H2880" t="s">
        <v>267</v>
      </c>
      <c r="I2880" t="s">
        <v>271</v>
      </c>
      <c r="J2880">
        <v>0.52</v>
      </c>
      <c r="K2880">
        <v>0</v>
      </c>
    </row>
    <row r="2881" spans="1:11">
      <c r="A2881" s="57">
        <v>41487</v>
      </c>
      <c r="B2881">
        <v>3</v>
      </c>
      <c r="C2881">
        <v>660.91</v>
      </c>
      <c r="D2881">
        <v>680.73</v>
      </c>
      <c r="E2881">
        <v>680.73</v>
      </c>
      <c r="F2881">
        <v>5531</v>
      </c>
      <c r="G2881" t="s">
        <v>384</v>
      </c>
      <c r="H2881" t="s">
        <v>267</v>
      </c>
      <c r="I2881" t="s">
        <v>268</v>
      </c>
      <c r="J2881">
        <v>0.5</v>
      </c>
      <c r="K2881">
        <v>0</v>
      </c>
    </row>
    <row r="2882" spans="1:11">
      <c r="A2882" s="57">
        <v>41487</v>
      </c>
      <c r="B2882">
        <v>1167</v>
      </c>
      <c r="C2882">
        <v>536682.66</v>
      </c>
      <c r="D2882">
        <v>536682.66</v>
      </c>
      <c r="E2882">
        <v>536682.66</v>
      </c>
      <c r="F2882">
        <v>5532</v>
      </c>
      <c r="G2882" t="s">
        <v>385</v>
      </c>
      <c r="H2882" t="s">
        <v>265</v>
      </c>
      <c r="I2882" t="s">
        <v>271</v>
      </c>
      <c r="J2882">
        <v>0.52</v>
      </c>
      <c r="K2882">
        <v>0</v>
      </c>
    </row>
    <row r="2883" spans="1:11">
      <c r="A2883" s="57">
        <v>41487</v>
      </c>
      <c r="B2883">
        <v>2</v>
      </c>
      <c r="C2883">
        <v>1504.63</v>
      </c>
      <c r="D2883">
        <v>1549.77</v>
      </c>
      <c r="E2883">
        <v>1549.77</v>
      </c>
      <c r="F2883">
        <v>5532</v>
      </c>
      <c r="G2883" t="s">
        <v>385</v>
      </c>
      <c r="H2883" t="s">
        <v>267</v>
      </c>
      <c r="I2883" t="s">
        <v>271</v>
      </c>
      <c r="J2883">
        <v>0.52</v>
      </c>
      <c r="K2883">
        <v>0</v>
      </c>
    </row>
    <row r="2884" spans="1:11">
      <c r="A2884" s="57">
        <v>41487</v>
      </c>
      <c r="B2884">
        <v>5866</v>
      </c>
      <c r="C2884">
        <v>668776.09</v>
      </c>
      <c r="D2884">
        <v>668776.09</v>
      </c>
      <c r="E2884">
        <v>668776.09</v>
      </c>
      <c r="F2884">
        <v>5533</v>
      </c>
      <c r="G2884" t="s">
        <v>386</v>
      </c>
      <c r="H2884" t="s">
        <v>265</v>
      </c>
      <c r="I2884" t="s">
        <v>271</v>
      </c>
      <c r="J2884">
        <v>0.52</v>
      </c>
      <c r="K2884">
        <v>0</v>
      </c>
    </row>
    <row r="2885" spans="1:11">
      <c r="A2885" s="57">
        <v>41487</v>
      </c>
      <c r="B2885">
        <v>67</v>
      </c>
      <c r="C2885">
        <v>42104.47</v>
      </c>
      <c r="D2885">
        <v>43375.81</v>
      </c>
      <c r="E2885">
        <v>43375.81</v>
      </c>
      <c r="F2885">
        <v>5533</v>
      </c>
      <c r="G2885" t="s">
        <v>386</v>
      </c>
      <c r="H2885" t="s">
        <v>267</v>
      </c>
      <c r="I2885" t="s">
        <v>271</v>
      </c>
      <c r="J2885">
        <v>0.52</v>
      </c>
      <c r="K2885">
        <v>0</v>
      </c>
    </row>
    <row r="2886" spans="1:11">
      <c r="A2886" s="57">
        <v>41487</v>
      </c>
      <c r="B2886">
        <v>3</v>
      </c>
      <c r="C2886">
        <v>219.24</v>
      </c>
      <c r="D2886">
        <v>0</v>
      </c>
      <c r="E2886">
        <v>219.24</v>
      </c>
      <c r="F2886">
        <v>5541</v>
      </c>
      <c r="G2886" t="s">
        <v>387</v>
      </c>
      <c r="H2886" t="s">
        <v>265</v>
      </c>
      <c r="I2886">
        <v>0</v>
      </c>
      <c r="J2886">
        <v>0</v>
      </c>
      <c r="K2886">
        <v>0</v>
      </c>
    </row>
    <row r="2887" spans="1:11">
      <c r="A2887" s="57">
        <v>41487</v>
      </c>
      <c r="B2887">
        <v>244473</v>
      </c>
      <c r="C2887">
        <v>16782424.120000001</v>
      </c>
      <c r="D2887">
        <v>16782424.120000001</v>
      </c>
      <c r="E2887">
        <v>16782424.120000001</v>
      </c>
      <c r="F2887">
        <v>5541</v>
      </c>
      <c r="G2887" t="s">
        <v>387</v>
      </c>
      <c r="H2887" t="s">
        <v>265</v>
      </c>
      <c r="I2887" t="s">
        <v>273</v>
      </c>
      <c r="J2887">
        <v>0.48</v>
      </c>
      <c r="K2887">
        <v>0</v>
      </c>
    </row>
    <row r="2888" spans="1:11">
      <c r="A2888" s="57">
        <v>41487</v>
      </c>
      <c r="B2888">
        <v>7</v>
      </c>
      <c r="C2888">
        <v>364.28</v>
      </c>
      <c r="D2888">
        <v>0</v>
      </c>
      <c r="E2888">
        <v>375.18</v>
      </c>
      <c r="F2888">
        <v>5541</v>
      </c>
      <c r="G2888" t="s">
        <v>387</v>
      </c>
      <c r="H2888" t="s">
        <v>267</v>
      </c>
      <c r="I2888">
        <v>0</v>
      </c>
      <c r="J2888">
        <v>0</v>
      </c>
      <c r="K2888">
        <v>0</v>
      </c>
    </row>
    <row r="2889" spans="1:11">
      <c r="A2889" s="57">
        <v>41487</v>
      </c>
      <c r="B2889">
        <v>1567</v>
      </c>
      <c r="C2889">
        <v>100890.53</v>
      </c>
      <c r="D2889">
        <v>103928.63</v>
      </c>
      <c r="E2889">
        <v>103928.63</v>
      </c>
      <c r="F2889">
        <v>5541</v>
      </c>
      <c r="G2889" t="s">
        <v>387</v>
      </c>
      <c r="H2889" t="s">
        <v>267</v>
      </c>
      <c r="I2889" t="s">
        <v>273</v>
      </c>
      <c r="J2889">
        <v>0.48</v>
      </c>
      <c r="K2889">
        <v>0</v>
      </c>
    </row>
    <row r="2890" spans="1:11">
      <c r="A2890" s="57">
        <v>41487</v>
      </c>
      <c r="B2890">
        <v>174</v>
      </c>
      <c r="C2890">
        <v>8266.6200000000008</v>
      </c>
      <c r="D2890">
        <v>8518.2999999999993</v>
      </c>
      <c r="E2890">
        <v>8518.2999999999993</v>
      </c>
      <c r="F2890">
        <v>5542</v>
      </c>
      <c r="G2890" t="s">
        <v>388</v>
      </c>
      <c r="H2890" t="s">
        <v>267</v>
      </c>
      <c r="I2890" t="s">
        <v>273</v>
      </c>
      <c r="J2890">
        <v>0.48</v>
      </c>
      <c r="K2890">
        <v>0</v>
      </c>
    </row>
    <row r="2891" spans="1:11">
      <c r="A2891" s="57">
        <v>41487</v>
      </c>
      <c r="B2891">
        <v>350</v>
      </c>
      <c r="C2891">
        <v>67388.820000000007</v>
      </c>
      <c r="D2891">
        <v>67388.820000000007</v>
      </c>
      <c r="E2891">
        <v>67388.820000000007</v>
      </c>
      <c r="F2891">
        <v>5551</v>
      </c>
      <c r="G2891" t="s">
        <v>389</v>
      </c>
      <c r="H2891" t="s">
        <v>265</v>
      </c>
      <c r="I2891" t="s">
        <v>268</v>
      </c>
      <c r="J2891">
        <v>0.5</v>
      </c>
      <c r="K2891">
        <v>0</v>
      </c>
    </row>
    <row r="2892" spans="1:11">
      <c r="A2892" s="57">
        <v>41487</v>
      </c>
      <c r="B2892">
        <v>11</v>
      </c>
      <c r="C2892">
        <v>4233.6099999999997</v>
      </c>
      <c r="D2892">
        <v>4383.91</v>
      </c>
      <c r="E2892">
        <v>4383.91</v>
      </c>
      <c r="F2892">
        <v>5551</v>
      </c>
      <c r="G2892" t="s">
        <v>389</v>
      </c>
      <c r="H2892" t="s">
        <v>267</v>
      </c>
      <c r="I2892" t="s">
        <v>268</v>
      </c>
      <c r="J2892">
        <v>0.5</v>
      </c>
      <c r="K2892">
        <v>0</v>
      </c>
    </row>
    <row r="2893" spans="1:11">
      <c r="A2893" s="57">
        <v>41487</v>
      </c>
      <c r="B2893">
        <v>22</v>
      </c>
      <c r="C2893">
        <v>12287.4</v>
      </c>
      <c r="D2893">
        <v>12287.4</v>
      </c>
      <c r="E2893">
        <v>12287.4</v>
      </c>
      <c r="F2893">
        <v>5561</v>
      </c>
      <c r="G2893" t="s">
        <v>390</v>
      </c>
      <c r="H2893" t="s">
        <v>265</v>
      </c>
      <c r="I2893" t="s">
        <v>268</v>
      </c>
      <c r="J2893">
        <v>0.5</v>
      </c>
      <c r="K2893">
        <v>0</v>
      </c>
    </row>
    <row r="2894" spans="1:11">
      <c r="A2894" s="57">
        <v>41487</v>
      </c>
      <c r="B2894">
        <v>10</v>
      </c>
      <c r="C2894">
        <v>8456.39</v>
      </c>
      <c r="D2894">
        <v>8710.07</v>
      </c>
      <c r="E2894">
        <v>8710.07</v>
      </c>
      <c r="F2894">
        <v>5561</v>
      </c>
      <c r="G2894" t="s">
        <v>390</v>
      </c>
      <c r="H2894" t="s">
        <v>267</v>
      </c>
      <c r="I2894" t="s">
        <v>268</v>
      </c>
      <c r="J2894">
        <v>0.5</v>
      </c>
      <c r="K2894">
        <v>0</v>
      </c>
    </row>
    <row r="2895" spans="1:11">
      <c r="A2895" s="57">
        <v>41487</v>
      </c>
      <c r="B2895">
        <v>188</v>
      </c>
      <c r="C2895">
        <v>113518.16</v>
      </c>
      <c r="D2895">
        <v>113518.16</v>
      </c>
      <c r="E2895">
        <v>113518.16</v>
      </c>
      <c r="F2895">
        <v>5571</v>
      </c>
      <c r="G2895" t="s">
        <v>391</v>
      </c>
      <c r="H2895" t="s">
        <v>265</v>
      </c>
      <c r="I2895" t="s">
        <v>268</v>
      </c>
      <c r="J2895">
        <v>0.5</v>
      </c>
      <c r="K2895">
        <v>0</v>
      </c>
    </row>
    <row r="2896" spans="1:11">
      <c r="A2896" s="57">
        <v>41487</v>
      </c>
      <c r="B2896">
        <v>81</v>
      </c>
      <c r="C2896">
        <v>52290.25</v>
      </c>
      <c r="D2896">
        <v>53915.19</v>
      </c>
      <c r="E2896">
        <v>53915.19</v>
      </c>
      <c r="F2896">
        <v>5571</v>
      </c>
      <c r="G2896" t="s">
        <v>391</v>
      </c>
      <c r="H2896" t="s">
        <v>267</v>
      </c>
      <c r="I2896" t="s">
        <v>268</v>
      </c>
      <c r="J2896">
        <v>0.5</v>
      </c>
      <c r="K2896">
        <v>0</v>
      </c>
    </row>
    <row r="2897" spans="1:11">
      <c r="A2897" s="57">
        <v>41487</v>
      </c>
      <c r="B2897">
        <v>1</v>
      </c>
      <c r="C2897">
        <v>73.3</v>
      </c>
      <c r="D2897">
        <v>75.5</v>
      </c>
      <c r="E2897">
        <v>75.5</v>
      </c>
      <c r="F2897">
        <v>5592</v>
      </c>
      <c r="G2897" t="s">
        <v>574</v>
      </c>
      <c r="H2897" t="s">
        <v>267</v>
      </c>
      <c r="I2897" t="s">
        <v>268</v>
      </c>
      <c r="J2897">
        <v>0.5</v>
      </c>
      <c r="K2897">
        <v>0</v>
      </c>
    </row>
    <row r="2898" spans="1:11">
      <c r="A2898" s="57">
        <v>41487</v>
      </c>
      <c r="B2898">
        <v>344</v>
      </c>
      <c r="C2898">
        <v>163599.74</v>
      </c>
      <c r="D2898">
        <v>163599.74</v>
      </c>
      <c r="E2898">
        <v>163599.74</v>
      </c>
      <c r="F2898">
        <v>5599</v>
      </c>
      <c r="G2898" t="s">
        <v>392</v>
      </c>
      <c r="H2898" t="s">
        <v>265</v>
      </c>
      <c r="I2898" t="s">
        <v>268</v>
      </c>
      <c r="J2898">
        <v>0.5</v>
      </c>
      <c r="K2898">
        <v>0</v>
      </c>
    </row>
    <row r="2899" spans="1:11">
      <c r="A2899" s="57">
        <v>41487</v>
      </c>
      <c r="B2899">
        <v>13</v>
      </c>
      <c r="C2899">
        <v>6763.29</v>
      </c>
      <c r="D2899">
        <v>6966.19</v>
      </c>
      <c r="E2899">
        <v>6966.19</v>
      </c>
      <c r="F2899">
        <v>5599</v>
      </c>
      <c r="G2899" t="s">
        <v>392</v>
      </c>
      <c r="H2899" t="s">
        <v>267</v>
      </c>
      <c r="I2899" t="s">
        <v>268</v>
      </c>
      <c r="J2899">
        <v>0.5</v>
      </c>
      <c r="K2899">
        <v>0</v>
      </c>
    </row>
    <row r="2900" spans="1:11">
      <c r="A2900" s="57">
        <v>41487</v>
      </c>
      <c r="B2900">
        <v>1</v>
      </c>
      <c r="C2900">
        <v>1555</v>
      </c>
      <c r="D2900">
        <v>0</v>
      </c>
      <c r="E2900">
        <v>1555</v>
      </c>
      <c r="F2900">
        <v>5611</v>
      </c>
      <c r="G2900" t="s">
        <v>393</v>
      </c>
      <c r="H2900" t="s">
        <v>265</v>
      </c>
      <c r="I2900">
        <v>0</v>
      </c>
      <c r="J2900">
        <v>0</v>
      </c>
      <c r="K2900">
        <v>0</v>
      </c>
    </row>
    <row r="2901" spans="1:11">
      <c r="A2901" s="57">
        <v>41487</v>
      </c>
      <c r="B2901">
        <v>3830</v>
      </c>
      <c r="C2901">
        <v>630880.6</v>
      </c>
      <c r="D2901">
        <v>630880.6</v>
      </c>
      <c r="E2901">
        <v>630880.6</v>
      </c>
      <c r="F2901">
        <v>5611</v>
      </c>
      <c r="G2901" t="s">
        <v>393</v>
      </c>
      <c r="H2901" t="s">
        <v>265</v>
      </c>
      <c r="I2901" t="s">
        <v>268</v>
      </c>
      <c r="J2901">
        <v>0.5</v>
      </c>
      <c r="K2901">
        <v>0</v>
      </c>
    </row>
    <row r="2902" spans="1:11">
      <c r="A2902" s="57">
        <v>41487</v>
      </c>
      <c r="B2902">
        <v>393</v>
      </c>
      <c r="C2902">
        <v>93992.02</v>
      </c>
      <c r="D2902">
        <v>96945.86</v>
      </c>
      <c r="E2902">
        <v>96945.86</v>
      </c>
      <c r="F2902">
        <v>5611</v>
      </c>
      <c r="G2902" t="s">
        <v>393</v>
      </c>
      <c r="H2902" t="s">
        <v>267</v>
      </c>
      <c r="I2902" t="s">
        <v>268</v>
      </c>
      <c r="J2902">
        <v>0.5</v>
      </c>
      <c r="K2902">
        <v>0</v>
      </c>
    </row>
    <row r="2903" spans="1:11">
      <c r="A2903" s="57">
        <v>41487</v>
      </c>
      <c r="B2903">
        <v>1</v>
      </c>
      <c r="C2903">
        <v>209</v>
      </c>
      <c r="D2903">
        <v>0</v>
      </c>
      <c r="E2903">
        <v>209</v>
      </c>
      <c r="F2903">
        <v>5621</v>
      </c>
      <c r="G2903" t="s">
        <v>394</v>
      </c>
      <c r="H2903" t="s">
        <v>265</v>
      </c>
      <c r="I2903">
        <v>0</v>
      </c>
      <c r="J2903">
        <v>0</v>
      </c>
      <c r="K2903">
        <v>0</v>
      </c>
    </row>
    <row r="2904" spans="1:11">
      <c r="A2904" s="57">
        <v>41487</v>
      </c>
      <c r="B2904">
        <v>19886</v>
      </c>
      <c r="C2904">
        <v>1993998.71</v>
      </c>
      <c r="D2904">
        <v>1993998.71</v>
      </c>
      <c r="E2904">
        <v>1993998.71</v>
      </c>
      <c r="F2904">
        <v>5621</v>
      </c>
      <c r="G2904" t="s">
        <v>394</v>
      </c>
      <c r="H2904" t="s">
        <v>265</v>
      </c>
      <c r="I2904" t="s">
        <v>268</v>
      </c>
      <c r="J2904">
        <v>0.5</v>
      </c>
      <c r="K2904">
        <v>0</v>
      </c>
    </row>
    <row r="2905" spans="1:11">
      <c r="A2905" s="57">
        <v>41487</v>
      </c>
      <c r="B2905">
        <v>1053</v>
      </c>
      <c r="C2905">
        <v>197650.93</v>
      </c>
      <c r="D2905">
        <v>203692.73</v>
      </c>
      <c r="E2905">
        <v>203692.73</v>
      </c>
      <c r="F2905">
        <v>5621</v>
      </c>
      <c r="G2905" t="s">
        <v>394</v>
      </c>
      <c r="H2905" t="s">
        <v>267</v>
      </c>
      <c r="I2905" t="s">
        <v>268</v>
      </c>
      <c r="J2905">
        <v>0.5</v>
      </c>
      <c r="K2905">
        <v>0</v>
      </c>
    </row>
    <row r="2906" spans="1:11">
      <c r="A2906" s="57">
        <v>41487</v>
      </c>
      <c r="B2906">
        <v>3305</v>
      </c>
      <c r="C2906">
        <v>331095.92</v>
      </c>
      <c r="D2906">
        <v>331095.92</v>
      </c>
      <c r="E2906">
        <v>331095.92</v>
      </c>
      <c r="F2906">
        <v>5631</v>
      </c>
      <c r="G2906" t="s">
        <v>395</v>
      </c>
      <c r="H2906" t="s">
        <v>265</v>
      </c>
      <c r="I2906" t="s">
        <v>268</v>
      </c>
      <c r="J2906">
        <v>0.5</v>
      </c>
      <c r="K2906">
        <v>0</v>
      </c>
    </row>
    <row r="2907" spans="1:11">
      <c r="A2907" s="57">
        <v>41487</v>
      </c>
      <c r="B2907">
        <v>254</v>
      </c>
      <c r="C2907">
        <v>49882.66</v>
      </c>
      <c r="D2907">
        <v>51404.42</v>
      </c>
      <c r="E2907">
        <v>51404.42</v>
      </c>
      <c r="F2907">
        <v>5631</v>
      </c>
      <c r="G2907" t="s">
        <v>395</v>
      </c>
      <c r="H2907" t="s">
        <v>267</v>
      </c>
      <c r="I2907" t="s">
        <v>268</v>
      </c>
      <c r="J2907">
        <v>0.5</v>
      </c>
      <c r="K2907">
        <v>0</v>
      </c>
    </row>
    <row r="2908" spans="1:11">
      <c r="A2908" s="57">
        <v>41487</v>
      </c>
      <c r="B2908">
        <v>3179</v>
      </c>
      <c r="C2908">
        <v>260237.49</v>
      </c>
      <c r="D2908">
        <v>260237.49</v>
      </c>
      <c r="E2908">
        <v>260237.49</v>
      </c>
      <c r="F2908">
        <v>5641</v>
      </c>
      <c r="G2908" t="s">
        <v>396</v>
      </c>
      <c r="H2908" t="s">
        <v>265</v>
      </c>
      <c r="I2908" t="s">
        <v>268</v>
      </c>
      <c r="J2908">
        <v>0.5</v>
      </c>
      <c r="K2908">
        <v>0</v>
      </c>
    </row>
    <row r="2909" spans="1:11">
      <c r="A2909" s="57">
        <v>41487</v>
      </c>
      <c r="B2909">
        <v>143</v>
      </c>
      <c r="C2909">
        <v>14818.54</v>
      </c>
      <c r="D2909">
        <v>15279.98</v>
      </c>
      <c r="E2909">
        <v>15279.98</v>
      </c>
      <c r="F2909">
        <v>5641</v>
      </c>
      <c r="G2909" t="s">
        <v>396</v>
      </c>
      <c r="H2909" t="s">
        <v>267</v>
      </c>
      <c r="I2909" t="s">
        <v>268</v>
      </c>
      <c r="J2909">
        <v>0.5</v>
      </c>
      <c r="K2909">
        <v>0</v>
      </c>
    </row>
    <row r="2910" spans="1:11">
      <c r="A2910" s="57">
        <v>41487</v>
      </c>
      <c r="B2910">
        <v>1</v>
      </c>
      <c r="C2910">
        <v>-55</v>
      </c>
      <c r="D2910">
        <v>0</v>
      </c>
      <c r="E2910">
        <v>-55</v>
      </c>
      <c r="F2910">
        <v>5651</v>
      </c>
      <c r="G2910" t="s">
        <v>397</v>
      </c>
      <c r="H2910" t="s">
        <v>265</v>
      </c>
      <c r="I2910">
        <v>0</v>
      </c>
      <c r="J2910">
        <v>0</v>
      </c>
      <c r="K2910">
        <v>0</v>
      </c>
    </row>
    <row r="2911" spans="1:11">
      <c r="A2911" s="57">
        <v>41487</v>
      </c>
      <c r="B2911">
        <v>4853</v>
      </c>
      <c r="C2911">
        <v>381794.24</v>
      </c>
      <c r="D2911">
        <v>381794.24</v>
      </c>
      <c r="E2911">
        <v>381794.24</v>
      </c>
      <c r="F2911">
        <v>5651</v>
      </c>
      <c r="G2911" t="s">
        <v>397</v>
      </c>
      <c r="H2911" t="s">
        <v>265</v>
      </c>
      <c r="I2911" t="s">
        <v>268</v>
      </c>
      <c r="J2911">
        <v>0.5</v>
      </c>
      <c r="K2911">
        <v>0</v>
      </c>
    </row>
    <row r="2912" spans="1:11">
      <c r="A2912" s="57">
        <v>41487</v>
      </c>
      <c r="B2912">
        <v>2423</v>
      </c>
      <c r="C2912">
        <v>387467.96</v>
      </c>
      <c r="D2912">
        <v>399322.14</v>
      </c>
      <c r="E2912">
        <v>399322.14</v>
      </c>
      <c r="F2912">
        <v>5651</v>
      </c>
      <c r="G2912" t="s">
        <v>397</v>
      </c>
      <c r="H2912" t="s">
        <v>267</v>
      </c>
      <c r="I2912" t="s">
        <v>268</v>
      </c>
      <c r="J2912">
        <v>0.5</v>
      </c>
      <c r="K2912">
        <v>0</v>
      </c>
    </row>
    <row r="2913" spans="1:11">
      <c r="A2913" s="57">
        <v>41487</v>
      </c>
      <c r="B2913">
        <v>103</v>
      </c>
      <c r="C2913">
        <v>10196.14</v>
      </c>
      <c r="D2913">
        <v>10502.02</v>
      </c>
      <c r="E2913">
        <v>10502.02</v>
      </c>
      <c r="F2913">
        <v>5655</v>
      </c>
      <c r="G2913" t="s">
        <v>398</v>
      </c>
      <c r="H2913" t="s">
        <v>267</v>
      </c>
      <c r="I2913" t="s">
        <v>268</v>
      </c>
      <c r="J2913">
        <v>0.5</v>
      </c>
      <c r="K2913">
        <v>0</v>
      </c>
    </row>
    <row r="2914" spans="1:11">
      <c r="A2914" s="57">
        <v>41487</v>
      </c>
      <c r="B2914">
        <v>6000</v>
      </c>
      <c r="C2914">
        <v>806461.98</v>
      </c>
      <c r="D2914">
        <v>806461.98</v>
      </c>
      <c r="E2914">
        <v>806461.98</v>
      </c>
      <c r="F2914">
        <v>5661</v>
      </c>
      <c r="G2914" t="s">
        <v>399</v>
      </c>
      <c r="H2914" t="s">
        <v>265</v>
      </c>
      <c r="I2914" t="s">
        <v>268</v>
      </c>
      <c r="J2914">
        <v>0.5</v>
      </c>
      <c r="K2914">
        <v>0</v>
      </c>
    </row>
    <row r="2915" spans="1:11">
      <c r="A2915" s="57">
        <v>41487</v>
      </c>
      <c r="B2915">
        <v>1056</v>
      </c>
      <c r="C2915">
        <v>166713.62</v>
      </c>
      <c r="D2915">
        <v>171693.12</v>
      </c>
      <c r="E2915">
        <v>171693.12</v>
      </c>
      <c r="F2915">
        <v>5661</v>
      </c>
      <c r="G2915" t="s">
        <v>399</v>
      </c>
      <c r="H2915" t="s">
        <v>267</v>
      </c>
      <c r="I2915" t="s">
        <v>268</v>
      </c>
      <c r="J2915">
        <v>0.5</v>
      </c>
      <c r="K2915">
        <v>0</v>
      </c>
    </row>
    <row r="2916" spans="1:11">
      <c r="A2916" s="57">
        <v>41487</v>
      </c>
      <c r="B2916">
        <v>21</v>
      </c>
      <c r="C2916">
        <v>4451.55</v>
      </c>
      <c r="D2916">
        <v>4451.55</v>
      </c>
      <c r="E2916">
        <v>4451.55</v>
      </c>
      <c r="F2916">
        <v>5681</v>
      </c>
      <c r="G2916" t="s">
        <v>400</v>
      </c>
      <c r="H2916" t="s">
        <v>265</v>
      </c>
      <c r="I2916" t="s">
        <v>268</v>
      </c>
      <c r="J2916">
        <v>0.5</v>
      </c>
      <c r="K2916">
        <v>0</v>
      </c>
    </row>
    <row r="2917" spans="1:11">
      <c r="A2917" s="57">
        <v>41487</v>
      </c>
      <c r="B2917">
        <v>11</v>
      </c>
      <c r="C2917">
        <v>5231.3500000000004</v>
      </c>
      <c r="D2917">
        <v>5388.31</v>
      </c>
      <c r="E2917">
        <v>5388.31</v>
      </c>
      <c r="F2917">
        <v>5681</v>
      </c>
      <c r="G2917" t="s">
        <v>400</v>
      </c>
      <c r="H2917" t="s">
        <v>267</v>
      </c>
      <c r="I2917" t="s">
        <v>268</v>
      </c>
      <c r="J2917">
        <v>0.5</v>
      </c>
      <c r="K2917">
        <v>0</v>
      </c>
    </row>
    <row r="2918" spans="1:11">
      <c r="A2918" s="57">
        <v>41487</v>
      </c>
      <c r="B2918">
        <v>15966</v>
      </c>
      <c r="C2918">
        <v>1953835.47</v>
      </c>
      <c r="D2918">
        <v>1953835.47</v>
      </c>
      <c r="E2918">
        <v>1953835.47</v>
      </c>
      <c r="F2918">
        <v>5691</v>
      </c>
      <c r="G2918" t="s">
        <v>401</v>
      </c>
      <c r="H2918" t="s">
        <v>265</v>
      </c>
      <c r="I2918" t="s">
        <v>268</v>
      </c>
      <c r="J2918">
        <v>0.5</v>
      </c>
      <c r="K2918">
        <v>0</v>
      </c>
    </row>
    <row r="2919" spans="1:11">
      <c r="A2919" s="57">
        <v>41487</v>
      </c>
      <c r="B2919">
        <v>2607</v>
      </c>
      <c r="C2919">
        <v>446054.12</v>
      </c>
      <c r="D2919">
        <v>458707.4</v>
      </c>
      <c r="E2919">
        <v>458707.4</v>
      </c>
      <c r="F2919">
        <v>5691</v>
      </c>
      <c r="G2919" t="s">
        <v>401</v>
      </c>
      <c r="H2919" t="s">
        <v>267</v>
      </c>
      <c r="I2919" t="s">
        <v>268</v>
      </c>
      <c r="J2919">
        <v>0.5</v>
      </c>
      <c r="K2919">
        <v>0</v>
      </c>
    </row>
    <row r="2920" spans="1:11">
      <c r="A2920" s="57">
        <v>41487</v>
      </c>
      <c r="B2920">
        <v>39</v>
      </c>
      <c r="C2920">
        <v>8016.33</v>
      </c>
      <c r="D2920">
        <v>8016.33</v>
      </c>
      <c r="E2920">
        <v>8016.33</v>
      </c>
      <c r="F2920">
        <v>5697</v>
      </c>
      <c r="G2920" t="s">
        <v>402</v>
      </c>
      <c r="H2920" t="s">
        <v>265</v>
      </c>
      <c r="I2920" t="s">
        <v>266</v>
      </c>
      <c r="J2920">
        <v>0.5</v>
      </c>
      <c r="K2920">
        <v>0</v>
      </c>
    </row>
    <row r="2921" spans="1:11">
      <c r="A2921" s="57">
        <v>41487</v>
      </c>
      <c r="B2921">
        <v>39</v>
      </c>
      <c r="C2921">
        <v>14502.68</v>
      </c>
      <c r="D2921">
        <v>14930.78</v>
      </c>
      <c r="E2921">
        <v>14930.78</v>
      </c>
      <c r="F2921">
        <v>5697</v>
      </c>
      <c r="G2921" t="s">
        <v>402</v>
      </c>
      <c r="H2921" t="s">
        <v>267</v>
      </c>
      <c r="I2921" t="s">
        <v>266</v>
      </c>
      <c r="J2921">
        <v>0.5</v>
      </c>
      <c r="K2921">
        <v>0</v>
      </c>
    </row>
    <row r="2922" spans="1:11">
      <c r="A2922" s="57">
        <v>41487</v>
      </c>
      <c r="B2922">
        <v>4</v>
      </c>
      <c r="C2922">
        <v>2212.9499999999998</v>
      </c>
      <c r="D2922">
        <v>2279.33</v>
      </c>
      <c r="E2922">
        <v>2279.33</v>
      </c>
      <c r="F2922">
        <v>5698</v>
      </c>
      <c r="G2922" t="s">
        <v>403</v>
      </c>
      <c r="H2922" t="s">
        <v>267</v>
      </c>
      <c r="I2922" t="s">
        <v>268</v>
      </c>
      <c r="J2922">
        <v>0.5</v>
      </c>
      <c r="K2922">
        <v>0</v>
      </c>
    </row>
    <row r="2923" spans="1:11">
      <c r="A2923" s="57">
        <v>41487</v>
      </c>
      <c r="B2923">
        <v>8151</v>
      </c>
      <c r="C2923">
        <v>1060174.92</v>
      </c>
      <c r="D2923">
        <v>1060174.92</v>
      </c>
      <c r="E2923">
        <v>1060174.92</v>
      </c>
      <c r="F2923">
        <v>5699</v>
      </c>
      <c r="G2923" t="s">
        <v>404</v>
      </c>
      <c r="H2923" t="s">
        <v>265</v>
      </c>
      <c r="I2923" t="s">
        <v>268</v>
      </c>
      <c r="J2923">
        <v>0.5</v>
      </c>
      <c r="K2923">
        <v>0</v>
      </c>
    </row>
    <row r="2924" spans="1:11">
      <c r="A2924" s="57">
        <v>41487</v>
      </c>
      <c r="B2924">
        <v>899</v>
      </c>
      <c r="C2924">
        <v>163840.25</v>
      </c>
      <c r="D2924">
        <v>168854.01</v>
      </c>
      <c r="E2924">
        <v>168854.01</v>
      </c>
      <c r="F2924">
        <v>5699</v>
      </c>
      <c r="G2924" t="s">
        <v>404</v>
      </c>
      <c r="H2924" t="s">
        <v>267</v>
      </c>
      <c r="I2924" t="s">
        <v>268</v>
      </c>
      <c r="J2924">
        <v>0.5</v>
      </c>
      <c r="K2924">
        <v>0</v>
      </c>
    </row>
    <row r="2925" spans="1:11">
      <c r="A2925" s="57">
        <v>41487</v>
      </c>
      <c r="B2925">
        <v>1822</v>
      </c>
      <c r="C2925">
        <v>1151449.1000000001</v>
      </c>
      <c r="D2925">
        <v>1151449.1000000001</v>
      </c>
      <c r="E2925">
        <v>1151449.1000000001</v>
      </c>
      <c r="F2925">
        <v>5712</v>
      </c>
      <c r="G2925" t="s">
        <v>405</v>
      </c>
      <c r="H2925" t="s">
        <v>265</v>
      </c>
      <c r="I2925" t="s">
        <v>268</v>
      </c>
      <c r="J2925">
        <v>0.5</v>
      </c>
      <c r="K2925">
        <v>0</v>
      </c>
    </row>
    <row r="2926" spans="1:11">
      <c r="A2926" s="57">
        <v>41487</v>
      </c>
      <c r="B2926">
        <v>110</v>
      </c>
      <c r="C2926">
        <v>43799.77</v>
      </c>
      <c r="D2926">
        <v>45113.65</v>
      </c>
      <c r="E2926">
        <v>45113.65</v>
      </c>
      <c r="F2926">
        <v>5712</v>
      </c>
      <c r="G2926" t="s">
        <v>405</v>
      </c>
      <c r="H2926" t="s">
        <v>267</v>
      </c>
      <c r="I2926" t="s">
        <v>268</v>
      </c>
      <c r="J2926">
        <v>0.5</v>
      </c>
      <c r="K2926">
        <v>0</v>
      </c>
    </row>
    <row r="2927" spans="1:11">
      <c r="A2927" s="57">
        <v>41487</v>
      </c>
      <c r="B2927">
        <v>288</v>
      </c>
      <c r="C2927">
        <v>291413.87</v>
      </c>
      <c r="D2927">
        <v>291413.87</v>
      </c>
      <c r="E2927">
        <v>291413.87</v>
      </c>
      <c r="F2927">
        <v>5713</v>
      </c>
      <c r="G2927" t="s">
        <v>406</v>
      </c>
      <c r="H2927" t="s">
        <v>265</v>
      </c>
      <c r="I2927" t="s">
        <v>268</v>
      </c>
      <c r="J2927">
        <v>0.5</v>
      </c>
      <c r="K2927">
        <v>0</v>
      </c>
    </row>
    <row r="2928" spans="1:11">
      <c r="A2928" s="57">
        <v>41487</v>
      </c>
      <c r="B2928">
        <v>9</v>
      </c>
      <c r="C2928">
        <v>11766.46</v>
      </c>
      <c r="D2928">
        <v>12078.58</v>
      </c>
      <c r="E2928">
        <v>12078.58</v>
      </c>
      <c r="F2928">
        <v>5713</v>
      </c>
      <c r="G2928" t="s">
        <v>406</v>
      </c>
      <c r="H2928" t="s">
        <v>267</v>
      </c>
      <c r="I2928" t="s">
        <v>268</v>
      </c>
      <c r="J2928">
        <v>0.5</v>
      </c>
      <c r="K2928">
        <v>0</v>
      </c>
    </row>
    <row r="2929" spans="1:11">
      <c r="A2929" s="57">
        <v>41487</v>
      </c>
      <c r="B2929">
        <v>367</v>
      </c>
      <c r="C2929">
        <v>57107.96</v>
      </c>
      <c r="D2929">
        <v>57107.96</v>
      </c>
      <c r="E2929">
        <v>57107.96</v>
      </c>
      <c r="F2929">
        <v>5714</v>
      </c>
      <c r="G2929" t="s">
        <v>407</v>
      </c>
      <c r="H2929" t="s">
        <v>265</v>
      </c>
      <c r="I2929" t="s">
        <v>268</v>
      </c>
      <c r="J2929">
        <v>0.5</v>
      </c>
      <c r="K2929">
        <v>0</v>
      </c>
    </row>
    <row r="2930" spans="1:11">
      <c r="A2930" s="57">
        <v>41487</v>
      </c>
      <c r="B2930">
        <v>6</v>
      </c>
      <c r="C2930">
        <v>1005.85</v>
      </c>
      <c r="D2930">
        <v>1035.99</v>
      </c>
      <c r="E2930">
        <v>1035.99</v>
      </c>
      <c r="F2930">
        <v>5714</v>
      </c>
      <c r="G2930" t="s">
        <v>407</v>
      </c>
      <c r="H2930" t="s">
        <v>267</v>
      </c>
      <c r="I2930" t="s">
        <v>268</v>
      </c>
      <c r="J2930">
        <v>0.5</v>
      </c>
      <c r="K2930">
        <v>0</v>
      </c>
    </row>
    <row r="2931" spans="1:11">
      <c r="A2931" s="57">
        <v>41487</v>
      </c>
      <c r="B2931">
        <v>13</v>
      </c>
      <c r="C2931">
        <v>1122.6099999999999</v>
      </c>
      <c r="D2931">
        <v>1122.6099999999999</v>
      </c>
      <c r="E2931">
        <v>1122.6099999999999</v>
      </c>
      <c r="F2931">
        <v>5718</v>
      </c>
      <c r="G2931" t="s">
        <v>408</v>
      </c>
      <c r="H2931" t="s">
        <v>265</v>
      </c>
      <c r="I2931" t="s">
        <v>268</v>
      </c>
      <c r="J2931">
        <v>0.5</v>
      </c>
      <c r="K2931">
        <v>0</v>
      </c>
    </row>
    <row r="2932" spans="1:11">
      <c r="A2932" s="57">
        <v>41487</v>
      </c>
      <c r="B2932">
        <v>8105</v>
      </c>
      <c r="C2932">
        <v>1220096.6599999999</v>
      </c>
      <c r="D2932">
        <v>1220096.6599999999</v>
      </c>
      <c r="E2932">
        <v>1220096.6599999999</v>
      </c>
      <c r="F2932">
        <v>5719</v>
      </c>
      <c r="G2932" t="s">
        <v>409</v>
      </c>
      <c r="H2932" t="s">
        <v>265</v>
      </c>
      <c r="I2932" t="s">
        <v>268</v>
      </c>
      <c r="J2932">
        <v>0.5</v>
      </c>
      <c r="K2932">
        <v>0</v>
      </c>
    </row>
    <row r="2933" spans="1:11">
      <c r="A2933" s="57">
        <v>41487</v>
      </c>
      <c r="B2933">
        <v>226</v>
      </c>
      <c r="C2933">
        <v>47004.68</v>
      </c>
      <c r="D2933">
        <v>48311.24</v>
      </c>
      <c r="E2933">
        <v>48311.24</v>
      </c>
      <c r="F2933">
        <v>5719</v>
      </c>
      <c r="G2933" t="s">
        <v>409</v>
      </c>
      <c r="H2933" t="s">
        <v>267</v>
      </c>
      <c r="I2933" t="s">
        <v>268</v>
      </c>
      <c r="J2933">
        <v>0.5</v>
      </c>
      <c r="K2933">
        <v>0</v>
      </c>
    </row>
    <row r="2934" spans="1:11">
      <c r="A2934" s="57">
        <v>41487</v>
      </c>
      <c r="B2934">
        <v>1721</v>
      </c>
      <c r="C2934">
        <v>1346017.76</v>
      </c>
      <c r="D2934">
        <v>1346017.76</v>
      </c>
      <c r="E2934">
        <v>1346017.76</v>
      </c>
      <c r="F2934">
        <v>5722</v>
      </c>
      <c r="G2934" t="s">
        <v>410</v>
      </c>
      <c r="H2934" t="s">
        <v>265</v>
      </c>
      <c r="I2934" t="s">
        <v>268</v>
      </c>
      <c r="J2934">
        <v>0.5</v>
      </c>
      <c r="K2934">
        <v>0</v>
      </c>
    </row>
    <row r="2935" spans="1:11">
      <c r="A2935" s="57">
        <v>41487</v>
      </c>
      <c r="B2935">
        <v>58</v>
      </c>
      <c r="C2935">
        <v>13466.29</v>
      </c>
      <c r="D2935">
        <v>13870.25</v>
      </c>
      <c r="E2935">
        <v>13870.25</v>
      </c>
      <c r="F2935">
        <v>5722</v>
      </c>
      <c r="G2935" t="s">
        <v>410</v>
      </c>
      <c r="H2935" t="s">
        <v>267</v>
      </c>
      <c r="I2935" t="s">
        <v>268</v>
      </c>
      <c r="J2935">
        <v>0.5</v>
      </c>
      <c r="K2935">
        <v>0</v>
      </c>
    </row>
    <row r="2936" spans="1:11">
      <c r="A2936" s="57">
        <v>41487</v>
      </c>
      <c r="B2936">
        <v>11734</v>
      </c>
      <c r="C2936">
        <v>4065168.27</v>
      </c>
      <c r="D2936">
        <v>4065168.27</v>
      </c>
      <c r="E2936">
        <v>4065168.27</v>
      </c>
      <c r="F2936">
        <v>5732</v>
      </c>
      <c r="G2936" t="s">
        <v>411</v>
      </c>
      <c r="H2936" t="s">
        <v>265</v>
      </c>
      <c r="I2936" t="s">
        <v>268</v>
      </c>
      <c r="J2936">
        <v>0.5</v>
      </c>
      <c r="K2936">
        <v>0</v>
      </c>
    </row>
    <row r="2937" spans="1:11">
      <c r="A2937" s="57">
        <v>41487</v>
      </c>
      <c r="B2937">
        <v>572</v>
      </c>
      <c r="C2937">
        <v>87495.42</v>
      </c>
      <c r="D2937">
        <v>89995.56</v>
      </c>
      <c r="E2937">
        <v>89995.56</v>
      </c>
      <c r="F2937">
        <v>5732</v>
      </c>
      <c r="G2937" t="s">
        <v>411</v>
      </c>
      <c r="H2937" t="s">
        <v>267</v>
      </c>
      <c r="I2937" t="s">
        <v>268</v>
      </c>
      <c r="J2937">
        <v>0.5</v>
      </c>
      <c r="K2937">
        <v>0</v>
      </c>
    </row>
    <row r="2938" spans="1:11">
      <c r="A2938" s="57">
        <v>41487</v>
      </c>
      <c r="B2938">
        <v>252</v>
      </c>
      <c r="C2938">
        <v>49462.47</v>
      </c>
      <c r="D2938">
        <v>49462.47</v>
      </c>
      <c r="E2938">
        <v>49462.47</v>
      </c>
      <c r="F2938">
        <v>5733</v>
      </c>
      <c r="G2938" t="s">
        <v>412</v>
      </c>
      <c r="H2938" t="s">
        <v>265</v>
      </c>
      <c r="I2938" t="s">
        <v>268</v>
      </c>
      <c r="J2938">
        <v>0.5</v>
      </c>
      <c r="K2938">
        <v>0</v>
      </c>
    </row>
    <row r="2939" spans="1:11">
      <c r="A2939" s="57">
        <v>41487</v>
      </c>
      <c r="B2939">
        <v>35</v>
      </c>
      <c r="C2939">
        <v>7969.72</v>
      </c>
      <c r="D2939">
        <v>8264.94</v>
      </c>
      <c r="E2939">
        <v>8264.94</v>
      </c>
      <c r="F2939">
        <v>5733</v>
      </c>
      <c r="G2939" t="s">
        <v>412</v>
      </c>
      <c r="H2939" t="s">
        <v>267</v>
      </c>
      <c r="I2939" t="s">
        <v>268</v>
      </c>
      <c r="J2939">
        <v>0.5</v>
      </c>
      <c r="K2939">
        <v>0</v>
      </c>
    </row>
    <row r="2940" spans="1:11">
      <c r="A2940" s="57">
        <v>41487</v>
      </c>
      <c r="B2940">
        <v>23</v>
      </c>
      <c r="C2940">
        <v>4834</v>
      </c>
      <c r="D2940">
        <v>4834</v>
      </c>
      <c r="E2940">
        <v>4834</v>
      </c>
      <c r="F2940">
        <v>5734</v>
      </c>
      <c r="G2940" t="s">
        <v>413</v>
      </c>
      <c r="H2940" t="s">
        <v>265</v>
      </c>
      <c r="I2940" t="s">
        <v>268</v>
      </c>
      <c r="J2940">
        <v>0.5</v>
      </c>
      <c r="K2940">
        <v>0</v>
      </c>
    </row>
    <row r="2941" spans="1:11">
      <c r="A2941" s="57">
        <v>41487</v>
      </c>
      <c r="B2941">
        <v>226</v>
      </c>
      <c r="C2941">
        <v>57591.27</v>
      </c>
      <c r="D2941">
        <v>59268.23</v>
      </c>
      <c r="E2941">
        <v>59268.23</v>
      </c>
      <c r="F2941">
        <v>5734</v>
      </c>
      <c r="G2941" t="s">
        <v>413</v>
      </c>
      <c r="H2941" t="s">
        <v>267</v>
      </c>
      <c r="I2941" t="s">
        <v>268</v>
      </c>
      <c r="J2941">
        <v>0.5</v>
      </c>
      <c r="K2941">
        <v>0</v>
      </c>
    </row>
    <row r="2942" spans="1:11">
      <c r="A2942" s="57">
        <v>41487</v>
      </c>
      <c r="B2942">
        <v>1912</v>
      </c>
      <c r="C2942">
        <v>78726.41</v>
      </c>
      <c r="D2942">
        <v>78726.41</v>
      </c>
      <c r="E2942">
        <v>78726.41</v>
      </c>
      <c r="F2942">
        <v>5735</v>
      </c>
      <c r="G2942" t="s">
        <v>414</v>
      </c>
      <c r="H2942" t="s">
        <v>265</v>
      </c>
      <c r="I2942" t="s">
        <v>268</v>
      </c>
      <c r="J2942">
        <v>0.5</v>
      </c>
      <c r="K2942">
        <v>0</v>
      </c>
    </row>
    <row r="2943" spans="1:11">
      <c r="A2943" s="57">
        <v>41487</v>
      </c>
      <c r="B2943">
        <v>42</v>
      </c>
      <c r="C2943">
        <v>3492.86</v>
      </c>
      <c r="D2943">
        <v>3597.66</v>
      </c>
      <c r="E2943">
        <v>3597.66</v>
      </c>
      <c r="F2943">
        <v>5735</v>
      </c>
      <c r="G2943" t="s">
        <v>414</v>
      </c>
      <c r="H2943" t="s">
        <v>267</v>
      </c>
      <c r="I2943" t="s">
        <v>268</v>
      </c>
      <c r="J2943">
        <v>0.5</v>
      </c>
      <c r="K2943">
        <v>0</v>
      </c>
    </row>
    <row r="2944" spans="1:11">
      <c r="A2944" s="57">
        <v>41487</v>
      </c>
      <c r="B2944">
        <v>1</v>
      </c>
      <c r="C2944">
        <v>-41</v>
      </c>
      <c r="D2944">
        <v>0</v>
      </c>
      <c r="E2944">
        <v>-41</v>
      </c>
      <c r="F2944">
        <v>5811</v>
      </c>
      <c r="G2944" t="s">
        <v>415</v>
      </c>
      <c r="H2944" t="s">
        <v>265</v>
      </c>
      <c r="I2944">
        <v>0</v>
      </c>
      <c r="J2944">
        <v>0</v>
      </c>
      <c r="K2944">
        <v>0</v>
      </c>
    </row>
    <row r="2945" spans="1:11">
      <c r="A2945" s="57">
        <v>41487</v>
      </c>
      <c r="B2945">
        <v>6271</v>
      </c>
      <c r="C2945">
        <v>640087.6</v>
      </c>
      <c r="D2945">
        <v>640087.6</v>
      </c>
      <c r="E2945">
        <v>640087.6</v>
      </c>
      <c r="F2945">
        <v>5811</v>
      </c>
      <c r="G2945" t="s">
        <v>415</v>
      </c>
      <c r="H2945" t="s">
        <v>265</v>
      </c>
      <c r="I2945" t="s">
        <v>274</v>
      </c>
      <c r="J2945">
        <v>0.52</v>
      </c>
      <c r="K2945">
        <v>0</v>
      </c>
    </row>
    <row r="2946" spans="1:11">
      <c r="A2946" s="57">
        <v>41487</v>
      </c>
      <c r="B2946">
        <v>245</v>
      </c>
      <c r="C2946">
        <v>21619.03</v>
      </c>
      <c r="D2946">
        <v>22272.47</v>
      </c>
      <c r="E2946">
        <v>22272.47</v>
      </c>
      <c r="F2946">
        <v>5811</v>
      </c>
      <c r="G2946" t="s">
        <v>415</v>
      </c>
      <c r="H2946" t="s">
        <v>267</v>
      </c>
      <c r="I2946" t="s">
        <v>274</v>
      </c>
      <c r="J2946">
        <v>0.52</v>
      </c>
      <c r="K2946">
        <v>0</v>
      </c>
    </row>
    <row r="2947" spans="1:11">
      <c r="A2947" s="57">
        <v>41487</v>
      </c>
      <c r="B2947">
        <v>73057</v>
      </c>
      <c r="C2947">
        <v>6253587.0999999996</v>
      </c>
      <c r="D2947">
        <v>6253587.0999999996</v>
      </c>
      <c r="E2947">
        <v>6253587.0999999996</v>
      </c>
      <c r="F2947">
        <v>5812</v>
      </c>
      <c r="G2947" t="s">
        <v>416</v>
      </c>
      <c r="H2947" t="s">
        <v>265</v>
      </c>
      <c r="I2947" t="s">
        <v>274</v>
      </c>
      <c r="J2947">
        <v>0.52</v>
      </c>
      <c r="K2947">
        <v>0</v>
      </c>
    </row>
    <row r="2948" spans="1:11">
      <c r="A2948" s="57">
        <v>41487</v>
      </c>
      <c r="B2948">
        <v>1</v>
      </c>
      <c r="C2948">
        <v>4.72</v>
      </c>
      <c r="D2948">
        <v>0</v>
      </c>
      <c r="E2948">
        <v>4.8600000000000003</v>
      </c>
      <c r="F2948">
        <v>5812</v>
      </c>
      <c r="G2948" t="s">
        <v>416</v>
      </c>
      <c r="H2948" t="s">
        <v>267</v>
      </c>
      <c r="I2948">
        <v>0</v>
      </c>
      <c r="J2948">
        <v>0</v>
      </c>
      <c r="K2948">
        <v>0</v>
      </c>
    </row>
    <row r="2949" spans="1:11">
      <c r="A2949" s="57">
        <v>41487</v>
      </c>
      <c r="B2949">
        <v>8476</v>
      </c>
      <c r="C2949">
        <v>924905.23</v>
      </c>
      <c r="D2949">
        <v>952790.05</v>
      </c>
      <c r="E2949">
        <v>952790.05</v>
      </c>
      <c r="F2949">
        <v>5812</v>
      </c>
      <c r="G2949" t="s">
        <v>416</v>
      </c>
      <c r="H2949" t="s">
        <v>267</v>
      </c>
      <c r="I2949" t="s">
        <v>274</v>
      </c>
      <c r="J2949">
        <v>0.52</v>
      </c>
      <c r="K2949">
        <v>0</v>
      </c>
    </row>
    <row r="2950" spans="1:11">
      <c r="A2950" s="57">
        <v>41487</v>
      </c>
      <c r="B2950">
        <v>17650</v>
      </c>
      <c r="C2950">
        <v>1826167.78</v>
      </c>
      <c r="D2950">
        <v>1826167.78</v>
      </c>
      <c r="E2950">
        <v>1826167.78</v>
      </c>
      <c r="F2950">
        <v>5813</v>
      </c>
      <c r="G2950" t="s">
        <v>417</v>
      </c>
      <c r="H2950" t="s">
        <v>265</v>
      </c>
      <c r="I2950" t="s">
        <v>274</v>
      </c>
      <c r="J2950">
        <v>0.52</v>
      </c>
      <c r="K2950">
        <v>0</v>
      </c>
    </row>
    <row r="2951" spans="1:11">
      <c r="A2951" s="57">
        <v>41487</v>
      </c>
      <c r="B2951">
        <v>1239</v>
      </c>
      <c r="C2951">
        <v>142209.26999999999</v>
      </c>
      <c r="D2951">
        <v>146540.81</v>
      </c>
      <c r="E2951">
        <v>146540.81</v>
      </c>
      <c r="F2951">
        <v>5813</v>
      </c>
      <c r="G2951" t="s">
        <v>417</v>
      </c>
      <c r="H2951" t="s">
        <v>267</v>
      </c>
      <c r="I2951" t="s">
        <v>274</v>
      </c>
      <c r="J2951">
        <v>0.52</v>
      </c>
      <c r="K2951">
        <v>0</v>
      </c>
    </row>
    <row r="2952" spans="1:11">
      <c r="A2952" s="57">
        <v>41487</v>
      </c>
      <c r="B2952">
        <v>2</v>
      </c>
      <c r="C2952">
        <v>8.75</v>
      </c>
      <c r="D2952">
        <v>0</v>
      </c>
      <c r="E2952">
        <v>8.75</v>
      </c>
      <c r="F2952">
        <v>5814</v>
      </c>
      <c r="G2952" t="s">
        <v>418</v>
      </c>
      <c r="H2952" t="s">
        <v>265</v>
      </c>
      <c r="I2952">
        <v>0</v>
      </c>
      <c r="J2952">
        <v>0</v>
      </c>
      <c r="K2952">
        <v>0</v>
      </c>
    </row>
    <row r="2953" spans="1:11">
      <c r="A2953" s="57">
        <v>41487</v>
      </c>
      <c r="B2953">
        <v>30938</v>
      </c>
      <c r="C2953">
        <v>514977.2</v>
      </c>
      <c r="D2953">
        <v>514977.2</v>
      </c>
      <c r="E2953">
        <v>514977.2</v>
      </c>
      <c r="F2953">
        <v>5814</v>
      </c>
      <c r="G2953" t="s">
        <v>418</v>
      </c>
      <c r="H2953" t="s">
        <v>265</v>
      </c>
      <c r="I2953" t="s">
        <v>274</v>
      </c>
      <c r="J2953">
        <v>0.52</v>
      </c>
      <c r="K2953">
        <v>0</v>
      </c>
    </row>
    <row r="2954" spans="1:11">
      <c r="A2954" s="57">
        <v>41487</v>
      </c>
      <c r="B2954">
        <v>2</v>
      </c>
      <c r="C2954">
        <v>27.48</v>
      </c>
      <c r="D2954">
        <v>0</v>
      </c>
      <c r="E2954">
        <v>28.3</v>
      </c>
      <c r="F2954">
        <v>5814</v>
      </c>
      <c r="G2954" t="s">
        <v>418</v>
      </c>
      <c r="H2954" t="s">
        <v>267</v>
      </c>
      <c r="I2954">
        <v>0</v>
      </c>
      <c r="J2954">
        <v>0</v>
      </c>
      <c r="K2954">
        <v>0</v>
      </c>
    </row>
    <row r="2955" spans="1:11">
      <c r="A2955" s="57">
        <v>41487</v>
      </c>
      <c r="B2955">
        <v>1132</v>
      </c>
      <c r="C2955">
        <v>25666.01</v>
      </c>
      <c r="D2955">
        <v>26436.51</v>
      </c>
      <c r="E2955">
        <v>26436.51</v>
      </c>
      <c r="F2955">
        <v>5814</v>
      </c>
      <c r="G2955" t="s">
        <v>418</v>
      </c>
      <c r="H2955" t="s">
        <v>267</v>
      </c>
      <c r="I2955" t="s">
        <v>274</v>
      </c>
      <c r="J2955">
        <v>0.52</v>
      </c>
      <c r="K2955">
        <v>0</v>
      </c>
    </row>
    <row r="2956" spans="1:11">
      <c r="A2956" s="57">
        <v>41487</v>
      </c>
      <c r="B2956">
        <v>2</v>
      </c>
      <c r="C2956">
        <v>40.85</v>
      </c>
      <c r="D2956">
        <v>0</v>
      </c>
      <c r="E2956">
        <v>40.85</v>
      </c>
      <c r="F2956">
        <v>5912</v>
      </c>
      <c r="G2956" t="s">
        <v>419</v>
      </c>
      <c r="H2956" t="s">
        <v>265</v>
      </c>
      <c r="I2956">
        <v>0</v>
      </c>
      <c r="J2956">
        <v>0</v>
      </c>
      <c r="K2956">
        <v>0</v>
      </c>
    </row>
    <row r="2957" spans="1:11">
      <c r="A2957" s="57">
        <v>41487</v>
      </c>
      <c r="B2957">
        <v>52553</v>
      </c>
      <c r="C2957">
        <v>2417918.7799999998</v>
      </c>
      <c r="D2957">
        <v>2417918.7799999998</v>
      </c>
      <c r="E2957">
        <v>2417918.7799999998</v>
      </c>
      <c r="F2957">
        <v>5912</v>
      </c>
      <c r="G2957" t="s">
        <v>419</v>
      </c>
      <c r="H2957" t="s">
        <v>265</v>
      </c>
      <c r="I2957" t="s">
        <v>266</v>
      </c>
      <c r="J2957">
        <v>0.5</v>
      </c>
      <c r="K2957">
        <v>0</v>
      </c>
    </row>
    <row r="2958" spans="1:11">
      <c r="A2958" s="57">
        <v>41487</v>
      </c>
      <c r="B2958">
        <v>996</v>
      </c>
      <c r="C2958">
        <v>51612.93</v>
      </c>
      <c r="D2958">
        <v>53197.57</v>
      </c>
      <c r="E2958">
        <v>53197.57</v>
      </c>
      <c r="F2958">
        <v>5912</v>
      </c>
      <c r="G2958" t="s">
        <v>419</v>
      </c>
      <c r="H2958" t="s">
        <v>267</v>
      </c>
      <c r="I2958" t="s">
        <v>266</v>
      </c>
      <c r="J2958">
        <v>0.5</v>
      </c>
      <c r="K2958">
        <v>0</v>
      </c>
    </row>
    <row r="2959" spans="1:11">
      <c r="A2959" s="57">
        <v>41487</v>
      </c>
      <c r="B2959">
        <v>2</v>
      </c>
      <c r="C2959">
        <v>262.19</v>
      </c>
      <c r="D2959">
        <v>0</v>
      </c>
      <c r="E2959">
        <v>262.19</v>
      </c>
      <c r="F2959">
        <v>5921</v>
      </c>
      <c r="G2959" t="s">
        <v>420</v>
      </c>
      <c r="H2959" t="s">
        <v>265</v>
      </c>
      <c r="I2959">
        <v>0</v>
      </c>
      <c r="J2959">
        <v>0</v>
      </c>
      <c r="K2959">
        <v>0</v>
      </c>
    </row>
    <row r="2960" spans="1:11">
      <c r="A2960" s="57">
        <v>41487</v>
      </c>
      <c r="B2960">
        <v>136948</v>
      </c>
      <c r="C2960">
        <v>9923895.5899999999</v>
      </c>
      <c r="D2960">
        <v>9923895.5899999999</v>
      </c>
      <c r="E2960">
        <v>9923895.5899999999</v>
      </c>
      <c r="F2960">
        <v>5921</v>
      </c>
      <c r="G2960" t="s">
        <v>420</v>
      </c>
      <c r="H2960" t="s">
        <v>265</v>
      </c>
      <c r="I2960" t="s">
        <v>268</v>
      </c>
      <c r="J2960">
        <v>0.5</v>
      </c>
      <c r="K2960">
        <v>0</v>
      </c>
    </row>
    <row r="2961" spans="1:11">
      <c r="A2961" s="57">
        <v>41487</v>
      </c>
      <c r="B2961">
        <v>403</v>
      </c>
      <c r="C2961">
        <v>42256.07</v>
      </c>
      <c r="D2961">
        <v>43569.27</v>
      </c>
      <c r="E2961">
        <v>43569.27</v>
      </c>
      <c r="F2961">
        <v>5921</v>
      </c>
      <c r="G2961" t="s">
        <v>420</v>
      </c>
      <c r="H2961" t="s">
        <v>267</v>
      </c>
      <c r="I2961" t="s">
        <v>268</v>
      </c>
      <c r="J2961">
        <v>0.5</v>
      </c>
      <c r="K2961">
        <v>0</v>
      </c>
    </row>
    <row r="2962" spans="1:11">
      <c r="A2962" s="57">
        <v>41487</v>
      </c>
      <c r="B2962">
        <v>2</v>
      </c>
      <c r="C2962">
        <v>423.26</v>
      </c>
      <c r="D2962">
        <v>435.96</v>
      </c>
      <c r="E2962">
        <v>435.96</v>
      </c>
      <c r="F2962">
        <v>5931</v>
      </c>
      <c r="G2962" t="s">
        <v>421</v>
      </c>
      <c r="H2962" t="s">
        <v>267</v>
      </c>
      <c r="I2962" t="s">
        <v>268</v>
      </c>
      <c r="J2962">
        <v>0.5</v>
      </c>
      <c r="K2962">
        <v>0</v>
      </c>
    </row>
    <row r="2963" spans="1:11">
      <c r="A2963" s="57">
        <v>41487</v>
      </c>
      <c r="B2963">
        <v>130</v>
      </c>
      <c r="C2963">
        <v>57215.96</v>
      </c>
      <c r="D2963">
        <v>57215.96</v>
      </c>
      <c r="E2963">
        <v>57215.96</v>
      </c>
      <c r="F2963">
        <v>5932</v>
      </c>
      <c r="G2963" t="s">
        <v>422</v>
      </c>
      <c r="H2963" t="s">
        <v>265</v>
      </c>
      <c r="I2963" t="s">
        <v>268</v>
      </c>
      <c r="J2963">
        <v>0.5</v>
      </c>
      <c r="K2963">
        <v>0</v>
      </c>
    </row>
    <row r="2964" spans="1:11">
      <c r="A2964" s="57">
        <v>41487</v>
      </c>
      <c r="B2964">
        <v>25</v>
      </c>
      <c r="C2964">
        <v>18174.98</v>
      </c>
      <c r="D2964">
        <v>18720.259999999998</v>
      </c>
      <c r="E2964">
        <v>18720.259999999998</v>
      </c>
      <c r="F2964">
        <v>5932</v>
      </c>
      <c r="G2964" t="s">
        <v>422</v>
      </c>
      <c r="H2964" t="s">
        <v>267</v>
      </c>
      <c r="I2964" t="s">
        <v>268</v>
      </c>
      <c r="J2964">
        <v>0.5</v>
      </c>
      <c r="K2964">
        <v>0</v>
      </c>
    </row>
    <row r="2965" spans="1:11">
      <c r="A2965" s="57">
        <v>41487</v>
      </c>
      <c r="B2965">
        <v>15</v>
      </c>
      <c r="C2965">
        <v>4362.8999999999996</v>
      </c>
      <c r="D2965">
        <v>4362.8999999999996</v>
      </c>
      <c r="E2965">
        <v>4362.8999999999996</v>
      </c>
      <c r="F2965">
        <v>5933</v>
      </c>
      <c r="G2965" t="s">
        <v>423</v>
      </c>
      <c r="H2965" t="s">
        <v>265</v>
      </c>
      <c r="I2965" t="s">
        <v>268</v>
      </c>
      <c r="J2965">
        <v>0.5</v>
      </c>
      <c r="K2965">
        <v>0</v>
      </c>
    </row>
    <row r="2966" spans="1:11">
      <c r="A2966" s="57">
        <v>41487</v>
      </c>
      <c r="B2966">
        <v>2</v>
      </c>
      <c r="C2966">
        <v>46.37</v>
      </c>
      <c r="D2966">
        <v>47.75</v>
      </c>
      <c r="E2966">
        <v>47.75</v>
      </c>
      <c r="F2966">
        <v>5933</v>
      </c>
      <c r="G2966" t="s">
        <v>423</v>
      </c>
      <c r="H2966" t="s">
        <v>267</v>
      </c>
      <c r="I2966" t="s">
        <v>268</v>
      </c>
      <c r="J2966">
        <v>0.5</v>
      </c>
      <c r="K2966">
        <v>0</v>
      </c>
    </row>
    <row r="2967" spans="1:11">
      <c r="A2967" s="57">
        <v>41487</v>
      </c>
      <c r="B2967">
        <v>5</v>
      </c>
      <c r="C2967">
        <v>1020</v>
      </c>
      <c r="D2967">
        <v>1020</v>
      </c>
      <c r="E2967">
        <v>1020</v>
      </c>
      <c r="F2967">
        <v>5935</v>
      </c>
      <c r="G2967" t="s">
        <v>424</v>
      </c>
      <c r="H2967" t="s">
        <v>265</v>
      </c>
      <c r="I2967" t="s">
        <v>271</v>
      </c>
      <c r="J2967">
        <v>0.52</v>
      </c>
      <c r="K2967">
        <v>0</v>
      </c>
    </row>
    <row r="2968" spans="1:11">
      <c r="A2968" s="57">
        <v>41487</v>
      </c>
      <c r="B2968">
        <v>313</v>
      </c>
      <c r="C2968">
        <v>75468.37</v>
      </c>
      <c r="D2968">
        <v>75468.37</v>
      </c>
      <c r="E2968">
        <v>75468.37</v>
      </c>
      <c r="F2968">
        <v>5940</v>
      </c>
      <c r="G2968" t="s">
        <v>426</v>
      </c>
      <c r="H2968" t="s">
        <v>265</v>
      </c>
      <c r="I2968" t="s">
        <v>268</v>
      </c>
      <c r="J2968">
        <v>0.5</v>
      </c>
      <c r="K2968">
        <v>0</v>
      </c>
    </row>
    <row r="2969" spans="1:11">
      <c r="A2969" s="57">
        <v>41487</v>
      </c>
      <c r="B2969">
        <v>611</v>
      </c>
      <c r="C2969">
        <v>98683.45</v>
      </c>
      <c r="D2969">
        <v>99352.13</v>
      </c>
      <c r="E2969">
        <v>99352.13</v>
      </c>
      <c r="F2969">
        <v>5940</v>
      </c>
      <c r="G2969" t="s">
        <v>426</v>
      </c>
      <c r="H2969" t="s">
        <v>267</v>
      </c>
      <c r="I2969" t="s">
        <v>268</v>
      </c>
      <c r="J2969">
        <v>0.5</v>
      </c>
      <c r="K2969">
        <v>0</v>
      </c>
    </row>
    <row r="2970" spans="1:11">
      <c r="A2970" s="57">
        <v>41487</v>
      </c>
      <c r="B2970">
        <v>11809</v>
      </c>
      <c r="C2970">
        <v>1415145.43</v>
      </c>
      <c r="D2970">
        <v>1415145.43</v>
      </c>
      <c r="E2970">
        <v>1415145.43</v>
      </c>
      <c r="F2970">
        <v>5941</v>
      </c>
      <c r="G2970" t="s">
        <v>427</v>
      </c>
      <c r="H2970" t="s">
        <v>265</v>
      </c>
      <c r="I2970" t="s">
        <v>268</v>
      </c>
      <c r="J2970">
        <v>0.5</v>
      </c>
      <c r="K2970">
        <v>0</v>
      </c>
    </row>
    <row r="2971" spans="1:11">
      <c r="A2971" s="57">
        <v>41487</v>
      </c>
      <c r="B2971">
        <v>1538</v>
      </c>
      <c r="C2971">
        <v>245602.78</v>
      </c>
      <c r="D2971">
        <v>252872.28</v>
      </c>
      <c r="E2971">
        <v>252872.28</v>
      </c>
      <c r="F2971">
        <v>5941</v>
      </c>
      <c r="G2971" t="s">
        <v>427</v>
      </c>
      <c r="H2971" t="s">
        <v>267</v>
      </c>
      <c r="I2971" t="s">
        <v>268</v>
      </c>
      <c r="J2971">
        <v>0.5</v>
      </c>
      <c r="K2971">
        <v>0</v>
      </c>
    </row>
    <row r="2972" spans="1:11">
      <c r="A2972" s="57">
        <v>41487</v>
      </c>
      <c r="B2972">
        <v>6642</v>
      </c>
      <c r="C2972">
        <v>490954.26</v>
      </c>
      <c r="D2972">
        <v>490954.26</v>
      </c>
      <c r="E2972">
        <v>490954.26</v>
      </c>
      <c r="F2972">
        <v>5942</v>
      </c>
      <c r="G2972" t="s">
        <v>428</v>
      </c>
      <c r="H2972" t="s">
        <v>265</v>
      </c>
      <c r="I2972" t="s">
        <v>268</v>
      </c>
      <c r="J2972">
        <v>0.5</v>
      </c>
      <c r="K2972">
        <v>0</v>
      </c>
    </row>
    <row r="2973" spans="1:11">
      <c r="A2973" s="57">
        <v>41487</v>
      </c>
      <c r="B2973">
        <v>1490</v>
      </c>
      <c r="C2973">
        <v>71722.789999999994</v>
      </c>
      <c r="D2973">
        <v>72623.009999999995</v>
      </c>
      <c r="E2973">
        <v>72623.009999999995</v>
      </c>
      <c r="F2973">
        <v>5942</v>
      </c>
      <c r="G2973" t="s">
        <v>428</v>
      </c>
      <c r="H2973" t="s">
        <v>267</v>
      </c>
      <c r="I2973" t="s">
        <v>268</v>
      </c>
      <c r="J2973">
        <v>0.5</v>
      </c>
      <c r="K2973">
        <v>0</v>
      </c>
    </row>
    <row r="2974" spans="1:11">
      <c r="A2974" s="57">
        <v>41487</v>
      </c>
      <c r="B2974">
        <v>15062</v>
      </c>
      <c r="C2974">
        <v>1383645.15</v>
      </c>
      <c r="D2974">
        <v>1383645.15</v>
      </c>
      <c r="E2974">
        <v>1383645.15</v>
      </c>
      <c r="F2974">
        <v>5943</v>
      </c>
      <c r="G2974" t="s">
        <v>429</v>
      </c>
      <c r="H2974" t="s">
        <v>265</v>
      </c>
      <c r="I2974" t="s">
        <v>268</v>
      </c>
      <c r="J2974">
        <v>0.5</v>
      </c>
      <c r="K2974">
        <v>0</v>
      </c>
    </row>
    <row r="2975" spans="1:11">
      <c r="A2975" s="57">
        <v>41487</v>
      </c>
      <c r="B2975">
        <v>143</v>
      </c>
      <c r="C2975">
        <v>15443.09</v>
      </c>
      <c r="D2975">
        <v>15960.37</v>
      </c>
      <c r="E2975">
        <v>15960.37</v>
      </c>
      <c r="F2975">
        <v>5943</v>
      </c>
      <c r="G2975" t="s">
        <v>429</v>
      </c>
      <c r="H2975" t="s">
        <v>267</v>
      </c>
      <c r="I2975" t="s">
        <v>268</v>
      </c>
      <c r="J2975">
        <v>0.5</v>
      </c>
      <c r="K2975">
        <v>0</v>
      </c>
    </row>
    <row r="2976" spans="1:11">
      <c r="A2976" s="57">
        <v>41487</v>
      </c>
      <c r="B2976">
        <v>4781</v>
      </c>
      <c r="C2976">
        <v>1928207.89</v>
      </c>
      <c r="D2976">
        <v>1928207.89</v>
      </c>
      <c r="E2976">
        <v>1928207.89</v>
      </c>
      <c r="F2976">
        <v>5944</v>
      </c>
      <c r="G2976" t="s">
        <v>430</v>
      </c>
      <c r="H2976" t="s">
        <v>265</v>
      </c>
      <c r="I2976" t="s">
        <v>268</v>
      </c>
      <c r="J2976">
        <v>0.5</v>
      </c>
      <c r="K2976">
        <v>0</v>
      </c>
    </row>
    <row r="2977" spans="1:11">
      <c r="A2977" s="57">
        <v>41487</v>
      </c>
      <c r="B2977">
        <v>514</v>
      </c>
      <c r="C2977">
        <v>494164.76</v>
      </c>
      <c r="D2977">
        <v>510762.68</v>
      </c>
      <c r="E2977">
        <v>510762.68</v>
      </c>
      <c r="F2977">
        <v>5944</v>
      </c>
      <c r="G2977" t="s">
        <v>430</v>
      </c>
      <c r="H2977" t="s">
        <v>267</v>
      </c>
      <c r="I2977" t="s">
        <v>268</v>
      </c>
      <c r="J2977">
        <v>0.5</v>
      </c>
      <c r="K2977">
        <v>0</v>
      </c>
    </row>
    <row r="2978" spans="1:11">
      <c r="A2978" s="57">
        <v>41487</v>
      </c>
      <c r="B2978">
        <v>4911</v>
      </c>
      <c r="C2978">
        <v>365452.29</v>
      </c>
      <c r="D2978">
        <v>365452.29</v>
      </c>
      <c r="E2978">
        <v>365452.29</v>
      </c>
      <c r="F2978">
        <v>5945</v>
      </c>
      <c r="G2978" t="s">
        <v>431</v>
      </c>
      <c r="H2978" t="s">
        <v>265</v>
      </c>
      <c r="I2978" t="s">
        <v>268</v>
      </c>
      <c r="J2978">
        <v>0.5</v>
      </c>
      <c r="K2978">
        <v>0</v>
      </c>
    </row>
    <row r="2979" spans="1:11">
      <c r="A2979" s="57">
        <v>41487</v>
      </c>
      <c r="B2979">
        <v>192</v>
      </c>
      <c r="C2979">
        <v>19683.669999999998</v>
      </c>
      <c r="D2979">
        <v>20276.43</v>
      </c>
      <c r="E2979">
        <v>20276.43</v>
      </c>
      <c r="F2979">
        <v>5945</v>
      </c>
      <c r="G2979" t="s">
        <v>431</v>
      </c>
      <c r="H2979" t="s">
        <v>267</v>
      </c>
      <c r="I2979" t="s">
        <v>268</v>
      </c>
      <c r="J2979">
        <v>0.5</v>
      </c>
      <c r="K2979">
        <v>0</v>
      </c>
    </row>
    <row r="2980" spans="1:11">
      <c r="A2980" s="57">
        <v>41487</v>
      </c>
      <c r="B2980">
        <v>849</v>
      </c>
      <c r="C2980">
        <v>218376.91</v>
      </c>
      <c r="D2980">
        <v>218376.91</v>
      </c>
      <c r="E2980">
        <v>218376.91</v>
      </c>
      <c r="F2980">
        <v>5946</v>
      </c>
      <c r="G2980" t="s">
        <v>432</v>
      </c>
      <c r="H2980" t="s">
        <v>265</v>
      </c>
      <c r="I2980" t="s">
        <v>268</v>
      </c>
      <c r="J2980">
        <v>0.5</v>
      </c>
      <c r="K2980">
        <v>0</v>
      </c>
    </row>
    <row r="2981" spans="1:11">
      <c r="A2981" s="57">
        <v>41487</v>
      </c>
      <c r="B2981">
        <v>160</v>
      </c>
      <c r="C2981">
        <v>41175.42</v>
      </c>
      <c r="D2981">
        <v>41872.26</v>
      </c>
      <c r="E2981">
        <v>41872.26</v>
      </c>
      <c r="F2981">
        <v>5946</v>
      </c>
      <c r="G2981" t="s">
        <v>432</v>
      </c>
      <c r="H2981" t="s">
        <v>267</v>
      </c>
      <c r="I2981" t="s">
        <v>268</v>
      </c>
      <c r="J2981">
        <v>0.5</v>
      </c>
      <c r="K2981">
        <v>0</v>
      </c>
    </row>
    <row r="2982" spans="1:11">
      <c r="A2982" s="57">
        <v>41487</v>
      </c>
      <c r="B2982">
        <v>4317</v>
      </c>
      <c r="C2982">
        <v>376633.46</v>
      </c>
      <c r="D2982">
        <v>376633.46</v>
      </c>
      <c r="E2982">
        <v>376633.46</v>
      </c>
      <c r="F2982">
        <v>5947</v>
      </c>
      <c r="G2982" t="s">
        <v>433</v>
      </c>
      <c r="H2982" t="s">
        <v>265</v>
      </c>
      <c r="I2982" t="s">
        <v>268</v>
      </c>
      <c r="J2982">
        <v>0.5</v>
      </c>
      <c r="K2982">
        <v>0</v>
      </c>
    </row>
    <row r="2983" spans="1:11">
      <c r="A2983" s="57">
        <v>41487</v>
      </c>
      <c r="B2983">
        <v>1220</v>
      </c>
      <c r="C2983">
        <v>116588.05</v>
      </c>
      <c r="D2983">
        <v>120131.77</v>
      </c>
      <c r="E2983">
        <v>120131.77</v>
      </c>
      <c r="F2983">
        <v>5947</v>
      </c>
      <c r="G2983" t="s">
        <v>433</v>
      </c>
      <c r="H2983" t="s">
        <v>267</v>
      </c>
      <c r="I2983" t="s">
        <v>268</v>
      </c>
      <c r="J2983">
        <v>0.5</v>
      </c>
      <c r="K2983">
        <v>0</v>
      </c>
    </row>
    <row r="2984" spans="1:11">
      <c r="A2984" s="57">
        <v>41487</v>
      </c>
      <c r="B2984">
        <v>1124</v>
      </c>
      <c r="C2984">
        <v>179808.62</v>
      </c>
      <c r="D2984">
        <v>179808.62</v>
      </c>
      <c r="E2984">
        <v>179808.62</v>
      </c>
      <c r="F2984">
        <v>5948</v>
      </c>
      <c r="G2984" t="s">
        <v>434</v>
      </c>
      <c r="H2984" t="s">
        <v>265</v>
      </c>
      <c r="I2984" t="s">
        <v>268</v>
      </c>
      <c r="J2984">
        <v>0.5</v>
      </c>
      <c r="K2984">
        <v>0</v>
      </c>
    </row>
    <row r="2985" spans="1:11">
      <c r="A2985" s="57">
        <v>41487</v>
      </c>
      <c r="B2985">
        <v>274</v>
      </c>
      <c r="C2985">
        <v>119403.56</v>
      </c>
      <c r="D2985">
        <v>123041.24</v>
      </c>
      <c r="E2985">
        <v>123041.24</v>
      </c>
      <c r="F2985">
        <v>5948</v>
      </c>
      <c r="G2985" t="s">
        <v>434</v>
      </c>
      <c r="H2985" t="s">
        <v>267</v>
      </c>
      <c r="I2985" t="s">
        <v>268</v>
      </c>
      <c r="J2985">
        <v>0.5</v>
      </c>
      <c r="K2985">
        <v>0</v>
      </c>
    </row>
    <row r="2986" spans="1:11">
      <c r="A2986" s="57">
        <v>41487</v>
      </c>
      <c r="B2986">
        <v>121</v>
      </c>
      <c r="C2986">
        <v>21365.51</v>
      </c>
      <c r="D2986">
        <v>21365.51</v>
      </c>
      <c r="E2986">
        <v>21365.51</v>
      </c>
      <c r="F2986">
        <v>5949</v>
      </c>
      <c r="G2986" t="s">
        <v>435</v>
      </c>
      <c r="H2986" t="s">
        <v>265</v>
      </c>
      <c r="I2986" t="s">
        <v>268</v>
      </c>
      <c r="J2986">
        <v>0.5</v>
      </c>
      <c r="K2986">
        <v>0</v>
      </c>
    </row>
    <row r="2987" spans="1:11">
      <c r="A2987" s="57">
        <v>41487</v>
      </c>
      <c r="B2987">
        <v>59</v>
      </c>
      <c r="C2987">
        <v>10011.77</v>
      </c>
      <c r="D2987">
        <v>10317.290000000001</v>
      </c>
      <c r="E2987">
        <v>10317.290000000001</v>
      </c>
      <c r="F2987">
        <v>5949</v>
      </c>
      <c r="G2987" t="s">
        <v>435</v>
      </c>
      <c r="H2987" t="s">
        <v>267</v>
      </c>
      <c r="I2987" t="s">
        <v>268</v>
      </c>
      <c r="J2987">
        <v>0.5</v>
      </c>
      <c r="K2987">
        <v>0</v>
      </c>
    </row>
    <row r="2988" spans="1:11">
      <c r="A2988" s="57">
        <v>41487</v>
      </c>
      <c r="B2988">
        <v>819</v>
      </c>
      <c r="C2988">
        <v>107823.67999999999</v>
      </c>
      <c r="D2988">
        <v>107823.67999999999</v>
      </c>
      <c r="E2988">
        <v>107823.67999999999</v>
      </c>
      <c r="F2988">
        <v>5950</v>
      </c>
      <c r="G2988" t="s">
        <v>436</v>
      </c>
      <c r="H2988" t="s">
        <v>265</v>
      </c>
      <c r="I2988" t="s">
        <v>268</v>
      </c>
      <c r="J2988">
        <v>0.5</v>
      </c>
      <c r="K2988">
        <v>0</v>
      </c>
    </row>
    <row r="2989" spans="1:11">
      <c r="A2989" s="57">
        <v>41487</v>
      </c>
      <c r="B2989">
        <v>90</v>
      </c>
      <c r="C2989">
        <v>23723.72</v>
      </c>
      <c r="D2989">
        <v>24435.439999999999</v>
      </c>
      <c r="E2989">
        <v>24435.439999999999</v>
      </c>
      <c r="F2989">
        <v>5950</v>
      </c>
      <c r="G2989" t="s">
        <v>436</v>
      </c>
      <c r="H2989" t="s">
        <v>267</v>
      </c>
      <c r="I2989" t="s">
        <v>268</v>
      </c>
      <c r="J2989">
        <v>0.5</v>
      </c>
      <c r="K2989">
        <v>0</v>
      </c>
    </row>
    <row r="2990" spans="1:11">
      <c r="A2990" s="57">
        <v>41487</v>
      </c>
      <c r="B2990">
        <v>5</v>
      </c>
      <c r="C2990">
        <v>3877.1</v>
      </c>
      <c r="D2990">
        <v>3993.42</v>
      </c>
      <c r="E2990">
        <v>3993.42</v>
      </c>
      <c r="F2990">
        <v>5960</v>
      </c>
      <c r="G2990" t="s">
        <v>437</v>
      </c>
      <c r="H2990" t="s">
        <v>267</v>
      </c>
      <c r="I2990" t="s">
        <v>275</v>
      </c>
      <c r="J2990">
        <v>0.52</v>
      </c>
      <c r="K2990">
        <v>0</v>
      </c>
    </row>
    <row r="2991" spans="1:11">
      <c r="A2991" s="57">
        <v>41487</v>
      </c>
      <c r="B2991">
        <v>93</v>
      </c>
      <c r="C2991">
        <v>49184.03</v>
      </c>
      <c r="D2991">
        <v>50851.23</v>
      </c>
      <c r="E2991">
        <v>50851.23</v>
      </c>
      <c r="F2991">
        <v>5962</v>
      </c>
      <c r="G2991" t="s">
        <v>438</v>
      </c>
      <c r="H2991" t="s">
        <v>267</v>
      </c>
      <c r="I2991" t="s">
        <v>269</v>
      </c>
      <c r="J2991">
        <v>0.52</v>
      </c>
      <c r="K2991">
        <v>0</v>
      </c>
    </row>
    <row r="2992" spans="1:11">
      <c r="A2992" s="57">
        <v>41487</v>
      </c>
      <c r="B2992">
        <v>8263</v>
      </c>
      <c r="C2992">
        <v>1275044.6499999999</v>
      </c>
      <c r="D2992">
        <v>1275044.6499999999</v>
      </c>
      <c r="E2992">
        <v>1275044.6499999999</v>
      </c>
      <c r="F2992">
        <v>5964</v>
      </c>
      <c r="G2992" t="s">
        <v>439</v>
      </c>
      <c r="H2992" t="s">
        <v>265</v>
      </c>
      <c r="I2992" t="s">
        <v>275</v>
      </c>
      <c r="J2992">
        <v>0.52</v>
      </c>
      <c r="K2992">
        <v>0</v>
      </c>
    </row>
    <row r="2993" spans="1:11">
      <c r="A2993" s="57">
        <v>41487</v>
      </c>
      <c r="B2993">
        <v>2643</v>
      </c>
      <c r="C2993">
        <v>432072.45</v>
      </c>
      <c r="D2993">
        <v>444623.41</v>
      </c>
      <c r="E2993">
        <v>444623.41</v>
      </c>
      <c r="F2993">
        <v>5964</v>
      </c>
      <c r="G2993" t="s">
        <v>439</v>
      </c>
      <c r="H2993" t="s">
        <v>267</v>
      </c>
      <c r="I2993" t="s">
        <v>275</v>
      </c>
      <c r="J2993">
        <v>0.52</v>
      </c>
      <c r="K2993">
        <v>0</v>
      </c>
    </row>
    <row r="2994" spans="1:11">
      <c r="A2994" s="57">
        <v>41487</v>
      </c>
      <c r="B2994">
        <v>41</v>
      </c>
      <c r="C2994">
        <v>8298.2199999999993</v>
      </c>
      <c r="D2994">
        <v>8562.58</v>
      </c>
      <c r="E2994">
        <v>8562.58</v>
      </c>
      <c r="F2994">
        <v>5965</v>
      </c>
      <c r="G2994" t="s">
        <v>440</v>
      </c>
      <c r="H2994" t="s">
        <v>267</v>
      </c>
      <c r="I2994" t="s">
        <v>275</v>
      </c>
      <c r="J2994">
        <v>0.52</v>
      </c>
      <c r="K2994">
        <v>0</v>
      </c>
    </row>
    <row r="2995" spans="1:11">
      <c r="A2995" s="57">
        <v>41487</v>
      </c>
      <c r="B2995">
        <v>3</v>
      </c>
      <c r="C2995">
        <v>1264.8399999999999</v>
      </c>
      <c r="D2995">
        <v>1302.8</v>
      </c>
      <c r="E2995">
        <v>1302.8</v>
      </c>
      <c r="F2995">
        <v>5966</v>
      </c>
      <c r="G2995" t="s">
        <v>441</v>
      </c>
      <c r="H2995" t="s">
        <v>267</v>
      </c>
      <c r="I2995" t="s">
        <v>275</v>
      </c>
      <c r="J2995">
        <v>0.52</v>
      </c>
      <c r="K2995">
        <v>0</v>
      </c>
    </row>
    <row r="2996" spans="1:11">
      <c r="A2996" s="57">
        <v>41487</v>
      </c>
      <c r="B2996">
        <v>3907</v>
      </c>
      <c r="C2996">
        <v>832242.19</v>
      </c>
      <c r="D2996">
        <v>832242.19</v>
      </c>
      <c r="E2996">
        <v>832242.19</v>
      </c>
      <c r="F2996">
        <v>5967</v>
      </c>
      <c r="G2996" t="s">
        <v>442</v>
      </c>
      <c r="H2996" t="s">
        <v>265</v>
      </c>
      <c r="I2996" t="s">
        <v>275</v>
      </c>
      <c r="J2996">
        <v>0.52</v>
      </c>
      <c r="K2996">
        <v>0</v>
      </c>
    </row>
    <row r="2997" spans="1:11">
      <c r="A2997" s="57">
        <v>41487</v>
      </c>
      <c r="B2997">
        <v>1</v>
      </c>
      <c r="C2997">
        <v>16.2</v>
      </c>
      <c r="D2997">
        <v>0</v>
      </c>
      <c r="E2997">
        <v>16.68</v>
      </c>
      <c r="F2997">
        <v>5967</v>
      </c>
      <c r="G2997" t="s">
        <v>442</v>
      </c>
      <c r="H2997" t="s">
        <v>267</v>
      </c>
      <c r="I2997">
        <v>0</v>
      </c>
      <c r="J2997">
        <v>0</v>
      </c>
      <c r="K2997">
        <v>0</v>
      </c>
    </row>
    <row r="2998" spans="1:11">
      <c r="A2998" s="57">
        <v>41487</v>
      </c>
      <c r="B2998">
        <v>14826</v>
      </c>
      <c r="C2998">
        <v>493031.85</v>
      </c>
      <c r="D2998">
        <v>504159.03</v>
      </c>
      <c r="E2998">
        <v>504159.03</v>
      </c>
      <c r="F2998">
        <v>5967</v>
      </c>
      <c r="G2998" t="s">
        <v>442</v>
      </c>
      <c r="H2998" t="s">
        <v>267</v>
      </c>
      <c r="I2998" t="s">
        <v>275</v>
      </c>
      <c r="J2998">
        <v>0.52</v>
      </c>
      <c r="K2998">
        <v>0</v>
      </c>
    </row>
    <row r="2999" spans="1:11">
      <c r="A2999" s="57">
        <v>41487</v>
      </c>
      <c r="B2999">
        <v>2592</v>
      </c>
      <c r="C2999">
        <v>248421.69</v>
      </c>
      <c r="D2999">
        <v>248421.69</v>
      </c>
      <c r="E2999">
        <v>248421.69</v>
      </c>
      <c r="F2999">
        <v>5968</v>
      </c>
      <c r="G2999" t="s">
        <v>443</v>
      </c>
      <c r="H2999" t="s">
        <v>265</v>
      </c>
      <c r="I2999" t="s">
        <v>275</v>
      </c>
      <c r="J2999">
        <v>0.52</v>
      </c>
      <c r="K2999">
        <v>0</v>
      </c>
    </row>
    <row r="3000" spans="1:11">
      <c r="A3000" s="57">
        <v>41487</v>
      </c>
      <c r="B3000">
        <v>596</v>
      </c>
      <c r="C3000">
        <v>67194.48</v>
      </c>
      <c r="D3000">
        <v>68937.440000000002</v>
      </c>
      <c r="E3000">
        <v>68937.440000000002</v>
      </c>
      <c r="F3000">
        <v>5968</v>
      </c>
      <c r="G3000" t="s">
        <v>443</v>
      </c>
      <c r="H3000" t="s">
        <v>267</v>
      </c>
      <c r="I3000" t="s">
        <v>275</v>
      </c>
      <c r="J3000">
        <v>0.52</v>
      </c>
      <c r="K3000">
        <v>0</v>
      </c>
    </row>
    <row r="3001" spans="1:11">
      <c r="A3001" s="57">
        <v>41487</v>
      </c>
      <c r="B3001">
        <v>1</v>
      </c>
      <c r="C3001">
        <v>-1219.8</v>
      </c>
      <c r="D3001">
        <v>0</v>
      </c>
      <c r="E3001">
        <v>-1219.8</v>
      </c>
      <c r="F3001">
        <v>5969</v>
      </c>
      <c r="G3001" t="s">
        <v>444</v>
      </c>
      <c r="H3001" t="s">
        <v>265</v>
      </c>
      <c r="I3001">
        <v>0</v>
      </c>
      <c r="J3001">
        <v>0</v>
      </c>
      <c r="K3001">
        <v>0</v>
      </c>
    </row>
    <row r="3002" spans="1:11">
      <c r="A3002" s="57">
        <v>41487</v>
      </c>
      <c r="B3002">
        <v>5887</v>
      </c>
      <c r="C3002">
        <v>1572110.81</v>
      </c>
      <c r="D3002">
        <v>1572110.81</v>
      </c>
      <c r="E3002">
        <v>1572110.81</v>
      </c>
      <c r="F3002">
        <v>5969</v>
      </c>
      <c r="G3002" t="s">
        <v>444</v>
      </c>
      <c r="H3002" t="s">
        <v>265</v>
      </c>
      <c r="I3002" t="s">
        <v>275</v>
      </c>
      <c r="J3002">
        <v>0.52</v>
      </c>
      <c r="K3002">
        <v>0</v>
      </c>
    </row>
    <row r="3003" spans="1:11">
      <c r="A3003" s="57">
        <v>41487</v>
      </c>
      <c r="B3003">
        <v>1</v>
      </c>
      <c r="C3003">
        <v>-120.89</v>
      </c>
      <c r="D3003">
        <v>0</v>
      </c>
      <c r="E3003">
        <v>-120.89</v>
      </c>
      <c r="F3003">
        <v>5969</v>
      </c>
      <c r="G3003" t="s">
        <v>444</v>
      </c>
      <c r="H3003" t="s">
        <v>267</v>
      </c>
      <c r="I3003">
        <v>0</v>
      </c>
      <c r="J3003">
        <v>0</v>
      </c>
      <c r="K3003">
        <v>0</v>
      </c>
    </row>
    <row r="3004" spans="1:11">
      <c r="A3004" s="57">
        <v>41487</v>
      </c>
      <c r="B3004">
        <v>17096</v>
      </c>
      <c r="C3004">
        <v>1734724.31</v>
      </c>
      <c r="D3004">
        <v>1775158.05</v>
      </c>
      <c r="E3004">
        <v>1775158.05</v>
      </c>
      <c r="F3004">
        <v>5969</v>
      </c>
      <c r="G3004" t="s">
        <v>444</v>
      </c>
      <c r="H3004" t="s">
        <v>267</v>
      </c>
      <c r="I3004" t="s">
        <v>275</v>
      </c>
      <c r="J3004">
        <v>0.52</v>
      </c>
      <c r="K3004">
        <v>0</v>
      </c>
    </row>
    <row r="3005" spans="1:11">
      <c r="A3005" s="57">
        <v>41487</v>
      </c>
      <c r="B3005">
        <v>1344</v>
      </c>
      <c r="C3005">
        <v>210847.81</v>
      </c>
      <c r="D3005">
        <v>210847.81</v>
      </c>
      <c r="E3005">
        <v>210847.81</v>
      </c>
      <c r="F3005">
        <v>5970</v>
      </c>
      <c r="G3005" t="s">
        <v>445</v>
      </c>
      <c r="H3005" t="s">
        <v>265</v>
      </c>
      <c r="I3005" t="s">
        <v>268</v>
      </c>
      <c r="J3005">
        <v>0.5</v>
      </c>
      <c r="K3005">
        <v>0</v>
      </c>
    </row>
    <row r="3006" spans="1:11">
      <c r="A3006" s="57">
        <v>41487</v>
      </c>
      <c r="B3006">
        <v>256</v>
      </c>
      <c r="C3006">
        <v>34794.639999999999</v>
      </c>
      <c r="D3006">
        <v>35699.800000000003</v>
      </c>
      <c r="E3006">
        <v>35699.800000000003</v>
      </c>
      <c r="F3006">
        <v>5970</v>
      </c>
      <c r="G3006" t="s">
        <v>445</v>
      </c>
      <c r="H3006" t="s">
        <v>267</v>
      </c>
      <c r="I3006" t="s">
        <v>268</v>
      </c>
      <c r="J3006">
        <v>0.5</v>
      </c>
      <c r="K3006">
        <v>0</v>
      </c>
    </row>
    <row r="3007" spans="1:11">
      <c r="A3007" s="57">
        <v>41487</v>
      </c>
      <c r="B3007">
        <v>88</v>
      </c>
      <c r="C3007">
        <v>83089.600000000006</v>
      </c>
      <c r="D3007">
        <v>83089.600000000006</v>
      </c>
      <c r="E3007">
        <v>83089.600000000006</v>
      </c>
      <c r="F3007">
        <v>5971</v>
      </c>
      <c r="G3007" t="s">
        <v>446</v>
      </c>
      <c r="H3007" t="s">
        <v>265</v>
      </c>
      <c r="I3007" t="s">
        <v>268</v>
      </c>
      <c r="J3007">
        <v>0.5</v>
      </c>
      <c r="K3007">
        <v>0</v>
      </c>
    </row>
    <row r="3008" spans="1:11">
      <c r="A3008" s="57">
        <v>41487</v>
      </c>
      <c r="B3008">
        <v>83</v>
      </c>
      <c r="C3008">
        <v>24231.18</v>
      </c>
      <c r="D3008">
        <v>24958.14</v>
      </c>
      <c r="E3008">
        <v>24958.14</v>
      </c>
      <c r="F3008">
        <v>5971</v>
      </c>
      <c r="G3008" t="s">
        <v>446</v>
      </c>
      <c r="H3008" t="s">
        <v>267</v>
      </c>
      <c r="I3008" t="s">
        <v>268</v>
      </c>
      <c r="J3008">
        <v>0.5</v>
      </c>
      <c r="K3008">
        <v>0</v>
      </c>
    </row>
    <row r="3009" spans="1:11">
      <c r="A3009" s="57">
        <v>41487</v>
      </c>
      <c r="B3009">
        <v>389</v>
      </c>
      <c r="C3009">
        <v>40398.730000000003</v>
      </c>
      <c r="D3009">
        <v>40398.730000000003</v>
      </c>
      <c r="E3009">
        <v>40398.730000000003</v>
      </c>
      <c r="F3009">
        <v>5972</v>
      </c>
      <c r="G3009" t="s">
        <v>447</v>
      </c>
      <c r="H3009" t="s">
        <v>265</v>
      </c>
      <c r="I3009" t="s">
        <v>268</v>
      </c>
      <c r="J3009">
        <v>0.5</v>
      </c>
      <c r="K3009">
        <v>0</v>
      </c>
    </row>
    <row r="3010" spans="1:11">
      <c r="A3010" s="57">
        <v>41487</v>
      </c>
      <c r="B3010">
        <v>13</v>
      </c>
      <c r="C3010">
        <v>373.04</v>
      </c>
      <c r="D3010">
        <v>384.22</v>
      </c>
      <c r="E3010">
        <v>384.22</v>
      </c>
      <c r="F3010">
        <v>5972</v>
      </c>
      <c r="G3010" t="s">
        <v>447</v>
      </c>
      <c r="H3010" t="s">
        <v>267</v>
      </c>
      <c r="I3010" t="s">
        <v>268</v>
      </c>
      <c r="J3010">
        <v>0.5</v>
      </c>
      <c r="K3010">
        <v>0</v>
      </c>
    </row>
    <row r="3011" spans="1:11">
      <c r="A3011" s="57">
        <v>41487</v>
      </c>
      <c r="B3011">
        <v>20</v>
      </c>
      <c r="C3011">
        <v>1295.18</v>
      </c>
      <c r="D3011">
        <v>1295.18</v>
      </c>
      <c r="E3011">
        <v>1295.18</v>
      </c>
      <c r="F3011">
        <v>5973</v>
      </c>
      <c r="G3011" t="s">
        <v>448</v>
      </c>
      <c r="H3011" t="s">
        <v>265</v>
      </c>
      <c r="I3011" t="s">
        <v>268</v>
      </c>
      <c r="J3011">
        <v>0.5</v>
      </c>
      <c r="K3011">
        <v>0</v>
      </c>
    </row>
    <row r="3012" spans="1:11">
      <c r="A3012" s="57">
        <v>41487</v>
      </c>
      <c r="B3012">
        <v>12</v>
      </c>
      <c r="C3012">
        <v>3439.31</v>
      </c>
      <c r="D3012">
        <v>3542.51</v>
      </c>
      <c r="E3012">
        <v>3542.51</v>
      </c>
      <c r="F3012">
        <v>5973</v>
      </c>
      <c r="G3012" t="s">
        <v>448</v>
      </c>
      <c r="H3012" t="s">
        <v>267</v>
      </c>
      <c r="I3012" t="s">
        <v>268</v>
      </c>
      <c r="J3012">
        <v>0.5</v>
      </c>
      <c r="K3012">
        <v>0</v>
      </c>
    </row>
    <row r="3013" spans="1:11">
      <c r="A3013" s="57">
        <v>41487</v>
      </c>
      <c r="B3013">
        <v>2</v>
      </c>
      <c r="C3013">
        <v>125.65</v>
      </c>
      <c r="D3013">
        <v>129.43</v>
      </c>
      <c r="E3013">
        <v>129.43</v>
      </c>
      <c r="F3013">
        <v>5975</v>
      </c>
      <c r="G3013" t="s">
        <v>558</v>
      </c>
      <c r="H3013" t="s">
        <v>267</v>
      </c>
      <c r="I3013" t="s">
        <v>266</v>
      </c>
      <c r="J3013">
        <v>0.5</v>
      </c>
      <c r="K3013">
        <v>0</v>
      </c>
    </row>
    <row r="3014" spans="1:11">
      <c r="A3014" s="57">
        <v>41487</v>
      </c>
      <c r="B3014">
        <v>6</v>
      </c>
      <c r="C3014">
        <v>4869.47</v>
      </c>
      <c r="D3014">
        <v>5015.57</v>
      </c>
      <c r="E3014">
        <v>5015.57</v>
      </c>
      <c r="F3014">
        <v>5976</v>
      </c>
      <c r="G3014" t="s">
        <v>559</v>
      </c>
      <c r="H3014" t="s">
        <v>267</v>
      </c>
      <c r="I3014" t="s">
        <v>266</v>
      </c>
      <c r="J3014">
        <v>0.5</v>
      </c>
      <c r="K3014">
        <v>0</v>
      </c>
    </row>
    <row r="3015" spans="1:11">
      <c r="A3015" s="57">
        <v>41487</v>
      </c>
      <c r="B3015">
        <v>1</v>
      </c>
      <c r="C3015">
        <v>124</v>
      </c>
      <c r="D3015">
        <v>0</v>
      </c>
      <c r="E3015">
        <v>124</v>
      </c>
      <c r="F3015">
        <v>5977</v>
      </c>
      <c r="G3015" t="s">
        <v>449</v>
      </c>
      <c r="H3015" t="s">
        <v>265</v>
      </c>
      <c r="I3015">
        <v>0</v>
      </c>
      <c r="J3015">
        <v>0</v>
      </c>
      <c r="K3015">
        <v>0</v>
      </c>
    </row>
    <row r="3016" spans="1:11">
      <c r="A3016" s="57">
        <v>41487</v>
      </c>
      <c r="B3016">
        <v>3835</v>
      </c>
      <c r="C3016">
        <v>348842.31</v>
      </c>
      <c r="D3016">
        <v>348842.31</v>
      </c>
      <c r="E3016">
        <v>348842.31</v>
      </c>
      <c r="F3016">
        <v>5977</v>
      </c>
      <c r="G3016" t="s">
        <v>449</v>
      </c>
      <c r="H3016" t="s">
        <v>265</v>
      </c>
      <c r="I3016" t="s">
        <v>268</v>
      </c>
      <c r="J3016">
        <v>0.5</v>
      </c>
      <c r="K3016">
        <v>0</v>
      </c>
    </row>
    <row r="3017" spans="1:11">
      <c r="A3017" s="57">
        <v>41487</v>
      </c>
      <c r="B3017">
        <v>742</v>
      </c>
      <c r="C3017">
        <v>110242.15</v>
      </c>
      <c r="D3017">
        <v>113571.99</v>
      </c>
      <c r="E3017">
        <v>113571.99</v>
      </c>
      <c r="F3017">
        <v>5977</v>
      </c>
      <c r="G3017" t="s">
        <v>449</v>
      </c>
      <c r="H3017" t="s">
        <v>267</v>
      </c>
      <c r="I3017" t="s">
        <v>268</v>
      </c>
      <c r="J3017">
        <v>0.5</v>
      </c>
      <c r="K3017">
        <v>0</v>
      </c>
    </row>
    <row r="3018" spans="1:11">
      <c r="A3018" s="57">
        <v>41487</v>
      </c>
      <c r="B3018">
        <v>16</v>
      </c>
      <c r="C3018">
        <v>1105.21</v>
      </c>
      <c r="D3018">
        <v>1138.3699999999999</v>
      </c>
      <c r="E3018">
        <v>1138.3699999999999</v>
      </c>
      <c r="F3018">
        <v>5983</v>
      </c>
      <c r="G3018" t="s">
        <v>450</v>
      </c>
      <c r="H3018" t="s">
        <v>267</v>
      </c>
      <c r="I3018" t="s">
        <v>273</v>
      </c>
      <c r="J3018">
        <v>0.48</v>
      </c>
      <c r="K3018">
        <v>0</v>
      </c>
    </row>
    <row r="3019" spans="1:11">
      <c r="A3019" s="57">
        <v>41487</v>
      </c>
      <c r="B3019">
        <v>1918</v>
      </c>
      <c r="C3019">
        <v>139951.46</v>
      </c>
      <c r="D3019">
        <v>139951.46</v>
      </c>
      <c r="E3019">
        <v>139951.46</v>
      </c>
      <c r="F3019">
        <v>5992</v>
      </c>
      <c r="G3019" t="s">
        <v>451</v>
      </c>
      <c r="H3019" t="s">
        <v>265</v>
      </c>
      <c r="I3019" t="s">
        <v>268</v>
      </c>
      <c r="J3019">
        <v>0.5</v>
      </c>
      <c r="K3019">
        <v>0</v>
      </c>
    </row>
    <row r="3020" spans="1:11">
      <c r="A3020" s="57">
        <v>41487</v>
      </c>
      <c r="B3020">
        <v>72</v>
      </c>
      <c r="C3020">
        <v>5489.57</v>
      </c>
      <c r="D3020">
        <v>5663.57</v>
      </c>
      <c r="E3020">
        <v>5663.57</v>
      </c>
      <c r="F3020">
        <v>5992</v>
      </c>
      <c r="G3020" t="s">
        <v>451</v>
      </c>
      <c r="H3020" t="s">
        <v>267</v>
      </c>
      <c r="I3020" t="s">
        <v>268</v>
      </c>
      <c r="J3020">
        <v>0.5</v>
      </c>
      <c r="K3020">
        <v>0</v>
      </c>
    </row>
    <row r="3021" spans="1:11">
      <c r="A3021" s="57">
        <v>41487</v>
      </c>
      <c r="B3021">
        <v>55</v>
      </c>
      <c r="C3021">
        <v>4264.78</v>
      </c>
      <c r="D3021">
        <v>4392.68</v>
      </c>
      <c r="E3021">
        <v>4392.68</v>
      </c>
      <c r="F3021">
        <v>5993</v>
      </c>
      <c r="G3021" t="s">
        <v>452</v>
      </c>
      <c r="H3021" t="s">
        <v>267</v>
      </c>
      <c r="I3021" t="s">
        <v>268</v>
      </c>
      <c r="J3021">
        <v>0.5</v>
      </c>
      <c r="K3021">
        <v>0</v>
      </c>
    </row>
    <row r="3022" spans="1:11">
      <c r="A3022" s="57">
        <v>41487</v>
      </c>
      <c r="B3022">
        <v>3659</v>
      </c>
      <c r="C3022">
        <v>206529.29</v>
      </c>
      <c r="D3022">
        <v>206529.29</v>
      </c>
      <c r="E3022">
        <v>206529.29</v>
      </c>
      <c r="F3022">
        <v>5994</v>
      </c>
      <c r="G3022" t="s">
        <v>453</v>
      </c>
      <c r="H3022" t="s">
        <v>265</v>
      </c>
      <c r="I3022" t="s">
        <v>268</v>
      </c>
      <c r="J3022">
        <v>0.5</v>
      </c>
      <c r="K3022">
        <v>0</v>
      </c>
    </row>
    <row r="3023" spans="1:11">
      <c r="A3023" s="57">
        <v>41487</v>
      </c>
      <c r="B3023">
        <v>24</v>
      </c>
      <c r="C3023">
        <v>1040.3399999999999</v>
      </c>
      <c r="D3023">
        <v>1071.56</v>
      </c>
      <c r="E3023">
        <v>1071.56</v>
      </c>
      <c r="F3023">
        <v>5994</v>
      </c>
      <c r="G3023" t="s">
        <v>453</v>
      </c>
      <c r="H3023" t="s">
        <v>267</v>
      </c>
      <c r="I3023" t="s">
        <v>268</v>
      </c>
      <c r="J3023">
        <v>0.5</v>
      </c>
      <c r="K3023">
        <v>0</v>
      </c>
    </row>
    <row r="3024" spans="1:11">
      <c r="A3024" s="57">
        <v>41487</v>
      </c>
      <c r="B3024">
        <v>1686</v>
      </c>
      <c r="C3024">
        <v>159943.39000000001</v>
      </c>
      <c r="D3024">
        <v>159943.39000000001</v>
      </c>
      <c r="E3024">
        <v>159943.39000000001</v>
      </c>
      <c r="F3024">
        <v>5995</v>
      </c>
      <c r="G3024" t="s">
        <v>454</v>
      </c>
      <c r="H3024" t="s">
        <v>265</v>
      </c>
      <c r="I3024" t="s">
        <v>268</v>
      </c>
      <c r="J3024">
        <v>0.5</v>
      </c>
      <c r="K3024">
        <v>0</v>
      </c>
    </row>
    <row r="3025" spans="1:11">
      <c r="A3025" s="57">
        <v>41487</v>
      </c>
      <c r="B3025">
        <v>16</v>
      </c>
      <c r="C3025">
        <v>1076.95</v>
      </c>
      <c r="D3025">
        <v>1109.8900000000001</v>
      </c>
      <c r="E3025">
        <v>1109.8900000000001</v>
      </c>
      <c r="F3025">
        <v>5995</v>
      </c>
      <c r="G3025" t="s">
        <v>454</v>
      </c>
      <c r="H3025" t="s">
        <v>267</v>
      </c>
      <c r="I3025" t="s">
        <v>268</v>
      </c>
      <c r="J3025">
        <v>0.5</v>
      </c>
      <c r="K3025">
        <v>0</v>
      </c>
    </row>
    <row r="3026" spans="1:11">
      <c r="A3026" s="57">
        <v>41487</v>
      </c>
      <c r="B3026">
        <v>448</v>
      </c>
      <c r="C3026">
        <v>95615.83</v>
      </c>
      <c r="D3026">
        <v>95615.83</v>
      </c>
      <c r="E3026">
        <v>95615.83</v>
      </c>
      <c r="F3026">
        <v>5996</v>
      </c>
      <c r="G3026" t="s">
        <v>455</v>
      </c>
      <c r="H3026" t="s">
        <v>265</v>
      </c>
      <c r="I3026" t="s">
        <v>268</v>
      </c>
      <c r="J3026">
        <v>0.5</v>
      </c>
      <c r="K3026">
        <v>0</v>
      </c>
    </row>
    <row r="3027" spans="1:11">
      <c r="A3027" s="57">
        <v>41487</v>
      </c>
      <c r="B3027">
        <v>702</v>
      </c>
      <c r="C3027">
        <v>80274.39</v>
      </c>
      <c r="D3027">
        <v>80274.39</v>
      </c>
      <c r="E3027">
        <v>80274.39</v>
      </c>
      <c r="F3027">
        <v>5998</v>
      </c>
      <c r="G3027" t="s">
        <v>456</v>
      </c>
      <c r="H3027" t="s">
        <v>265</v>
      </c>
      <c r="I3027" t="s">
        <v>268</v>
      </c>
      <c r="J3027">
        <v>0.5</v>
      </c>
      <c r="K3027">
        <v>0</v>
      </c>
    </row>
    <row r="3028" spans="1:11">
      <c r="A3028" s="57">
        <v>41487</v>
      </c>
      <c r="B3028">
        <v>2</v>
      </c>
      <c r="C3028">
        <v>153.65</v>
      </c>
      <c r="D3028">
        <v>158.25</v>
      </c>
      <c r="E3028">
        <v>158.25</v>
      </c>
      <c r="F3028">
        <v>5998</v>
      </c>
      <c r="G3028" t="s">
        <v>456</v>
      </c>
      <c r="H3028" t="s">
        <v>267</v>
      </c>
      <c r="I3028" t="s">
        <v>268</v>
      </c>
      <c r="J3028">
        <v>0.5</v>
      </c>
      <c r="K3028">
        <v>0</v>
      </c>
    </row>
    <row r="3029" spans="1:11">
      <c r="A3029" s="57">
        <v>41487</v>
      </c>
      <c r="B3029">
        <v>17615</v>
      </c>
      <c r="C3029">
        <v>2327050.81</v>
      </c>
      <c r="D3029">
        <v>2327050.81</v>
      </c>
      <c r="E3029">
        <v>2327050.81</v>
      </c>
      <c r="F3029">
        <v>5999</v>
      </c>
      <c r="G3029" t="s">
        <v>457</v>
      </c>
      <c r="H3029" t="s">
        <v>265</v>
      </c>
      <c r="I3029" t="s">
        <v>268</v>
      </c>
      <c r="J3029">
        <v>0.5</v>
      </c>
      <c r="K3029">
        <v>0</v>
      </c>
    </row>
    <row r="3030" spans="1:11">
      <c r="A3030" s="57">
        <v>41487</v>
      </c>
      <c r="B3030">
        <v>1801</v>
      </c>
      <c r="C3030">
        <v>296301.90999999997</v>
      </c>
      <c r="D3030">
        <v>305432.59000000003</v>
      </c>
      <c r="E3030">
        <v>305432.59000000003</v>
      </c>
      <c r="F3030">
        <v>5999</v>
      </c>
      <c r="G3030" t="s">
        <v>457</v>
      </c>
      <c r="H3030" t="s">
        <v>267</v>
      </c>
      <c r="I3030" t="s">
        <v>268</v>
      </c>
      <c r="J3030">
        <v>0.5</v>
      </c>
      <c r="K3030">
        <v>0</v>
      </c>
    </row>
    <row r="3031" spans="1:11">
      <c r="A3031" s="57">
        <v>41487</v>
      </c>
      <c r="B3031">
        <v>4</v>
      </c>
      <c r="C3031">
        <v>888.9</v>
      </c>
      <c r="D3031">
        <v>915.56</v>
      </c>
      <c r="E3031">
        <v>915.56</v>
      </c>
      <c r="F3031">
        <v>6011</v>
      </c>
      <c r="G3031" t="s">
        <v>458</v>
      </c>
      <c r="H3031" t="s">
        <v>267</v>
      </c>
      <c r="I3031" t="s">
        <v>266</v>
      </c>
      <c r="J3031">
        <v>0.5</v>
      </c>
      <c r="K3031">
        <v>0</v>
      </c>
    </row>
    <row r="3032" spans="1:11">
      <c r="A3032" s="57">
        <v>41487</v>
      </c>
      <c r="B3032">
        <v>3481</v>
      </c>
      <c r="C3032">
        <v>1060294.24</v>
      </c>
      <c r="D3032">
        <v>1060294.24</v>
      </c>
      <c r="E3032">
        <v>1060294.24</v>
      </c>
      <c r="F3032">
        <v>6012</v>
      </c>
      <c r="G3032" t="s">
        <v>459</v>
      </c>
      <c r="H3032" t="s">
        <v>265</v>
      </c>
      <c r="I3032" t="s">
        <v>266</v>
      </c>
      <c r="J3032">
        <v>0.5</v>
      </c>
      <c r="K3032">
        <v>0</v>
      </c>
    </row>
    <row r="3033" spans="1:11">
      <c r="A3033" s="57">
        <v>41487</v>
      </c>
      <c r="B3033">
        <v>284</v>
      </c>
      <c r="C3033">
        <v>-22468.29</v>
      </c>
      <c r="D3033">
        <v>-22200.79</v>
      </c>
      <c r="E3033">
        <v>-22200.79</v>
      </c>
      <c r="F3033">
        <v>6012</v>
      </c>
      <c r="G3033" t="s">
        <v>459</v>
      </c>
      <c r="H3033" t="s">
        <v>267</v>
      </c>
      <c r="I3033" t="s">
        <v>266</v>
      </c>
      <c r="J3033">
        <v>0.5</v>
      </c>
      <c r="K3033">
        <v>0</v>
      </c>
    </row>
    <row r="3034" spans="1:11">
      <c r="A3034" s="57">
        <v>41487</v>
      </c>
      <c r="B3034">
        <v>5</v>
      </c>
      <c r="C3034">
        <v>1913.2</v>
      </c>
      <c r="D3034">
        <v>1913.2</v>
      </c>
      <c r="E3034">
        <v>1913.2</v>
      </c>
      <c r="F3034">
        <v>6211</v>
      </c>
      <c r="G3034" t="s">
        <v>460</v>
      </c>
      <c r="H3034" t="s">
        <v>265</v>
      </c>
      <c r="I3034" t="s">
        <v>266</v>
      </c>
      <c r="J3034">
        <v>0.5</v>
      </c>
      <c r="K3034">
        <v>0</v>
      </c>
    </row>
    <row r="3035" spans="1:11">
      <c r="A3035" s="57">
        <v>41487</v>
      </c>
      <c r="B3035">
        <v>5</v>
      </c>
      <c r="C3035">
        <v>1401.13</v>
      </c>
      <c r="D3035">
        <v>0</v>
      </c>
      <c r="E3035">
        <v>1401.13</v>
      </c>
      <c r="F3035">
        <v>6300</v>
      </c>
      <c r="G3035" t="s">
        <v>461</v>
      </c>
      <c r="H3035" t="s">
        <v>265</v>
      </c>
      <c r="I3035">
        <v>0</v>
      </c>
      <c r="J3035">
        <v>0</v>
      </c>
      <c r="K3035">
        <v>0</v>
      </c>
    </row>
    <row r="3036" spans="1:11">
      <c r="A3036" s="57">
        <v>41487</v>
      </c>
      <c r="B3036">
        <v>50679</v>
      </c>
      <c r="C3036">
        <v>13184612.9</v>
      </c>
      <c r="D3036">
        <v>13184612.9</v>
      </c>
      <c r="E3036">
        <v>13184612.9</v>
      </c>
      <c r="F3036">
        <v>6300</v>
      </c>
      <c r="G3036" t="s">
        <v>461</v>
      </c>
      <c r="H3036" t="s">
        <v>265</v>
      </c>
      <c r="I3036" t="s">
        <v>266</v>
      </c>
      <c r="J3036">
        <v>0.5</v>
      </c>
      <c r="K3036">
        <v>0</v>
      </c>
    </row>
    <row r="3037" spans="1:11">
      <c r="A3037" s="57">
        <v>41487</v>
      </c>
      <c r="B3037">
        <v>163</v>
      </c>
      <c r="C3037">
        <v>32179.86</v>
      </c>
      <c r="D3037">
        <v>32728.799999999999</v>
      </c>
      <c r="E3037">
        <v>32728.799999999999</v>
      </c>
      <c r="F3037">
        <v>6300</v>
      </c>
      <c r="G3037" t="s">
        <v>461</v>
      </c>
      <c r="H3037" t="s">
        <v>267</v>
      </c>
      <c r="I3037" t="s">
        <v>266</v>
      </c>
      <c r="J3037">
        <v>0.5</v>
      </c>
      <c r="K3037">
        <v>0</v>
      </c>
    </row>
    <row r="3038" spans="1:11">
      <c r="A3038" s="57">
        <v>41487</v>
      </c>
      <c r="B3038">
        <v>19783</v>
      </c>
      <c r="C3038">
        <v>5295024.9000000004</v>
      </c>
      <c r="D3038">
        <v>5295024.9000000004</v>
      </c>
      <c r="E3038">
        <v>5295024.9000000004</v>
      </c>
      <c r="F3038">
        <v>7011</v>
      </c>
      <c r="G3038" t="s">
        <v>462</v>
      </c>
      <c r="H3038" t="s">
        <v>265</v>
      </c>
      <c r="I3038" t="s">
        <v>276</v>
      </c>
      <c r="J3038">
        <v>0.52</v>
      </c>
      <c r="K3038">
        <v>0</v>
      </c>
    </row>
    <row r="3039" spans="1:11">
      <c r="A3039" s="57">
        <v>41487</v>
      </c>
      <c r="B3039">
        <v>3</v>
      </c>
      <c r="C3039">
        <v>1179.56</v>
      </c>
      <c r="D3039">
        <v>0</v>
      </c>
      <c r="E3039">
        <v>1225.6400000000001</v>
      </c>
      <c r="F3039">
        <v>7011</v>
      </c>
      <c r="G3039" t="s">
        <v>462</v>
      </c>
      <c r="H3039" t="s">
        <v>267</v>
      </c>
      <c r="I3039">
        <v>0</v>
      </c>
      <c r="J3039">
        <v>0</v>
      </c>
      <c r="K3039">
        <v>0</v>
      </c>
    </row>
    <row r="3040" spans="1:11">
      <c r="A3040" s="57">
        <v>41487</v>
      </c>
      <c r="B3040">
        <v>12058</v>
      </c>
      <c r="C3040">
        <v>5987415.5899999999</v>
      </c>
      <c r="D3040">
        <v>6173313.8700000001</v>
      </c>
      <c r="E3040">
        <v>6173313.8700000001</v>
      </c>
      <c r="F3040">
        <v>7011</v>
      </c>
      <c r="G3040" t="s">
        <v>462</v>
      </c>
      <c r="H3040" t="s">
        <v>267</v>
      </c>
      <c r="I3040" t="s">
        <v>276</v>
      </c>
      <c r="J3040">
        <v>0.52</v>
      </c>
      <c r="K3040">
        <v>0</v>
      </c>
    </row>
    <row r="3041" spans="1:11">
      <c r="A3041" s="57">
        <v>41487</v>
      </c>
      <c r="B3041">
        <v>167</v>
      </c>
      <c r="C3041">
        <v>68693.38</v>
      </c>
      <c r="D3041">
        <v>70249.039999999994</v>
      </c>
      <c r="E3041">
        <v>70249.039999999994</v>
      </c>
      <c r="F3041">
        <v>7012</v>
      </c>
      <c r="G3041" t="s">
        <v>463</v>
      </c>
      <c r="H3041" t="s">
        <v>267</v>
      </c>
      <c r="I3041" t="s">
        <v>276</v>
      </c>
      <c r="J3041">
        <v>0.52</v>
      </c>
      <c r="K3041">
        <v>0</v>
      </c>
    </row>
    <row r="3042" spans="1:11">
      <c r="A3042" s="57">
        <v>41487</v>
      </c>
      <c r="B3042">
        <v>1</v>
      </c>
      <c r="C3042">
        <v>44.71</v>
      </c>
      <c r="D3042">
        <v>46.05</v>
      </c>
      <c r="E3042">
        <v>46.05</v>
      </c>
      <c r="F3042">
        <v>7032</v>
      </c>
      <c r="G3042" t="s">
        <v>464</v>
      </c>
      <c r="H3042" t="s">
        <v>267</v>
      </c>
      <c r="I3042" t="s">
        <v>276</v>
      </c>
      <c r="J3042">
        <v>0.52</v>
      </c>
      <c r="K3042">
        <v>0</v>
      </c>
    </row>
    <row r="3043" spans="1:11">
      <c r="A3043" s="57">
        <v>41487</v>
      </c>
      <c r="B3043">
        <v>161</v>
      </c>
      <c r="C3043">
        <v>29479.81</v>
      </c>
      <c r="D3043">
        <v>29479.81</v>
      </c>
      <c r="E3043">
        <v>29479.81</v>
      </c>
      <c r="F3043">
        <v>7033</v>
      </c>
      <c r="G3043" t="s">
        <v>465</v>
      </c>
      <c r="H3043" t="s">
        <v>265</v>
      </c>
      <c r="I3043" t="s">
        <v>276</v>
      </c>
      <c r="J3043">
        <v>0.52</v>
      </c>
      <c r="K3043">
        <v>0</v>
      </c>
    </row>
    <row r="3044" spans="1:11">
      <c r="A3044" s="57">
        <v>41487</v>
      </c>
      <c r="B3044">
        <v>22</v>
      </c>
      <c r="C3044">
        <v>2019.71</v>
      </c>
      <c r="D3044">
        <v>2080.31</v>
      </c>
      <c r="E3044">
        <v>2080.31</v>
      </c>
      <c r="F3044">
        <v>7033</v>
      </c>
      <c r="G3044" t="s">
        <v>465</v>
      </c>
      <c r="H3044" t="s">
        <v>267</v>
      </c>
      <c r="I3044" t="s">
        <v>276</v>
      </c>
      <c r="J3044">
        <v>0.52</v>
      </c>
      <c r="K3044">
        <v>0</v>
      </c>
    </row>
    <row r="3045" spans="1:11">
      <c r="A3045" s="57">
        <v>41487</v>
      </c>
      <c r="B3045">
        <v>23</v>
      </c>
      <c r="C3045">
        <v>1037</v>
      </c>
      <c r="D3045">
        <v>1037</v>
      </c>
      <c r="E3045">
        <v>1037</v>
      </c>
      <c r="F3045">
        <v>7210</v>
      </c>
      <c r="G3045" t="s">
        <v>466</v>
      </c>
      <c r="H3045" t="s">
        <v>265</v>
      </c>
      <c r="I3045" t="s">
        <v>266</v>
      </c>
      <c r="J3045">
        <v>0.5</v>
      </c>
      <c r="K3045">
        <v>0</v>
      </c>
    </row>
    <row r="3046" spans="1:11">
      <c r="A3046" s="57">
        <v>41487</v>
      </c>
      <c r="B3046">
        <v>5</v>
      </c>
      <c r="C3046">
        <v>176.81</v>
      </c>
      <c r="D3046">
        <v>182.11</v>
      </c>
      <c r="E3046">
        <v>182.11</v>
      </c>
      <c r="F3046">
        <v>7210</v>
      </c>
      <c r="G3046" t="s">
        <v>466</v>
      </c>
      <c r="H3046" t="s">
        <v>267</v>
      </c>
      <c r="I3046" t="s">
        <v>266</v>
      </c>
      <c r="J3046">
        <v>0.5</v>
      </c>
      <c r="K3046">
        <v>0</v>
      </c>
    </row>
    <row r="3047" spans="1:11">
      <c r="A3047" s="57">
        <v>41487</v>
      </c>
      <c r="B3047">
        <v>2</v>
      </c>
      <c r="C3047">
        <v>83.47</v>
      </c>
      <c r="D3047">
        <v>85.97</v>
      </c>
      <c r="E3047">
        <v>85.97</v>
      </c>
      <c r="F3047">
        <v>7211</v>
      </c>
      <c r="G3047" t="s">
        <v>467</v>
      </c>
      <c r="H3047" t="s">
        <v>267</v>
      </c>
      <c r="I3047" t="s">
        <v>266</v>
      </c>
      <c r="J3047">
        <v>0.5</v>
      </c>
      <c r="K3047">
        <v>0</v>
      </c>
    </row>
    <row r="3048" spans="1:11">
      <c r="A3048" s="57">
        <v>41487</v>
      </c>
      <c r="B3048">
        <v>1406</v>
      </c>
      <c r="C3048">
        <v>71087.25</v>
      </c>
      <c r="D3048">
        <v>71087.25</v>
      </c>
      <c r="E3048">
        <v>71087.25</v>
      </c>
      <c r="F3048">
        <v>7216</v>
      </c>
      <c r="G3048" t="s">
        <v>468</v>
      </c>
      <c r="H3048" t="s">
        <v>265</v>
      </c>
      <c r="I3048" t="s">
        <v>266</v>
      </c>
      <c r="J3048">
        <v>0.5</v>
      </c>
      <c r="K3048">
        <v>0</v>
      </c>
    </row>
    <row r="3049" spans="1:11">
      <c r="A3049" s="57">
        <v>41487</v>
      </c>
      <c r="B3049">
        <v>22</v>
      </c>
      <c r="C3049">
        <v>655.14</v>
      </c>
      <c r="D3049">
        <v>674.84</v>
      </c>
      <c r="E3049">
        <v>674.84</v>
      </c>
      <c r="F3049">
        <v>7216</v>
      </c>
      <c r="G3049" t="s">
        <v>468</v>
      </c>
      <c r="H3049" t="s">
        <v>267</v>
      </c>
      <c r="I3049" t="s">
        <v>266</v>
      </c>
      <c r="J3049">
        <v>0.5</v>
      </c>
      <c r="K3049">
        <v>0</v>
      </c>
    </row>
    <row r="3050" spans="1:11">
      <c r="A3050" s="57">
        <v>41487</v>
      </c>
      <c r="B3050">
        <v>78</v>
      </c>
      <c r="C3050">
        <v>11982.24</v>
      </c>
      <c r="D3050">
        <v>11982.24</v>
      </c>
      <c r="E3050">
        <v>11982.24</v>
      </c>
      <c r="F3050">
        <v>7217</v>
      </c>
      <c r="G3050" t="s">
        <v>469</v>
      </c>
      <c r="H3050" t="s">
        <v>265</v>
      </c>
      <c r="I3050" t="s">
        <v>266</v>
      </c>
      <c r="J3050">
        <v>0.5</v>
      </c>
      <c r="K3050">
        <v>0</v>
      </c>
    </row>
    <row r="3051" spans="1:11">
      <c r="A3051" s="57">
        <v>41487</v>
      </c>
      <c r="B3051">
        <v>1</v>
      </c>
      <c r="C3051">
        <v>1097.8900000000001</v>
      </c>
      <c r="D3051">
        <v>1130.83</v>
      </c>
      <c r="E3051">
        <v>1130.83</v>
      </c>
      <c r="F3051">
        <v>7217</v>
      </c>
      <c r="G3051" t="s">
        <v>469</v>
      </c>
      <c r="H3051" t="s">
        <v>267</v>
      </c>
      <c r="I3051" t="s">
        <v>266</v>
      </c>
      <c r="J3051">
        <v>0.5</v>
      </c>
      <c r="K3051">
        <v>0</v>
      </c>
    </row>
    <row r="3052" spans="1:11">
      <c r="A3052" s="57">
        <v>41487</v>
      </c>
      <c r="B3052">
        <v>114</v>
      </c>
      <c r="C3052">
        <v>38339.269999999997</v>
      </c>
      <c r="D3052">
        <v>38339.269999999997</v>
      </c>
      <c r="E3052">
        <v>38339.269999999997</v>
      </c>
      <c r="F3052">
        <v>7221</v>
      </c>
      <c r="G3052" t="s">
        <v>470</v>
      </c>
      <c r="H3052" t="s">
        <v>265</v>
      </c>
      <c r="I3052" t="s">
        <v>266</v>
      </c>
      <c r="J3052">
        <v>0.5</v>
      </c>
      <c r="K3052">
        <v>0</v>
      </c>
    </row>
    <row r="3053" spans="1:11">
      <c r="A3053" s="57">
        <v>41487</v>
      </c>
      <c r="B3053">
        <v>32</v>
      </c>
      <c r="C3053">
        <v>7468.84</v>
      </c>
      <c r="D3053">
        <v>7692.9</v>
      </c>
      <c r="E3053">
        <v>7692.9</v>
      </c>
      <c r="F3053">
        <v>7221</v>
      </c>
      <c r="G3053" t="s">
        <v>470</v>
      </c>
      <c r="H3053" t="s">
        <v>267</v>
      </c>
      <c r="I3053" t="s">
        <v>266</v>
      </c>
      <c r="J3053">
        <v>0.5</v>
      </c>
      <c r="K3053">
        <v>0</v>
      </c>
    </row>
    <row r="3054" spans="1:11">
      <c r="A3054" s="57">
        <v>41487</v>
      </c>
      <c r="B3054">
        <v>7268</v>
      </c>
      <c r="C3054">
        <v>850515.36</v>
      </c>
      <c r="D3054">
        <v>850515.36</v>
      </c>
      <c r="E3054">
        <v>850515.36</v>
      </c>
      <c r="F3054">
        <v>7230</v>
      </c>
      <c r="G3054" t="s">
        <v>471</v>
      </c>
      <c r="H3054" t="s">
        <v>265</v>
      </c>
      <c r="I3054" t="s">
        <v>266</v>
      </c>
      <c r="J3054">
        <v>0.5</v>
      </c>
      <c r="K3054">
        <v>0</v>
      </c>
    </row>
    <row r="3055" spans="1:11">
      <c r="A3055" s="57">
        <v>41487</v>
      </c>
      <c r="B3055">
        <v>184</v>
      </c>
      <c r="C3055">
        <v>22508.6</v>
      </c>
      <c r="D3055">
        <v>23183.8</v>
      </c>
      <c r="E3055">
        <v>23183.8</v>
      </c>
      <c r="F3055">
        <v>7230</v>
      </c>
      <c r="G3055" t="s">
        <v>471</v>
      </c>
      <c r="H3055" t="s">
        <v>267</v>
      </c>
      <c r="I3055" t="s">
        <v>266</v>
      </c>
      <c r="J3055">
        <v>0.5</v>
      </c>
      <c r="K3055">
        <v>0</v>
      </c>
    </row>
    <row r="3056" spans="1:11">
      <c r="A3056" s="57">
        <v>41487</v>
      </c>
      <c r="B3056">
        <v>59</v>
      </c>
      <c r="C3056">
        <v>227649.47</v>
      </c>
      <c r="D3056">
        <v>227649.47</v>
      </c>
      <c r="E3056">
        <v>227649.47</v>
      </c>
      <c r="F3056">
        <v>7261</v>
      </c>
      <c r="G3056" t="s">
        <v>472</v>
      </c>
      <c r="H3056" t="s">
        <v>265</v>
      </c>
      <c r="I3056" t="s">
        <v>266</v>
      </c>
      <c r="J3056">
        <v>0.5</v>
      </c>
      <c r="K3056">
        <v>0</v>
      </c>
    </row>
    <row r="3057" spans="1:11">
      <c r="A3057" s="57">
        <v>41487</v>
      </c>
      <c r="B3057">
        <v>1</v>
      </c>
      <c r="C3057">
        <v>1689</v>
      </c>
      <c r="D3057">
        <v>1739.66</v>
      </c>
      <c r="E3057">
        <v>1739.66</v>
      </c>
      <c r="F3057">
        <v>7261</v>
      </c>
      <c r="G3057" t="s">
        <v>472</v>
      </c>
      <c r="H3057" t="s">
        <v>267</v>
      </c>
      <c r="I3057" t="s">
        <v>266</v>
      </c>
      <c r="J3057">
        <v>0.5</v>
      </c>
      <c r="K3057">
        <v>0</v>
      </c>
    </row>
    <row r="3058" spans="1:11">
      <c r="A3058" s="57">
        <v>41487</v>
      </c>
      <c r="B3058">
        <v>17</v>
      </c>
      <c r="C3058">
        <v>4937.5</v>
      </c>
      <c r="D3058">
        <v>4937.5</v>
      </c>
      <c r="E3058">
        <v>4937.5</v>
      </c>
      <c r="F3058">
        <v>7273</v>
      </c>
      <c r="G3058" t="s">
        <v>473</v>
      </c>
      <c r="H3058" t="s">
        <v>265</v>
      </c>
      <c r="I3058" t="s">
        <v>266</v>
      </c>
      <c r="J3058">
        <v>0.5</v>
      </c>
      <c r="K3058">
        <v>0</v>
      </c>
    </row>
    <row r="3059" spans="1:11">
      <c r="A3059" s="57">
        <v>41487</v>
      </c>
      <c r="B3059">
        <v>47</v>
      </c>
      <c r="C3059">
        <v>4633</v>
      </c>
      <c r="D3059">
        <v>4788.3999999999996</v>
      </c>
      <c r="E3059">
        <v>4788.3999999999996</v>
      </c>
      <c r="F3059">
        <v>7273</v>
      </c>
      <c r="G3059" t="s">
        <v>473</v>
      </c>
      <c r="H3059" t="s">
        <v>267</v>
      </c>
      <c r="I3059" t="s">
        <v>266</v>
      </c>
      <c r="J3059">
        <v>0.5</v>
      </c>
      <c r="K3059">
        <v>0</v>
      </c>
    </row>
    <row r="3060" spans="1:11">
      <c r="A3060" s="57">
        <v>41487</v>
      </c>
      <c r="B3060">
        <v>7</v>
      </c>
      <c r="C3060">
        <v>2760.66</v>
      </c>
      <c r="D3060">
        <v>2760.66</v>
      </c>
      <c r="E3060">
        <v>2760.66</v>
      </c>
      <c r="F3060">
        <v>7276</v>
      </c>
      <c r="G3060" t="s">
        <v>474</v>
      </c>
      <c r="H3060" t="s">
        <v>265</v>
      </c>
      <c r="I3060" t="s">
        <v>266</v>
      </c>
      <c r="J3060">
        <v>0.5</v>
      </c>
      <c r="K3060">
        <v>0</v>
      </c>
    </row>
    <row r="3061" spans="1:11">
      <c r="A3061" s="57">
        <v>41487</v>
      </c>
      <c r="B3061">
        <v>5</v>
      </c>
      <c r="C3061">
        <v>850.12</v>
      </c>
      <c r="D3061">
        <v>882.88</v>
      </c>
      <c r="E3061">
        <v>882.88</v>
      </c>
      <c r="F3061">
        <v>7276</v>
      </c>
      <c r="G3061" t="s">
        <v>474</v>
      </c>
      <c r="H3061" t="s">
        <v>267</v>
      </c>
      <c r="I3061" t="s">
        <v>266</v>
      </c>
      <c r="J3061">
        <v>0.5</v>
      </c>
      <c r="K3061">
        <v>0</v>
      </c>
    </row>
    <row r="3062" spans="1:11">
      <c r="A3062" s="57">
        <v>41487</v>
      </c>
      <c r="B3062">
        <v>12</v>
      </c>
      <c r="C3062">
        <v>4877.07</v>
      </c>
      <c r="D3062">
        <v>5023.3500000000004</v>
      </c>
      <c r="E3062">
        <v>5023.3500000000004</v>
      </c>
      <c r="F3062">
        <v>7277</v>
      </c>
      <c r="G3062" t="s">
        <v>475</v>
      </c>
      <c r="H3062" t="s">
        <v>267</v>
      </c>
      <c r="I3062" t="s">
        <v>266</v>
      </c>
      <c r="J3062">
        <v>0.5</v>
      </c>
      <c r="K3062">
        <v>0</v>
      </c>
    </row>
    <row r="3063" spans="1:11">
      <c r="A3063" s="57">
        <v>41487</v>
      </c>
      <c r="B3063">
        <v>3</v>
      </c>
      <c r="C3063">
        <v>121.07</v>
      </c>
      <c r="D3063">
        <v>124.69</v>
      </c>
      <c r="E3063">
        <v>124.69</v>
      </c>
      <c r="F3063">
        <v>7278</v>
      </c>
      <c r="G3063" t="s">
        <v>476</v>
      </c>
      <c r="H3063" t="s">
        <v>267</v>
      </c>
      <c r="I3063" t="s">
        <v>266</v>
      </c>
      <c r="J3063">
        <v>0.5</v>
      </c>
      <c r="K3063">
        <v>0</v>
      </c>
    </row>
    <row r="3064" spans="1:11">
      <c r="A3064" s="57">
        <v>41487</v>
      </c>
      <c r="B3064">
        <v>105</v>
      </c>
      <c r="C3064">
        <v>13677.99</v>
      </c>
      <c r="D3064">
        <v>13677.99</v>
      </c>
      <c r="E3064">
        <v>13677.99</v>
      </c>
      <c r="F3064">
        <v>7296</v>
      </c>
      <c r="G3064" t="s">
        <v>477</v>
      </c>
      <c r="H3064" t="s">
        <v>265</v>
      </c>
      <c r="I3064" t="s">
        <v>268</v>
      </c>
      <c r="J3064">
        <v>0.5</v>
      </c>
      <c r="K3064">
        <v>0</v>
      </c>
    </row>
    <row r="3065" spans="1:11">
      <c r="A3065" s="57">
        <v>41487</v>
      </c>
      <c r="B3065">
        <v>10</v>
      </c>
      <c r="C3065">
        <v>2528.5300000000002</v>
      </c>
      <c r="D3065">
        <v>2604.37</v>
      </c>
      <c r="E3065">
        <v>2604.37</v>
      </c>
      <c r="F3065">
        <v>7296</v>
      </c>
      <c r="G3065" t="s">
        <v>477</v>
      </c>
      <c r="H3065" t="s">
        <v>267</v>
      </c>
      <c r="I3065" t="s">
        <v>268</v>
      </c>
      <c r="J3065">
        <v>0.5</v>
      </c>
      <c r="K3065">
        <v>0</v>
      </c>
    </row>
    <row r="3066" spans="1:11">
      <c r="A3066" s="57">
        <v>41487</v>
      </c>
      <c r="B3066">
        <v>8</v>
      </c>
      <c r="C3066">
        <v>1709.5</v>
      </c>
      <c r="D3066">
        <v>1709.5</v>
      </c>
      <c r="E3066">
        <v>1709.5</v>
      </c>
      <c r="F3066">
        <v>7297</v>
      </c>
      <c r="G3066" t="s">
        <v>478</v>
      </c>
      <c r="H3066" t="s">
        <v>265</v>
      </c>
      <c r="I3066" t="s">
        <v>266</v>
      </c>
      <c r="J3066">
        <v>0.5</v>
      </c>
      <c r="K3066">
        <v>0</v>
      </c>
    </row>
    <row r="3067" spans="1:11">
      <c r="A3067" s="57">
        <v>41487</v>
      </c>
      <c r="B3067">
        <v>6</v>
      </c>
      <c r="C3067">
        <v>965.52</v>
      </c>
      <c r="D3067">
        <v>994.48</v>
      </c>
      <c r="E3067">
        <v>994.48</v>
      </c>
      <c r="F3067">
        <v>7297</v>
      </c>
      <c r="G3067" t="s">
        <v>478</v>
      </c>
      <c r="H3067" t="s">
        <v>267</v>
      </c>
      <c r="I3067" t="s">
        <v>266</v>
      </c>
      <c r="J3067">
        <v>0.5</v>
      </c>
      <c r="K3067">
        <v>0</v>
      </c>
    </row>
    <row r="3068" spans="1:11">
      <c r="A3068" s="57">
        <v>41487</v>
      </c>
      <c r="B3068">
        <v>181</v>
      </c>
      <c r="C3068">
        <v>7313.1</v>
      </c>
      <c r="D3068">
        <v>7313.1</v>
      </c>
      <c r="E3068">
        <v>7313.1</v>
      </c>
      <c r="F3068">
        <v>7298</v>
      </c>
      <c r="G3068" t="s">
        <v>479</v>
      </c>
      <c r="H3068" t="s">
        <v>265</v>
      </c>
      <c r="I3068" t="s">
        <v>266</v>
      </c>
      <c r="J3068">
        <v>0.5</v>
      </c>
      <c r="K3068">
        <v>0</v>
      </c>
    </row>
    <row r="3069" spans="1:11">
      <c r="A3069" s="57">
        <v>41487</v>
      </c>
      <c r="B3069">
        <v>137</v>
      </c>
      <c r="C3069">
        <v>16273.26</v>
      </c>
      <c r="D3069">
        <v>16779</v>
      </c>
      <c r="E3069">
        <v>16779</v>
      </c>
      <c r="F3069">
        <v>7298</v>
      </c>
      <c r="G3069" t="s">
        <v>479</v>
      </c>
      <c r="H3069" t="s">
        <v>267</v>
      </c>
      <c r="I3069" t="s">
        <v>266</v>
      </c>
      <c r="J3069">
        <v>0.5</v>
      </c>
      <c r="K3069">
        <v>0</v>
      </c>
    </row>
    <row r="3070" spans="1:11">
      <c r="A3070" s="57">
        <v>41487</v>
      </c>
      <c r="B3070">
        <v>234</v>
      </c>
      <c r="C3070">
        <v>83397.52</v>
      </c>
      <c r="D3070">
        <v>83397.52</v>
      </c>
      <c r="E3070">
        <v>83397.52</v>
      </c>
      <c r="F3070">
        <v>7299</v>
      </c>
      <c r="G3070" t="s">
        <v>480</v>
      </c>
      <c r="H3070" t="s">
        <v>265</v>
      </c>
      <c r="I3070" t="s">
        <v>266</v>
      </c>
      <c r="J3070">
        <v>0.5</v>
      </c>
      <c r="K3070">
        <v>0</v>
      </c>
    </row>
    <row r="3071" spans="1:11">
      <c r="A3071" s="57">
        <v>41487</v>
      </c>
      <c r="B3071">
        <v>177</v>
      </c>
      <c r="C3071">
        <v>58352.01</v>
      </c>
      <c r="D3071">
        <v>60199.53</v>
      </c>
      <c r="E3071">
        <v>60199.53</v>
      </c>
      <c r="F3071">
        <v>7299</v>
      </c>
      <c r="G3071" t="s">
        <v>480</v>
      </c>
      <c r="H3071" t="s">
        <v>267</v>
      </c>
      <c r="I3071" t="s">
        <v>266</v>
      </c>
      <c r="J3071">
        <v>0.5</v>
      </c>
      <c r="K3071">
        <v>0</v>
      </c>
    </row>
    <row r="3072" spans="1:11">
      <c r="A3072" s="57">
        <v>41487</v>
      </c>
      <c r="B3072">
        <v>5275</v>
      </c>
      <c r="C3072">
        <v>922022.45</v>
      </c>
      <c r="D3072">
        <v>922022.45</v>
      </c>
      <c r="E3072">
        <v>922022.45</v>
      </c>
      <c r="F3072">
        <v>7311</v>
      </c>
      <c r="G3072" t="s">
        <v>481</v>
      </c>
      <c r="H3072" t="s">
        <v>265</v>
      </c>
      <c r="I3072" t="s">
        <v>266</v>
      </c>
      <c r="J3072">
        <v>0.5</v>
      </c>
      <c r="K3072">
        <v>0</v>
      </c>
    </row>
    <row r="3073" spans="1:11">
      <c r="A3073" s="57">
        <v>41487</v>
      </c>
      <c r="B3073">
        <v>192</v>
      </c>
      <c r="C3073">
        <v>84495.47</v>
      </c>
      <c r="D3073">
        <v>87182.25</v>
      </c>
      <c r="E3073">
        <v>87182.25</v>
      </c>
      <c r="F3073">
        <v>7311</v>
      </c>
      <c r="G3073" t="s">
        <v>481</v>
      </c>
      <c r="H3073" t="s">
        <v>267</v>
      </c>
      <c r="I3073" t="s">
        <v>266</v>
      </c>
      <c r="J3073">
        <v>0.5</v>
      </c>
      <c r="K3073">
        <v>0</v>
      </c>
    </row>
    <row r="3074" spans="1:11">
      <c r="A3074" s="57">
        <v>41487</v>
      </c>
      <c r="B3074">
        <v>14</v>
      </c>
      <c r="C3074">
        <v>1160.33</v>
      </c>
      <c r="D3074">
        <v>1208.99</v>
      </c>
      <c r="E3074">
        <v>1208.99</v>
      </c>
      <c r="F3074">
        <v>7333</v>
      </c>
      <c r="G3074" t="s">
        <v>483</v>
      </c>
      <c r="H3074" t="s">
        <v>267</v>
      </c>
      <c r="I3074" t="s">
        <v>266</v>
      </c>
      <c r="J3074">
        <v>0.5</v>
      </c>
      <c r="K3074">
        <v>0</v>
      </c>
    </row>
    <row r="3075" spans="1:11">
      <c r="A3075" s="57">
        <v>41487</v>
      </c>
      <c r="B3075">
        <v>18</v>
      </c>
      <c r="C3075">
        <v>706.77</v>
      </c>
      <c r="D3075">
        <v>730.37</v>
      </c>
      <c r="E3075">
        <v>730.37</v>
      </c>
      <c r="F3075">
        <v>7338</v>
      </c>
      <c r="G3075" t="s">
        <v>484</v>
      </c>
      <c r="H3075" t="s">
        <v>267</v>
      </c>
      <c r="I3075" t="s">
        <v>266</v>
      </c>
      <c r="J3075">
        <v>0.5</v>
      </c>
      <c r="K3075">
        <v>0</v>
      </c>
    </row>
    <row r="3076" spans="1:11">
      <c r="A3076" s="57">
        <v>41487</v>
      </c>
      <c r="B3076">
        <v>72</v>
      </c>
      <c r="C3076">
        <v>39341.019999999997</v>
      </c>
      <c r="D3076">
        <v>39341.019999999997</v>
      </c>
      <c r="E3076">
        <v>39341.019999999997</v>
      </c>
      <c r="F3076">
        <v>7339</v>
      </c>
      <c r="G3076" t="s">
        <v>485</v>
      </c>
      <c r="H3076" t="s">
        <v>265</v>
      </c>
      <c r="I3076" t="s">
        <v>266</v>
      </c>
      <c r="J3076">
        <v>0.5</v>
      </c>
      <c r="K3076">
        <v>0</v>
      </c>
    </row>
    <row r="3077" spans="1:11">
      <c r="A3077" s="57">
        <v>41487</v>
      </c>
      <c r="B3077">
        <v>61</v>
      </c>
      <c r="C3077">
        <v>6034.62</v>
      </c>
      <c r="D3077">
        <v>6218.42</v>
      </c>
      <c r="E3077">
        <v>6218.42</v>
      </c>
      <c r="F3077">
        <v>7339</v>
      </c>
      <c r="G3077" t="s">
        <v>485</v>
      </c>
      <c r="H3077" t="s">
        <v>267</v>
      </c>
      <c r="I3077" t="s">
        <v>266</v>
      </c>
      <c r="J3077">
        <v>0.5</v>
      </c>
      <c r="K3077">
        <v>0</v>
      </c>
    </row>
    <row r="3078" spans="1:11">
      <c r="A3078" s="57">
        <v>41487</v>
      </c>
      <c r="B3078">
        <v>40</v>
      </c>
      <c r="C3078">
        <v>13100.9</v>
      </c>
      <c r="D3078">
        <v>13100.9</v>
      </c>
      <c r="E3078">
        <v>13100.9</v>
      </c>
      <c r="F3078">
        <v>7342</v>
      </c>
      <c r="G3078" t="s">
        <v>486</v>
      </c>
      <c r="H3078" t="s">
        <v>265</v>
      </c>
      <c r="I3078" t="s">
        <v>266</v>
      </c>
      <c r="J3078">
        <v>0.5</v>
      </c>
      <c r="K3078">
        <v>0</v>
      </c>
    </row>
    <row r="3079" spans="1:11">
      <c r="A3079" s="57">
        <v>41487</v>
      </c>
      <c r="B3079">
        <v>37</v>
      </c>
      <c r="C3079">
        <v>26033.439999999999</v>
      </c>
      <c r="D3079">
        <v>26033.439999999999</v>
      </c>
      <c r="E3079">
        <v>26033.439999999999</v>
      </c>
      <c r="F3079">
        <v>7361</v>
      </c>
      <c r="G3079" t="s">
        <v>488</v>
      </c>
      <c r="H3079" t="s">
        <v>265</v>
      </c>
      <c r="I3079" t="s">
        <v>266</v>
      </c>
      <c r="J3079">
        <v>0.5</v>
      </c>
      <c r="K3079">
        <v>0</v>
      </c>
    </row>
    <row r="3080" spans="1:11">
      <c r="A3080" s="57">
        <v>41487</v>
      </c>
      <c r="B3080">
        <v>1</v>
      </c>
      <c r="C3080">
        <v>21.3</v>
      </c>
      <c r="D3080">
        <v>21.94</v>
      </c>
      <c r="E3080">
        <v>21.94</v>
      </c>
      <c r="F3080">
        <v>7361</v>
      </c>
      <c r="G3080" t="s">
        <v>488</v>
      </c>
      <c r="H3080" t="s">
        <v>267</v>
      </c>
      <c r="I3080" t="s">
        <v>266</v>
      </c>
      <c r="J3080">
        <v>0.5</v>
      </c>
      <c r="K3080">
        <v>0</v>
      </c>
    </row>
    <row r="3081" spans="1:11">
      <c r="A3081" s="57">
        <v>41487</v>
      </c>
      <c r="B3081">
        <v>4444</v>
      </c>
      <c r="C3081">
        <v>343814.72</v>
      </c>
      <c r="D3081">
        <v>343814.72</v>
      </c>
      <c r="E3081">
        <v>343814.72</v>
      </c>
      <c r="F3081">
        <v>7372</v>
      </c>
      <c r="G3081" t="s">
        <v>489</v>
      </c>
      <c r="H3081" t="s">
        <v>265</v>
      </c>
      <c r="I3081" t="s">
        <v>268</v>
      </c>
      <c r="J3081">
        <v>0.5</v>
      </c>
      <c r="K3081">
        <v>0</v>
      </c>
    </row>
    <row r="3082" spans="1:11">
      <c r="A3082" s="57">
        <v>41487</v>
      </c>
      <c r="B3082">
        <v>1</v>
      </c>
      <c r="C3082">
        <v>7.58</v>
      </c>
      <c r="D3082">
        <v>0</v>
      </c>
      <c r="E3082">
        <v>7.8</v>
      </c>
      <c r="F3082">
        <v>7372</v>
      </c>
      <c r="G3082" t="s">
        <v>489</v>
      </c>
      <c r="H3082" t="s">
        <v>267</v>
      </c>
      <c r="I3082">
        <v>0</v>
      </c>
      <c r="J3082">
        <v>0</v>
      </c>
      <c r="K3082">
        <v>0</v>
      </c>
    </row>
    <row r="3083" spans="1:11">
      <c r="A3083" s="57">
        <v>41487</v>
      </c>
      <c r="B3083">
        <v>384</v>
      </c>
      <c r="C3083">
        <v>57421.35</v>
      </c>
      <c r="D3083">
        <v>59027.65</v>
      </c>
      <c r="E3083">
        <v>59027.65</v>
      </c>
      <c r="F3083">
        <v>7372</v>
      </c>
      <c r="G3083" t="s">
        <v>489</v>
      </c>
      <c r="H3083" t="s">
        <v>267</v>
      </c>
      <c r="I3083" t="s">
        <v>268</v>
      </c>
      <c r="J3083">
        <v>0.5</v>
      </c>
      <c r="K3083">
        <v>0</v>
      </c>
    </row>
    <row r="3084" spans="1:11">
      <c r="A3084" s="57">
        <v>41487</v>
      </c>
      <c r="B3084">
        <v>35</v>
      </c>
      <c r="C3084">
        <v>3846.57</v>
      </c>
      <c r="D3084">
        <v>3962.01</v>
      </c>
      <c r="E3084">
        <v>3962.01</v>
      </c>
      <c r="F3084">
        <v>7375</v>
      </c>
      <c r="G3084" t="s">
        <v>490</v>
      </c>
      <c r="H3084" t="s">
        <v>267</v>
      </c>
      <c r="I3084" t="s">
        <v>266</v>
      </c>
      <c r="J3084">
        <v>0.5</v>
      </c>
      <c r="K3084">
        <v>0</v>
      </c>
    </row>
    <row r="3085" spans="1:11">
      <c r="A3085" s="57">
        <v>41487</v>
      </c>
      <c r="B3085">
        <v>26</v>
      </c>
      <c r="C3085">
        <v>3140.26</v>
      </c>
      <c r="D3085">
        <v>3234.44</v>
      </c>
      <c r="E3085">
        <v>3234.44</v>
      </c>
      <c r="F3085">
        <v>7379</v>
      </c>
      <c r="G3085" t="s">
        <v>491</v>
      </c>
      <c r="H3085" t="s">
        <v>267</v>
      </c>
      <c r="I3085" t="s">
        <v>268</v>
      </c>
      <c r="J3085">
        <v>0.5</v>
      </c>
      <c r="K3085">
        <v>0</v>
      </c>
    </row>
    <row r="3086" spans="1:11">
      <c r="A3086" s="57">
        <v>41487</v>
      </c>
      <c r="B3086">
        <v>2424</v>
      </c>
      <c r="C3086">
        <v>719851.6</v>
      </c>
      <c r="D3086">
        <v>719851.6</v>
      </c>
      <c r="E3086">
        <v>719851.6</v>
      </c>
      <c r="F3086">
        <v>7392</v>
      </c>
      <c r="G3086" t="s">
        <v>492</v>
      </c>
      <c r="H3086" t="s">
        <v>265</v>
      </c>
      <c r="I3086" t="s">
        <v>266</v>
      </c>
      <c r="J3086">
        <v>0.5</v>
      </c>
      <c r="K3086">
        <v>0</v>
      </c>
    </row>
    <row r="3087" spans="1:11">
      <c r="A3087" s="57">
        <v>41487</v>
      </c>
      <c r="B3087">
        <v>158</v>
      </c>
      <c r="C3087">
        <v>57506.67</v>
      </c>
      <c r="D3087">
        <v>59871.61</v>
      </c>
      <c r="E3087">
        <v>59871.61</v>
      </c>
      <c r="F3087">
        <v>7392</v>
      </c>
      <c r="G3087" t="s">
        <v>492</v>
      </c>
      <c r="H3087" t="s">
        <v>267</v>
      </c>
      <c r="I3087" t="s">
        <v>266</v>
      </c>
      <c r="J3087">
        <v>0.5</v>
      </c>
      <c r="K3087">
        <v>0</v>
      </c>
    </row>
    <row r="3088" spans="1:11">
      <c r="A3088" s="57">
        <v>41487</v>
      </c>
      <c r="B3088">
        <v>448</v>
      </c>
      <c r="C3088">
        <v>68953.009999999995</v>
      </c>
      <c r="D3088">
        <v>68953.009999999995</v>
      </c>
      <c r="E3088">
        <v>68953.009999999995</v>
      </c>
      <c r="F3088">
        <v>7393</v>
      </c>
      <c r="G3088" t="s">
        <v>493</v>
      </c>
      <c r="H3088" t="s">
        <v>265</v>
      </c>
      <c r="I3088" t="s">
        <v>266</v>
      </c>
      <c r="J3088">
        <v>0.5</v>
      </c>
      <c r="K3088">
        <v>0</v>
      </c>
    </row>
    <row r="3089" spans="1:11">
      <c r="A3089" s="57">
        <v>41487</v>
      </c>
      <c r="B3089">
        <v>1</v>
      </c>
      <c r="C3089">
        <v>50.91</v>
      </c>
      <c r="D3089">
        <v>52.43</v>
      </c>
      <c r="E3089">
        <v>52.43</v>
      </c>
      <c r="F3089">
        <v>7393</v>
      </c>
      <c r="G3089" t="s">
        <v>493</v>
      </c>
      <c r="H3089" t="s">
        <v>267</v>
      </c>
      <c r="I3089" t="s">
        <v>266</v>
      </c>
      <c r="J3089">
        <v>0.5</v>
      </c>
      <c r="K3089">
        <v>0</v>
      </c>
    </row>
    <row r="3090" spans="1:11">
      <c r="A3090" s="57">
        <v>41487</v>
      </c>
      <c r="B3090">
        <v>599</v>
      </c>
      <c r="C3090">
        <v>177849.09</v>
      </c>
      <c r="D3090">
        <v>177849.09</v>
      </c>
      <c r="E3090">
        <v>177849.09</v>
      </c>
      <c r="F3090">
        <v>7394</v>
      </c>
      <c r="G3090" t="s">
        <v>494</v>
      </c>
      <c r="H3090" t="s">
        <v>265</v>
      </c>
      <c r="I3090" t="s">
        <v>266</v>
      </c>
      <c r="J3090">
        <v>0.5</v>
      </c>
      <c r="K3090">
        <v>0</v>
      </c>
    </row>
    <row r="3091" spans="1:11">
      <c r="A3091" s="57">
        <v>41487</v>
      </c>
      <c r="B3091">
        <v>118</v>
      </c>
      <c r="C3091">
        <v>25166.32</v>
      </c>
      <c r="D3091">
        <v>25927.42</v>
      </c>
      <c r="E3091">
        <v>25927.42</v>
      </c>
      <c r="F3091">
        <v>7394</v>
      </c>
      <c r="G3091" t="s">
        <v>494</v>
      </c>
      <c r="H3091" t="s">
        <v>267</v>
      </c>
      <c r="I3091" t="s">
        <v>266</v>
      </c>
      <c r="J3091">
        <v>0.5</v>
      </c>
      <c r="K3091">
        <v>0</v>
      </c>
    </row>
    <row r="3092" spans="1:11">
      <c r="A3092" s="57">
        <v>41487</v>
      </c>
      <c r="B3092">
        <v>204</v>
      </c>
      <c r="C3092">
        <v>29975.39</v>
      </c>
      <c r="D3092">
        <v>29975.39</v>
      </c>
      <c r="E3092">
        <v>29975.39</v>
      </c>
      <c r="F3092">
        <v>7395</v>
      </c>
      <c r="G3092" t="s">
        <v>495</v>
      </c>
      <c r="H3092" t="s">
        <v>265</v>
      </c>
      <c r="I3092" t="s">
        <v>266</v>
      </c>
      <c r="J3092">
        <v>0.5</v>
      </c>
      <c r="K3092">
        <v>0</v>
      </c>
    </row>
    <row r="3093" spans="1:11">
      <c r="A3093" s="57">
        <v>41487</v>
      </c>
      <c r="B3093">
        <v>49</v>
      </c>
      <c r="C3093">
        <v>4015.98</v>
      </c>
      <c r="D3093">
        <v>4136.46</v>
      </c>
      <c r="E3093">
        <v>4136.46</v>
      </c>
      <c r="F3093">
        <v>7395</v>
      </c>
      <c r="G3093" t="s">
        <v>495</v>
      </c>
      <c r="H3093" t="s">
        <v>267</v>
      </c>
      <c r="I3093" t="s">
        <v>266</v>
      </c>
      <c r="J3093">
        <v>0.5</v>
      </c>
      <c r="K3093">
        <v>0</v>
      </c>
    </row>
    <row r="3094" spans="1:11">
      <c r="A3094" s="57">
        <v>41487</v>
      </c>
      <c r="B3094">
        <v>3</v>
      </c>
      <c r="C3094">
        <v>155.44999999999999</v>
      </c>
      <c r="D3094">
        <v>0</v>
      </c>
      <c r="E3094">
        <v>155.44999999999999</v>
      </c>
      <c r="F3094">
        <v>7399</v>
      </c>
      <c r="G3094" t="s">
        <v>496</v>
      </c>
      <c r="H3094" t="s">
        <v>265</v>
      </c>
      <c r="I3094">
        <v>0</v>
      </c>
      <c r="J3094">
        <v>0</v>
      </c>
      <c r="K3094">
        <v>0</v>
      </c>
    </row>
    <row r="3095" spans="1:11">
      <c r="A3095" s="57">
        <v>41487</v>
      </c>
      <c r="B3095">
        <v>25869</v>
      </c>
      <c r="C3095">
        <v>3431722.65</v>
      </c>
      <c r="D3095">
        <v>3431722.65</v>
      </c>
      <c r="E3095">
        <v>3431722.65</v>
      </c>
      <c r="F3095">
        <v>7399</v>
      </c>
      <c r="G3095" t="s">
        <v>496</v>
      </c>
      <c r="H3095" t="s">
        <v>265</v>
      </c>
      <c r="I3095" t="s">
        <v>266</v>
      </c>
      <c r="J3095">
        <v>0.5</v>
      </c>
      <c r="K3095">
        <v>0</v>
      </c>
    </row>
    <row r="3096" spans="1:11">
      <c r="A3096" s="57">
        <v>41487</v>
      </c>
      <c r="B3096">
        <v>10102</v>
      </c>
      <c r="C3096">
        <v>1220063.9099999999</v>
      </c>
      <c r="D3096">
        <v>1257108.93</v>
      </c>
      <c r="E3096">
        <v>1257108.93</v>
      </c>
      <c r="F3096">
        <v>7399</v>
      </c>
      <c r="G3096" t="s">
        <v>496</v>
      </c>
      <c r="H3096" t="s">
        <v>267</v>
      </c>
      <c r="I3096" t="s">
        <v>266</v>
      </c>
      <c r="J3096">
        <v>0.5</v>
      </c>
      <c r="K3096">
        <v>0</v>
      </c>
    </row>
    <row r="3097" spans="1:11">
      <c r="A3097" s="57">
        <v>41487</v>
      </c>
      <c r="B3097">
        <v>5048</v>
      </c>
      <c r="C3097">
        <v>1089198.79</v>
      </c>
      <c r="D3097">
        <v>1089198.79</v>
      </c>
      <c r="E3097">
        <v>1089198.79</v>
      </c>
      <c r="F3097">
        <v>7512</v>
      </c>
      <c r="G3097" t="s">
        <v>497</v>
      </c>
      <c r="H3097" t="s">
        <v>265</v>
      </c>
      <c r="I3097" t="s">
        <v>277</v>
      </c>
      <c r="J3097">
        <v>0.55000000000000004</v>
      </c>
      <c r="K3097">
        <v>0</v>
      </c>
    </row>
    <row r="3098" spans="1:11">
      <c r="A3098" s="57">
        <v>41487</v>
      </c>
      <c r="B3098">
        <v>2249</v>
      </c>
      <c r="C3098">
        <v>884480.61</v>
      </c>
      <c r="D3098">
        <v>909837.81</v>
      </c>
      <c r="E3098">
        <v>909837.81</v>
      </c>
      <c r="F3098">
        <v>7512</v>
      </c>
      <c r="G3098" t="s">
        <v>497</v>
      </c>
      <c r="H3098" t="s">
        <v>267</v>
      </c>
      <c r="I3098" t="s">
        <v>277</v>
      </c>
      <c r="J3098">
        <v>0.55000000000000004</v>
      </c>
      <c r="K3098">
        <v>0</v>
      </c>
    </row>
    <row r="3099" spans="1:11">
      <c r="A3099" s="57">
        <v>41487</v>
      </c>
      <c r="B3099">
        <v>132</v>
      </c>
      <c r="C3099">
        <v>17338.599999999999</v>
      </c>
      <c r="D3099">
        <v>17338.599999999999</v>
      </c>
      <c r="E3099">
        <v>17338.599999999999</v>
      </c>
      <c r="F3099">
        <v>7513</v>
      </c>
      <c r="G3099" t="s">
        <v>498</v>
      </c>
      <c r="H3099" t="s">
        <v>265</v>
      </c>
      <c r="I3099" t="s">
        <v>277</v>
      </c>
      <c r="J3099">
        <v>0.55000000000000004</v>
      </c>
      <c r="K3099">
        <v>0</v>
      </c>
    </row>
    <row r="3100" spans="1:11">
      <c r="A3100" s="57">
        <v>41487</v>
      </c>
      <c r="B3100">
        <v>5</v>
      </c>
      <c r="C3100">
        <v>1220.31</v>
      </c>
      <c r="D3100">
        <v>1338.33</v>
      </c>
      <c r="E3100">
        <v>1338.33</v>
      </c>
      <c r="F3100">
        <v>7513</v>
      </c>
      <c r="G3100" t="s">
        <v>498</v>
      </c>
      <c r="H3100" t="s">
        <v>267</v>
      </c>
      <c r="I3100" t="s">
        <v>277</v>
      </c>
      <c r="J3100">
        <v>0.55000000000000004</v>
      </c>
      <c r="K3100">
        <v>0</v>
      </c>
    </row>
    <row r="3101" spans="1:11">
      <c r="A3101" s="57">
        <v>41487</v>
      </c>
      <c r="B3101">
        <v>13</v>
      </c>
      <c r="C3101">
        <v>3197.48</v>
      </c>
      <c r="D3101">
        <v>3197.48</v>
      </c>
      <c r="E3101">
        <v>3197.48</v>
      </c>
      <c r="F3101">
        <v>7519</v>
      </c>
      <c r="G3101" t="s">
        <v>499</v>
      </c>
      <c r="H3101" t="s">
        <v>265</v>
      </c>
      <c r="I3101" t="s">
        <v>277</v>
      </c>
      <c r="J3101">
        <v>0.55000000000000004</v>
      </c>
      <c r="K3101">
        <v>0</v>
      </c>
    </row>
    <row r="3102" spans="1:11">
      <c r="A3102" s="57">
        <v>41487</v>
      </c>
      <c r="B3102">
        <v>11</v>
      </c>
      <c r="C3102">
        <v>9473.3799999999992</v>
      </c>
      <c r="D3102">
        <v>9757.6</v>
      </c>
      <c r="E3102">
        <v>9757.6</v>
      </c>
      <c r="F3102">
        <v>7519</v>
      </c>
      <c r="G3102" t="s">
        <v>499</v>
      </c>
      <c r="H3102" t="s">
        <v>267</v>
      </c>
      <c r="I3102" t="s">
        <v>277</v>
      </c>
      <c r="J3102">
        <v>0.55000000000000004</v>
      </c>
      <c r="K3102">
        <v>0</v>
      </c>
    </row>
    <row r="3103" spans="1:11">
      <c r="A3103" s="57">
        <v>41487</v>
      </c>
      <c r="B3103">
        <v>25921</v>
      </c>
      <c r="C3103">
        <v>854992.67</v>
      </c>
      <c r="D3103">
        <v>854992.67</v>
      </c>
      <c r="E3103">
        <v>854992.67</v>
      </c>
      <c r="F3103">
        <v>7523</v>
      </c>
      <c r="G3103" t="s">
        <v>500</v>
      </c>
      <c r="H3103" t="s">
        <v>265</v>
      </c>
      <c r="I3103" t="s">
        <v>271</v>
      </c>
      <c r="J3103">
        <v>0.52</v>
      </c>
      <c r="K3103">
        <v>0</v>
      </c>
    </row>
    <row r="3104" spans="1:11">
      <c r="A3104" s="57">
        <v>41487</v>
      </c>
      <c r="B3104">
        <v>153</v>
      </c>
      <c r="C3104">
        <v>3787</v>
      </c>
      <c r="D3104">
        <v>3907.92</v>
      </c>
      <c r="E3104">
        <v>3907.92</v>
      </c>
      <c r="F3104">
        <v>7523</v>
      </c>
      <c r="G3104" t="s">
        <v>500</v>
      </c>
      <c r="H3104" t="s">
        <v>267</v>
      </c>
      <c r="I3104" t="s">
        <v>271</v>
      </c>
      <c r="J3104">
        <v>0.52</v>
      </c>
      <c r="K3104">
        <v>0</v>
      </c>
    </row>
    <row r="3105" spans="1:11">
      <c r="A3105" s="57">
        <v>41487</v>
      </c>
      <c r="B3105">
        <v>59</v>
      </c>
      <c r="C3105">
        <v>40287.769999999997</v>
      </c>
      <c r="D3105">
        <v>40287.769999999997</v>
      </c>
      <c r="E3105">
        <v>40287.769999999997</v>
      </c>
      <c r="F3105">
        <v>7531</v>
      </c>
      <c r="G3105" t="s">
        <v>501</v>
      </c>
      <c r="H3105" t="s">
        <v>265</v>
      </c>
      <c r="I3105" t="s">
        <v>271</v>
      </c>
      <c r="J3105">
        <v>0.52</v>
      </c>
      <c r="K3105">
        <v>0</v>
      </c>
    </row>
    <row r="3106" spans="1:11">
      <c r="A3106" s="57">
        <v>41487</v>
      </c>
      <c r="B3106">
        <v>1</v>
      </c>
      <c r="C3106">
        <v>218.74</v>
      </c>
      <c r="D3106">
        <v>225.3</v>
      </c>
      <c r="E3106">
        <v>225.3</v>
      </c>
      <c r="F3106">
        <v>7531</v>
      </c>
      <c r="G3106" t="s">
        <v>501</v>
      </c>
      <c r="H3106" t="s">
        <v>267</v>
      </c>
      <c r="I3106" t="s">
        <v>271</v>
      </c>
      <c r="J3106">
        <v>0.52</v>
      </c>
      <c r="K3106">
        <v>0</v>
      </c>
    </row>
    <row r="3107" spans="1:11">
      <c r="A3107" s="57">
        <v>41487</v>
      </c>
      <c r="B3107">
        <v>1</v>
      </c>
      <c r="C3107">
        <v>1283.1400000000001</v>
      </c>
      <c r="D3107">
        <v>1321.64</v>
      </c>
      <c r="E3107">
        <v>1321.64</v>
      </c>
      <c r="F3107">
        <v>7535</v>
      </c>
      <c r="G3107" t="s">
        <v>502</v>
      </c>
      <c r="H3107" t="s">
        <v>267</v>
      </c>
      <c r="I3107" t="s">
        <v>271</v>
      </c>
      <c r="J3107">
        <v>0.52</v>
      </c>
      <c r="K3107">
        <v>0</v>
      </c>
    </row>
    <row r="3108" spans="1:11">
      <c r="A3108" s="57">
        <v>41487</v>
      </c>
      <c r="B3108">
        <v>3265</v>
      </c>
      <c r="C3108">
        <v>1404355.91</v>
      </c>
      <c r="D3108">
        <v>1404355.91</v>
      </c>
      <c r="E3108">
        <v>1404355.91</v>
      </c>
      <c r="F3108">
        <v>7538</v>
      </c>
      <c r="G3108" t="s">
        <v>503</v>
      </c>
      <c r="H3108" t="s">
        <v>265</v>
      </c>
      <c r="I3108" t="s">
        <v>271</v>
      </c>
      <c r="J3108">
        <v>0.52</v>
      </c>
      <c r="K3108">
        <v>0</v>
      </c>
    </row>
    <row r="3109" spans="1:11">
      <c r="A3109" s="57">
        <v>41487</v>
      </c>
      <c r="B3109">
        <v>29</v>
      </c>
      <c r="C3109">
        <v>10168.200000000001</v>
      </c>
      <c r="D3109">
        <v>10473.219999999999</v>
      </c>
      <c r="E3109">
        <v>10473.219999999999</v>
      </c>
      <c r="F3109">
        <v>7538</v>
      </c>
      <c r="G3109" t="s">
        <v>503</v>
      </c>
      <c r="H3109" t="s">
        <v>267</v>
      </c>
      <c r="I3109" t="s">
        <v>271</v>
      </c>
      <c r="J3109">
        <v>0.52</v>
      </c>
      <c r="K3109">
        <v>0</v>
      </c>
    </row>
    <row r="3110" spans="1:11">
      <c r="A3110" s="57">
        <v>41487</v>
      </c>
      <c r="B3110">
        <v>2</v>
      </c>
      <c r="C3110">
        <v>93.61</v>
      </c>
      <c r="D3110">
        <v>96.43</v>
      </c>
      <c r="E3110">
        <v>96.43</v>
      </c>
      <c r="F3110">
        <v>7542</v>
      </c>
      <c r="G3110" t="s">
        <v>504</v>
      </c>
      <c r="H3110" t="s">
        <v>267</v>
      </c>
      <c r="I3110" t="s">
        <v>271</v>
      </c>
      <c r="J3110">
        <v>0.52</v>
      </c>
      <c r="K3110">
        <v>0</v>
      </c>
    </row>
    <row r="3111" spans="1:11">
      <c r="A3111" s="57">
        <v>41487</v>
      </c>
      <c r="B3111">
        <v>2</v>
      </c>
      <c r="C3111">
        <v>237.62</v>
      </c>
      <c r="D3111">
        <v>237.62</v>
      </c>
      <c r="E3111">
        <v>237.62</v>
      </c>
      <c r="F3111">
        <v>7549</v>
      </c>
      <c r="G3111" t="s">
        <v>505</v>
      </c>
      <c r="H3111" t="s">
        <v>265</v>
      </c>
      <c r="I3111" t="s">
        <v>271</v>
      </c>
      <c r="J3111">
        <v>0.52</v>
      </c>
      <c r="K3111">
        <v>0</v>
      </c>
    </row>
    <row r="3112" spans="1:11">
      <c r="A3112" s="57">
        <v>41487</v>
      </c>
      <c r="B3112">
        <v>99</v>
      </c>
      <c r="C3112">
        <v>17717.61</v>
      </c>
      <c r="D3112">
        <v>17717.61</v>
      </c>
      <c r="E3112">
        <v>17717.61</v>
      </c>
      <c r="F3112">
        <v>7622</v>
      </c>
      <c r="G3112" t="s">
        <v>506</v>
      </c>
      <c r="H3112" t="s">
        <v>265</v>
      </c>
      <c r="I3112" t="s">
        <v>266</v>
      </c>
      <c r="J3112">
        <v>0.5</v>
      </c>
      <c r="K3112">
        <v>0</v>
      </c>
    </row>
    <row r="3113" spans="1:11">
      <c r="A3113" s="57">
        <v>41487</v>
      </c>
      <c r="B3113">
        <v>2</v>
      </c>
      <c r="C3113">
        <v>122.44</v>
      </c>
      <c r="D3113">
        <v>126.1</v>
      </c>
      <c r="E3113">
        <v>126.1</v>
      </c>
      <c r="F3113">
        <v>7629</v>
      </c>
      <c r="G3113" t="s">
        <v>507</v>
      </c>
      <c r="H3113" t="s">
        <v>267</v>
      </c>
      <c r="I3113" t="s">
        <v>266</v>
      </c>
      <c r="J3113">
        <v>0.5</v>
      </c>
      <c r="K3113">
        <v>0</v>
      </c>
    </row>
    <row r="3114" spans="1:11">
      <c r="A3114" s="57">
        <v>41487</v>
      </c>
      <c r="B3114">
        <v>13</v>
      </c>
      <c r="C3114">
        <v>12738.13</v>
      </c>
      <c r="D3114">
        <v>13120.31</v>
      </c>
      <c r="E3114">
        <v>13120.31</v>
      </c>
      <c r="F3114">
        <v>7631</v>
      </c>
      <c r="G3114" t="s">
        <v>508</v>
      </c>
      <c r="H3114" t="s">
        <v>267</v>
      </c>
      <c r="I3114" t="s">
        <v>268</v>
      </c>
      <c r="J3114">
        <v>0.5</v>
      </c>
      <c r="K3114">
        <v>0</v>
      </c>
    </row>
    <row r="3115" spans="1:11">
      <c r="A3115" s="57">
        <v>41487</v>
      </c>
      <c r="B3115">
        <v>122</v>
      </c>
      <c r="C3115">
        <v>16266.27</v>
      </c>
      <c r="D3115">
        <v>16266.27</v>
      </c>
      <c r="E3115">
        <v>16266.27</v>
      </c>
      <c r="F3115">
        <v>7699</v>
      </c>
      <c r="G3115" t="s">
        <v>509</v>
      </c>
      <c r="H3115" t="s">
        <v>265</v>
      </c>
      <c r="I3115" t="s">
        <v>266</v>
      </c>
      <c r="J3115">
        <v>0.5</v>
      </c>
      <c r="K3115">
        <v>0</v>
      </c>
    </row>
    <row r="3116" spans="1:11">
      <c r="A3116" s="57">
        <v>41487</v>
      </c>
      <c r="B3116">
        <v>3</v>
      </c>
      <c r="C3116">
        <v>336.78</v>
      </c>
      <c r="D3116">
        <v>346.88</v>
      </c>
      <c r="E3116">
        <v>346.88</v>
      </c>
      <c r="F3116">
        <v>7699</v>
      </c>
      <c r="G3116" t="s">
        <v>509</v>
      </c>
      <c r="H3116" t="s">
        <v>267</v>
      </c>
      <c r="I3116" t="s">
        <v>266</v>
      </c>
      <c r="J3116">
        <v>0.5</v>
      </c>
      <c r="K3116">
        <v>0</v>
      </c>
    </row>
    <row r="3117" spans="1:11">
      <c r="A3117" s="57">
        <v>41487</v>
      </c>
      <c r="B3117">
        <v>7</v>
      </c>
      <c r="C3117">
        <v>374.41</v>
      </c>
      <c r="D3117">
        <v>385.63</v>
      </c>
      <c r="E3117">
        <v>385.63</v>
      </c>
      <c r="F3117">
        <v>7829</v>
      </c>
      <c r="G3117" t="s">
        <v>510</v>
      </c>
      <c r="H3117" t="s">
        <v>267</v>
      </c>
      <c r="I3117" t="s">
        <v>266</v>
      </c>
      <c r="J3117">
        <v>0.5</v>
      </c>
      <c r="K3117">
        <v>0</v>
      </c>
    </row>
    <row r="3118" spans="1:11">
      <c r="A3118" s="57">
        <v>41487</v>
      </c>
      <c r="B3118">
        <v>5350</v>
      </c>
      <c r="C3118">
        <v>220356.22</v>
      </c>
      <c r="D3118">
        <v>220356.22</v>
      </c>
      <c r="E3118">
        <v>220356.22</v>
      </c>
      <c r="F3118">
        <v>7832</v>
      </c>
      <c r="G3118" t="s">
        <v>511</v>
      </c>
      <c r="H3118" t="s">
        <v>265</v>
      </c>
      <c r="I3118" t="s">
        <v>266</v>
      </c>
      <c r="J3118">
        <v>0.5</v>
      </c>
      <c r="K3118">
        <v>0</v>
      </c>
    </row>
    <row r="3119" spans="1:11">
      <c r="A3119" s="57">
        <v>41487</v>
      </c>
      <c r="B3119">
        <v>63</v>
      </c>
      <c r="C3119">
        <v>2519.44</v>
      </c>
      <c r="D3119">
        <v>2595</v>
      </c>
      <c r="E3119">
        <v>2595</v>
      </c>
      <c r="F3119">
        <v>7832</v>
      </c>
      <c r="G3119" t="s">
        <v>511</v>
      </c>
      <c r="H3119" t="s">
        <v>267</v>
      </c>
      <c r="I3119" t="s">
        <v>266</v>
      </c>
      <c r="J3119">
        <v>0.5</v>
      </c>
      <c r="K3119">
        <v>0</v>
      </c>
    </row>
    <row r="3120" spans="1:11">
      <c r="A3120" s="57">
        <v>41487</v>
      </c>
      <c r="B3120">
        <v>136</v>
      </c>
      <c r="C3120">
        <v>10469.530000000001</v>
      </c>
      <c r="D3120">
        <v>10469.530000000001</v>
      </c>
      <c r="E3120">
        <v>10469.530000000001</v>
      </c>
      <c r="F3120">
        <v>7841</v>
      </c>
      <c r="G3120" t="s">
        <v>512</v>
      </c>
      <c r="H3120" t="s">
        <v>265</v>
      </c>
      <c r="I3120" t="s">
        <v>268</v>
      </c>
      <c r="J3120">
        <v>0.5</v>
      </c>
      <c r="K3120">
        <v>0</v>
      </c>
    </row>
    <row r="3121" spans="1:11">
      <c r="A3121" s="57">
        <v>41487</v>
      </c>
      <c r="B3121">
        <v>26</v>
      </c>
      <c r="C3121">
        <v>1370.24</v>
      </c>
      <c r="D3121">
        <v>1411.28</v>
      </c>
      <c r="E3121">
        <v>1411.28</v>
      </c>
      <c r="F3121">
        <v>7841</v>
      </c>
      <c r="G3121" t="s">
        <v>512</v>
      </c>
      <c r="H3121" t="s">
        <v>267</v>
      </c>
      <c r="I3121" t="s">
        <v>268</v>
      </c>
      <c r="J3121">
        <v>0.5</v>
      </c>
      <c r="K3121">
        <v>0</v>
      </c>
    </row>
    <row r="3122" spans="1:11">
      <c r="A3122" s="57">
        <v>41487</v>
      </c>
      <c r="B3122">
        <v>9</v>
      </c>
      <c r="C3122">
        <v>1179.8</v>
      </c>
      <c r="D3122">
        <v>1179.8</v>
      </c>
      <c r="E3122">
        <v>1179.8</v>
      </c>
      <c r="F3122">
        <v>7911</v>
      </c>
      <c r="G3122" t="s">
        <v>513</v>
      </c>
      <c r="H3122" t="s">
        <v>265</v>
      </c>
      <c r="I3122" t="s">
        <v>266</v>
      </c>
      <c r="J3122">
        <v>0.5</v>
      </c>
      <c r="K3122">
        <v>0</v>
      </c>
    </row>
    <row r="3123" spans="1:11">
      <c r="A3123" s="57">
        <v>41487</v>
      </c>
      <c r="B3123">
        <v>1</v>
      </c>
      <c r="C3123">
        <v>16.72</v>
      </c>
      <c r="D3123">
        <v>17.22</v>
      </c>
      <c r="E3123">
        <v>17.22</v>
      </c>
      <c r="F3123">
        <v>7911</v>
      </c>
      <c r="G3123" t="s">
        <v>513</v>
      </c>
      <c r="H3123" t="s">
        <v>267</v>
      </c>
      <c r="I3123" t="s">
        <v>266</v>
      </c>
      <c r="J3123">
        <v>0.5</v>
      </c>
      <c r="K3123">
        <v>0</v>
      </c>
    </row>
    <row r="3124" spans="1:11">
      <c r="A3124" s="57">
        <v>41487</v>
      </c>
      <c r="B3124">
        <v>1</v>
      </c>
      <c r="C3124">
        <v>268</v>
      </c>
      <c r="D3124">
        <v>0</v>
      </c>
      <c r="E3124">
        <v>268</v>
      </c>
      <c r="F3124">
        <v>7922</v>
      </c>
      <c r="G3124" t="s">
        <v>514</v>
      </c>
      <c r="H3124" t="s">
        <v>265</v>
      </c>
      <c r="I3124">
        <v>0</v>
      </c>
      <c r="J3124">
        <v>0</v>
      </c>
      <c r="K3124">
        <v>0</v>
      </c>
    </row>
    <row r="3125" spans="1:11">
      <c r="A3125" s="57">
        <v>41487</v>
      </c>
      <c r="B3125">
        <v>12712</v>
      </c>
      <c r="C3125">
        <v>3114425.16</v>
      </c>
      <c r="D3125">
        <v>3114425.16</v>
      </c>
      <c r="E3125">
        <v>3114425.16</v>
      </c>
      <c r="F3125">
        <v>7922</v>
      </c>
      <c r="G3125" t="s">
        <v>514</v>
      </c>
      <c r="H3125" t="s">
        <v>265</v>
      </c>
      <c r="I3125" t="s">
        <v>266</v>
      </c>
      <c r="J3125">
        <v>0.5</v>
      </c>
      <c r="K3125">
        <v>0</v>
      </c>
    </row>
    <row r="3126" spans="1:11">
      <c r="A3126" s="57">
        <v>41487</v>
      </c>
      <c r="B3126">
        <v>938</v>
      </c>
      <c r="C3126">
        <v>305401.69</v>
      </c>
      <c r="D3126">
        <v>314768.83</v>
      </c>
      <c r="E3126">
        <v>314768.83</v>
      </c>
      <c r="F3126">
        <v>7922</v>
      </c>
      <c r="G3126" t="s">
        <v>514</v>
      </c>
      <c r="H3126" t="s">
        <v>267</v>
      </c>
      <c r="I3126" t="s">
        <v>266</v>
      </c>
      <c r="J3126">
        <v>0.5</v>
      </c>
      <c r="K3126">
        <v>0</v>
      </c>
    </row>
    <row r="3127" spans="1:11">
      <c r="A3127" s="57">
        <v>41487</v>
      </c>
      <c r="B3127">
        <v>136</v>
      </c>
      <c r="C3127">
        <v>50353.65</v>
      </c>
      <c r="D3127">
        <v>50353.65</v>
      </c>
      <c r="E3127">
        <v>50353.65</v>
      </c>
      <c r="F3127">
        <v>7929</v>
      </c>
      <c r="G3127" t="s">
        <v>515</v>
      </c>
      <c r="H3127" t="s">
        <v>265</v>
      </c>
      <c r="I3127" t="s">
        <v>266</v>
      </c>
      <c r="J3127">
        <v>0.5</v>
      </c>
      <c r="K3127">
        <v>0</v>
      </c>
    </row>
    <row r="3128" spans="1:11">
      <c r="A3128" s="57">
        <v>41487</v>
      </c>
      <c r="B3128">
        <v>21</v>
      </c>
      <c r="C3128">
        <v>20998.12</v>
      </c>
      <c r="D3128">
        <v>21628.06</v>
      </c>
      <c r="E3128">
        <v>21628.06</v>
      </c>
      <c r="F3128">
        <v>7929</v>
      </c>
      <c r="G3128" t="s">
        <v>515</v>
      </c>
      <c r="H3128" t="s">
        <v>267</v>
      </c>
      <c r="I3128" t="s">
        <v>266</v>
      </c>
      <c r="J3128">
        <v>0.5</v>
      </c>
      <c r="K3128">
        <v>0</v>
      </c>
    </row>
    <row r="3129" spans="1:11">
      <c r="A3129" s="57">
        <v>41487</v>
      </c>
      <c r="B3129">
        <v>1</v>
      </c>
      <c r="C3129">
        <v>24.03</v>
      </c>
      <c r="D3129">
        <v>24.75</v>
      </c>
      <c r="E3129">
        <v>24.75</v>
      </c>
      <c r="F3129">
        <v>7933</v>
      </c>
      <c r="G3129" t="s">
        <v>516</v>
      </c>
      <c r="H3129" t="s">
        <v>267</v>
      </c>
      <c r="I3129" t="s">
        <v>266</v>
      </c>
      <c r="J3129">
        <v>0.5</v>
      </c>
      <c r="K3129">
        <v>0</v>
      </c>
    </row>
    <row r="3130" spans="1:11">
      <c r="A3130" s="57">
        <v>41487</v>
      </c>
      <c r="B3130">
        <v>66</v>
      </c>
      <c r="C3130">
        <v>8073.3</v>
      </c>
      <c r="D3130">
        <v>8073.3</v>
      </c>
      <c r="E3130">
        <v>8073.3</v>
      </c>
      <c r="F3130">
        <v>7941</v>
      </c>
      <c r="G3130" t="s">
        <v>517</v>
      </c>
      <c r="H3130" t="s">
        <v>265</v>
      </c>
      <c r="I3130" t="s">
        <v>266</v>
      </c>
      <c r="J3130">
        <v>0.5</v>
      </c>
      <c r="K3130">
        <v>0</v>
      </c>
    </row>
    <row r="3131" spans="1:11">
      <c r="A3131" s="57">
        <v>41487</v>
      </c>
      <c r="B3131">
        <v>54</v>
      </c>
      <c r="C3131">
        <v>9323.76</v>
      </c>
      <c r="D3131">
        <v>9655.92</v>
      </c>
      <c r="E3131">
        <v>9655.92</v>
      </c>
      <c r="F3131">
        <v>7941</v>
      </c>
      <c r="G3131" t="s">
        <v>517</v>
      </c>
      <c r="H3131" t="s">
        <v>267</v>
      </c>
      <c r="I3131" t="s">
        <v>266</v>
      </c>
      <c r="J3131">
        <v>0.5</v>
      </c>
      <c r="K3131">
        <v>0</v>
      </c>
    </row>
    <row r="3132" spans="1:11">
      <c r="A3132" s="57">
        <v>41487</v>
      </c>
      <c r="B3132">
        <v>468</v>
      </c>
      <c r="C3132">
        <v>60708.68</v>
      </c>
      <c r="D3132">
        <v>60708.68</v>
      </c>
      <c r="E3132">
        <v>60708.68</v>
      </c>
      <c r="F3132">
        <v>7991</v>
      </c>
      <c r="G3132" t="s">
        <v>518</v>
      </c>
      <c r="H3132" t="s">
        <v>265</v>
      </c>
      <c r="I3132" t="s">
        <v>266</v>
      </c>
      <c r="J3132">
        <v>0.5</v>
      </c>
      <c r="K3132">
        <v>0</v>
      </c>
    </row>
    <row r="3133" spans="1:11">
      <c r="A3133" s="57">
        <v>41487</v>
      </c>
      <c r="B3133">
        <v>372</v>
      </c>
      <c r="C3133">
        <v>58941.62</v>
      </c>
      <c r="D3133">
        <v>60755.22</v>
      </c>
      <c r="E3133">
        <v>60755.22</v>
      </c>
      <c r="F3133">
        <v>7991</v>
      </c>
      <c r="G3133" t="s">
        <v>518</v>
      </c>
      <c r="H3133" t="s">
        <v>267</v>
      </c>
      <c r="I3133" t="s">
        <v>266</v>
      </c>
      <c r="J3133">
        <v>0.5</v>
      </c>
      <c r="K3133">
        <v>0</v>
      </c>
    </row>
    <row r="3134" spans="1:11">
      <c r="A3134" s="57">
        <v>41487</v>
      </c>
      <c r="B3134">
        <v>332</v>
      </c>
      <c r="C3134">
        <v>42350.84</v>
      </c>
      <c r="D3134">
        <v>42350.84</v>
      </c>
      <c r="E3134">
        <v>42350.84</v>
      </c>
      <c r="F3134">
        <v>7992</v>
      </c>
      <c r="G3134" t="s">
        <v>519</v>
      </c>
      <c r="H3134" t="s">
        <v>265</v>
      </c>
      <c r="I3134" t="s">
        <v>266</v>
      </c>
      <c r="J3134">
        <v>0.5</v>
      </c>
      <c r="K3134">
        <v>0</v>
      </c>
    </row>
    <row r="3135" spans="1:11">
      <c r="A3135" s="57">
        <v>41487</v>
      </c>
      <c r="B3135">
        <v>79</v>
      </c>
      <c r="C3135">
        <v>19504.45</v>
      </c>
      <c r="D3135">
        <v>20212.53</v>
      </c>
      <c r="E3135">
        <v>20212.53</v>
      </c>
      <c r="F3135">
        <v>7992</v>
      </c>
      <c r="G3135" t="s">
        <v>519</v>
      </c>
      <c r="H3135" t="s">
        <v>267</v>
      </c>
      <c r="I3135" t="s">
        <v>266</v>
      </c>
      <c r="J3135">
        <v>0.5</v>
      </c>
      <c r="K3135">
        <v>0</v>
      </c>
    </row>
    <row r="3136" spans="1:11">
      <c r="A3136" s="57">
        <v>41487</v>
      </c>
      <c r="B3136">
        <v>8</v>
      </c>
      <c r="C3136">
        <v>768.75</v>
      </c>
      <c r="D3136">
        <v>791.81</v>
      </c>
      <c r="E3136">
        <v>791.81</v>
      </c>
      <c r="F3136">
        <v>7993</v>
      </c>
      <c r="G3136" t="s">
        <v>520</v>
      </c>
      <c r="H3136" t="s">
        <v>267</v>
      </c>
      <c r="I3136" t="s">
        <v>268</v>
      </c>
      <c r="J3136">
        <v>0.5</v>
      </c>
      <c r="K3136">
        <v>0</v>
      </c>
    </row>
    <row r="3137" spans="1:11">
      <c r="A3137" s="57">
        <v>41487</v>
      </c>
      <c r="B3137">
        <v>5</v>
      </c>
      <c r="C3137">
        <v>109.34</v>
      </c>
      <c r="D3137">
        <v>112.62</v>
      </c>
      <c r="E3137">
        <v>112.62</v>
      </c>
      <c r="F3137">
        <v>7994</v>
      </c>
      <c r="G3137" t="s">
        <v>521</v>
      </c>
      <c r="H3137" t="s">
        <v>267</v>
      </c>
      <c r="I3137" t="s">
        <v>266</v>
      </c>
      <c r="J3137">
        <v>0.5</v>
      </c>
      <c r="K3137">
        <v>0</v>
      </c>
    </row>
    <row r="3138" spans="1:11">
      <c r="A3138" s="57">
        <v>41487</v>
      </c>
      <c r="B3138">
        <v>4</v>
      </c>
      <c r="C3138">
        <v>216</v>
      </c>
      <c r="D3138">
        <v>216</v>
      </c>
      <c r="E3138">
        <v>216</v>
      </c>
      <c r="F3138">
        <v>7995</v>
      </c>
      <c r="G3138" t="s">
        <v>563</v>
      </c>
      <c r="H3138" t="s">
        <v>265</v>
      </c>
      <c r="I3138" t="s">
        <v>266</v>
      </c>
      <c r="J3138">
        <v>0.5</v>
      </c>
      <c r="K3138">
        <v>0</v>
      </c>
    </row>
    <row r="3139" spans="1:11">
      <c r="A3139" s="57">
        <v>41487</v>
      </c>
      <c r="B3139">
        <v>418</v>
      </c>
      <c r="C3139">
        <v>55669</v>
      </c>
      <c r="D3139">
        <v>55669</v>
      </c>
      <c r="E3139">
        <v>55669</v>
      </c>
      <c r="F3139">
        <v>7996</v>
      </c>
      <c r="G3139" t="s">
        <v>522</v>
      </c>
      <c r="H3139" t="s">
        <v>265</v>
      </c>
      <c r="I3139" t="s">
        <v>266</v>
      </c>
      <c r="J3139">
        <v>0.5</v>
      </c>
      <c r="K3139">
        <v>0</v>
      </c>
    </row>
    <row r="3140" spans="1:11">
      <c r="A3140" s="57">
        <v>41487</v>
      </c>
      <c r="B3140">
        <v>1</v>
      </c>
      <c r="C3140">
        <v>17</v>
      </c>
      <c r="D3140">
        <v>0</v>
      </c>
      <c r="E3140">
        <v>17.5</v>
      </c>
      <c r="F3140">
        <v>7996</v>
      </c>
      <c r="G3140" t="s">
        <v>522</v>
      </c>
      <c r="H3140" t="s">
        <v>267</v>
      </c>
      <c r="I3140">
        <v>0</v>
      </c>
      <c r="J3140">
        <v>0</v>
      </c>
      <c r="K3140">
        <v>0</v>
      </c>
    </row>
    <row r="3141" spans="1:11">
      <c r="A3141" s="57">
        <v>41487</v>
      </c>
      <c r="B3141">
        <v>320</v>
      </c>
      <c r="C3141">
        <v>42629.04</v>
      </c>
      <c r="D3141">
        <v>43913.120000000003</v>
      </c>
      <c r="E3141">
        <v>43913.120000000003</v>
      </c>
      <c r="F3141">
        <v>7996</v>
      </c>
      <c r="G3141" t="s">
        <v>522</v>
      </c>
      <c r="H3141" t="s">
        <v>267</v>
      </c>
      <c r="I3141" t="s">
        <v>266</v>
      </c>
      <c r="J3141">
        <v>0.5</v>
      </c>
      <c r="K3141">
        <v>0</v>
      </c>
    </row>
    <row r="3142" spans="1:11">
      <c r="A3142" s="57">
        <v>41487</v>
      </c>
      <c r="B3142">
        <v>9727</v>
      </c>
      <c r="C3142">
        <v>465497.4</v>
      </c>
      <c r="D3142">
        <v>465497.4</v>
      </c>
      <c r="E3142">
        <v>465497.4</v>
      </c>
      <c r="F3142">
        <v>7997</v>
      </c>
      <c r="G3142" t="s">
        <v>523</v>
      </c>
      <c r="H3142" t="s">
        <v>265</v>
      </c>
      <c r="I3142" t="s">
        <v>266</v>
      </c>
      <c r="J3142">
        <v>0.5</v>
      </c>
      <c r="K3142">
        <v>0</v>
      </c>
    </row>
    <row r="3143" spans="1:11">
      <c r="A3143" s="57">
        <v>41487</v>
      </c>
      <c r="B3143">
        <v>167</v>
      </c>
      <c r="C3143">
        <v>53222.239999999998</v>
      </c>
      <c r="D3143">
        <v>54759.74</v>
      </c>
      <c r="E3143">
        <v>54759.74</v>
      </c>
      <c r="F3143">
        <v>7997</v>
      </c>
      <c r="G3143" t="s">
        <v>523</v>
      </c>
      <c r="H3143" t="s">
        <v>267</v>
      </c>
      <c r="I3143" t="s">
        <v>266</v>
      </c>
      <c r="J3143">
        <v>0.5</v>
      </c>
      <c r="K3143">
        <v>0</v>
      </c>
    </row>
    <row r="3144" spans="1:11">
      <c r="A3144" s="57">
        <v>41487</v>
      </c>
      <c r="B3144">
        <v>93</v>
      </c>
      <c r="C3144">
        <v>9618.92</v>
      </c>
      <c r="D3144">
        <v>9618.92</v>
      </c>
      <c r="E3144">
        <v>9618.92</v>
      </c>
      <c r="F3144">
        <v>7998</v>
      </c>
      <c r="G3144" t="s">
        <v>524</v>
      </c>
      <c r="H3144" t="s">
        <v>265</v>
      </c>
      <c r="I3144" t="s">
        <v>266</v>
      </c>
      <c r="J3144">
        <v>0.5</v>
      </c>
      <c r="K3144">
        <v>0</v>
      </c>
    </row>
    <row r="3145" spans="1:11">
      <c r="A3145" s="57">
        <v>41487</v>
      </c>
      <c r="B3145">
        <v>8</v>
      </c>
      <c r="C3145">
        <v>449.73</v>
      </c>
      <c r="D3145">
        <v>463.21</v>
      </c>
      <c r="E3145">
        <v>463.21</v>
      </c>
      <c r="F3145">
        <v>7998</v>
      </c>
      <c r="G3145" t="s">
        <v>524</v>
      </c>
      <c r="H3145" t="s">
        <v>267</v>
      </c>
      <c r="I3145" t="s">
        <v>266</v>
      </c>
      <c r="J3145">
        <v>0.5</v>
      </c>
      <c r="K3145">
        <v>0</v>
      </c>
    </row>
    <row r="3146" spans="1:11">
      <c r="A3146" s="57">
        <v>41487</v>
      </c>
      <c r="B3146">
        <v>557</v>
      </c>
      <c r="C3146">
        <v>74252.58</v>
      </c>
      <c r="D3146">
        <v>74252.58</v>
      </c>
      <c r="E3146">
        <v>74252.58</v>
      </c>
      <c r="F3146">
        <v>7999</v>
      </c>
      <c r="G3146" t="s">
        <v>525</v>
      </c>
      <c r="H3146" t="s">
        <v>265</v>
      </c>
      <c r="I3146" t="s">
        <v>266</v>
      </c>
      <c r="J3146">
        <v>0.5</v>
      </c>
      <c r="K3146">
        <v>0</v>
      </c>
    </row>
    <row r="3147" spans="1:11">
      <c r="A3147" s="57">
        <v>41487</v>
      </c>
      <c r="B3147">
        <v>819</v>
      </c>
      <c r="C3147">
        <v>53739.839999999997</v>
      </c>
      <c r="D3147">
        <v>55483.8</v>
      </c>
      <c r="E3147">
        <v>55483.8</v>
      </c>
      <c r="F3147">
        <v>7999</v>
      </c>
      <c r="G3147" t="s">
        <v>525</v>
      </c>
      <c r="H3147" t="s">
        <v>267</v>
      </c>
      <c r="I3147" t="s">
        <v>266</v>
      </c>
      <c r="J3147">
        <v>0.5</v>
      </c>
      <c r="K3147">
        <v>0</v>
      </c>
    </row>
    <row r="3148" spans="1:11">
      <c r="A3148" s="57">
        <v>41487</v>
      </c>
      <c r="B3148">
        <v>1321</v>
      </c>
      <c r="C3148">
        <v>421682.28</v>
      </c>
      <c r="D3148">
        <v>421682.28</v>
      </c>
      <c r="E3148">
        <v>421682.28</v>
      </c>
      <c r="F3148">
        <v>8011</v>
      </c>
      <c r="G3148" t="s">
        <v>526</v>
      </c>
      <c r="H3148" t="s">
        <v>265</v>
      </c>
      <c r="I3148" t="s">
        <v>266</v>
      </c>
      <c r="J3148">
        <v>0.5</v>
      </c>
      <c r="K3148">
        <v>0</v>
      </c>
    </row>
    <row r="3149" spans="1:11">
      <c r="A3149" s="57">
        <v>41487</v>
      </c>
      <c r="B3149">
        <v>42</v>
      </c>
      <c r="C3149">
        <v>41327.379999999997</v>
      </c>
      <c r="D3149">
        <v>42590.42</v>
      </c>
      <c r="E3149">
        <v>42590.42</v>
      </c>
      <c r="F3149">
        <v>8011</v>
      </c>
      <c r="G3149" t="s">
        <v>526</v>
      </c>
      <c r="H3149" t="s">
        <v>267</v>
      </c>
      <c r="I3149" t="s">
        <v>266</v>
      </c>
      <c r="J3149">
        <v>0.5</v>
      </c>
      <c r="K3149">
        <v>0</v>
      </c>
    </row>
    <row r="3150" spans="1:11">
      <c r="A3150" s="57">
        <v>41487</v>
      </c>
      <c r="B3150">
        <v>3823</v>
      </c>
      <c r="C3150">
        <v>1400352.86</v>
      </c>
      <c r="D3150">
        <v>1400352.86</v>
      </c>
      <c r="E3150">
        <v>1400352.86</v>
      </c>
      <c r="F3150">
        <v>8021</v>
      </c>
      <c r="G3150" t="s">
        <v>527</v>
      </c>
      <c r="H3150" t="s">
        <v>265</v>
      </c>
      <c r="I3150" t="s">
        <v>266</v>
      </c>
      <c r="J3150">
        <v>0.5</v>
      </c>
      <c r="K3150">
        <v>0</v>
      </c>
    </row>
    <row r="3151" spans="1:11">
      <c r="A3151" s="57">
        <v>41487</v>
      </c>
      <c r="B3151">
        <v>39</v>
      </c>
      <c r="C3151">
        <v>48062.07</v>
      </c>
      <c r="D3151">
        <v>49503.93</v>
      </c>
      <c r="E3151">
        <v>49503.93</v>
      </c>
      <c r="F3151">
        <v>8021</v>
      </c>
      <c r="G3151" t="s">
        <v>527</v>
      </c>
      <c r="H3151" t="s">
        <v>267</v>
      </c>
      <c r="I3151" t="s">
        <v>266</v>
      </c>
      <c r="J3151">
        <v>0.5</v>
      </c>
      <c r="K3151">
        <v>0</v>
      </c>
    </row>
    <row r="3152" spans="1:11">
      <c r="A3152" s="57">
        <v>41487</v>
      </c>
      <c r="B3152">
        <v>976</v>
      </c>
      <c r="C3152">
        <v>57321.98</v>
      </c>
      <c r="D3152">
        <v>57321.98</v>
      </c>
      <c r="E3152">
        <v>57321.98</v>
      </c>
      <c r="F3152">
        <v>8041</v>
      </c>
      <c r="G3152" t="s">
        <v>528</v>
      </c>
      <c r="H3152" t="s">
        <v>265</v>
      </c>
      <c r="I3152" t="s">
        <v>266</v>
      </c>
      <c r="J3152">
        <v>0.5</v>
      </c>
      <c r="K3152">
        <v>0</v>
      </c>
    </row>
    <row r="3153" spans="1:11">
      <c r="A3153" s="57">
        <v>41487</v>
      </c>
      <c r="B3153">
        <v>7</v>
      </c>
      <c r="C3153">
        <v>1880.21</v>
      </c>
      <c r="D3153">
        <v>1936.63</v>
      </c>
      <c r="E3153">
        <v>1936.63</v>
      </c>
      <c r="F3153">
        <v>8041</v>
      </c>
      <c r="G3153" t="s">
        <v>528</v>
      </c>
      <c r="H3153" t="s">
        <v>267</v>
      </c>
      <c r="I3153" t="s">
        <v>266</v>
      </c>
      <c r="J3153">
        <v>0.5</v>
      </c>
      <c r="K3153">
        <v>0</v>
      </c>
    </row>
    <row r="3154" spans="1:11">
      <c r="A3154" s="57">
        <v>41487</v>
      </c>
      <c r="B3154">
        <v>1356</v>
      </c>
      <c r="C3154">
        <v>422758.39</v>
      </c>
      <c r="D3154">
        <v>422758.39</v>
      </c>
      <c r="E3154">
        <v>422758.39</v>
      </c>
      <c r="F3154">
        <v>8042</v>
      </c>
      <c r="G3154" t="s">
        <v>529</v>
      </c>
      <c r="H3154" t="s">
        <v>265</v>
      </c>
      <c r="I3154" t="s">
        <v>266</v>
      </c>
      <c r="J3154">
        <v>0.5</v>
      </c>
      <c r="K3154">
        <v>0</v>
      </c>
    </row>
    <row r="3155" spans="1:11">
      <c r="A3155" s="57">
        <v>41487</v>
      </c>
      <c r="B3155">
        <v>9</v>
      </c>
      <c r="C3155">
        <v>3119.45</v>
      </c>
      <c r="D3155">
        <v>3213.03</v>
      </c>
      <c r="E3155">
        <v>3213.03</v>
      </c>
      <c r="F3155">
        <v>8042</v>
      </c>
      <c r="G3155" t="s">
        <v>529</v>
      </c>
      <c r="H3155" t="s">
        <v>267</v>
      </c>
      <c r="I3155" t="s">
        <v>266</v>
      </c>
      <c r="J3155">
        <v>0.5</v>
      </c>
      <c r="K3155">
        <v>0</v>
      </c>
    </row>
    <row r="3156" spans="1:11">
      <c r="A3156" s="57">
        <v>41487</v>
      </c>
      <c r="B3156">
        <v>497</v>
      </c>
      <c r="C3156">
        <v>129572.26</v>
      </c>
      <c r="D3156">
        <v>129572.26</v>
      </c>
      <c r="E3156">
        <v>129572.26</v>
      </c>
      <c r="F3156">
        <v>8043</v>
      </c>
      <c r="G3156" t="s">
        <v>530</v>
      </c>
      <c r="H3156" t="s">
        <v>265</v>
      </c>
      <c r="I3156" t="s">
        <v>266</v>
      </c>
      <c r="J3156">
        <v>0.5</v>
      </c>
      <c r="K3156">
        <v>0</v>
      </c>
    </row>
    <row r="3157" spans="1:11">
      <c r="A3157" s="57">
        <v>41487</v>
      </c>
      <c r="B3157">
        <v>95</v>
      </c>
      <c r="C3157">
        <v>25534.13</v>
      </c>
      <c r="D3157">
        <v>26300.11</v>
      </c>
      <c r="E3157">
        <v>26300.11</v>
      </c>
      <c r="F3157">
        <v>8043</v>
      </c>
      <c r="G3157" t="s">
        <v>530</v>
      </c>
      <c r="H3157" t="s">
        <v>267</v>
      </c>
      <c r="I3157" t="s">
        <v>266</v>
      </c>
      <c r="J3157">
        <v>0.5</v>
      </c>
      <c r="K3157">
        <v>0</v>
      </c>
    </row>
    <row r="3158" spans="1:11">
      <c r="A3158" s="57">
        <v>41487</v>
      </c>
      <c r="B3158">
        <v>308</v>
      </c>
      <c r="C3158">
        <v>27399.599999999999</v>
      </c>
      <c r="D3158">
        <v>27399.599999999999</v>
      </c>
      <c r="E3158">
        <v>27399.599999999999</v>
      </c>
      <c r="F3158">
        <v>8049</v>
      </c>
      <c r="G3158" t="s">
        <v>531</v>
      </c>
      <c r="H3158" t="s">
        <v>265</v>
      </c>
      <c r="I3158" t="s">
        <v>266</v>
      </c>
      <c r="J3158">
        <v>0.5</v>
      </c>
      <c r="K3158">
        <v>0</v>
      </c>
    </row>
    <row r="3159" spans="1:11">
      <c r="A3159" s="57">
        <v>41487</v>
      </c>
      <c r="B3159">
        <v>10</v>
      </c>
      <c r="C3159">
        <v>1079.5999999999999</v>
      </c>
      <c r="D3159">
        <v>1079.5999999999999</v>
      </c>
      <c r="E3159">
        <v>1079.5999999999999</v>
      </c>
      <c r="F3159">
        <v>8050</v>
      </c>
      <c r="G3159" t="s">
        <v>532</v>
      </c>
      <c r="H3159" t="s">
        <v>265</v>
      </c>
      <c r="I3159" t="s">
        <v>266</v>
      </c>
      <c r="J3159">
        <v>0.5</v>
      </c>
      <c r="K3159">
        <v>0</v>
      </c>
    </row>
    <row r="3160" spans="1:11">
      <c r="A3160" s="57">
        <v>41487</v>
      </c>
      <c r="B3160">
        <v>1272</v>
      </c>
      <c r="C3160">
        <v>312649.21000000002</v>
      </c>
      <c r="D3160">
        <v>312649.21000000002</v>
      </c>
      <c r="E3160">
        <v>312649.21000000002</v>
      </c>
      <c r="F3160">
        <v>8062</v>
      </c>
      <c r="G3160" t="s">
        <v>533</v>
      </c>
      <c r="H3160" t="s">
        <v>265</v>
      </c>
      <c r="I3160" t="s">
        <v>266</v>
      </c>
      <c r="J3160">
        <v>0.5</v>
      </c>
      <c r="K3160">
        <v>0</v>
      </c>
    </row>
    <row r="3161" spans="1:11">
      <c r="A3161" s="57">
        <v>41487</v>
      </c>
      <c r="B3161">
        <v>85</v>
      </c>
      <c r="C3161">
        <v>83290.42</v>
      </c>
      <c r="D3161">
        <v>85789.16</v>
      </c>
      <c r="E3161">
        <v>85789.16</v>
      </c>
      <c r="F3161">
        <v>8062</v>
      </c>
      <c r="G3161" t="s">
        <v>533</v>
      </c>
      <c r="H3161" t="s">
        <v>267</v>
      </c>
      <c r="I3161" t="s">
        <v>266</v>
      </c>
      <c r="J3161">
        <v>0.5</v>
      </c>
      <c r="K3161">
        <v>0</v>
      </c>
    </row>
    <row r="3162" spans="1:11">
      <c r="A3162" s="57">
        <v>41487</v>
      </c>
      <c r="B3162">
        <v>157</v>
      </c>
      <c r="C3162">
        <v>63408.25</v>
      </c>
      <c r="D3162">
        <v>63408.25</v>
      </c>
      <c r="E3162">
        <v>63408.25</v>
      </c>
      <c r="F3162">
        <v>8071</v>
      </c>
      <c r="G3162" t="s">
        <v>534</v>
      </c>
      <c r="H3162" t="s">
        <v>265</v>
      </c>
      <c r="I3162" t="s">
        <v>266</v>
      </c>
      <c r="J3162">
        <v>0.5</v>
      </c>
      <c r="K3162">
        <v>0</v>
      </c>
    </row>
    <row r="3163" spans="1:11">
      <c r="A3163" s="57">
        <v>41487</v>
      </c>
      <c r="B3163">
        <v>20</v>
      </c>
      <c r="C3163">
        <v>6903.95</v>
      </c>
      <c r="D3163">
        <v>7111.05</v>
      </c>
      <c r="E3163">
        <v>7111.05</v>
      </c>
      <c r="F3163">
        <v>8071</v>
      </c>
      <c r="G3163" t="s">
        <v>534</v>
      </c>
      <c r="H3163" t="s">
        <v>267</v>
      </c>
      <c r="I3163" t="s">
        <v>266</v>
      </c>
      <c r="J3163">
        <v>0.5</v>
      </c>
      <c r="K3163">
        <v>0</v>
      </c>
    </row>
    <row r="3164" spans="1:11">
      <c r="A3164" s="57">
        <v>41487</v>
      </c>
      <c r="B3164">
        <v>8048</v>
      </c>
      <c r="C3164">
        <v>2676640.13</v>
      </c>
      <c r="D3164">
        <v>2676640.13</v>
      </c>
      <c r="E3164">
        <v>2676640.13</v>
      </c>
      <c r="F3164">
        <v>8099</v>
      </c>
      <c r="G3164" t="s">
        <v>535</v>
      </c>
      <c r="H3164" t="s">
        <v>265</v>
      </c>
      <c r="I3164" t="s">
        <v>266</v>
      </c>
      <c r="J3164">
        <v>0.5</v>
      </c>
      <c r="K3164">
        <v>0</v>
      </c>
    </row>
    <row r="3165" spans="1:11">
      <c r="A3165" s="57">
        <v>41487</v>
      </c>
      <c r="B3165">
        <v>180</v>
      </c>
      <c r="C3165">
        <v>60684.89</v>
      </c>
      <c r="D3165">
        <v>62442.41</v>
      </c>
      <c r="E3165">
        <v>62442.41</v>
      </c>
      <c r="F3165">
        <v>8099</v>
      </c>
      <c r="G3165" t="s">
        <v>535</v>
      </c>
      <c r="H3165" t="s">
        <v>267</v>
      </c>
      <c r="I3165" t="s">
        <v>266</v>
      </c>
      <c r="J3165">
        <v>0.5</v>
      </c>
      <c r="K3165">
        <v>0</v>
      </c>
    </row>
    <row r="3166" spans="1:11">
      <c r="A3166" s="57">
        <v>41487</v>
      </c>
      <c r="B3166">
        <v>132</v>
      </c>
      <c r="C3166">
        <v>239364.33</v>
      </c>
      <c r="D3166">
        <v>239364.33</v>
      </c>
      <c r="E3166">
        <v>239364.33</v>
      </c>
      <c r="F3166">
        <v>8111</v>
      </c>
      <c r="G3166" t="s">
        <v>536</v>
      </c>
      <c r="H3166" t="s">
        <v>265</v>
      </c>
      <c r="I3166" t="s">
        <v>266</v>
      </c>
      <c r="J3166">
        <v>0.5</v>
      </c>
      <c r="K3166">
        <v>0</v>
      </c>
    </row>
    <row r="3167" spans="1:11">
      <c r="A3167" s="57">
        <v>41487</v>
      </c>
      <c r="B3167">
        <v>11</v>
      </c>
      <c r="C3167">
        <v>13508.02</v>
      </c>
      <c r="D3167">
        <v>13913.28</v>
      </c>
      <c r="E3167">
        <v>13913.28</v>
      </c>
      <c r="F3167">
        <v>8111</v>
      </c>
      <c r="G3167" t="s">
        <v>536</v>
      </c>
      <c r="H3167" t="s">
        <v>267</v>
      </c>
      <c r="I3167" t="s">
        <v>266</v>
      </c>
      <c r="J3167">
        <v>0.5</v>
      </c>
      <c r="K3167">
        <v>0</v>
      </c>
    </row>
    <row r="3168" spans="1:11">
      <c r="A3168" s="57">
        <v>41487</v>
      </c>
      <c r="B3168">
        <v>1520</v>
      </c>
      <c r="C3168">
        <v>2598785.58</v>
      </c>
      <c r="D3168">
        <v>2598785.58</v>
      </c>
      <c r="E3168">
        <v>2598785.58</v>
      </c>
      <c r="F3168">
        <v>8211</v>
      </c>
      <c r="G3168" t="s">
        <v>537</v>
      </c>
      <c r="H3168" t="s">
        <v>265</v>
      </c>
      <c r="I3168" t="s">
        <v>266</v>
      </c>
      <c r="J3168">
        <v>0.5</v>
      </c>
      <c r="K3168">
        <v>0</v>
      </c>
    </row>
    <row r="3169" spans="1:11">
      <c r="A3169" s="57">
        <v>41487</v>
      </c>
      <c r="B3169">
        <v>7</v>
      </c>
      <c r="C3169">
        <v>2956.29</v>
      </c>
      <c r="D3169">
        <v>3044.99</v>
      </c>
      <c r="E3169">
        <v>3044.99</v>
      </c>
      <c r="F3169">
        <v>8211</v>
      </c>
      <c r="G3169" t="s">
        <v>537</v>
      </c>
      <c r="H3169" t="s">
        <v>267</v>
      </c>
      <c r="I3169" t="s">
        <v>266</v>
      </c>
      <c r="J3169">
        <v>0.5</v>
      </c>
      <c r="K3169">
        <v>0</v>
      </c>
    </row>
    <row r="3170" spans="1:11">
      <c r="A3170" s="57">
        <v>41487</v>
      </c>
      <c r="B3170">
        <v>6171</v>
      </c>
      <c r="C3170">
        <v>5530169.71</v>
      </c>
      <c r="D3170">
        <v>5530169.71</v>
      </c>
      <c r="E3170">
        <v>5530169.71</v>
      </c>
      <c r="F3170">
        <v>8220</v>
      </c>
      <c r="G3170" t="s">
        <v>538</v>
      </c>
      <c r="H3170" t="s">
        <v>265</v>
      </c>
      <c r="I3170" t="s">
        <v>266</v>
      </c>
      <c r="J3170">
        <v>0.5</v>
      </c>
      <c r="K3170">
        <v>0</v>
      </c>
    </row>
    <row r="3171" spans="1:11">
      <c r="A3171" s="57">
        <v>41487</v>
      </c>
      <c r="B3171">
        <v>167</v>
      </c>
      <c r="C3171">
        <v>146288.81</v>
      </c>
      <c r="D3171">
        <v>150743.51</v>
      </c>
      <c r="E3171">
        <v>150743.51</v>
      </c>
      <c r="F3171">
        <v>8220</v>
      </c>
      <c r="G3171" t="s">
        <v>538</v>
      </c>
      <c r="H3171" t="s">
        <v>267</v>
      </c>
      <c r="I3171" t="s">
        <v>266</v>
      </c>
      <c r="J3171">
        <v>0.5</v>
      </c>
      <c r="K3171">
        <v>0</v>
      </c>
    </row>
    <row r="3172" spans="1:11">
      <c r="A3172" s="57">
        <v>41487</v>
      </c>
      <c r="B3172">
        <v>1</v>
      </c>
      <c r="C3172">
        <v>19.079999999999998</v>
      </c>
      <c r="D3172">
        <v>19.66</v>
      </c>
      <c r="E3172">
        <v>19.66</v>
      </c>
      <c r="F3172">
        <v>8241</v>
      </c>
      <c r="G3172" t="s">
        <v>564</v>
      </c>
      <c r="H3172" t="s">
        <v>267</v>
      </c>
      <c r="I3172" t="s">
        <v>266</v>
      </c>
      <c r="J3172">
        <v>0.5</v>
      </c>
      <c r="K3172">
        <v>0</v>
      </c>
    </row>
    <row r="3173" spans="1:11">
      <c r="A3173" s="57">
        <v>41487</v>
      </c>
      <c r="B3173">
        <v>3</v>
      </c>
      <c r="C3173">
        <v>1519.95</v>
      </c>
      <c r="D3173">
        <v>1565.53</v>
      </c>
      <c r="E3173">
        <v>1565.53</v>
      </c>
      <c r="F3173">
        <v>8244</v>
      </c>
      <c r="G3173" t="s">
        <v>539</v>
      </c>
      <c r="H3173" t="s">
        <v>267</v>
      </c>
      <c r="I3173" t="s">
        <v>266</v>
      </c>
      <c r="J3173">
        <v>0.5</v>
      </c>
      <c r="K3173">
        <v>0</v>
      </c>
    </row>
    <row r="3174" spans="1:11">
      <c r="A3174" s="57">
        <v>41487</v>
      </c>
      <c r="B3174">
        <v>198</v>
      </c>
      <c r="C3174">
        <v>95272.19</v>
      </c>
      <c r="D3174">
        <v>95272.19</v>
      </c>
      <c r="E3174">
        <v>95272.19</v>
      </c>
      <c r="F3174">
        <v>8249</v>
      </c>
      <c r="G3174" t="s">
        <v>540</v>
      </c>
      <c r="H3174" t="s">
        <v>265</v>
      </c>
      <c r="I3174" t="s">
        <v>266</v>
      </c>
      <c r="J3174">
        <v>0.5</v>
      </c>
      <c r="K3174">
        <v>0</v>
      </c>
    </row>
    <row r="3175" spans="1:11">
      <c r="A3175" s="57">
        <v>41487</v>
      </c>
      <c r="B3175">
        <v>9</v>
      </c>
      <c r="C3175">
        <v>5658.82</v>
      </c>
      <c r="D3175">
        <v>5828.62</v>
      </c>
      <c r="E3175">
        <v>5828.62</v>
      </c>
      <c r="F3175">
        <v>8249</v>
      </c>
      <c r="G3175" t="s">
        <v>540</v>
      </c>
      <c r="H3175" t="s">
        <v>267</v>
      </c>
      <c r="I3175" t="s">
        <v>266</v>
      </c>
      <c r="J3175">
        <v>0.5</v>
      </c>
      <c r="K3175">
        <v>0</v>
      </c>
    </row>
    <row r="3176" spans="1:11">
      <c r="A3176" s="57">
        <v>41487</v>
      </c>
      <c r="B3176">
        <v>1111</v>
      </c>
      <c r="C3176">
        <v>581227.56000000006</v>
      </c>
      <c r="D3176">
        <v>581227.56000000006</v>
      </c>
      <c r="E3176">
        <v>581227.56000000006</v>
      </c>
      <c r="F3176">
        <v>8299</v>
      </c>
      <c r="G3176" t="s">
        <v>541</v>
      </c>
      <c r="H3176" t="s">
        <v>265</v>
      </c>
      <c r="I3176" t="s">
        <v>266</v>
      </c>
      <c r="J3176">
        <v>0.5</v>
      </c>
      <c r="K3176">
        <v>0</v>
      </c>
    </row>
    <row r="3177" spans="1:11">
      <c r="A3177" s="57">
        <v>41487</v>
      </c>
      <c r="B3177">
        <v>225</v>
      </c>
      <c r="C3177">
        <v>76738.17</v>
      </c>
      <c r="D3177">
        <v>79130.95</v>
      </c>
      <c r="E3177">
        <v>79130.95</v>
      </c>
      <c r="F3177">
        <v>8299</v>
      </c>
      <c r="G3177" t="s">
        <v>541</v>
      </c>
      <c r="H3177" t="s">
        <v>267</v>
      </c>
      <c r="I3177" t="s">
        <v>266</v>
      </c>
      <c r="J3177">
        <v>0.5</v>
      </c>
      <c r="K3177">
        <v>0</v>
      </c>
    </row>
    <row r="3178" spans="1:11">
      <c r="A3178" s="57">
        <v>41487</v>
      </c>
      <c r="B3178">
        <v>1</v>
      </c>
      <c r="C3178">
        <v>108</v>
      </c>
      <c r="D3178">
        <v>0</v>
      </c>
      <c r="E3178">
        <v>108</v>
      </c>
      <c r="F3178">
        <v>8351</v>
      </c>
      <c r="G3178" t="s">
        <v>542</v>
      </c>
      <c r="H3178" t="s">
        <v>265</v>
      </c>
      <c r="I3178">
        <v>0</v>
      </c>
      <c r="J3178">
        <v>0</v>
      </c>
      <c r="K3178">
        <v>0</v>
      </c>
    </row>
    <row r="3179" spans="1:11">
      <c r="A3179" s="57">
        <v>41487</v>
      </c>
      <c r="B3179">
        <v>408</v>
      </c>
      <c r="C3179">
        <v>128253.9</v>
      </c>
      <c r="D3179">
        <v>128253.9</v>
      </c>
      <c r="E3179">
        <v>128253.9</v>
      </c>
      <c r="F3179">
        <v>8351</v>
      </c>
      <c r="G3179" t="s">
        <v>542</v>
      </c>
      <c r="H3179" t="s">
        <v>265</v>
      </c>
      <c r="I3179" t="s">
        <v>266</v>
      </c>
      <c r="J3179">
        <v>0.5</v>
      </c>
      <c r="K3179">
        <v>0</v>
      </c>
    </row>
    <row r="3180" spans="1:11">
      <c r="A3180" s="57">
        <v>41487</v>
      </c>
      <c r="B3180">
        <v>1</v>
      </c>
      <c r="C3180">
        <v>104.89</v>
      </c>
      <c r="D3180">
        <v>108.03</v>
      </c>
      <c r="E3180">
        <v>108.03</v>
      </c>
      <c r="F3180">
        <v>8351</v>
      </c>
      <c r="G3180" t="s">
        <v>542</v>
      </c>
      <c r="H3180" t="s">
        <v>267</v>
      </c>
      <c r="I3180" t="s">
        <v>266</v>
      </c>
      <c r="J3180">
        <v>0.5</v>
      </c>
      <c r="K3180">
        <v>0</v>
      </c>
    </row>
    <row r="3181" spans="1:11">
      <c r="A3181" s="57">
        <v>41487</v>
      </c>
      <c r="B3181">
        <v>22978</v>
      </c>
      <c r="C3181">
        <v>1631644.09</v>
      </c>
      <c r="D3181">
        <v>1631644.09</v>
      </c>
      <c r="E3181">
        <v>1631644.09</v>
      </c>
      <c r="F3181">
        <v>8398</v>
      </c>
      <c r="G3181" t="s">
        <v>543</v>
      </c>
      <c r="H3181" t="s">
        <v>265</v>
      </c>
      <c r="I3181" t="s">
        <v>266</v>
      </c>
      <c r="J3181">
        <v>0.5</v>
      </c>
      <c r="K3181">
        <v>0</v>
      </c>
    </row>
    <row r="3182" spans="1:11">
      <c r="A3182" s="57">
        <v>41487</v>
      </c>
      <c r="B3182">
        <v>652</v>
      </c>
      <c r="C3182">
        <v>85234.04</v>
      </c>
      <c r="D3182">
        <v>87800.960000000006</v>
      </c>
      <c r="E3182">
        <v>87800.960000000006</v>
      </c>
      <c r="F3182">
        <v>8398</v>
      </c>
      <c r="G3182" t="s">
        <v>543</v>
      </c>
      <c r="H3182" t="s">
        <v>267</v>
      </c>
      <c r="I3182" t="s">
        <v>266</v>
      </c>
      <c r="J3182">
        <v>0.5</v>
      </c>
      <c r="K3182">
        <v>0</v>
      </c>
    </row>
    <row r="3183" spans="1:11">
      <c r="A3183" s="57">
        <v>41487</v>
      </c>
      <c r="B3183">
        <v>2</v>
      </c>
      <c r="C3183">
        <v>41.45</v>
      </c>
      <c r="D3183">
        <v>41.45</v>
      </c>
      <c r="E3183">
        <v>41.45</v>
      </c>
      <c r="F3183">
        <v>8641</v>
      </c>
      <c r="G3183" t="s">
        <v>544</v>
      </c>
      <c r="H3183" t="s">
        <v>265</v>
      </c>
      <c r="I3183" t="s">
        <v>266</v>
      </c>
      <c r="J3183">
        <v>0.5</v>
      </c>
      <c r="K3183">
        <v>0</v>
      </c>
    </row>
    <row r="3184" spans="1:11">
      <c r="A3184" s="57">
        <v>41487</v>
      </c>
      <c r="B3184">
        <v>3</v>
      </c>
      <c r="C3184">
        <v>225.27</v>
      </c>
      <c r="D3184">
        <v>232.03</v>
      </c>
      <c r="E3184">
        <v>232.03</v>
      </c>
      <c r="F3184">
        <v>8641</v>
      </c>
      <c r="G3184" t="s">
        <v>544</v>
      </c>
      <c r="H3184" t="s">
        <v>267</v>
      </c>
      <c r="I3184" t="s">
        <v>266</v>
      </c>
      <c r="J3184">
        <v>0.5</v>
      </c>
      <c r="K3184">
        <v>0</v>
      </c>
    </row>
    <row r="3185" spans="1:11">
      <c r="A3185" s="57">
        <v>41487</v>
      </c>
      <c r="B3185">
        <v>34</v>
      </c>
      <c r="C3185">
        <v>4014.37</v>
      </c>
      <c r="D3185">
        <v>4135.3100000000004</v>
      </c>
      <c r="E3185">
        <v>4135.3100000000004</v>
      </c>
      <c r="F3185">
        <v>8661</v>
      </c>
      <c r="G3185" t="s">
        <v>545</v>
      </c>
      <c r="H3185" t="s">
        <v>267</v>
      </c>
      <c r="I3185" t="s">
        <v>266</v>
      </c>
      <c r="J3185">
        <v>0.5</v>
      </c>
      <c r="K3185">
        <v>0</v>
      </c>
    </row>
    <row r="3186" spans="1:11">
      <c r="A3186" s="57">
        <v>41487</v>
      </c>
      <c r="B3186">
        <v>9</v>
      </c>
      <c r="C3186">
        <v>227.21</v>
      </c>
      <c r="D3186">
        <v>234.05</v>
      </c>
      <c r="E3186">
        <v>234.05</v>
      </c>
      <c r="F3186">
        <v>8675</v>
      </c>
      <c r="G3186" t="s">
        <v>546</v>
      </c>
      <c r="H3186" t="s">
        <v>267</v>
      </c>
      <c r="I3186" t="s">
        <v>266</v>
      </c>
      <c r="J3186">
        <v>0.5</v>
      </c>
      <c r="K3186">
        <v>0</v>
      </c>
    </row>
    <row r="3187" spans="1:11">
      <c r="A3187" s="57">
        <v>41487</v>
      </c>
      <c r="B3187">
        <v>1</v>
      </c>
      <c r="C3187">
        <v>160</v>
      </c>
      <c r="D3187">
        <v>0</v>
      </c>
      <c r="E3187">
        <v>160</v>
      </c>
      <c r="F3187">
        <v>8699</v>
      </c>
      <c r="G3187" t="s">
        <v>547</v>
      </c>
      <c r="H3187" t="s">
        <v>265</v>
      </c>
      <c r="I3187">
        <v>0</v>
      </c>
      <c r="J3187">
        <v>0</v>
      </c>
      <c r="K3187">
        <v>0</v>
      </c>
    </row>
    <row r="3188" spans="1:11">
      <c r="A3188" s="57">
        <v>41487</v>
      </c>
      <c r="B3188">
        <v>4151</v>
      </c>
      <c r="C3188">
        <v>442767.73</v>
      </c>
      <c r="D3188">
        <v>442767.73</v>
      </c>
      <c r="E3188">
        <v>442767.73</v>
      </c>
      <c r="F3188">
        <v>8699</v>
      </c>
      <c r="G3188" t="s">
        <v>547</v>
      </c>
      <c r="H3188" t="s">
        <v>265</v>
      </c>
      <c r="I3188" t="s">
        <v>266</v>
      </c>
      <c r="J3188">
        <v>0.5</v>
      </c>
      <c r="K3188">
        <v>0</v>
      </c>
    </row>
    <row r="3189" spans="1:11">
      <c r="A3189" s="57">
        <v>41487</v>
      </c>
      <c r="B3189">
        <v>157</v>
      </c>
      <c r="C3189">
        <v>67691.22</v>
      </c>
      <c r="D3189">
        <v>69778.7</v>
      </c>
      <c r="E3189">
        <v>69778.7</v>
      </c>
      <c r="F3189">
        <v>8699</v>
      </c>
      <c r="G3189" t="s">
        <v>547</v>
      </c>
      <c r="H3189" t="s">
        <v>267</v>
      </c>
      <c r="I3189" t="s">
        <v>266</v>
      </c>
      <c r="J3189">
        <v>0.5</v>
      </c>
      <c r="K3189">
        <v>0</v>
      </c>
    </row>
    <row r="3190" spans="1:11">
      <c r="A3190" s="57">
        <v>41487</v>
      </c>
      <c r="B3190">
        <v>114</v>
      </c>
      <c r="C3190">
        <v>307656.90000000002</v>
      </c>
      <c r="D3190">
        <v>307656.90000000002</v>
      </c>
      <c r="E3190">
        <v>307656.90000000002</v>
      </c>
      <c r="F3190">
        <v>8911</v>
      </c>
      <c r="G3190" t="s">
        <v>548</v>
      </c>
      <c r="H3190" t="s">
        <v>265</v>
      </c>
      <c r="I3190" t="s">
        <v>266</v>
      </c>
      <c r="J3190">
        <v>0.5</v>
      </c>
      <c r="K3190">
        <v>0</v>
      </c>
    </row>
    <row r="3191" spans="1:11">
      <c r="A3191" s="57">
        <v>41487</v>
      </c>
      <c r="B3191">
        <v>1585</v>
      </c>
      <c r="C3191">
        <v>483697.99</v>
      </c>
      <c r="D3191">
        <v>483697.99</v>
      </c>
      <c r="E3191">
        <v>483697.99</v>
      </c>
      <c r="F3191">
        <v>8931</v>
      </c>
      <c r="G3191" t="s">
        <v>549</v>
      </c>
      <c r="H3191" t="s">
        <v>265</v>
      </c>
      <c r="I3191" t="s">
        <v>266</v>
      </c>
      <c r="J3191">
        <v>0.5</v>
      </c>
      <c r="K3191">
        <v>0</v>
      </c>
    </row>
    <row r="3192" spans="1:11">
      <c r="A3192" s="57">
        <v>41487</v>
      </c>
      <c r="B3192">
        <v>16</v>
      </c>
      <c r="C3192">
        <v>4317.3100000000004</v>
      </c>
      <c r="D3192">
        <v>4446.83</v>
      </c>
      <c r="E3192">
        <v>4446.83</v>
      </c>
      <c r="F3192">
        <v>8931</v>
      </c>
      <c r="G3192" t="s">
        <v>549</v>
      </c>
      <c r="H3192" t="s">
        <v>267</v>
      </c>
      <c r="I3192" t="s">
        <v>266</v>
      </c>
      <c r="J3192">
        <v>0.5</v>
      </c>
      <c r="K3192">
        <v>0</v>
      </c>
    </row>
    <row r="3193" spans="1:11">
      <c r="A3193" s="57">
        <v>41487</v>
      </c>
      <c r="B3193">
        <v>865</v>
      </c>
      <c r="C3193">
        <v>483873.51</v>
      </c>
      <c r="D3193">
        <v>483873.51</v>
      </c>
      <c r="E3193">
        <v>483873.51</v>
      </c>
      <c r="F3193">
        <v>8999</v>
      </c>
      <c r="G3193" t="s">
        <v>550</v>
      </c>
      <c r="H3193" t="s">
        <v>265</v>
      </c>
      <c r="I3193" t="s">
        <v>266</v>
      </c>
      <c r="J3193">
        <v>0.5</v>
      </c>
      <c r="K3193">
        <v>0</v>
      </c>
    </row>
    <row r="3194" spans="1:11">
      <c r="A3194" s="57">
        <v>41487</v>
      </c>
      <c r="B3194">
        <v>731</v>
      </c>
      <c r="C3194">
        <v>110922.49</v>
      </c>
      <c r="D3194">
        <v>116055.89</v>
      </c>
      <c r="E3194">
        <v>116055.89</v>
      </c>
      <c r="F3194">
        <v>8999</v>
      </c>
      <c r="G3194" t="s">
        <v>550</v>
      </c>
      <c r="H3194" t="s">
        <v>267</v>
      </c>
      <c r="I3194" t="s">
        <v>266</v>
      </c>
      <c r="J3194">
        <v>0.5</v>
      </c>
      <c r="K3194">
        <v>0</v>
      </c>
    </row>
    <row r="3195" spans="1:11">
      <c r="A3195" s="57">
        <v>41487</v>
      </c>
      <c r="B3195">
        <v>2</v>
      </c>
      <c r="C3195">
        <v>3737.63</v>
      </c>
      <c r="D3195">
        <v>3737.63</v>
      </c>
      <c r="E3195">
        <v>3737.63</v>
      </c>
      <c r="F3195">
        <v>9222</v>
      </c>
      <c r="G3195" t="s">
        <v>551</v>
      </c>
      <c r="H3195" t="s">
        <v>265</v>
      </c>
      <c r="I3195" t="s">
        <v>266</v>
      </c>
      <c r="J3195">
        <v>0.5</v>
      </c>
      <c r="K3195">
        <v>0</v>
      </c>
    </row>
    <row r="3196" spans="1:11">
      <c r="A3196" s="57">
        <v>41487</v>
      </c>
      <c r="B3196">
        <v>19</v>
      </c>
      <c r="C3196">
        <v>41835.82</v>
      </c>
      <c r="D3196">
        <v>43090.92</v>
      </c>
      <c r="E3196">
        <v>43090.92</v>
      </c>
      <c r="F3196">
        <v>9311</v>
      </c>
      <c r="G3196" t="s">
        <v>552</v>
      </c>
      <c r="H3196" t="s">
        <v>267</v>
      </c>
      <c r="I3196" t="s">
        <v>266</v>
      </c>
      <c r="J3196">
        <v>0.5</v>
      </c>
      <c r="K3196">
        <v>0</v>
      </c>
    </row>
    <row r="3197" spans="1:11">
      <c r="A3197" s="57">
        <v>41487</v>
      </c>
      <c r="B3197">
        <v>1</v>
      </c>
      <c r="C3197">
        <v>20</v>
      </c>
      <c r="D3197">
        <v>0</v>
      </c>
      <c r="E3197">
        <v>20</v>
      </c>
      <c r="F3197">
        <v>9399</v>
      </c>
      <c r="G3197" t="s">
        <v>553</v>
      </c>
      <c r="H3197" t="s">
        <v>265</v>
      </c>
      <c r="I3197">
        <v>0</v>
      </c>
      <c r="J3197">
        <v>0</v>
      </c>
      <c r="K3197">
        <v>0</v>
      </c>
    </row>
    <row r="3198" spans="1:11">
      <c r="A3198" s="57">
        <v>41487</v>
      </c>
      <c r="B3198">
        <v>37166</v>
      </c>
      <c r="C3198">
        <v>20914610.829999998</v>
      </c>
      <c r="D3198">
        <v>20914610.829999998</v>
      </c>
      <c r="E3198">
        <v>20914610.829999998</v>
      </c>
      <c r="F3198">
        <v>9399</v>
      </c>
      <c r="G3198" t="s">
        <v>553</v>
      </c>
      <c r="H3198" t="s">
        <v>265</v>
      </c>
      <c r="I3198" t="s">
        <v>266</v>
      </c>
      <c r="J3198">
        <v>0.5</v>
      </c>
      <c r="K3198">
        <v>0</v>
      </c>
    </row>
    <row r="3199" spans="1:11">
      <c r="A3199" s="57">
        <v>41487</v>
      </c>
      <c r="B3199">
        <v>1873</v>
      </c>
      <c r="C3199">
        <v>83440.479999999996</v>
      </c>
      <c r="D3199">
        <v>85951.52</v>
      </c>
      <c r="E3199">
        <v>85951.52</v>
      </c>
      <c r="F3199">
        <v>9399</v>
      </c>
      <c r="G3199" t="s">
        <v>553</v>
      </c>
      <c r="H3199" t="s">
        <v>267</v>
      </c>
      <c r="I3199" t="s">
        <v>266</v>
      </c>
      <c r="J3199">
        <v>0.5</v>
      </c>
      <c r="K3199">
        <v>0</v>
      </c>
    </row>
    <row r="3200" spans="1:11">
      <c r="A3200" s="57">
        <v>41487</v>
      </c>
      <c r="B3200">
        <v>12884</v>
      </c>
      <c r="C3200">
        <v>1983725.76</v>
      </c>
      <c r="D3200">
        <v>1983725.76</v>
      </c>
      <c r="E3200">
        <v>1983725.76</v>
      </c>
      <c r="F3200">
        <v>9402</v>
      </c>
      <c r="G3200" t="s">
        <v>554</v>
      </c>
      <c r="H3200" t="s">
        <v>265</v>
      </c>
      <c r="I3200" t="s">
        <v>266</v>
      </c>
      <c r="J3200">
        <v>0.5</v>
      </c>
      <c r="K3200">
        <v>0</v>
      </c>
    </row>
    <row r="3201" spans="1:11">
      <c r="A3201" s="57">
        <v>41487</v>
      </c>
      <c r="B3201">
        <v>51</v>
      </c>
      <c r="C3201">
        <v>4153.8999999999996</v>
      </c>
      <c r="D3201">
        <v>4278.5</v>
      </c>
      <c r="E3201">
        <v>4278.5</v>
      </c>
      <c r="F3201">
        <v>9402</v>
      </c>
      <c r="G3201" t="s">
        <v>554</v>
      </c>
      <c r="H3201" t="s">
        <v>267</v>
      </c>
      <c r="I3201" t="s">
        <v>266</v>
      </c>
      <c r="J3201">
        <v>0.5</v>
      </c>
      <c r="K3201">
        <v>0</v>
      </c>
    </row>
    <row r="3202" spans="1:11">
      <c r="A3202" s="57">
        <v>41456</v>
      </c>
      <c r="B3202">
        <v>366</v>
      </c>
      <c r="C3202">
        <v>200865.24</v>
      </c>
      <c r="D3202">
        <v>200865.24</v>
      </c>
      <c r="E3202">
        <v>200865.24</v>
      </c>
      <c r="F3202">
        <v>1520</v>
      </c>
      <c r="G3202" t="s">
        <v>317</v>
      </c>
      <c r="H3202" t="s">
        <v>265</v>
      </c>
      <c r="I3202" t="s">
        <v>268</v>
      </c>
      <c r="J3202">
        <v>0.5</v>
      </c>
      <c r="K3202">
        <v>0</v>
      </c>
    </row>
    <row r="3203" spans="1:11">
      <c r="A3203" s="57">
        <v>41456</v>
      </c>
      <c r="B3203">
        <v>46</v>
      </c>
      <c r="C3203">
        <v>8768.31</v>
      </c>
      <c r="D3203">
        <v>8917.11</v>
      </c>
      <c r="E3203">
        <v>8917.11</v>
      </c>
      <c r="F3203">
        <v>1520</v>
      </c>
      <c r="G3203" t="s">
        <v>317</v>
      </c>
      <c r="H3203" t="s">
        <v>267</v>
      </c>
      <c r="I3203" t="s">
        <v>268</v>
      </c>
      <c r="J3203">
        <v>0.5</v>
      </c>
      <c r="K3203">
        <v>0</v>
      </c>
    </row>
    <row r="3204" spans="1:11">
      <c r="A3204" s="57">
        <v>41456</v>
      </c>
      <c r="B3204">
        <v>69</v>
      </c>
      <c r="C3204">
        <v>64899.69</v>
      </c>
      <c r="D3204">
        <v>64899.69</v>
      </c>
      <c r="E3204">
        <v>64899.69</v>
      </c>
      <c r="F3204">
        <v>1711</v>
      </c>
      <c r="G3204" t="s">
        <v>318</v>
      </c>
      <c r="H3204" t="s">
        <v>265</v>
      </c>
      <c r="I3204" t="s">
        <v>266</v>
      </c>
      <c r="J3204">
        <v>0.5</v>
      </c>
      <c r="K3204">
        <v>0</v>
      </c>
    </row>
    <row r="3205" spans="1:11">
      <c r="A3205" s="57">
        <v>41456</v>
      </c>
      <c r="B3205">
        <v>1</v>
      </c>
      <c r="C3205">
        <v>167.05</v>
      </c>
      <c r="D3205">
        <v>172.07</v>
      </c>
      <c r="E3205">
        <v>172.07</v>
      </c>
      <c r="F3205">
        <v>1711</v>
      </c>
      <c r="G3205" t="s">
        <v>318</v>
      </c>
      <c r="H3205" t="s">
        <v>267</v>
      </c>
      <c r="I3205" t="s">
        <v>266</v>
      </c>
      <c r="J3205">
        <v>0.5</v>
      </c>
      <c r="K3205">
        <v>0</v>
      </c>
    </row>
    <row r="3206" spans="1:11">
      <c r="A3206" s="57">
        <v>41456</v>
      </c>
      <c r="B3206">
        <v>18</v>
      </c>
      <c r="C3206">
        <v>19687.400000000001</v>
      </c>
      <c r="D3206">
        <v>19687.400000000001</v>
      </c>
      <c r="E3206">
        <v>19687.400000000001</v>
      </c>
      <c r="F3206">
        <v>1731</v>
      </c>
      <c r="G3206" t="s">
        <v>319</v>
      </c>
      <c r="H3206" t="s">
        <v>265</v>
      </c>
      <c r="I3206" t="s">
        <v>266</v>
      </c>
      <c r="J3206">
        <v>0.5</v>
      </c>
      <c r="K3206">
        <v>0</v>
      </c>
    </row>
    <row r="3207" spans="1:11">
      <c r="A3207" s="57">
        <v>41456</v>
      </c>
      <c r="B3207">
        <v>4</v>
      </c>
      <c r="C3207">
        <v>628.51</v>
      </c>
      <c r="D3207">
        <v>647.35</v>
      </c>
      <c r="E3207">
        <v>647.35</v>
      </c>
      <c r="F3207">
        <v>1731</v>
      </c>
      <c r="G3207" t="s">
        <v>319</v>
      </c>
      <c r="H3207" t="s">
        <v>267</v>
      </c>
      <c r="I3207" t="s">
        <v>266</v>
      </c>
      <c r="J3207">
        <v>0.5</v>
      </c>
      <c r="K3207">
        <v>0</v>
      </c>
    </row>
    <row r="3208" spans="1:11">
      <c r="A3208" s="57">
        <v>41456</v>
      </c>
      <c r="B3208">
        <v>1</v>
      </c>
      <c r="C3208">
        <v>88.24</v>
      </c>
      <c r="D3208">
        <v>90.88</v>
      </c>
      <c r="E3208">
        <v>90.88</v>
      </c>
      <c r="F3208">
        <v>1750</v>
      </c>
      <c r="G3208" t="s">
        <v>567</v>
      </c>
      <c r="H3208" t="s">
        <v>267</v>
      </c>
      <c r="I3208" t="s">
        <v>266</v>
      </c>
      <c r="J3208">
        <v>0.5</v>
      </c>
      <c r="K3208">
        <v>0</v>
      </c>
    </row>
    <row r="3209" spans="1:11">
      <c r="A3209" s="57">
        <v>41456</v>
      </c>
      <c r="B3209">
        <v>2</v>
      </c>
      <c r="C3209">
        <v>107</v>
      </c>
      <c r="D3209">
        <v>107</v>
      </c>
      <c r="E3209">
        <v>107</v>
      </c>
      <c r="F3209">
        <v>1799</v>
      </c>
      <c r="G3209" t="s">
        <v>320</v>
      </c>
      <c r="H3209" t="s">
        <v>265</v>
      </c>
      <c r="I3209" t="s">
        <v>266</v>
      </c>
      <c r="J3209">
        <v>0.5</v>
      </c>
      <c r="K3209">
        <v>0</v>
      </c>
    </row>
    <row r="3210" spans="1:11">
      <c r="A3210" s="57">
        <v>41456</v>
      </c>
      <c r="B3210">
        <v>1</v>
      </c>
      <c r="C3210">
        <v>109.26</v>
      </c>
      <c r="D3210">
        <v>112.54</v>
      </c>
      <c r="E3210">
        <v>112.54</v>
      </c>
      <c r="F3210">
        <v>1799</v>
      </c>
      <c r="G3210" t="s">
        <v>320</v>
      </c>
      <c r="H3210" t="s">
        <v>267</v>
      </c>
      <c r="I3210" t="s">
        <v>266</v>
      </c>
      <c r="J3210">
        <v>0.5</v>
      </c>
      <c r="K3210">
        <v>0</v>
      </c>
    </row>
    <row r="3211" spans="1:11">
      <c r="A3211" s="57">
        <v>41456</v>
      </c>
      <c r="B3211">
        <v>4796</v>
      </c>
      <c r="C3211">
        <v>873664.54</v>
      </c>
      <c r="D3211">
        <v>873664.54</v>
      </c>
      <c r="E3211">
        <v>873664.54</v>
      </c>
      <c r="F3211">
        <v>2741</v>
      </c>
      <c r="G3211" t="s">
        <v>321</v>
      </c>
      <c r="H3211" t="s">
        <v>265</v>
      </c>
      <c r="I3211" t="s">
        <v>266</v>
      </c>
      <c r="J3211">
        <v>0.5</v>
      </c>
      <c r="K3211">
        <v>0</v>
      </c>
    </row>
    <row r="3212" spans="1:11">
      <c r="A3212" s="57">
        <v>41456</v>
      </c>
      <c r="B3212">
        <v>52</v>
      </c>
      <c r="C3212">
        <v>19044.43</v>
      </c>
      <c r="D3212">
        <v>19541.97</v>
      </c>
      <c r="E3212">
        <v>19541.97</v>
      </c>
      <c r="F3212">
        <v>2741</v>
      </c>
      <c r="G3212" t="s">
        <v>321</v>
      </c>
      <c r="H3212" t="s">
        <v>267</v>
      </c>
      <c r="I3212" t="s">
        <v>266</v>
      </c>
      <c r="J3212">
        <v>0.5</v>
      </c>
      <c r="K3212">
        <v>0</v>
      </c>
    </row>
    <row r="3213" spans="1:11">
      <c r="A3213" s="57">
        <v>41456</v>
      </c>
      <c r="B3213">
        <v>111</v>
      </c>
      <c r="C3213">
        <v>16691.849999999999</v>
      </c>
      <c r="D3213">
        <v>17192.53</v>
      </c>
      <c r="E3213">
        <v>17192.53</v>
      </c>
      <c r="F3213">
        <v>4011</v>
      </c>
      <c r="G3213" t="s">
        <v>322</v>
      </c>
      <c r="H3213" t="s">
        <v>267</v>
      </c>
      <c r="I3213" t="s">
        <v>266</v>
      </c>
      <c r="J3213">
        <v>0.5</v>
      </c>
      <c r="K3213">
        <v>0</v>
      </c>
    </row>
    <row r="3214" spans="1:11">
      <c r="A3214" s="57">
        <v>41456</v>
      </c>
      <c r="B3214">
        <v>420</v>
      </c>
      <c r="C3214">
        <v>106879.28</v>
      </c>
      <c r="D3214">
        <v>106879.28</v>
      </c>
      <c r="E3214">
        <v>106879.28</v>
      </c>
      <c r="F3214">
        <v>4111</v>
      </c>
      <c r="G3214" t="s">
        <v>323</v>
      </c>
      <c r="H3214" t="s">
        <v>265</v>
      </c>
      <c r="I3214" t="s">
        <v>266</v>
      </c>
      <c r="J3214">
        <v>0.5</v>
      </c>
      <c r="K3214">
        <v>0</v>
      </c>
    </row>
    <row r="3215" spans="1:11">
      <c r="A3215" s="57">
        <v>41456</v>
      </c>
      <c r="B3215">
        <v>396</v>
      </c>
      <c r="C3215">
        <v>29765.88</v>
      </c>
      <c r="D3215">
        <v>30672.080000000002</v>
      </c>
      <c r="E3215">
        <v>30672.080000000002</v>
      </c>
      <c r="F3215">
        <v>4111</v>
      </c>
      <c r="G3215" t="s">
        <v>323</v>
      </c>
      <c r="H3215" t="s">
        <v>267</v>
      </c>
      <c r="I3215" t="s">
        <v>266</v>
      </c>
      <c r="J3215">
        <v>0.5</v>
      </c>
      <c r="K3215">
        <v>0</v>
      </c>
    </row>
    <row r="3216" spans="1:11">
      <c r="A3216" s="57">
        <v>41456</v>
      </c>
      <c r="B3216">
        <v>302</v>
      </c>
      <c r="C3216">
        <v>20634.439999999999</v>
      </c>
      <c r="D3216">
        <v>20634.439999999999</v>
      </c>
      <c r="E3216">
        <v>20634.439999999999</v>
      </c>
      <c r="F3216">
        <v>4112</v>
      </c>
      <c r="G3216" t="s">
        <v>324</v>
      </c>
      <c r="H3216" t="s">
        <v>265</v>
      </c>
      <c r="I3216" t="s">
        <v>266</v>
      </c>
      <c r="J3216">
        <v>0.5</v>
      </c>
      <c r="K3216">
        <v>0</v>
      </c>
    </row>
    <row r="3217" spans="1:11">
      <c r="A3217" s="57">
        <v>41456</v>
      </c>
      <c r="B3217">
        <v>650</v>
      </c>
      <c r="C3217">
        <v>90443.65</v>
      </c>
      <c r="D3217">
        <v>93384.51</v>
      </c>
      <c r="E3217">
        <v>93384.51</v>
      </c>
      <c r="F3217">
        <v>4112</v>
      </c>
      <c r="G3217" t="s">
        <v>324</v>
      </c>
      <c r="H3217" t="s">
        <v>267</v>
      </c>
      <c r="I3217" t="s">
        <v>266</v>
      </c>
      <c r="J3217">
        <v>0.5</v>
      </c>
      <c r="K3217">
        <v>0</v>
      </c>
    </row>
    <row r="3218" spans="1:11">
      <c r="A3218" s="57">
        <v>41456</v>
      </c>
      <c r="B3218">
        <v>107</v>
      </c>
      <c r="C3218">
        <v>23613.13</v>
      </c>
      <c r="D3218">
        <v>23613.13</v>
      </c>
      <c r="E3218">
        <v>23613.13</v>
      </c>
      <c r="F3218">
        <v>4119</v>
      </c>
      <c r="G3218" t="s">
        <v>325</v>
      </c>
      <c r="H3218" t="s">
        <v>265</v>
      </c>
      <c r="I3218" t="s">
        <v>266</v>
      </c>
      <c r="J3218">
        <v>0.5</v>
      </c>
      <c r="K3218">
        <v>0</v>
      </c>
    </row>
    <row r="3219" spans="1:11">
      <c r="A3219" s="57">
        <v>41456</v>
      </c>
      <c r="B3219">
        <v>2</v>
      </c>
      <c r="C3219">
        <v>68.94</v>
      </c>
      <c r="D3219">
        <v>0</v>
      </c>
      <c r="E3219">
        <v>68.94</v>
      </c>
      <c r="F3219">
        <v>4121</v>
      </c>
      <c r="G3219" t="s">
        <v>326</v>
      </c>
      <c r="H3219" t="s">
        <v>265</v>
      </c>
      <c r="I3219">
        <v>0</v>
      </c>
      <c r="J3219">
        <v>0</v>
      </c>
      <c r="K3219">
        <v>0</v>
      </c>
    </row>
    <row r="3220" spans="1:11">
      <c r="A3220" s="57">
        <v>41456</v>
      </c>
      <c r="B3220">
        <v>16362</v>
      </c>
      <c r="C3220">
        <v>744471.38</v>
      </c>
      <c r="D3220">
        <v>744471.38</v>
      </c>
      <c r="E3220">
        <v>744471.38</v>
      </c>
      <c r="F3220">
        <v>4121</v>
      </c>
      <c r="G3220" t="s">
        <v>326</v>
      </c>
      <c r="H3220" t="s">
        <v>265</v>
      </c>
      <c r="I3220" t="s">
        <v>266</v>
      </c>
      <c r="J3220">
        <v>0.5</v>
      </c>
      <c r="K3220">
        <v>0</v>
      </c>
    </row>
    <row r="3221" spans="1:11">
      <c r="A3221" s="57">
        <v>41456</v>
      </c>
      <c r="B3221">
        <v>1320</v>
      </c>
      <c r="C3221">
        <v>71406.929999999993</v>
      </c>
      <c r="D3221">
        <v>73604.23</v>
      </c>
      <c r="E3221">
        <v>73604.23</v>
      </c>
      <c r="F3221">
        <v>4121</v>
      </c>
      <c r="G3221" t="s">
        <v>326</v>
      </c>
      <c r="H3221" t="s">
        <v>267</v>
      </c>
      <c r="I3221" t="s">
        <v>266</v>
      </c>
      <c r="J3221">
        <v>0.5</v>
      </c>
      <c r="K3221">
        <v>0</v>
      </c>
    </row>
    <row r="3222" spans="1:11">
      <c r="A3222" s="57">
        <v>41456</v>
      </c>
      <c r="B3222">
        <v>19</v>
      </c>
      <c r="C3222">
        <v>1437</v>
      </c>
      <c r="D3222">
        <v>1437</v>
      </c>
      <c r="E3222">
        <v>1437</v>
      </c>
      <c r="F3222">
        <v>4131</v>
      </c>
      <c r="G3222" t="s">
        <v>327</v>
      </c>
      <c r="H3222" t="s">
        <v>265</v>
      </c>
      <c r="I3222" t="s">
        <v>266</v>
      </c>
      <c r="J3222">
        <v>0.5</v>
      </c>
      <c r="K3222">
        <v>0</v>
      </c>
    </row>
    <row r="3223" spans="1:11">
      <c r="A3223" s="57">
        <v>41456</v>
      </c>
      <c r="B3223">
        <v>135</v>
      </c>
      <c r="C3223">
        <v>18566.97</v>
      </c>
      <c r="D3223">
        <v>19146.57</v>
      </c>
      <c r="E3223">
        <v>19146.57</v>
      </c>
      <c r="F3223">
        <v>4131</v>
      </c>
      <c r="G3223" t="s">
        <v>327</v>
      </c>
      <c r="H3223" t="s">
        <v>267</v>
      </c>
      <c r="I3223" t="s">
        <v>266</v>
      </c>
      <c r="J3223">
        <v>0.5</v>
      </c>
      <c r="K3223">
        <v>0</v>
      </c>
    </row>
    <row r="3224" spans="1:11">
      <c r="A3224" s="57">
        <v>41456</v>
      </c>
      <c r="B3224">
        <v>190</v>
      </c>
      <c r="C3224">
        <v>43326.02</v>
      </c>
      <c r="D3224">
        <v>43326.02</v>
      </c>
      <c r="E3224">
        <v>43326.02</v>
      </c>
      <c r="F3224">
        <v>4214</v>
      </c>
      <c r="G3224" t="s">
        <v>328</v>
      </c>
      <c r="H3224" t="s">
        <v>265</v>
      </c>
      <c r="I3224" t="s">
        <v>266</v>
      </c>
      <c r="J3224">
        <v>0.5</v>
      </c>
      <c r="K3224">
        <v>0</v>
      </c>
    </row>
    <row r="3225" spans="1:11">
      <c r="A3225" s="57">
        <v>41456</v>
      </c>
      <c r="B3225">
        <v>26</v>
      </c>
      <c r="C3225">
        <v>2924.88</v>
      </c>
      <c r="D3225">
        <v>3012.58</v>
      </c>
      <c r="E3225">
        <v>3012.58</v>
      </c>
      <c r="F3225">
        <v>4214</v>
      </c>
      <c r="G3225" t="s">
        <v>328</v>
      </c>
      <c r="H3225" t="s">
        <v>267</v>
      </c>
      <c r="I3225" t="s">
        <v>266</v>
      </c>
      <c r="J3225">
        <v>0.5</v>
      </c>
      <c r="K3225">
        <v>0</v>
      </c>
    </row>
    <row r="3226" spans="1:11">
      <c r="A3226" s="57">
        <v>41456</v>
      </c>
      <c r="B3226">
        <v>452</v>
      </c>
      <c r="C3226">
        <v>506158.78</v>
      </c>
      <c r="D3226">
        <v>506158.78</v>
      </c>
      <c r="E3226">
        <v>506158.78</v>
      </c>
      <c r="F3226">
        <v>4215</v>
      </c>
      <c r="G3226" t="s">
        <v>329</v>
      </c>
      <c r="H3226" t="s">
        <v>265</v>
      </c>
      <c r="I3226" t="s">
        <v>266</v>
      </c>
      <c r="J3226">
        <v>0.5</v>
      </c>
      <c r="K3226">
        <v>0</v>
      </c>
    </row>
    <row r="3227" spans="1:11">
      <c r="A3227" s="57">
        <v>41456</v>
      </c>
      <c r="B3227">
        <v>74</v>
      </c>
      <c r="C3227">
        <v>183281.9</v>
      </c>
      <c r="D3227">
        <v>188780.76</v>
      </c>
      <c r="E3227">
        <v>188780.76</v>
      </c>
      <c r="F3227">
        <v>4215</v>
      </c>
      <c r="G3227" t="s">
        <v>329</v>
      </c>
      <c r="H3227" t="s">
        <v>267</v>
      </c>
      <c r="I3227" t="s">
        <v>266</v>
      </c>
      <c r="J3227">
        <v>0.5</v>
      </c>
      <c r="K3227">
        <v>0</v>
      </c>
    </row>
    <row r="3228" spans="1:11">
      <c r="A3228" s="57">
        <v>41456</v>
      </c>
      <c r="B3228">
        <v>9</v>
      </c>
      <c r="C3228">
        <v>4111.12</v>
      </c>
      <c r="D3228">
        <v>4234.4399999999996</v>
      </c>
      <c r="E3228">
        <v>4234.4399999999996</v>
      </c>
      <c r="F3228">
        <v>4225</v>
      </c>
      <c r="G3228" t="s">
        <v>330</v>
      </c>
      <c r="H3228" t="s">
        <v>267</v>
      </c>
      <c r="I3228" t="s">
        <v>266</v>
      </c>
      <c r="J3228">
        <v>0.5</v>
      </c>
      <c r="K3228">
        <v>0</v>
      </c>
    </row>
    <row r="3229" spans="1:11">
      <c r="A3229" s="57">
        <v>41456</v>
      </c>
      <c r="B3229">
        <v>157</v>
      </c>
      <c r="C3229">
        <v>192865.63</v>
      </c>
      <c r="D3229">
        <v>192865.63</v>
      </c>
      <c r="E3229">
        <v>192865.63</v>
      </c>
      <c r="F3229">
        <v>4411</v>
      </c>
      <c r="G3229" t="s">
        <v>331</v>
      </c>
      <c r="H3229" t="s">
        <v>265</v>
      </c>
      <c r="I3229" t="s">
        <v>269</v>
      </c>
      <c r="J3229">
        <v>0.52</v>
      </c>
      <c r="K3229">
        <v>0</v>
      </c>
    </row>
    <row r="3230" spans="1:11">
      <c r="A3230" s="57">
        <v>41456</v>
      </c>
      <c r="B3230">
        <v>1300</v>
      </c>
      <c r="C3230">
        <v>1623344.46</v>
      </c>
      <c r="D3230">
        <v>1650907.54</v>
      </c>
      <c r="E3230">
        <v>1650907.54</v>
      </c>
      <c r="F3230">
        <v>4411</v>
      </c>
      <c r="G3230" t="s">
        <v>331</v>
      </c>
      <c r="H3230" t="s">
        <v>267</v>
      </c>
      <c r="I3230" t="s">
        <v>269</v>
      </c>
      <c r="J3230">
        <v>0.52</v>
      </c>
      <c r="K3230">
        <v>0</v>
      </c>
    </row>
    <row r="3231" spans="1:11">
      <c r="A3231" s="57">
        <v>41456</v>
      </c>
      <c r="B3231">
        <v>31</v>
      </c>
      <c r="C3231">
        <v>7085.66</v>
      </c>
      <c r="D3231">
        <v>7085.66</v>
      </c>
      <c r="E3231">
        <v>7085.66</v>
      </c>
      <c r="F3231">
        <v>4457</v>
      </c>
      <c r="G3231" t="s">
        <v>332</v>
      </c>
      <c r="H3231" t="s">
        <v>265</v>
      </c>
      <c r="I3231" t="s">
        <v>266</v>
      </c>
      <c r="J3231">
        <v>0.5</v>
      </c>
      <c r="K3231">
        <v>0</v>
      </c>
    </row>
    <row r="3232" spans="1:11">
      <c r="A3232" s="57">
        <v>41456</v>
      </c>
      <c r="B3232">
        <v>15</v>
      </c>
      <c r="C3232">
        <v>7555.93</v>
      </c>
      <c r="D3232">
        <v>7816.07</v>
      </c>
      <c r="E3232">
        <v>7816.07</v>
      </c>
      <c r="F3232">
        <v>4457</v>
      </c>
      <c r="G3232" t="s">
        <v>332</v>
      </c>
      <c r="H3232" t="s">
        <v>267</v>
      </c>
      <c r="I3232" t="s">
        <v>266</v>
      </c>
      <c r="J3232">
        <v>0.5</v>
      </c>
      <c r="K3232">
        <v>0</v>
      </c>
    </row>
    <row r="3233" spans="1:11">
      <c r="A3233" s="57">
        <v>41456</v>
      </c>
      <c r="B3233">
        <v>7</v>
      </c>
      <c r="C3233">
        <v>3892.25</v>
      </c>
      <c r="D3233">
        <v>3892.25</v>
      </c>
      <c r="E3233">
        <v>3892.25</v>
      </c>
      <c r="F3233">
        <v>4468</v>
      </c>
      <c r="G3233" t="s">
        <v>333</v>
      </c>
      <c r="H3233" t="s">
        <v>265</v>
      </c>
      <c r="I3233" t="s">
        <v>266</v>
      </c>
      <c r="J3233">
        <v>0.5</v>
      </c>
      <c r="K3233">
        <v>0</v>
      </c>
    </row>
    <row r="3234" spans="1:11">
      <c r="A3234" s="57">
        <v>41456</v>
      </c>
      <c r="B3234">
        <v>12</v>
      </c>
      <c r="C3234">
        <v>1799.83</v>
      </c>
      <c r="D3234">
        <v>1853.83</v>
      </c>
      <c r="E3234">
        <v>1853.83</v>
      </c>
      <c r="F3234">
        <v>4468</v>
      </c>
      <c r="G3234" t="s">
        <v>333</v>
      </c>
      <c r="H3234" t="s">
        <v>267</v>
      </c>
      <c r="I3234" t="s">
        <v>266</v>
      </c>
      <c r="J3234">
        <v>0.5</v>
      </c>
      <c r="K3234">
        <v>0</v>
      </c>
    </row>
    <row r="3235" spans="1:11">
      <c r="A3235" s="57">
        <v>41456</v>
      </c>
      <c r="B3235">
        <v>1</v>
      </c>
      <c r="C3235">
        <v>-100</v>
      </c>
      <c r="D3235">
        <v>0</v>
      </c>
      <c r="E3235">
        <v>-100</v>
      </c>
      <c r="F3235">
        <v>4511</v>
      </c>
      <c r="G3235" t="s">
        <v>334</v>
      </c>
      <c r="H3235" t="s">
        <v>265</v>
      </c>
      <c r="I3235">
        <v>0</v>
      </c>
      <c r="J3235">
        <v>0</v>
      </c>
      <c r="K3235">
        <v>0</v>
      </c>
    </row>
    <row r="3236" spans="1:11">
      <c r="A3236" s="57">
        <v>41456</v>
      </c>
      <c r="B3236">
        <v>45746</v>
      </c>
      <c r="C3236">
        <v>20997358.710000001</v>
      </c>
      <c r="D3236">
        <v>20997358.710000001</v>
      </c>
      <c r="E3236">
        <v>20997358.710000001</v>
      </c>
      <c r="F3236">
        <v>4511</v>
      </c>
      <c r="G3236" t="s">
        <v>334</v>
      </c>
      <c r="H3236" t="s">
        <v>265</v>
      </c>
      <c r="I3236" t="s">
        <v>270</v>
      </c>
      <c r="J3236">
        <v>0.5</v>
      </c>
      <c r="K3236">
        <v>0</v>
      </c>
    </row>
    <row r="3237" spans="1:11">
      <c r="A3237" s="57">
        <v>41456</v>
      </c>
      <c r="B3237">
        <v>2</v>
      </c>
      <c r="C3237">
        <v>1041.56</v>
      </c>
      <c r="D3237">
        <v>0</v>
      </c>
      <c r="E3237">
        <v>1072.8</v>
      </c>
      <c r="F3237">
        <v>4511</v>
      </c>
      <c r="G3237" t="s">
        <v>334</v>
      </c>
      <c r="H3237" t="s">
        <v>267</v>
      </c>
      <c r="I3237">
        <v>0</v>
      </c>
      <c r="J3237">
        <v>0</v>
      </c>
      <c r="K3237">
        <v>0</v>
      </c>
    </row>
    <row r="3238" spans="1:11">
      <c r="A3238" s="57">
        <v>41456</v>
      </c>
      <c r="B3238">
        <v>7497</v>
      </c>
      <c r="C3238">
        <v>3285784.25</v>
      </c>
      <c r="D3238">
        <v>3361747.65</v>
      </c>
      <c r="E3238">
        <v>3361747.65</v>
      </c>
      <c r="F3238">
        <v>4511</v>
      </c>
      <c r="G3238" t="s">
        <v>334</v>
      </c>
      <c r="H3238" t="s">
        <v>267</v>
      </c>
      <c r="I3238" t="s">
        <v>270</v>
      </c>
      <c r="J3238">
        <v>0.5</v>
      </c>
      <c r="K3238">
        <v>0</v>
      </c>
    </row>
    <row r="3239" spans="1:11">
      <c r="A3239" s="57">
        <v>41456</v>
      </c>
      <c r="B3239">
        <v>103</v>
      </c>
      <c r="C3239">
        <v>11502.14</v>
      </c>
      <c r="D3239">
        <v>11502.14</v>
      </c>
      <c r="E3239">
        <v>11502.14</v>
      </c>
      <c r="F3239">
        <v>4582</v>
      </c>
      <c r="G3239" t="s">
        <v>335</v>
      </c>
      <c r="H3239" t="s">
        <v>265</v>
      </c>
      <c r="I3239" t="s">
        <v>270</v>
      </c>
      <c r="J3239">
        <v>0.5</v>
      </c>
      <c r="K3239">
        <v>0</v>
      </c>
    </row>
    <row r="3240" spans="1:11">
      <c r="A3240" s="57">
        <v>41456</v>
      </c>
      <c r="B3240">
        <v>37</v>
      </c>
      <c r="C3240">
        <v>7073.23</v>
      </c>
      <c r="D3240">
        <v>7376.79</v>
      </c>
      <c r="E3240">
        <v>7376.79</v>
      </c>
      <c r="F3240">
        <v>4582</v>
      </c>
      <c r="G3240" t="s">
        <v>335</v>
      </c>
      <c r="H3240" t="s">
        <v>267</v>
      </c>
      <c r="I3240" t="s">
        <v>270</v>
      </c>
      <c r="J3240">
        <v>0.5</v>
      </c>
      <c r="K3240">
        <v>0</v>
      </c>
    </row>
    <row r="3241" spans="1:11">
      <c r="A3241" s="57">
        <v>41456</v>
      </c>
      <c r="B3241">
        <v>13957</v>
      </c>
      <c r="C3241">
        <v>10310398.76</v>
      </c>
      <c r="D3241">
        <v>10310398.76</v>
      </c>
      <c r="E3241">
        <v>10310398.76</v>
      </c>
      <c r="F3241">
        <v>4722</v>
      </c>
      <c r="G3241" t="s">
        <v>336</v>
      </c>
      <c r="H3241" t="s">
        <v>265</v>
      </c>
      <c r="I3241" t="s">
        <v>269</v>
      </c>
      <c r="J3241">
        <v>0.52</v>
      </c>
      <c r="K3241">
        <v>0</v>
      </c>
    </row>
    <row r="3242" spans="1:11">
      <c r="A3242" s="57">
        <v>41456</v>
      </c>
      <c r="B3242">
        <v>2624</v>
      </c>
      <c r="C3242">
        <v>1175673.17</v>
      </c>
      <c r="D3242">
        <v>1212099.6499999999</v>
      </c>
      <c r="E3242">
        <v>1212099.6499999999</v>
      </c>
      <c r="F3242">
        <v>4722</v>
      </c>
      <c r="G3242" t="s">
        <v>336</v>
      </c>
      <c r="H3242" t="s">
        <v>267</v>
      </c>
      <c r="I3242" t="s">
        <v>269</v>
      </c>
      <c r="J3242">
        <v>0.52</v>
      </c>
      <c r="K3242">
        <v>0</v>
      </c>
    </row>
    <row r="3243" spans="1:11">
      <c r="A3243" s="57">
        <v>41456</v>
      </c>
      <c r="B3243">
        <v>1</v>
      </c>
      <c r="C3243">
        <v>100</v>
      </c>
      <c r="D3243">
        <v>0</v>
      </c>
      <c r="E3243">
        <v>100</v>
      </c>
      <c r="F3243">
        <v>4784</v>
      </c>
      <c r="G3243" t="s">
        <v>337</v>
      </c>
      <c r="H3243" t="s">
        <v>265</v>
      </c>
      <c r="I3243">
        <v>0</v>
      </c>
      <c r="J3243">
        <v>0</v>
      </c>
      <c r="K3243">
        <v>0</v>
      </c>
    </row>
    <row r="3244" spans="1:11">
      <c r="A3244" s="57">
        <v>41456</v>
      </c>
      <c r="B3244">
        <v>12315</v>
      </c>
      <c r="C3244">
        <v>587199.48</v>
      </c>
      <c r="D3244">
        <v>587199.48</v>
      </c>
      <c r="E3244">
        <v>587199.48</v>
      </c>
      <c r="F3244">
        <v>4784</v>
      </c>
      <c r="G3244" t="s">
        <v>337</v>
      </c>
      <c r="H3244" t="s">
        <v>265</v>
      </c>
      <c r="I3244" t="s">
        <v>266</v>
      </c>
      <c r="J3244">
        <v>0.5</v>
      </c>
      <c r="K3244">
        <v>0</v>
      </c>
    </row>
    <row r="3245" spans="1:11">
      <c r="A3245" s="57">
        <v>41456</v>
      </c>
      <c r="B3245">
        <v>361</v>
      </c>
      <c r="C3245">
        <v>5882.38</v>
      </c>
      <c r="D3245">
        <v>6058.78</v>
      </c>
      <c r="E3245">
        <v>6058.78</v>
      </c>
      <c r="F3245">
        <v>4784</v>
      </c>
      <c r="G3245" t="s">
        <v>337</v>
      </c>
      <c r="H3245" t="s">
        <v>267</v>
      </c>
      <c r="I3245" t="s">
        <v>266</v>
      </c>
      <c r="J3245">
        <v>0.5</v>
      </c>
      <c r="K3245">
        <v>0</v>
      </c>
    </row>
    <row r="3246" spans="1:11">
      <c r="A3246" s="57">
        <v>41456</v>
      </c>
      <c r="B3246">
        <v>1082</v>
      </c>
      <c r="C3246">
        <v>148794.49</v>
      </c>
      <c r="D3246">
        <v>148794.49</v>
      </c>
      <c r="E3246">
        <v>148794.49</v>
      </c>
      <c r="F3246">
        <v>4789</v>
      </c>
      <c r="G3246" t="s">
        <v>338</v>
      </c>
      <c r="H3246" t="s">
        <v>265</v>
      </c>
      <c r="I3246" t="s">
        <v>266</v>
      </c>
      <c r="J3246">
        <v>0.5</v>
      </c>
      <c r="K3246">
        <v>0</v>
      </c>
    </row>
    <row r="3247" spans="1:11">
      <c r="A3247" s="57">
        <v>41456</v>
      </c>
      <c r="B3247">
        <v>283</v>
      </c>
      <c r="C3247">
        <v>37296.92</v>
      </c>
      <c r="D3247">
        <v>38418.22</v>
      </c>
      <c r="E3247">
        <v>38418.22</v>
      </c>
      <c r="F3247">
        <v>4789</v>
      </c>
      <c r="G3247" t="s">
        <v>338</v>
      </c>
      <c r="H3247" t="s">
        <v>267</v>
      </c>
      <c r="I3247" t="s">
        <v>266</v>
      </c>
      <c r="J3247">
        <v>0.5</v>
      </c>
      <c r="K3247">
        <v>0</v>
      </c>
    </row>
    <row r="3248" spans="1:11">
      <c r="A3248" s="57">
        <v>41456</v>
      </c>
      <c r="B3248">
        <v>6325</v>
      </c>
      <c r="C3248">
        <v>460339.85</v>
      </c>
      <c r="D3248">
        <v>460339.85</v>
      </c>
      <c r="E3248">
        <v>460339.85</v>
      </c>
      <c r="F3248">
        <v>4812</v>
      </c>
      <c r="G3248" t="s">
        <v>339</v>
      </c>
      <c r="H3248" t="s">
        <v>265</v>
      </c>
      <c r="I3248" t="s">
        <v>266</v>
      </c>
      <c r="J3248">
        <v>0.5</v>
      </c>
      <c r="K3248">
        <v>0</v>
      </c>
    </row>
    <row r="3249" spans="1:11">
      <c r="A3249" s="57">
        <v>41456</v>
      </c>
      <c r="B3249">
        <v>299</v>
      </c>
      <c r="C3249">
        <v>21857.7</v>
      </c>
      <c r="D3249">
        <v>22529.58</v>
      </c>
      <c r="E3249">
        <v>22529.58</v>
      </c>
      <c r="F3249">
        <v>4812</v>
      </c>
      <c r="G3249" t="s">
        <v>339</v>
      </c>
      <c r="H3249" t="s">
        <v>267</v>
      </c>
      <c r="I3249" t="s">
        <v>266</v>
      </c>
      <c r="J3249">
        <v>0.5</v>
      </c>
      <c r="K3249">
        <v>0</v>
      </c>
    </row>
    <row r="3250" spans="1:11">
      <c r="A3250" s="57">
        <v>41456</v>
      </c>
      <c r="B3250">
        <v>2</v>
      </c>
      <c r="C3250">
        <v>538.29</v>
      </c>
      <c r="D3250">
        <v>0</v>
      </c>
      <c r="E3250">
        <v>538.29</v>
      </c>
      <c r="F3250">
        <v>4814</v>
      </c>
      <c r="G3250" t="s">
        <v>340</v>
      </c>
      <c r="H3250" t="s">
        <v>265</v>
      </c>
      <c r="I3250">
        <v>0</v>
      </c>
      <c r="J3250">
        <v>0</v>
      </c>
      <c r="K3250">
        <v>0</v>
      </c>
    </row>
    <row r="3251" spans="1:11">
      <c r="A3251" s="57">
        <v>41456</v>
      </c>
      <c r="B3251">
        <v>72965</v>
      </c>
      <c r="C3251">
        <v>8438814.0299999993</v>
      </c>
      <c r="D3251">
        <v>8438814.0299999993</v>
      </c>
      <c r="E3251">
        <v>8438814.0299999993</v>
      </c>
      <c r="F3251">
        <v>4814</v>
      </c>
      <c r="G3251" t="s">
        <v>340</v>
      </c>
      <c r="H3251" t="s">
        <v>265</v>
      </c>
      <c r="I3251" t="s">
        <v>266</v>
      </c>
      <c r="J3251">
        <v>0.5</v>
      </c>
      <c r="K3251">
        <v>0</v>
      </c>
    </row>
    <row r="3252" spans="1:11">
      <c r="A3252" s="57">
        <v>41456</v>
      </c>
      <c r="B3252">
        <v>910</v>
      </c>
      <c r="C3252">
        <v>34068.42</v>
      </c>
      <c r="D3252">
        <v>34841</v>
      </c>
      <c r="E3252">
        <v>34841</v>
      </c>
      <c r="F3252">
        <v>4814</v>
      </c>
      <c r="G3252" t="s">
        <v>340</v>
      </c>
      <c r="H3252" t="s">
        <v>267</v>
      </c>
      <c r="I3252" t="s">
        <v>266</v>
      </c>
      <c r="J3252">
        <v>0.5</v>
      </c>
      <c r="K3252">
        <v>0</v>
      </c>
    </row>
    <row r="3253" spans="1:11">
      <c r="A3253" s="57">
        <v>41456</v>
      </c>
      <c r="B3253">
        <v>346</v>
      </c>
      <c r="C3253">
        <v>49241.120000000003</v>
      </c>
      <c r="D3253">
        <v>49241.120000000003</v>
      </c>
      <c r="E3253">
        <v>49241.120000000003</v>
      </c>
      <c r="F3253">
        <v>4816</v>
      </c>
      <c r="G3253" t="s">
        <v>341</v>
      </c>
      <c r="H3253" t="s">
        <v>265</v>
      </c>
      <c r="I3253" t="s">
        <v>266</v>
      </c>
      <c r="J3253">
        <v>0.5</v>
      </c>
      <c r="K3253">
        <v>0</v>
      </c>
    </row>
    <row r="3254" spans="1:11">
      <c r="A3254" s="57">
        <v>41456</v>
      </c>
      <c r="B3254">
        <v>2</v>
      </c>
      <c r="C3254">
        <v>23.64</v>
      </c>
      <c r="D3254">
        <v>0</v>
      </c>
      <c r="E3254">
        <v>24.36</v>
      </c>
      <c r="F3254">
        <v>4816</v>
      </c>
      <c r="G3254" t="s">
        <v>341</v>
      </c>
      <c r="H3254" t="s">
        <v>267</v>
      </c>
      <c r="I3254">
        <v>0</v>
      </c>
      <c r="J3254">
        <v>0</v>
      </c>
      <c r="K3254">
        <v>0</v>
      </c>
    </row>
    <row r="3255" spans="1:11">
      <c r="A3255" s="57">
        <v>41456</v>
      </c>
      <c r="B3255">
        <v>204</v>
      </c>
      <c r="C3255">
        <v>16043.11</v>
      </c>
      <c r="D3255">
        <v>16555.87</v>
      </c>
      <c r="E3255">
        <v>16555.87</v>
      </c>
      <c r="F3255">
        <v>4816</v>
      </c>
      <c r="G3255" t="s">
        <v>341</v>
      </c>
      <c r="H3255" t="s">
        <v>267</v>
      </c>
      <c r="I3255" t="s">
        <v>266</v>
      </c>
      <c r="J3255">
        <v>0.5</v>
      </c>
      <c r="K3255">
        <v>0</v>
      </c>
    </row>
    <row r="3256" spans="1:11">
      <c r="A3256" s="57">
        <v>41456</v>
      </c>
      <c r="B3256">
        <v>45</v>
      </c>
      <c r="C3256">
        <v>3825.75</v>
      </c>
      <c r="D3256">
        <v>3942.13</v>
      </c>
      <c r="E3256">
        <v>3942.13</v>
      </c>
      <c r="F3256">
        <v>4829</v>
      </c>
      <c r="G3256" t="s">
        <v>342</v>
      </c>
      <c r="H3256" t="s">
        <v>267</v>
      </c>
      <c r="I3256" t="s">
        <v>266</v>
      </c>
      <c r="J3256">
        <v>0.5</v>
      </c>
      <c r="K3256">
        <v>0</v>
      </c>
    </row>
    <row r="3257" spans="1:11">
      <c r="A3257" s="57">
        <v>41456</v>
      </c>
      <c r="B3257">
        <v>10690</v>
      </c>
      <c r="C3257">
        <v>1142688.53</v>
      </c>
      <c r="D3257">
        <v>1142688.53</v>
      </c>
      <c r="E3257">
        <v>1142688.53</v>
      </c>
      <c r="F3257">
        <v>4899</v>
      </c>
      <c r="G3257" t="s">
        <v>343</v>
      </c>
      <c r="H3257" t="s">
        <v>265</v>
      </c>
      <c r="I3257" t="s">
        <v>266</v>
      </c>
      <c r="J3257">
        <v>0.5</v>
      </c>
      <c r="K3257">
        <v>0</v>
      </c>
    </row>
    <row r="3258" spans="1:11">
      <c r="A3258" s="57">
        <v>41456</v>
      </c>
      <c r="B3258">
        <v>31</v>
      </c>
      <c r="C3258">
        <v>3590.4</v>
      </c>
      <c r="D3258">
        <v>3703.22</v>
      </c>
      <c r="E3258">
        <v>3703.22</v>
      </c>
      <c r="F3258">
        <v>4899</v>
      </c>
      <c r="G3258" t="s">
        <v>343</v>
      </c>
      <c r="H3258" t="s">
        <v>267</v>
      </c>
      <c r="I3258" t="s">
        <v>266</v>
      </c>
      <c r="J3258">
        <v>0.5</v>
      </c>
      <c r="K3258">
        <v>0</v>
      </c>
    </row>
    <row r="3259" spans="1:11">
      <c r="A3259" s="57">
        <v>41456</v>
      </c>
      <c r="B3259">
        <v>14848</v>
      </c>
      <c r="C3259">
        <v>4576461.92</v>
      </c>
      <c r="D3259">
        <v>4576461.92</v>
      </c>
      <c r="E3259">
        <v>4576461.92</v>
      </c>
      <c r="F3259">
        <v>4900</v>
      </c>
      <c r="G3259" t="s">
        <v>344</v>
      </c>
      <c r="H3259" t="s">
        <v>265</v>
      </c>
      <c r="I3259" t="s">
        <v>266</v>
      </c>
      <c r="J3259">
        <v>0.5</v>
      </c>
      <c r="K3259">
        <v>0</v>
      </c>
    </row>
    <row r="3260" spans="1:11">
      <c r="A3260" s="57">
        <v>41456</v>
      </c>
      <c r="B3260">
        <v>40</v>
      </c>
      <c r="C3260">
        <v>7339.37</v>
      </c>
      <c r="D3260">
        <v>7559.61</v>
      </c>
      <c r="E3260">
        <v>7559.61</v>
      </c>
      <c r="F3260">
        <v>4900</v>
      </c>
      <c r="G3260" t="s">
        <v>344</v>
      </c>
      <c r="H3260" t="s">
        <v>267</v>
      </c>
      <c r="I3260" t="s">
        <v>266</v>
      </c>
      <c r="J3260">
        <v>0.5</v>
      </c>
      <c r="K3260">
        <v>0</v>
      </c>
    </row>
    <row r="3261" spans="1:11">
      <c r="A3261" s="57">
        <v>41456</v>
      </c>
      <c r="B3261">
        <v>1634</v>
      </c>
      <c r="C3261">
        <v>309287.45</v>
      </c>
      <c r="D3261">
        <v>309287.45</v>
      </c>
      <c r="E3261">
        <v>309287.45</v>
      </c>
      <c r="F3261">
        <v>5013</v>
      </c>
      <c r="G3261" t="s">
        <v>345</v>
      </c>
      <c r="H3261" t="s">
        <v>265</v>
      </c>
      <c r="I3261" t="s">
        <v>271</v>
      </c>
      <c r="J3261">
        <v>0.52</v>
      </c>
      <c r="K3261">
        <v>0</v>
      </c>
    </row>
    <row r="3262" spans="1:11">
      <c r="A3262" s="57">
        <v>41456</v>
      </c>
      <c r="B3262">
        <v>9</v>
      </c>
      <c r="C3262">
        <v>6855.28</v>
      </c>
      <c r="D3262">
        <v>7060.92</v>
      </c>
      <c r="E3262">
        <v>7060.92</v>
      </c>
      <c r="F3262">
        <v>5013</v>
      </c>
      <c r="G3262" t="s">
        <v>345</v>
      </c>
      <c r="H3262" t="s">
        <v>267</v>
      </c>
      <c r="I3262" t="s">
        <v>271</v>
      </c>
      <c r="J3262">
        <v>0.52</v>
      </c>
      <c r="K3262">
        <v>0</v>
      </c>
    </row>
    <row r="3263" spans="1:11">
      <c r="A3263" s="57">
        <v>41456</v>
      </c>
      <c r="B3263">
        <v>8</v>
      </c>
      <c r="C3263">
        <v>8391.9599999999991</v>
      </c>
      <c r="D3263">
        <v>8391.9599999999991</v>
      </c>
      <c r="E3263">
        <v>8391.9599999999991</v>
      </c>
      <c r="F3263">
        <v>5039</v>
      </c>
      <c r="G3263" t="s">
        <v>347</v>
      </c>
      <c r="H3263" t="s">
        <v>265</v>
      </c>
      <c r="I3263" t="s">
        <v>268</v>
      </c>
      <c r="J3263">
        <v>0.5</v>
      </c>
      <c r="K3263">
        <v>0</v>
      </c>
    </row>
    <row r="3264" spans="1:11">
      <c r="A3264" s="57">
        <v>41456</v>
      </c>
      <c r="B3264">
        <v>3</v>
      </c>
      <c r="C3264">
        <v>960.48</v>
      </c>
      <c r="D3264">
        <v>989.3</v>
      </c>
      <c r="E3264">
        <v>989.3</v>
      </c>
      <c r="F3264">
        <v>5039</v>
      </c>
      <c r="G3264" t="s">
        <v>347</v>
      </c>
      <c r="H3264" t="s">
        <v>267</v>
      </c>
      <c r="I3264" t="s">
        <v>268</v>
      </c>
      <c r="J3264">
        <v>0.5</v>
      </c>
      <c r="K3264">
        <v>0</v>
      </c>
    </row>
    <row r="3265" spans="1:11">
      <c r="A3265" s="57">
        <v>41456</v>
      </c>
      <c r="B3265">
        <v>4</v>
      </c>
      <c r="C3265">
        <v>495.29</v>
      </c>
      <c r="D3265">
        <v>510.15</v>
      </c>
      <c r="E3265">
        <v>510.15</v>
      </c>
      <c r="F3265">
        <v>5044</v>
      </c>
      <c r="G3265" t="s">
        <v>348</v>
      </c>
      <c r="H3265" t="s">
        <v>267</v>
      </c>
      <c r="I3265" t="s">
        <v>268</v>
      </c>
      <c r="J3265">
        <v>0.5</v>
      </c>
      <c r="K3265">
        <v>0</v>
      </c>
    </row>
    <row r="3266" spans="1:11">
      <c r="A3266" s="57">
        <v>41456</v>
      </c>
      <c r="B3266">
        <v>2</v>
      </c>
      <c r="C3266">
        <v>227.26</v>
      </c>
      <c r="D3266">
        <v>0</v>
      </c>
      <c r="E3266">
        <v>227.26</v>
      </c>
      <c r="F3266">
        <v>5045</v>
      </c>
      <c r="G3266" t="s">
        <v>349</v>
      </c>
      <c r="H3266" t="s">
        <v>265</v>
      </c>
      <c r="I3266">
        <v>0</v>
      </c>
      <c r="J3266">
        <v>0</v>
      </c>
      <c r="K3266">
        <v>0</v>
      </c>
    </row>
    <row r="3267" spans="1:11">
      <c r="A3267" s="57">
        <v>41456</v>
      </c>
      <c r="B3267">
        <v>52529</v>
      </c>
      <c r="C3267">
        <v>2088970.64</v>
      </c>
      <c r="D3267">
        <v>2088970.64</v>
      </c>
      <c r="E3267">
        <v>2088970.64</v>
      </c>
      <c r="F3267">
        <v>5045</v>
      </c>
      <c r="G3267" t="s">
        <v>349</v>
      </c>
      <c r="H3267" t="s">
        <v>265</v>
      </c>
      <c r="I3267" t="s">
        <v>268</v>
      </c>
      <c r="J3267">
        <v>0.5</v>
      </c>
      <c r="K3267">
        <v>0</v>
      </c>
    </row>
    <row r="3268" spans="1:11">
      <c r="A3268" s="57">
        <v>41456</v>
      </c>
      <c r="B3268">
        <v>856</v>
      </c>
      <c r="C3268">
        <v>149852.07</v>
      </c>
      <c r="D3268">
        <v>153932.26999999999</v>
      </c>
      <c r="E3268">
        <v>153932.26999999999</v>
      </c>
      <c r="F3268">
        <v>5045</v>
      </c>
      <c r="G3268" t="s">
        <v>349</v>
      </c>
      <c r="H3268" t="s">
        <v>267</v>
      </c>
      <c r="I3268" t="s">
        <v>268</v>
      </c>
      <c r="J3268">
        <v>0.5</v>
      </c>
      <c r="K3268">
        <v>0</v>
      </c>
    </row>
    <row r="3269" spans="1:11">
      <c r="A3269" s="57">
        <v>41456</v>
      </c>
      <c r="B3269">
        <v>2</v>
      </c>
      <c r="C3269">
        <v>836</v>
      </c>
      <c r="D3269">
        <v>861.08</v>
      </c>
      <c r="E3269">
        <v>861.08</v>
      </c>
      <c r="F3269">
        <v>5046</v>
      </c>
      <c r="G3269" t="s">
        <v>350</v>
      </c>
      <c r="H3269" t="s">
        <v>267</v>
      </c>
      <c r="I3269" t="s">
        <v>266</v>
      </c>
      <c r="J3269">
        <v>0.5</v>
      </c>
      <c r="K3269">
        <v>0</v>
      </c>
    </row>
    <row r="3270" spans="1:11">
      <c r="A3270" s="57">
        <v>41456</v>
      </c>
      <c r="B3270">
        <v>918</v>
      </c>
      <c r="C3270">
        <v>1501166.24</v>
      </c>
      <c r="D3270">
        <v>1501166.24</v>
      </c>
      <c r="E3270">
        <v>1501166.24</v>
      </c>
      <c r="F3270">
        <v>5047</v>
      </c>
      <c r="G3270" t="s">
        <v>351</v>
      </c>
      <c r="H3270" t="s">
        <v>265</v>
      </c>
      <c r="I3270" t="s">
        <v>266</v>
      </c>
      <c r="J3270">
        <v>0.5</v>
      </c>
      <c r="K3270">
        <v>0</v>
      </c>
    </row>
    <row r="3271" spans="1:11">
      <c r="A3271" s="57">
        <v>41456</v>
      </c>
      <c r="B3271">
        <v>90</v>
      </c>
      <c r="C3271">
        <v>23824.880000000001</v>
      </c>
      <c r="D3271">
        <v>24539.7</v>
      </c>
      <c r="E3271">
        <v>24539.7</v>
      </c>
      <c r="F3271">
        <v>5047</v>
      </c>
      <c r="G3271" t="s">
        <v>351</v>
      </c>
      <c r="H3271" t="s">
        <v>267</v>
      </c>
      <c r="I3271" t="s">
        <v>266</v>
      </c>
      <c r="J3271">
        <v>0.5</v>
      </c>
      <c r="K3271">
        <v>0</v>
      </c>
    </row>
    <row r="3272" spans="1:11">
      <c r="A3272" s="57">
        <v>41456</v>
      </c>
      <c r="B3272">
        <v>604</v>
      </c>
      <c r="C3272">
        <v>876341.96</v>
      </c>
      <c r="D3272">
        <v>876341.96</v>
      </c>
      <c r="E3272">
        <v>876341.96</v>
      </c>
      <c r="F3272">
        <v>5065</v>
      </c>
      <c r="G3272" t="s">
        <v>352</v>
      </c>
      <c r="H3272" t="s">
        <v>265</v>
      </c>
      <c r="I3272" t="s">
        <v>268</v>
      </c>
      <c r="J3272">
        <v>0.5</v>
      </c>
      <c r="K3272">
        <v>0</v>
      </c>
    </row>
    <row r="3273" spans="1:11">
      <c r="A3273" s="57">
        <v>41456</v>
      </c>
      <c r="B3273">
        <v>46</v>
      </c>
      <c r="C3273">
        <v>8581.2199999999993</v>
      </c>
      <c r="D3273">
        <v>8833.94</v>
      </c>
      <c r="E3273">
        <v>8833.94</v>
      </c>
      <c r="F3273">
        <v>5065</v>
      </c>
      <c r="G3273" t="s">
        <v>352</v>
      </c>
      <c r="H3273" t="s">
        <v>267</v>
      </c>
      <c r="I3273" t="s">
        <v>268</v>
      </c>
      <c r="J3273">
        <v>0.5</v>
      </c>
      <c r="K3273">
        <v>0</v>
      </c>
    </row>
    <row r="3274" spans="1:11">
      <c r="A3274" s="57">
        <v>41456</v>
      </c>
      <c r="B3274">
        <v>847</v>
      </c>
      <c r="C3274">
        <v>208005.91</v>
      </c>
      <c r="D3274">
        <v>208005.91</v>
      </c>
      <c r="E3274">
        <v>208005.91</v>
      </c>
      <c r="F3274">
        <v>5072</v>
      </c>
      <c r="G3274" t="s">
        <v>353</v>
      </c>
      <c r="H3274" t="s">
        <v>265</v>
      </c>
      <c r="I3274" t="s">
        <v>268</v>
      </c>
      <c r="J3274">
        <v>0.5</v>
      </c>
      <c r="K3274">
        <v>0</v>
      </c>
    </row>
    <row r="3275" spans="1:11">
      <c r="A3275" s="57">
        <v>41456</v>
      </c>
      <c r="B3275">
        <v>19</v>
      </c>
      <c r="C3275">
        <v>1786.97</v>
      </c>
      <c r="D3275">
        <v>1840.59</v>
      </c>
      <c r="E3275">
        <v>1840.59</v>
      </c>
      <c r="F3275">
        <v>5072</v>
      </c>
      <c r="G3275" t="s">
        <v>353</v>
      </c>
      <c r="H3275" t="s">
        <v>267</v>
      </c>
      <c r="I3275" t="s">
        <v>268</v>
      </c>
      <c r="J3275">
        <v>0.5</v>
      </c>
      <c r="K3275">
        <v>0</v>
      </c>
    </row>
    <row r="3276" spans="1:11">
      <c r="A3276" s="57">
        <v>41456</v>
      </c>
      <c r="B3276">
        <v>1</v>
      </c>
      <c r="C3276">
        <v>242.83</v>
      </c>
      <c r="D3276">
        <v>250.11</v>
      </c>
      <c r="E3276">
        <v>250.11</v>
      </c>
      <c r="F3276">
        <v>5074</v>
      </c>
      <c r="G3276" t="s">
        <v>354</v>
      </c>
      <c r="H3276" t="s">
        <v>267</v>
      </c>
      <c r="I3276" t="s">
        <v>268</v>
      </c>
      <c r="J3276">
        <v>0.5</v>
      </c>
      <c r="K3276">
        <v>0</v>
      </c>
    </row>
    <row r="3277" spans="1:11">
      <c r="A3277" s="57">
        <v>41456</v>
      </c>
      <c r="B3277">
        <v>89</v>
      </c>
      <c r="C3277">
        <v>14074.92</v>
      </c>
      <c r="D3277">
        <v>14074.92</v>
      </c>
      <c r="E3277">
        <v>14074.92</v>
      </c>
      <c r="F3277">
        <v>5085</v>
      </c>
      <c r="G3277" t="s">
        <v>355</v>
      </c>
      <c r="H3277" t="s">
        <v>265</v>
      </c>
      <c r="I3277" t="s">
        <v>266</v>
      </c>
      <c r="J3277">
        <v>0.5</v>
      </c>
      <c r="K3277">
        <v>0</v>
      </c>
    </row>
    <row r="3278" spans="1:11">
      <c r="A3278" s="57">
        <v>41456</v>
      </c>
      <c r="B3278">
        <v>9</v>
      </c>
      <c r="C3278">
        <v>938.11</v>
      </c>
      <c r="D3278">
        <v>966.25</v>
      </c>
      <c r="E3278">
        <v>966.25</v>
      </c>
      <c r="F3278">
        <v>5085</v>
      </c>
      <c r="G3278" t="s">
        <v>355</v>
      </c>
      <c r="H3278" t="s">
        <v>267</v>
      </c>
      <c r="I3278" t="s">
        <v>266</v>
      </c>
      <c r="J3278">
        <v>0.5</v>
      </c>
      <c r="K3278">
        <v>0</v>
      </c>
    </row>
    <row r="3279" spans="1:11">
      <c r="A3279" s="57">
        <v>41456</v>
      </c>
      <c r="B3279">
        <v>23</v>
      </c>
      <c r="C3279">
        <v>12228.54</v>
      </c>
      <c r="D3279">
        <v>12597.12</v>
      </c>
      <c r="E3279">
        <v>12597.12</v>
      </c>
      <c r="F3279">
        <v>5094</v>
      </c>
      <c r="G3279" t="s">
        <v>356</v>
      </c>
      <c r="H3279" t="s">
        <v>267</v>
      </c>
      <c r="I3279" t="s">
        <v>268</v>
      </c>
      <c r="J3279">
        <v>0.5</v>
      </c>
      <c r="K3279">
        <v>0</v>
      </c>
    </row>
    <row r="3280" spans="1:11">
      <c r="A3280" s="57">
        <v>41456</v>
      </c>
      <c r="B3280">
        <v>865</v>
      </c>
      <c r="C3280">
        <v>447653.08</v>
      </c>
      <c r="D3280">
        <v>447653.08</v>
      </c>
      <c r="E3280">
        <v>447653.08</v>
      </c>
      <c r="F3280">
        <v>5099</v>
      </c>
      <c r="G3280" t="s">
        <v>357</v>
      </c>
      <c r="H3280" t="s">
        <v>265</v>
      </c>
      <c r="I3280" t="s">
        <v>268</v>
      </c>
      <c r="J3280">
        <v>0.5</v>
      </c>
      <c r="K3280">
        <v>0</v>
      </c>
    </row>
    <row r="3281" spans="1:11">
      <c r="A3281" s="57">
        <v>41456</v>
      </c>
      <c r="B3281">
        <v>101</v>
      </c>
      <c r="C3281">
        <v>36258.49</v>
      </c>
      <c r="D3281">
        <v>37443.67</v>
      </c>
      <c r="E3281">
        <v>37443.67</v>
      </c>
      <c r="F3281">
        <v>5099</v>
      </c>
      <c r="G3281" t="s">
        <v>357</v>
      </c>
      <c r="H3281" t="s">
        <v>267</v>
      </c>
      <c r="I3281" t="s">
        <v>268</v>
      </c>
      <c r="J3281">
        <v>0.5</v>
      </c>
      <c r="K3281">
        <v>0</v>
      </c>
    </row>
    <row r="3282" spans="1:11">
      <c r="A3282" s="57">
        <v>41456</v>
      </c>
      <c r="B3282">
        <v>137</v>
      </c>
      <c r="C3282">
        <v>446920.19</v>
      </c>
      <c r="D3282">
        <v>446920.19</v>
      </c>
      <c r="E3282">
        <v>446920.19</v>
      </c>
      <c r="F3282">
        <v>5111</v>
      </c>
      <c r="G3282" t="s">
        <v>358</v>
      </c>
      <c r="H3282" t="s">
        <v>265</v>
      </c>
      <c r="I3282" t="s">
        <v>268</v>
      </c>
      <c r="J3282">
        <v>0.5</v>
      </c>
      <c r="K3282">
        <v>0</v>
      </c>
    </row>
    <row r="3283" spans="1:11">
      <c r="A3283" s="57">
        <v>41456</v>
      </c>
      <c r="B3283">
        <v>16</v>
      </c>
      <c r="C3283">
        <v>6666.08</v>
      </c>
      <c r="D3283">
        <v>6866.04</v>
      </c>
      <c r="E3283">
        <v>6866.04</v>
      </c>
      <c r="F3283">
        <v>5111</v>
      </c>
      <c r="G3283" t="s">
        <v>358</v>
      </c>
      <c r="H3283" t="s">
        <v>267</v>
      </c>
      <c r="I3283" t="s">
        <v>268</v>
      </c>
      <c r="J3283">
        <v>0.5</v>
      </c>
      <c r="K3283">
        <v>0</v>
      </c>
    </row>
    <row r="3284" spans="1:11">
      <c r="A3284" s="57">
        <v>41456</v>
      </c>
      <c r="B3284">
        <v>202</v>
      </c>
      <c r="C3284">
        <v>23093.19</v>
      </c>
      <c r="D3284">
        <v>23870.29</v>
      </c>
      <c r="E3284">
        <v>23870.29</v>
      </c>
      <c r="F3284">
        <v>5122</v>
      </c>
      <c r="G3284" t="s">
        <v>359</v>
      </c>
      <c r="H3284" t="s">
        <v>267</v>
      </c>
      <c r="I3284" t="s">
        <v>266</v>
      </c>
      <c r="J3284">
        <v>0.5</v>
      </c>
      <c r="K3284">
        <v>0</v>
      </c>
    </row>
    <row r="3285" spans="1:11">
      <c r="A3285" s="57">
        <v>41456</v>
      </c>
      <c r="B3285">
        <v>12</v>
      </c>
      <c r="C3285">
        <v>13844.52</v>
      </c>
      <c r="D3285">
        <v>14259.82</v>
      </c>
      <c r="E3285">
        <v>14259.82</v>
      </c>
      <c r="F3285">
        <v>5131</v>
      </c>
      <c r="G3285" t="s">
        <v>360</v>
      </c>
      <c r="H3285" t="s">
        <v>267</v>
      </c>
      <c r="I3285" t="s">
        <v>268</v>
      </c>
      <c r="J3285">
        <v>0.5</v>
      </c>
      <c r="K3285">
        <v>0</v>
      </c>
    </row>
    <row r="3286" spans="1:11">
      <c r="A3286" s="57">
        <v>41456</v>
      </c>
      <c r="B3286">
        <v>29</v>
      </c>
      <c r="C3286">
        <v>10253.44</v>
      </c>
      <c r="D3286">
        <v>10570</v>
      </c>
      <c r="E3286">
        <v>10570</v>
      </c>
      <c r="F3286">
        <v>5137</v>
      </c>
      <c r="G3286" t="s">
        <v>361</v>
      </c>
      <c r="H3286" t="s">
        <v>267</v>
      </c>
      <c r="I3286" t="s">
        <v>268</v>
      </c>
      <c r="J3286">
        <v>0.5</v>
      </c>
      <c r="K3286">
        <v>0</v>
      </c>
    </row>
    <row r="3287" spans="1:11">
      <c r="A3287" s="57">
        <v>41456</v>
      </c>
      <c r="B3287">
        <v>6</v>
      </c>
      <c r="C3287">
        <v>309.63</v>
      </c>
      <c r="D3287">
        <v>318.89</v>
      </c>
      <c r="E3287">
        <v>318.89</v>
      </c>
      <c r="F3287">
        <v>5139</v>
      </c>
      <c r="G3287" t="s">
        <v>362</v>
      </c>
      <c r="H3287" t="s">
        <v>267</v>
      </c>
      <c r="I3287" t="s">
        <v>268</v>
      </c>
      <c r="J3287">
        <v>0.5</v>
      </c>
      <c r="K3287">
        <v>0</v>
      </c>
    </row>
    <row r="3288" spans="1:11">
      <c r="A3288" s="57">
        <v>41456</v>
      </c>
      <c r="B3288">
        <v>3</v>
      </c>
      <c r="C3288">
        <v>394.76</v>
      </c>
      <c r="D3288">
        <v>406.6</v>
      </c>
      <c r="E3288">
        <v>406.6</v>
      </c>
      <c r="F3288">
        <v>5169</v>
      </c>
      <c r="G3288" t="s">
        <v>363</v>
      </c>
      <c r="H3288" t="s">
        <v>267</v>
      </c>
      <c r="I3288" t="s">
        <v>266</v>
      </c>
      <c r="J3288">
        <v>0.5</v>
      </c>
      <c r="K3288">
        <v>0</v>
      </c>
    </row>
    <row r="3289" spans="1:11">
      <c r="A3289" s="57">
        <v>41456</v>
      </c>
      <c r="B3289">
        <v>1017</v>
      </c>
      <c r="C3289">
        <v>67933.33</v>
      </c>
      <c r="D3289">
        <v>67933.33</v>
      </c>
      <c r="E3289">
        <v>67933.33</v>
      </c>
      <c r="F3289">
        <v>5172</v>
      </c>
      <c r="G3289" t="s">
        <v>364</v>
      </c>
      <c r="H3289" t="s">
        <v>265</v>
      </c>
      <c r="I3289" t="s">
        <v>268</v>
      </c>
      <c r="J3289">
        <v>0.5</v>
      </c>
      <c r="K3289">
        <v>0</v>
      </c>
    </row>
    <row r="3290" spans="1:11">
      <c r="A3290" s="57">
        <v>41456</v>
      </c>
      <c r="B3290">
        <v>1</v>
      </c>
      <c r="C3290">
        <v>67.66</v>
      </c>
      <c r="D3290">
        <v>69.680000000000007</v>
      </c>
      <c r="E3290">
        <v>69.680000000000007</v>
      </c>
      <c r="F3290">
        <v>5172</v>
      </c>
      <c r="G3290" t="s">
        <v>364</v>
      </c>
      <c r="H3290" t="s">
        <v>267</v>
      </c>
      <c r="I3290" t="s">
        <v>268</v>
      </c>
      <c r="J3290">
        <v>0.5</v>
      </c>
      <c r="K3290">
        <v>0</v>
      </c>
    </row>
    <row r="3291" spans="1:11">
      <c r="A3291" s="57">
        <v>41456</v>
      </c>
      <c r="B3291">
        <v>62</v>
      </c>
      <c r="C3291">
        <v>5067.84</v>
      </c>
      <c r="D3291">
        <v>5221.1400000000003</v>
      </c>
      <c r="E3291">
        <v>5221.1400000000003</v>
      </c>
      <c r="F3291">
        <v>5192</v>
      </c>
      <c r="G3291" t="s">
        <v>365</v>
      </c>
      <c r="H3291" t="s">
        <v>267</v>
      </c>
      <c r="I3291" t="s">
        <v>268</v>
      </c>
      <c r="J3291">
        <v>0.5</v>
      </c>
      <c r="K3291">
        <v>0</v>
      </c>
    </row>
    <row r="3292" spans="1:11">
      <c r="A3292" s="57">
        <v>41456</v>
      </c>
      <c r="B3292">
        <v>1</v>
      </c>
      <c r="C3292">
        <v>497.49</v>
      </c>
      <c r="D3292">
        <v>512.41</v>
      </c>
      <c r="E3292">
        <v>512.41</v>
      </c>
      <c r="F3292">
        <v>5193</v>
      </c>
      <c r="G3292" t="s">
        <v>366</v>
      </c>
      <c r="H3292" t="s">
        <v>267</v>
      </c>
      <c r="I3292" t="s">
        <v>266</v>
      </c>
      <c r="J3292">
        <v>0.5</v>
      </c>
      <c r="K3292">
        <v>0</v>
      </c>
    </row>
    <row r="3293" spans="1:11">
      <c r="A3293" s="57">
        <v>41456</v>
      </c>
      <c r="B3293">
        <v>1915</v>
      </c>
      <c r="C3293">
        <v>1829799.55</v>
      </c>
      <c r="D3293">
        <v>1829799.55</v>
      </c>
      <c r="E3293">
        <v>1829799.55</v>
      </c>
      <c r="F3293">
        <v>5199</v>
      </c>
      <c r="G3293" t="s">
        <v>367</v>
      </c>
      <c r="H3293" t="s">
        <v>265</v>
      </c>
      <c r="I3293" t="s">
        <v>268</v>
      </c>
      <c r="J3293">
        <v>0.5</v>
      </c>
      <c r="K3293">
        <v>0</v>
      </c>
    </row>
    <row r="3294" spans="1:11">
      <c r="A3294" s="57">
        <v>41456</v>
      </c>
      <c r="B3294">
        <v>115</v>
      </c>
      <c r="C3294">
        <v>80976.820000000007</v>
      </c>
      <c r="D3294">
        <v>82914.960000000006</v>
      </c>
      <c r="E3294">
        <v>82914.960000000006</v>
      </c>
      <c r="F3294">
        <v>5199</v>
      </c>
      <c r="G3294" t="s">
        <v>367</v>
      </c>
      <c r="H3294" t="s">
        <v>267</v>
      </c>
      <c r="I3294" t="s">
        <v>268</v>
      </c>
      <c r="J3294">
        <v>0.5</v>
      </c>
      <c r="K3294">
        <v>0</v>
      </c>
    </row>
    <row r="3295" spans="1:11">
      <c r="A3295" s="57">
        <v>41456</v>
      </c>
      <c r="B3295">
        <v>8254</v>
      </c>
      <c r="C3295">
        <v>1704053.86</v>
      </c>
      <c r="D3295">
        <v>1704053.86</v>
      </c>
      <c r="E3295">
        <v>1704053.86</v>
      </c>
      <c r="F3295">
        <v>5200</v>
      </c>
      <c r="G3295" t="s">
        <v>368</v>
      </c>
      <c r="H3295" t="s">
        <v>265</v>
      </c>
      <c r="I3295" t="s">
        <v>272</v>
      </c>
      <c r="J3295">
        <v>0.47</v>
      </c>
      <c r="K3295">
        <v>0</v>
      </c>
    </row>
    <row r="3296" spans="1:11">
      <c r="A3296" s="57">
        <v>41456</v>
      </c>
      <c r="B3296">
        <v>101</v>
      </c>
      <c r="C3296">
        <v>23470.9</v>
      </c>
      <c r="D3296">
        <v>24292.240000000002</v>
      </c>
      <c r="E3296">
        <v>24292.240000000002</v>
      </c>
      <c r="F3296">
        <v>5200</v>
      </c>
      <c r="G3296" t="s">
        <v>368</v>
      </c>
      <c r="H3296" t="s">
        <v>267</v>
      </c>
      <c r="I3296" t="s">
        <v>272</v>
      </c>
      <c r="J3296">
        <v>0.47</v>
      </c>
      <c r="K3296">
        <v>0</v>
      </c>
    </row>
    <row r="3297" spans="1:11">
      <c r="A3297" s="57">
        <v>41456</v>
      </c>
      <c r="B3297">
        <v>1660</v>
      </c>
      <c r="C3297">
        <v>900324.27</v>
      </c>
      <c r="D3297">
        <v>900324.27</v>
      </c>
      <c r="E3297">
        <v>900324.27</v>
      </c>
      <c r="F3297">
        <v>5211</v>
      </c>
      <c r="G3297" t="s">
        <v>369</v>
      </c>
      <c r="H3297" t="s">
        <v>265</v>
      </c>
      <c r="I3297" t="s">
        <v>268</v>
      </c>
      <c r="J3297">
        <v>0.5</v>
      </c>
      <c r="K3297">
        <v>0</v>
      </c>
    </row>
    <row r="3298" spans="1:11">
      <c r="A3298" s="57">
        <v>41456</v>
      </c>
      <c r="B3298">
        <v>4</v>
      </c>
      <c r="C3298">
        <v>811.98</v>
      </c>
      <c r="D3298">
        <v>836.34</v>
      </c>
      <c r="E3298">
        <v>836.34</v>
      </c>
      <c r="F3298">
        <v>5211</v>
      </c>
      <c r="G3298" t="s">
        <v>369</v>
      </c>
      <c r="H3298" t="s">
        <v>267</v>
      </c>
      <c r="I3298" t="s">
        <v>268</v>
      </c>
      <c r="J3298">
        <v>0.5</v>
      </c>
      <c r="K3298">
        <v>0</v>
      </c>
    </row>
    <row r="3299" spans="1:11">
      <c r="A3299" s="57">
        <v>41456</v>
      </c>
      <c r="B3299">
        <v>7</v>
      </c>
      <c r="C3299">
        <v>4829.1499999999996</v>
      </c>
      <c r="D3299">
        <v>4974.01</v>
      </c>
      <c r="E3299">
        <v>4974.01</v>
      </c>
      <c r="F3299">
        <v>5231</v>
      </c>
      <c r="G3299" t="s">
        <v>569</v>
      </c>
      <c r="H3299" t="s">
        <v>267</v>
      </c>
      <c r="I3299" t="s">
        <v>272</v>
      </c>
      <c r="J3299">
        <v>0.47</v>
      </c>
      <c r="K3299">
        <v>0</v>
      </c>
    </row>
    <row r="3300" spans="1:11">
      <c r="A3300" s="57">
        <v>41456</v>
      </c>
      <c r="B3300">
        <v>64518</v>
      </c>
      <c r="C3300">
        <v>5634145.4800000004</v>
      </c>
      <c r="D3300">
        <v>5634145.4800000004</v>
      </c>
      <c r="E3300">
        <v>5634145.4800000004</v>
      </c>
      <c r="F3300">
        <v>5251</v>
      </c>
      <c r="G3300" t="s">
        <v>370</v>
      </c>
      <c r="H3300" t="s">
        <v>265</v>
      </c>
      <c r="I3300" t="s">
        <v>268</v>
      </c>
      <c r="J3300">
        <v>0.5</v>
      </c>
      <c r="K3300">
        <v>0</v>
      </c>
    </row>
    <row r="3301" spans="1:11">
      <c r="A3301" s="57">
        <v>41456</v>
      </c>
      <c r="B3301">
        <v>92</v>
      </c>
      <c r="C3301">
        <v>7194.53</v>
      </c>
      <c r="D3301">
        <v>7415.35</v>
      </c>
      <c r="E3301">
        <v>7415.35</v>
      </c>
      <c r="F3301">
        <v>5251</v>
      </c>
      <c r="G3301" t="s">
        <v>370</v>
      </c>
      <c r="H3301" t="s">
        <v>267</v>
      </c>
      <c r="I3301" t="s">
        <v>268</v>
      </c>
      <c r="J3301">
        <v>0.5</v>
      </c>
      <c r="K3301">
        <v>0</v>
      </c>
    </row>
    <row r="3302" spans="1:11">
      <c r="A3302" s="57">
        <v>41456</v>
      </c>
      <c r="B3302">
        <v>1323</v>
      </c>
      <c r="C3302">
        <v>159017.39000000001</v>
      </c>
      <c r="D3302">
        <v>159017.39000000001</v>
      </c>
      <c r="E3302">
        <v>159017.39000000001</v>
      </c>
      <c r="F3302">
        <v>5261</v>
      </c>
      <c r="G3302" t="s">
        <v>366</v>
      </c>
      <c r="H3302" t="s">
        <v>265</v>
      </c>
      <c r="I3302" t="s">
        <v>268</v>
      </c>
      <c r="J3302">
        <v>0.5</v>
      </c>
      <c r="K3302">
        <v>0</v>
      </c>
    </row>
    <row r="3303" spans="1:11">
      <c r="A3303" s="57">
        <v>41456</v>
      </c>
      <c r="B3303">
        <v>8</v>
      </c>
      <c r="C3303">
        <v>742.69</v>
      </c>
      <c r="D3303">
        <v>764.99</v>
      </c>
      <c r="E3303">
        <v>764.99</v>
      </c>
      <c r="F3303">
        <v>5261</v>
      </c>
      <c r="G3303" t="s">
        <v>366</v>
      </c>
      <c r="H3303" t="s">
        <v>267</v>
      </c>
      <c r="I3303" t="s">
        <v>268</v>
      </c>
      <c r="J3303">
        <v>0.5</v>
      </c>
      <c r="K3303">
        <v>0</v>
      </c>
    </row>
    <row r="3304" spans="1:11">
      <c r="A3304" s="57">
        <v>41456</v>
      </c>
      <c r="B3304">
        <v>2</v>
      </c>
      <c r="C3304">
        <v>49.23</v>
      </c>
      <c r="D3304">
        <v>50.69</v>
      </c>
      <c r="E3304">
        <v>50.69</v>
      </c>
      <c r="F3304">
        <v>5271</v>
      </c>
      <c r="G3304" t="s">
        <v>557</v>
      </c>
      <c r="H3304" t="s">
        <v>267</v>
      </c>
      <c r="I3304" t="s">
        <v>271</v>
      </c>
      <c r="J3304">
        <v>0.52</v>
      </c>
      <c r="K3304">
        <v>0</v>
      </c>
    </row>
    <row r="3305" spans="1:11">
      <c r="A3305" s="57">
        <v>41456</v>
      </c>
      <c r="B3305">
        <v>5436</v>
      </c>
      <c r="C3305">
        <v>1204257.49</v>
      </c>
      <c r="D3305">
        <v>1204257.49</v>
      </c>
      <c r="E3305">
        <v>1204257.49</v>
      </c>
      <c r="F3305">
        <v>5300</v>
      </c>
      <c r="G3305" t="s">
        <v>371</v>
      </c>
      <c r="H3305" t="s">
        <v>265</v>
      </c>
      <c r="I3305" t="s">
        <v>266</v>
      </c>
      <c r="J3305">
        <v>0.5</v>
      </c>
      <c r="K3305">
        <v>0</v>
      </c>
    </row>
    <row r="3306" spans="1:11">
      <c r="A3306" s="57">
        <v>41456</v>
      </c>
      <c r="B3306">
        <v>122</v>
      </c>
      <c r="C3306">
        <v>24270.85</v>
      </c>
      <c r="D3306">
        <v>25030.45</v>
      </c>
      <c r="E3306">
        <v>25030.45</v>
      </c>
      <c r="F3306">
        <v>5300</v>
      </c>
      <c r="G3306" t="s">
        <v>371</v>
      </c>
      <c r="H3306" t="s">
        <v>267</v>
      </c>
      <c r="I3306" t="s">
        <v>266</v>
      </c>
      <c r="J3306">
        <v>0.5</v>
      </c>
      <c r="K3306">
        <v>0</v>
      </c>
    </row>
    <row r="3307" spans="1:11">
      <c r="A3307" s="57">
        <v>41456</v>
      </c>
      <c r="B3307">
        <v>3230</v>
      </c>
      <c r="C3307">
        <v>417378.64</v>
      </c>
      <c r="D3307">
        <v>417378.64</v>
      </c>
      <c r="E3307">
        <v>417378.64</v>
      </c>
      <c r="F3307">
        <v>5309</v>
      </c>
      <c r="G3307" t="s">
        <v>372</v>
      </c>
      <c r="H3307" t="s">
        <v>265</v>
      </c>
      <c r="I3307" t="s">
        <v>268</v>
      </c>
      <c r="J3307">
        <v>0.5</v>
      </c>
      <c r="K3307">
        <v>0</v>
      </c>
    </row>
    <row r="3308" spans="1:11">
      <c r="A3308" s="57">
        <v>41456</v>
      </c>
      <c r="B3308">
        <v>2894</v>
      </c>
      <c r="C3308">
        <v>394086.84</v>
      </c>
      <c r="D3308">
        <v>405973.48</v>
      </c>
      <c r="E3308">
        <v>405973.48</v>
      </c>
      <c r="F3308">
        <v>5309</v>
      </c>
      <c r="G3308" t="s">
        <v>372</v>
      </c>
      <c r="H3308" t="s">
        <v>267</v>
      </c>
      <c r="I3308" t="s">
        <v>268</v>
      </c>
      <c r="J3308">
        <v>0.5</v>
      </c>
      <c r="K3308">
        <v>0</v>
      </c>
    </row>
    <row r="3309" spans="1:11">
      <c r="A3309" s="57">
        <v>41456</v>
      </c>
      <c r="B3309">
        <v>305</v>
      </c>
      <c r="C3309">
        <v>48290.1</v>
      </c>
      <c r="D3309">
        <v>48290.1</v>
      </c>
      <c r="E3309">
        <v>48290.1</v>
      </c>
      <c r="F3309">
        <v>5310</v>
      </c>
      <c r="G3309" t="s">
        <v>373</v>
      </c>
      <c r="H3309" t="s">
        <v>265</v>
      </c>
      <c r="I3309" t="s">
        <v>266</v>
      </c>
      <c r="J3309">
        <v>0.5</v>
      </c>
      <c r="K3309">
        <v>0</v>
      </c>
    </row>
    <row r="3310" spans="1:11">
      <c r="A3310" s="57">
        <v>41456</v>
      </c>
      <c r="B3310">
        <v>814</v>
      </c>
      <c r="C3310">
        <v>54637.279999999999</v>
      </c>
      <c r="D3310">
        <v>56319.12</v>
      </c>
      <c r="E3310">
        <v>56319.12</v>
      </c>
      <c r="F3310">
        <v>5310</v>
      </c>
      <c r="G3310" t="s">
        <v>373</v>
      </c>
      <c r="H3310" t="s">
        <v>267</v>
      </c>
      <c r="I3310" t="s">
        <v>266</v>
      </c>
      <c r="J3310">
        <v>0.5</v>
      </c>
      <c r="K3310">
        <v>0</v>
      </c>
    </row>
    <row r="3311" spans="1:11">
      <c r="A3311" s="57">
        <v>41456</v>
      </c>
      <c r="B3311">
        <v>1</v>
      </c>
      <c r="C3311">
        <v>14.98</v>
      </c>
      <c r="D3311">
        <v>0</v>
      </c>
      <c r="E3311">
        <v>14.98</v>
      </c>
      <c r="F3311">
        <v>5311</v>
      </c>
      <c r="G3311" t="s">
        <v>374</v>
      </c>
      <c r="H3311" t="s">
        <v>265</v>
      </c>
      <c r="I3311">
        <v>0</v>
      </c>
      <c r="J3311">
        <v>0</v>
      </c>
      <c r="K3311">
        <v>0</v>
      </c>
    </row>
    <row r="3312" spans="1:11">
      <c r="A3312" s="57">
        <v>41456</v>
      </c>
      <c r="B3312">
        <v>186120</v>
      </c>
      <c r="C3312">
        <v>16151261.57</v>
      </c>
      <c r="D3312">
        <v>16151261.57</v>
      </c>
      <c r="E3312">
        <v>16151261.57</v>
      </c>
      <c r="F3312">
        <v>5311</v>
      </c>
      <c r="G3312" t="s">
        <v>374</v>
      </c>
      <c r="H3312" t="s">
        <v>265</v>
      </c>
      <c r="I3312" t="s">
        <v>272</v>
      </c>
      <c r="J3312">
        <v>0.47</v>
      </c>
      <c r="K3312">
        <v>0</v>
      </c>
    </row>
    <row r="3313" spans="1:11">
      <c r="A3313" s="57">
        <v>41456</v>
      </c>
      <c r="B3313">
        <v>4</v>
      </c>
      <c r="C3313">
        <v>2262.06</v>
      </c>
      <c r="D3313">
        <v>0</v>
      </c>
      <c r="E3313">
        <v>2329.94</v>
      </c>
      <c r="F3313">
        <v>5311</v>
      </c>
      <c r="G3313" t="s">
        <v>374</v>
      </c>
      <c r="H3313" t="s">
        <v>267</v>
      </c>
      <c r="I3313">
        <v>0</v>
      </c>
      <c r="J3313">
        <v>0</v>
      </c>
      <c r="K3313">
        <v>0</v>
      </c>
    </row>
    <row r="3314" spans="1:11">
      <c r="A3314" s="57">
        <v>41456</v>
      </c>
      <c r="B3314">
        <v>5128</v>
      </c>
      <c r="C3314">
        <v>770557.94</v>
      </c>
      <c r="D3314">
        <v>794687.66</v>
      </c>
      <c r="E3314">
        <v>794687.66</v>
      </c>
      <c r="F3314">
        <v>5311</v>
      </c>
      <c r="G3314" t="s">
        <v>374</v>
      </c>
      <c r="H3314" t="s">
        <v>267</v>
      </c>
      <c r="I3314" t="s">
        <v>272</v>
      </c>
      <c r="J3314">
        <v>0.47</v>
      </c>
      <c r="K3314">
        <v>0</v>
      </c>
    </row>
    <row r="3315" spans="1:11">
      <c r="A3315" s="57">
        <v>41456</v>
      </c>
      <c r="B3315">
        <v>34</v>
      </c>
      <c r="C3315">
        <v>2034.81</v>
      </c>
      <c r="D3315">
        <v>2095.91</v>
      </c>
      <c r="E3315">
        <v>2095.91</v>
      </c>
      <c r="F3315">
        <v>5331</v>
      </c>
      <c r="G3315" t="s">
        <v>375</v>
      </c>
      <c r="H3315" t="s">
        <v>267</v>
      </c>
      <c r="I3315" t="s">
        <v>268</v>
      </c>
      <c r="J3315">
        <v>0.5</v>
      </c>
      <c r="K3315">
        <v>0</v>
      </c>
    </row>
    <row r="3316" spans="1:11">
      <c r="A3316" s="57">
        <v>41456</v>
      </c>
      <c r="B3316">
        <v>306</v>
      </c>
      <c r="C3316">
        <v>27273.55</v>
      </c>
      <c r="D3316">
        <v>27273.55</v>
      </c>
      <c r="E3316">
        <v>27273.55</v>
      </c>
      <c r="F3316">
        <v>5399</v>
      </c>
      <c r="G3316" t="s">
        <v>376</v>
      </c>
      <c r="H3316" t="s">
        <v>265</v>
      </c>
      <c r="I3316" t="s">
        <v>266</v>
      </c>
      <c r="J3316">
        <v>0.5</v>
      </c>
      <c r="K3316">
        <v>0</v>
      </c>
    </row>
    <row r="3317" spans="1:11">
      <c r="A3317" s="57">
        <v>41456</v>
      </c>
      <c r="B3317">
        <v>281</v>
      </c>
      <c r="C3317">
        <v>67928.509999999995</v>
      </c>
      <c r="D3317">
        <v>69995.69</v>
      </c>
      <c r="E3317">
        <v>69995.69</v>
      </c>
      <c r="F3317">
        <v>5399</v>
      </c>
      <c r="G3317" t="s">
        <v>376</v>
      </c>
      <c r="H3317" t="s">
        <v>267</v>
      </c>
      <c r="I3317" t="s">
        <v>266</v>
      </c>
      <c r="J3317">
        <v>0.5</v>
      </c>
      <c r="K3317">
        <v>0</v>
      </c>
    </row>
    <row r="3318" spans="1:11">
      <c r="A3318" s="57">
        <v>41456</v>
      </c>
      <c r="B3318">
        <v>7</v>
      </c>
      <c r="C3318">
        <v>487.86</v>
      </c>
      <c r="D3318">
        <v>0</v>
      </c>
      <c r="E3318">
        <v>487.86</v>
      </c>
      <c r="F3318">
        <v>5411</v>
      </c>
      <c r="G3318" t="s">
        <v>377</v>
      </c>
      <c r="H3318" t="s">
        <v>265</v>
      </c>
      <c r="I3318">
        <v>0</v>
      </c>
      <c r="J3318">
        <v>0</v>
      </c>
      <c r="K3318">
        <v>0</v>
      </c>
    </row>
    <row r="3319" spans="1:11">
      <c r="A3319" s="57">
        <v>41456</v>
      </c>
      <c r="B3319">
        <v>704909</v>
      </c>
      <c r="C3319">
        <v>42089920.240000002</v>
      </c>
      <c r="D3319">
        <v>42089920.240000002</v>
      </c>
      <c r="E3319">
        <v>42089920.240000002</v>
      </c>
      <c r="F3319">
        <v>5411</v>
      </c>
      <c r="G3319" t="s">
        <v>377</v>
      </c>
      <c r="H3319" t="s">
        <v>265</v>
      </c>
      <c r="I3319" t="s">
        <v>266</v>
      </c>
      <c r="J3319">
        <v>0.5</v>
      </c>
      <c r="K3319">
        <v>0</v>
      </c>
    </row>
    <row r="3320" spans="1:11">
      <c r="A3320" s="57">
        <v>41456</v>
      </c>
      <c r="B3320">
        <v>3767</v>
      </c>
      <c r="C3320">
        <v>224594.43</v>
      </c>
      <c r="D3320">
        <v>231413.93</v>
      </c>
      <c r="E3320">
        <v>231413.93</v>
      </c>
      <c r="F3320">
        <v>5411</v>
      </c>
      <c r="G3320" t="s">
        <v>377</v>
      </c>
      <c r="H3320" t="s">
        <v>267</v>
      </c>
      <c r="I3320" t="s">
        <v>266</v>
      </c>
      <c r="J3320">
        <v>0.5</v>
      </c>
      <c r="K3320">
        <v>0</v>
      </c>
    </row>
    <row r="3321" spans="1:11">
      <c r="A3321" s="57">
        <v>41456</v>
      </c>
      <c r="B3321">
        <v>14</v>
      </c>
      <c r="C3321">
        <v>595.59</v>
      </c>
      <c r="D3321">
        <v>613.49</v>
      </c>
      <c r="E3321">
        <v>613.49</v>
      </c>
      <c r="F3321">
        <v>5422</v>
      </c>
      <c r="G3321" t="s">
        <v>378</v>
      </c>
      <c r="H3321" t="s">
        <v>267</v>
      </c>
      <c r="I3321" t="s">
        <v>268</v>
      </c>
      <c r="J3321">
        <v>0.5</v>
      </c>
      <c r="K3321">
        <v>0</v>
      </c>
    </row>
    <row r="3322" spans="1:11">
      <c r="A3322" s="57">
        <v>41456</v>
      </c>
      <c r="B3322">
        <v>1280</v>
      </c>
      <c r="C3322">
        <v>48059.32</v>
      </c>
      <c r="D3322">
        <v>48059.32</v>
      </c>
      <c r="E3322">
        <v>48059.32</v>
      </c>
      <c r="F3322">
        <v>5441</v>
      </c>
      <c r="G3322" t="s">
        <v>379</v>
      </c>
      <c r="H3322" t="s">
        <v>265</v>
      </c>
      <c r="I3322" t="s">
        <v>268</v>
      </c>
      <c r="J3322">
        <v>0.5</v>
      </c>
      <c r="K3322">
        <v>0</v>
      </c>
    </row>
    <row r="3323" spans="1:11">
      <c r="A3323" s="57">
        <v>41456</v>
      </c>
      <c r="B3323">
        <v>111</v>
      </c>
      <c r="C3323">
        <v>4803.59</v>
      </c>
      <c r="D3323">
        <v>4947.67</v>
      </c>
      <c r="E3323">
        <v>4947.67</v>
      </c>
      <c r="F3323">
        <v>5441</v>
      </c>
      <c r="G3323" t="s">
        <v>379</v>
      </c>
      <c r="H3323" t="s">
        <v>267</v>
      </c>
      <c r="I3323" t="s">
        <v>268</v>
      </c>
      <c r="J3323">
        <v>0.5</v>
      </c>
      <c r="K3323">
        <v>0</v>
      </c>
    </row>
    <row r="3324" spans="1:11">
      <c r="A3324" s="57">
        <v>41456</v>
      </c>
      <c r="B3324">
        <v>16</v>
      </c>
      <c r="C3324">
        <v>657.44</v>
      </c>
      <c r="D3324">
        <v>677.18</v>
      </c>
      <c r="E3324">
        <v>677.18</v>
      </c>
      <c r="F3324">
        <v>5451</v>
      </c>
      <c r="G3324" t="s">
        <v>380</v>
      </c>
      <c r="H3324" t="s">
        <v>267</v>
      </c>
      <c r="I3324" t="s">
        <v>266</v>
      </c>
      <c r="J3324">
        <v>0.5</v>
      </c>
      <c r="K3324">
        <v>0</v>
      </c>
    </row>
    <row r="3325" spans="1:11">
      <c r="A3325" s="57">
        <v>41456</v>
      </c>
      <c r="B3325">
        <v>474</v>
      </c>
      <c r="C3325">
        <v>19636.38</v>
      </c>
      <c r="D3325">
        <v>19636.38</v>
      </c>
      <c r="E3325">
        <v>19636.38</v>
      </c>
      <c r="F3325">
        <v>5462</v>
      </c>
      <c r="G3325" t="s">
        <v>381</v>
      </c>
      <c r="H3325" t="s">
        <v>265</v>
      </c>
      <c r="I3325" t="s">
        <v>266</v>
      </c>
      <c r="J3325">
        <v>0.5</v>
      </c>
      <c r="K3325">
        <v>0</v>
      </c>
    </row>
    <row r="3326" spans="1:11">
      <c r="A3326" s="57">
        <v>41456</v>
      </c>
      <c r="B3326">
        <v>52</v>
      </c>
      <c r="C3326">
        <v>1897.31</v>
      </c>
      <c r="D3326">
        <v>1954.23</v>
      </c>
      <c r="E3326">
        <v>1954.23</v>
      </c>
      <c r="F3326">
        <v>5462</v>
      </c>
      <c r="G3326" t="s">
        <v>381</v>
      </c>
      <c r="H3326" t="s">
        <v>267</v>
      </c>
      <c r="I3326" t="s">
        <v>266</v>
      </c>
      <c r="J3326">
        <v>0.5</v>
      </c>
      <c r="K3326">
        <v>0</v>
      </c>
    </row>
    <row r="3327" spans="1:11">
      <c r="A3327" s="57">
        <v>41456</v>
      </c>
      <c r="B3327">
        <v>30396</v>
      </c>
      <c r="C3327">
        <v>1707193.43</v>
      </c>
      <c r="D3327">
        <v>1707193.43</v>
      </c>
      <c r="E3327">
        <v>1707193.43</v>
      </c>
      <c r="F3327">
        <v>5499</v>
      </c>
      <c r="G3327" t="s">
        <v>382</v>
      </c>
      <c r="H3327" t="s">
        <v>265</v>
      </c>
      <c r="I3327" t="s">
        <v>266</v>
      </c>
      <c r="J3327">
        <v>0.5</v>
      </c>
      <c r="K3327">
        <v>0</v>
      </c>
    </row>
    <row r="3328" spans="1:11">
      <c r="A3328" s="57">
        <v>41456</v>
      </c>
      <c r="B3328">
        <v>881</v>
      </c>
      <c r="C3328">
        <v>73749.62</v>
      </c>
      <c r="D3328">
        <v>75780.44</v>
      </c>
      <c r="E3328">
        <v>75780.44</v>
      </c>
      <c r="F3328">
        <v>5499</v>
      </c>
      <c r="G3328" t="s">
        <v>382</v>
      </c>
      <c r="H3328" t="s">
        <v>267</v>
      </c>
      <c r="I3328" t="s">
        <v>266</v>
      </c>
      <c r="J3328">
        <v>0.5</v>
      </c>
      <c r="K3328">
        <v>0</v>
      </c>
    </row>
    <row r="3329" spans="1:11">
      <c r="A3329" s="57">
        <v>41456</v>
      </c>
      <c r="B3329">
        <v>4436</v>
      </c>
      <c r="C3329">
        <v>3773003.46</v>
      </c>
      <c r="D3329">
        <v>3773003.46</v>
      </c>
      <c r="E3329">
        <v>3773003.46</v>
      </c>
      <c r="F3329">
        <v>5511</v>
      </c>
      <c r="G3329" t="s">
        <v>383</v>
      </c>
      <c r="H3329" t="s">
        <v>265</v>
      </c>
      <c r="I3329" t="s">
        <v>271</v>
      </c>
      <c r="J3329">
        <v>0.52</v>
      </c>
      <c r="K3329">
        <v>0</v>
      </c>
    </row>
    <row r="3330" spans="1:11">
      <c r="A3330" s="57">
        <v>41456</v>
      </c>
      <c r="B3330">
        <v>45</v>
      </c>
      <c r="C3330">
        <v>28664.11</v>
      </c>
      <c r="D3330">
        <v>29606.01</v>
      </c>
      <c r="E3330">
        <v>29606.01</v>
      </c>
      <c r="F3330">
        <v>5511</v>
      </c>
      <c r="G3330" t="s">
        <v>383</v>
      </c>
      <c r="H3330" t="s">
        <v>267</v>
      </c>
      <c r="I3330" t="s">
        <v>271</v>
      </c>
      <c r="J3330">
        <v>0.52</v>
      </c>
      <c r="K3330">
        <v>0</v>
      </c>
    </row>
    <row r="3331" spans="1:11">
      <c r="A3331" s="57">
        <v>41456</v>
      </c>
      <c r="B3331">
        <v>3</v>
      </c>
      <c r="C3331">
        <v>178.1</v>
      </c>
      <c r="D3331">
        <v>183.44</v>
      </c>
      <c r="E3331">
        <v>183.44</v>
      </c>
      <c r="F3331">
        <v>5521</v>
      </c>
      <c r="G3331" t="s">
        <v>573</v>
      </c>
      <c r="H3331" t="s">
        <v>267</v>
      </c>
      <c r="I3331" t="s">
        <v>271</v>
      </c>
      <c r="J3331">
        <v>0.52</v>
      </c>
      <c r="K3331">
        <v>0</v>
      </c>
    </row>
    <row r="3332" spans="1:11">
      <c r="A3332" s="57">
        <v>41456</v>
      </c>
      <c r="B3332">
        <v>1</v>
      </c>
      <c r="C3332">
        <v>104.89</v>
      </c>
      <c r="D3332">
        <v>108.03</v>
      </c>
      <c r="E3332">
        <v>108.03</v>
      </c>
      <c r="F3332">
        <v>5531</v>
      </c>
      <c r="G3332" t="s">
        <v>384</v>
      </c>
      <c r="H3332" t="s">
        <v>267</v>
      </c>
      <c r="I3332" t="s">
        <v>268</v>
      </c>
      <c r="J3332">
        <v>0.5</v>
      </c>
      <c r="K3332">
        <v>0</v>
      </c>
    </row>
    <row r="3333" spans="1:11">
      <c r="A3333" s="57">
        <v>41456</v>
      </c>
      <c r="B3333">
        <v>1344</v>
      </c>
      <c r="C3333">
        <v>660608.32999999996</v>
      </c>
      <c r="D3333">
        <v>660608.32999999996</v>
      </c>
      <c r="E3333">
        <v>660608.32999999996</v>
      </c>
      <c r="F3333">
        <v>5532</v>
      </c>
      <c r="G3333" t="s">
        <v>385</v>
      </c>
      <c r="H3333" t="s">
        <v>265</v>
      </c>
      <c r="I3333" t="s">
        <v>271</v>
      </c>
      <c r="J3333">
        <v>0.52</v>
      </c>
      <c r="K3333">
        <v>0</v>
      </c>
    </row>
    <row r="3334" spans="1:11">
      <c r="A3334" s="57">
        <v>41456</v>
      </c>
      <c r="B3334">
        <v>5</v>
      </c>
      <c r="C3334">
        <v>1536.81</v>
      </c>
      <c r="D3334">
        <v>1582.93</v>
      </c>
      <c r="E3334">
        <v>1582.93</v>
      </c>
      <c r="F3334">
        <v>5532</v>
      </c>
      <c r="G3334" t="s">
        <v>385</v>
      </c>
      <c r="H3334" t="s">
        <v>267</v>
      </c>
      <c r="I3334" t="s">
        <v>271</v>
      </c>
      <c r="J3334">
        <v>0.52</v>
      </c>
      <c r="K3334">
        <v>0</v>
      </c>
    </row>
    <row r="3335" spans="1:11">
      <c r="A3335" s="57">
        <v>41456</v>
      </c>
      <c r="B3335">
        <v>6402</v>
      </c>
      <c r="C3335">
        <v>771984.3</v>
      </c>
      <c r="D3335">
        <v>771984.3</v>
      </c>
      <c r="E3335">
        <v>771984.3</v>
      </c>
      <c r="F3335">
        <v>5533</v>
      </c>
      <c r="G3335" t="s">
        <v>386</v>
      </c>
      <c r="H3335" t="s">
        <v>265</v>
      </c>
      <c r="I3335" t="s">
        <v>271</v>
      </c>
      <c r="J3335">
        <v>0.52</v>
      </c>
      <c r="K3335">
        <v>0</v>
      </c>
    </row>
    <row r="3336" spans="1:11">
      <c r="A3336" s="57">
        <v>41456</v>
      </c>
      <c r="B3336">
        <v>62</v>
      </c>
      <c r="C3336">
        <v>38330.67</v>
      </c>
      <c r="D3336">
        <v>39486.35</v>
      </c>
      <c r="E3336">
        <v>39486.35</v>
      </c>
      <c r="F3336">
        <v>5533</v>
      </c>
      <c r="G3336" t="s">
        <v>386</v>
      </c>
      <c r="H3336" t="s">
        <v>267</v>
      </c>
      <c r="I3336" t="s">
        <v>271</v>
      </c>
      <c r="J3336">
        <v>0.52</v>
      </c>
      <c r="K3336">
        <v>0</v>
      </c>
    </row>
    <row r="3337" spans="1:11">
      <c r="A3337" s="57">
        <v>41456</v>
      </c>
      <c r="B3337">
        <v>3</v>
      </c>
      <c r="C3337">
        <v>114.87</v>
      </c>
      <c r="D3337">
        <v>0</v>
      </c>
      <c r="E3337">
        <v>114.87</v>
      </c>
      <c r="F3337">
        <v>5541</v>
      </c>
      <c r="G3337" t="s">
        <v>387</v>
      </c>
      <c r="H3337" t="s">
        <v>265</v>
      </c>
      <c r="I3337">
        <v>0</v>
      </c>
      <c r="J3337">
        <v>0</v>
      </c>
      <c r="K3337">
        <v>0</v>
      </c>
    </row>
    <row r="3338" spans="1:11">
      <c r="A3338" s="57">
        <v>41456</v>
      </c>
      <c r="B3338">
        <v>260569</v>
      </c>
      <c r="C3338">
        <v>17614716.079999998</v>
      </c>
      <c r="D3338">
        <v>17614716.079999998</v>
      </c>
      <c r="E3338">
        <v>17614716.079999998</v>
      </c>
      <c r="F3338">
        <v>5541</v>
      </c>
      <c r="G3338" t="s">
        <v>387</v>
      </c>
      <c r="H3338" t="s">
        <v>265</v>
      </c>
      <c r="I3338" t="s">
        <v>273</v>
      </c>
      <c r="J3338">
        <v>0.48</v>
      </c>
      <c r="K3338">
        <v>0</v>
      </c>
    </row>
    <row r="3339" spans="1:11">
      <c r="A3339" s="57">
        <v>41456</v>
      </c>
      <c r="B3339">
        <v>1890</v>
      </c>
      <c r="C3339">
        <v>122476.79</v>
      </c>
      <c r="D3339">
        <v>126159.89</v>
      </c>
      <c r="E3339">
        <v>126159.89</v>
      </c>
      <c r="F3339">
        <v>5541</v>
      </c>
      <c r="G3339" t="s">
        <v>387</v>
      </c>
      <c r="H3339" t="s">
        <v>267</v>
      </c>
      <c r="I3339" t="s">
        <v>273</v>
      </c>
      <c r="J3339">
        <v>0.48</v>
      </c>
      <c r="K3339">
        <v>0</v>
      </c>
    </row>
    <row r="3340" spans="1:11">
      <c r="A3340" s="57">
        <v>41456</v>
      </c>
      <c r="B3340">
        <v>1</v>
      </c>
      <c r="C3340">
        <v>69.040000000000006</v>
      </c>
      <c r="D3340">
        <v>0</v>
      </c>
      <c r="E3340">
        <v>71.12</v>
      </c>
      <c r="F3340">
        <v>5542</v>
      </c>
      <c r="G3340" t="s">
        <v>388</v>
      </c>
      <c r="H3340" t="s">
        <v>267</v>
      </c>
      <c r="I3340">
        <v>0</v>
      </c>
      <c r="J3340">
        <v>0</v>
      </c>
      <c r="K3340">
        <v>0</v>
      </c>
    </row>
    <row r="3341" spans="1:11">
      <c r="A3341" s="57">
        <v>41456</v>
      </c>
      <c r="B3341">
        <v>234</v>
      </c>
      <c r="C3341">
        <v>11289.91</v>
      </c>
      <c r="D3341">
        <v>11635.89</v>
      </c>
      <c r="E3341">
        <v>11635.89</v>
      </c>
      <c r="F3341">
        <v>5542</v>
      </c>
      <c r="G3341" t="s">
        <v>388</v>
      </c>
      <c r="H3341" t="s">
        <v>267</v>
      </c>
      <c r="I3341" t="s">
        <v>273</v>
      </c>
      <c r="J3341">
        <v>0.48</v>
      </c>
      <c r="K3341">
        <v>0</v>
      </c>
    </row>
    <row r="3342" spans="1:11">
      <c r="A3342" s="57">
        <v>41456</v>
      </c>
      <c r="B3342">
        <v>330</v>
      </c>
      <c r="C3342">
        <v>88421.32</v>
      </c>
      <c r="D3342">
        <v>88421.32</v>
      </c>
      <c r="E3342">
        <v>88421.32</v>
      </c>
      <c r="F3342">
        <v>5551</v>
      </c>
      <c r="G3342" t="s">
        <v>389</v>
      </c>
      <c r="H3342" t="s">
        <v>265</v>
      </c>
      <c r="I3342" t="s">
        <v>268</v>
      </c>
      <c r="J3342">
        <v>0.5</v>
      </c>
      <c r="K3342">
        <v>0</v>
      </c>
    </row>
    <row r="3343" spans="1:11">
      <c r="A3343" s="57">
        <v>41456</v>
      </c>
      <c r="B3343">
        <v>12</v>
      </c>
      <c r="C3343">
        <v>1715.74</v>
      </c>
      <c r="D3343">
        <v>1767.22</v>
      </c>
      <c r="E3343">
        <v>1767.22</v>
      </c>
      <c r="F3343">
        <v>5551</v>
      </c>
      <c r="G3343" t="s">
        <v>389</v>
      </c>
      <c r="H3343" t="s">
        <v>267</v>
      </c>
      <c r="I3343" t="s">
        <v>268</v>
      </c>
      <c r="J3343">
        <v>0.5</v>
      </c>
      <c r="K3343">
        <v>0</v>
      </c>
    </row>
    <row r="3344" spans="1:11">
      <c r="A3344" s="57">
        <v>41456</v>
      </c>
      <c r="B3344">
        <v>11</v>
      </c>
      <c r="C3344">
        <v>7612.65</v>
      </c>
      <c r="D3344">
        <v>7612.65</v>
      </c>
      <c r="E3344">
        <v>7612.65</v>
      </c>
      <c r="F3344">
        <v>5561</v>
      </c>
      <c r="G3344" t="s">
        <v>390</v>
      </c>
      <c r="H3344" t="s">
        <v>265</v>
      </c>
      <c r="I3344" t="s">
        <v>268</v>
      </c>
      <c r="J3344">
        <v>0.5</v>
      </c>
      <c r="K3344">
        <v>0</v>
      </c>
    </row>
    <row r="3345" spans="1:11">
      <c r="A3345" s="57">
        <v>41456</v>
      </c>
      <c r="B3345">
        <v>22</v>
      </c>
      <c r="C3345">
        <v>853.32</v>
      </c>
      <c r="D3345">
        <v>1327.14</v>
      </c>
      <c r="E3345">
        <v>1327.14</v>
      </c>
      <c r="F3345">
        <v>5561</v>
      </c>
      <c r="G3345" t="s">
        <v>390</v>
      </c>
      <c r="H3345" t="s">
        <v>267</v>
      </c>
      <c r="I3345" t="s">
        <v>268</v>
      </c>
      <c r="J3345">
        <v>0.5</v>
      </c>
      <c r="K3345">
        <v>0</v>
      </c>
    </row>
    <row r="3346" spans="1:11">
      <c r="A3346" s="57">
        <v>41456</v>
      </c>
      <c r="B3346">
        <v>241</v>
      </c>
      <c r="C3346">
        <v>110202.62</v>
      </c>
      <c r="D3346">
        <v>110202.62</v>
      </c>
      <c r="E3346">
        <v>110202.62</v>
      </c>
      <c r="F3346">
        <v>5571</v>
      </c>
      <c r="G3346" t="s">
        <v>391</v>
      </c>
      <c r="H3346" t="s">
        <v>265</v>
      </c>
      <c r="I3346" t="s">
        <v>268</v>
      </c>
      <c r="J3346">
        <v>0.5</v>
      </c>
      <c r="K3346">
        <v>0</v>
      </c>
    </row>
    <row r="3347" spans="1:11">
      <c r="A3347" s="57">
        <v>41456</v>
      </c>
      <c r="B3347">
        <v>53</v>
      </c>
      <c r="C3347">
        <v>26288.41</v>
      </c>
      <c r="D3347">
        <v>27077.03</v>
      </c>
      <c r="E3347">
        <v>27077.03</v>
      </c>
      <c r="F3347">
        <v>5571</v>
      </c>
      <c r="G3347" t="s">
        <v>391</v>
      </c>
      <c r="H3347" t="s">
        <v>267</v>
      </c>
      <c r="I3347" t="s">
        <v>268</v>
      </c>
      <c r="J3347">
        <v>0.5</v>
      </c>
      <c r="K3347">
        <v>0</v>
      </c>
    </row>
    <row r="3348" spans="1:11">
      <c r="A3348" s="57">
        <v>41456</v>
      </c>
      <c r="B3348">
        <v>358</v>
      </c>
      <c r="C3348">
        <v>150220.09</v>
      </c>
      <c r="D3348">
        <v>150220.09</v>
      </c>
      <c r="E3348">
        <v>150220.09</v>
      </c>
      <c r="F3348">
        <v>5599</v>
      </c>
      <c r="G3348" t="s">
        <v>392</v>
      </c>
      <c r="H3348" t="s">
        <v>265</v>
      </c>
      <c r="I3348" t="s">
        <v>268</v>
      </c>
      <c r="J3348">
        <v>0.5</v>
      </c>
      <c r="K3348">
        <v>0</v>
      </c>
    </row>
    <row r="3349" spans="1:11">
      <c r="A3349" s="57">
        <v>41456</v>
      </c>
      <c r="B3349">
        <v>10</v>
      </c>
      <c r="C3349">
        <v>6168.35</v>
      </c>
      <c r="D3349">
        <v>6353.41</v>
      </c>
      <c r="E3349">
        <v>6353.41</v>
      </c>
      <c r="F3349">
        <v>5599</v>
      </c>
      <c r="G3349" t="s">
        <v>392</v>
      </c>
      <c r="H3349" t="s">
        <v>267</v>
      </c>
      <c r="I3349" t="s">
        <v>268</v>
      </c>
      <c r="J3349">
        <v>0.5</v>
      </c>
      <c r="K3349">
        <v>0</v>
      </c>
    </row>
    <row r="3350" spans="1:11">
      <c r="A3350" s="57">
        <v>41456</v>
      </c>
      <c r="B3350">
        <v>4717</v>
      </c>
      <c r="C3350">
        <v>736815.91</v>
      </c>
      <c r="D3350">
        <v>736815.91</v>
      </c>
      <c r="E3350">
        <v>736815.91</v>
      </c>
      <c r="F3350">
        <v>5611</v>
      </c>
      <c r="G3350" t="s">
        <v>393</v>
      </c>
      <c r="H3350" t="s">
        <v>265</v>
      </c>
      <c r="I3350" t="s">
        <v>268</v>
      </c>
      <c r="J3350">
        <v>0.5</v>
      </c>
      <c r="K3350">
        <v>0</v>
      </c>
    </row>
    <row r="3351" spans="1:11">
      <c r="A3351" s="57">
        <v>41456</v>
      </c>
      <c r="B3351">
        <v>500</v>
      </c>
      <c r="C3351">
        <v>123515.74</v>
      </c>
      <c r="D3351">
        <v>127463.76</v>
      </c>
      <c r="E3351">
        <v>127463.76</v>
      </c>
      <c r="F3351">
        <v>5611</v>
      </c>
      <c r="G3351" t="s">
        <v>393</v>
      </c>
      <c r="H3351" t="s">
        <v>267</v>
      </c>
      <c r="I3351" t="s">
        <v>268</v>
      </c>
      <c r="J3351">
        <v>0.5</v>
      </c>
      <c r="K3351">
        <v>0</v>
      </c>
    </row>
    <row r="3352" spans="1:11">
      <c r="A3352" s="57">
        <v>41456</v>
      </c>
      <c r="B3352">
        <v>23744</v>
      </c>
      <c r="C3352">
        <v>2171042.79</v>
      </c>
      <c r="D3352">
        <v>2171042.79</v>
      </c>
      <c r="E3352">
        <v>2171042.79</v>
      </c>
      <c r="F3352">
        <v>5621</v>
      </c>
      <c r="G3352" t="s">
        <v>394</v>
      </c>
      <c r="H3352" t="s">
        <v>265</v>
      </c>
      <c r="I3352" t="s">
        <v>268</v>
      </c>
      <c r="J3352">
        <v>0.5</v>
      </c>
      <c r="K3352">
        <v>0</v>
      </c>
    </row>
    <row r="3353" spans="1:11">
      <c r="A3353" s="57">
        <v>41456</v>
      </c>
      <c r="B3353">
        <v>1359</v>
      </c>
      <c r="C3353">
        <v>348795.97</v>
      </c>
      <c r="D3353">
        <v>359424.57</v>
      </c>
      <c r="E3353">
        <v>359424.57</v>
      </c>
      <c r="F3353">
        <v>5621</v>
      </c>
      <c r="G3353" t="s">
        <v>394</v>
      </c>
      <c r="H3353" t="s">
        <v>267</v>
      </c>
      <c r="I3353" t="s">
        <v>268</v>
      </c>
      <c r="J3353">
        <v>0.5</v>
      </c>
      <c r="K3353">
        <v>0</v>
      </c>
    </row>
    <row r="3354" spans="1:11">
      <c r="A3354" s="57">
        <v>41456</v>
      </c>
      <c r="B3354">
        <v>4221</v>
      </c>
      <c r="C3354">
        <v>472720.98</v>
      </c>
      <c r="D3354">
        <v>472720.98</v>
      </c>
      <c r="E3354">
        <v>472720.98</v>
      </c>
      <c r="F3354">
        <v>5631</v>
      </c>
      <c r="G3354" t="s">
        <v>395</v>
      </c>
      <c r="H3354" t="s">
        <v>265</v>
      </c>
      <c r="I3354" t="s">
        <v>268</v>
      </c>
      <c r="J3354">
        <v>0.5</v>
      </c>
      <c r="K3354">
        <v>0</v>
      </c>
    </row>
    <row r="3355" spans="1:11">
      <c r="A3355" s="57">
        <v>41456</v>
      </c>
      <c r="B3355">
        <v>358</v>
      </c>
      <c r="C3355">
        <v>76596.070000000007</v>
      </c>
      <c r="D3355">
        <v>78894.05</v>
      </c>
      <c r="E3355">
        <v>78894.05</v>
      </c>
      <c r="F3355">
        <v>5631</v>
      </c>
      <c r="G3355" t="s">
        <v>395</v>
      </c>
      <c r="H3355" t="s">
        <v>267</v>
      </c>
      <c r="I3355" t="s">
        <v>268</v>
      </c>
      <c r="J3355">
        <v>0.5</v>
      </c>
      <c r="K3355">
        <v>0</v>
      </c>
    </row>
    <row r="3356" spans="1:11">
      <c r="A3356" s="57">
        <v>41456</v>
      </c>
      <c r="B3356">
        <v>5109</v>
      </c>
      <c r="C3356">
        <v>354240.9</v>
      </c>
      <c r="D3356">
        <v>354240.9</v>
      </c>
      <c r="E3356">
        <v>354240.9</v>
      </c>
      <c r="F3356">
        <v>5641</v>
      </c>
      <c r="G3356" t="s">
        <v>396</v>
      </c>
      <c r="H3356" t="s">
        <v>265</v>
      </c>
      <c r="I3356" t="s">
        <v>268</v>
      </c>
      <c r="J3356">
        <v>0.5</v>
      </c>
      <c r="K3356">
        <v>0</v>
      </c>
    </row>
    <row r="3357" spans="1:11">
      <c r="A3357" s="57">
        <v>41456</v>
      </c>
      <c r="B3357">
        <v>236</v>
      </c>
      <c r="C3357">
        <v>25305.360000000001</v>
      </c>
      <c r="D3357">
        <v>26084.2</v>
      </c>
      <c r="E3357">
        <v>26084.2</v>
      </c>
      <c r="F3357">
        <v>5641</v>
      </c>
      <c r="G3357" t="s">
        <v>396</v>
      </c>
      <c r="H3357" t="s">
        <v>267</v>
      </c>
      <c r="I3357" t="s">
        <v>268</v>
      </c>
      <c r="J3357">
        <v>0.5</v>
      </c>
      <c r="K3357">
        <v>0</v>
      </c>
    </row>
    <row r="3358" spans="1:11">
      <c r="A3358" s="57">
        <v>41456</v>
      </c>
      <c r="B3358">
        <v>5505</v>
      </c>
      <c r="C3358">
        <v>404486.58</v>
      </c>
      <c r="D3358">
        <v>404486.58</v>
      </c>
      <c r="E3358">
        <v>404486.58</v>
      </c>
      <c r="F3358">
        <v>5651</v>
      </c>
      <c r="G3358" t="s">
        <v>397</v>
      </c>
      <c r="H3358" t="s">
        <v>265</v>
      </c>
      <c r="I3358" t="s">
        <v>268</v>
      </c>
      <c r="J3358">
        <v>0.5</v>
      </c>
      <c r="K3358">
        <v>0</v>
      </c>
    </row>
    <row r="3359" spans="1:11">
      <c r="A3359" s="57">
        <v>41456</v>
      </c>
      <c r="B3359">
        <v>3014</v>
      </c>
      <c r="C3359">
        <v>511453.87</v>
      </c>
      <c r="D3359">
        <v>527103.31000000006</v>
      </c>
      <c r="E3359">
        <v>527103.31000000006</v>
      </c>
      <c r="F3359">
        <v>5651</v>
      </c>
      <c r="G3359" t="s">
        <v>397</v>
      </c>
      <c r="H3359" t="s">
        <v>267</v>
      </c>
      <c r="I3359" t="s">
        <v>268</v>
      </c>
      <c r="J3359">
        <v>0.5</v>
      </c>
      <c r="K3359">
        <v>0</v>
      </c>
    </row>
    <row r="3360" spans="1:11">
      <c r="A3360" s="57">
        <v>41456</v>
      </c>
      <c r="B3360">
        <v>118</v>
      </c>
      <c r="C3360">
        <v>10995.1</v>
      </c>
      <c r="D3360">
        <v>11362.14</v>
      </c>
      <c r="E3360">
        <v>11362.14</v>
      </c>
      <c r="F3360">
        <v>5655</v>
      </c>
      <c r="G3360" t="s">
        <v>398</v>
      </c>
      <c r="H3360" t="s">
        <v>267</v>
      </c>
      <c r="I3360" t="s">
        <v>268</v>
      </c>
      <c r="J3360">
        <v>0.5</v>
      </c>
      <c r="K3360">
        <v>0</v>
      </c>
    </row>
    <row r="3361" spans="1:11">
      <c r="A3361" s="57">
        <v>41456</v>
      </c>
      <c r="B3361">
        <v>7828</v>
      </c>
      <c r="C3361">
        <v>983503.43</v>
      </c>
      <c r="D3361">
        <v>983503.43</v>
      </c>
      <c r="E3361">
        <v>983503.43</v>
      </c>
      <c r="F3361">
        <v>5661</v>
      </c>
      <c r="G3361" t="s">
        <v>399</v>
      </c>
      <c r="H3361" t="s">
        <v>265</v>
      </c>
      <c r="I3361" t="s">
        <v>268</v>
      </c>
      <c r="J3361">
        <v>0.5</v>
      </c>
      <c r="K3361">
        <v>0</v>
      </c>
    </row>
    <row r="3362" spans="1:11">
      <c r="A3362" s="57">
        <v>41456</v>
      </c>
      <c r="B3362">
        <v>1397</v>
      </c>
      <c r="C3362">
        <v>204169.09</v>
      </c>
      <c r="D3362">
        <v>210219.01</v>
      </c>
      <c r="E3362">
        <v>210219.01</v>
      </c>
      <c r="F3362">
        <v>5661</v>
      </c>
      <c r="G3362" t="s">
        <v>399</v>
      </c>
      <c r="H3362" t="s">
        <v>267</v>
      </c>
      <c r="I3362" t="s">
        <v>268</v>
      </c>
      <c r="J3362">
        <v>0.5</v>
      </c>
      <c r="K3362">
        <v>0</v>
      </c>
    </row>
    <row r="3363" spans="1:11">
      <c r="A3363" s="57">
        <v>41456</v>
      </c>
      <c r="B3363">
        <v>13</v>
      </c>
      <c r="C3363">
        <v>2363.9499999999998</v>
      </c>
      <c r="D3363">
        <v>2363.9499999999998</v>
      </c>
      <c r="E3363">
        <v>2363.9499999999998</v>
      </c>
      <c r="F3363">
        <v>5681</v>
      </c>
      <c r="G3363" t="s">
        <v>400</v>
      </c>
      <c r="H3363" t="s">
        <v>265</v>
      </c>
      <c r="I3363" t="s">
        <v>268</v>
      </c>
      <c r="J3363">
        <v>0.5</v>
      </c>
      <c r="K3363">
        <v>0</v>
      </c>
    </row>
    <row r="3364" spans="1:11">
      <c r="A3364" s="57">
        <v>41456</v>
      </c>
      <c r="B3364">
        <v>10</v>
      </c>
      <c r="C3364">
        <v>3914.78</v>
      </c>
      <c r="D3364">
        <v>4032.22</v>
      </c>
      <c r="E3364">
        <v>4032.22</v>
      </c>
      <c r="F3364">
        <v>5681</v>
      </c>
      <c r="G3364" t="s">
        <v>400</v>
      </c>
      <c r="H3364" t="s">
        <v>267</v>
      </c>
      <c r="I3364" t="s">
        <v>268</v>
      </c>
      <c r="J3364">
        <v>0.5</v>
      </c>
      <c r="K3364">
        <v>0</v>
      </c>
    </row>
    <row r="3365" spans="1:11">
      <c r="A3365" s="57">
        <v>41456</v>
      </c>
      <c r="B3365">
        <v>18451</v>
      </c>
      <c r="C3365">
        <v>2111668.4700000002</v>
      </c>
      <c r="D3365">
        <v>2111668.4700000002</v>
      </c>
      <c r="E3365">
        <v>2111668.4700000002</v>
      </c>
      <c r="F3365">
        <v>5691</v>
      </c>
      <c r="G3365" t="s">
        <v>401</v>
      </c>
      <c r="H3365" t="s">
        <v>265</v>
      </c>
      <c r="I3365" t="s">
        <v>268</v>
      </c>
      <c r="J3365">
        <v>0.5</v>
      </c>
      <c r="K3365">
        <v>0</v>
      </c>
    </row>
    <row r="3366" spans="1:11">
      <c r="A3366" s="57">
        <v>41456</v>
      </c>
      <c r="B3366">
        <v>3168</v>
      </c>
      <c r="C3366">
        <v>633971.11</v>
      </c>
      <c r="D3366">
        <v>651107.05000000005</v>
      </c>
      <c r="E3366">
        <v>651107.05000000005</v>
      </c>
      <c r="F3366">
        <v>5691</v>
      </c>
      <c r="G3366" t="s">
        <v>401</v>
      </c>
      <c r="H3366" t="s">
        <v>267</v>
      </c>
      <c r="I3366" t="s">
        <v>268</v>
      </c>
      <c r="J3366">
        <v>0.5</v>
      </c>
      <c r="K3366">
        <v>0</v>
      </c>
    </row>
    <row r="3367" spans="1:11">
      <c r="A3367" s="57">
        <v>41456</v>
      </c>
      <c r="B3367">
        <v>29</v>
      </c>
      <c r="C3367">
        <v>3165.2</v>
      </c>
      <c r="D3367">
        <v>3165.2</v>
      </c>
      <c r="E3367">
        <v>3165.2</v>
      </c>
      <c r="F3367">
        <v>5697</v>
      </c>
      <c r="G3367" t="s">
        <v>402</v>
      </c>
      <c r="H3367" t="s">
        <v>265</v>
      </c>
      <c r="I3367" t="s">
        <v>266</v>
      </c>
      <c r="J3367">
        <v>0.5</v>
      </c>
      <c r="K3367">
        <v>0</v>
      </c>
    </row>
    <row r="3368" spans="1:11">
      <c r="A3368" s="57">
        <v>41456</v>
      </c>
      <c r="B3368">
        <v>47</v>
      </c>
      <c r="C3368">
        <v>22668.83</v>
      </c>
      <c r="D3368">
        <v>23348.93</v>
      </c>
      <c r="E3368">
        <v>23348.93</v>
      </c>
      <c r="F3368">
        <v>5697</v>
      </c>
      <c r="G3368" t="s">
        <v>402</v>
      </c>
      <c r="H3368" t="s">
        <v>267</v>
      </c>
      <c r="I3368" t="s">
        <v>266</v>
      </c>
      <c r="J3368">
        <v>0.5</v>
      </c>
      <c r="K3368">
        <v>0</v>
      </c>
    </row>
    <row r="3369" spans="1:11">
      <c r="A3369" s="57">
        <v>41456</v>
      </c>
      <c r="B3369">
        <v>1</v>
      </c>
      <c r="C3369">
        <v>148.71</v>
      </c>
      <c r="D3369">
        <v>153.16999999999999</v>
      </c>
      <c r="E3369">
        <v>153.16999999999999</v>
      </c>
      <c r="F3369">
        <v>5698</v>
      </c>
      <c r="G3369" t="s">
        <v>403</v>
      </c>
      <c r="H3369" t="s">
        <v>267</v>
      </c>
      <c r="I3369" t="s">
        <v>268</v>
      </c>
      <c r="J3369">
        <v>0.5</v>
      </c>
      <c r="K3369">
        <v>0</v>
      </c>
    </row>
    <row r="3370" spans="1:11">
      <c r="A3370" s="57">
        <v>41456</v>
      </c>
      <c r="B3370">
        <v>1</v>
      </c>
      <c r="C3370">
        <v>79.900000000000006</v>
      </c>
      <c r="D3370">
        <v>0</v>
      </c>
      <c r="E3370">
        <v>79.900000000000006</v>
      </c>
      <c r="F3370">
        <v>5699</v>
      </c>
      <c r="G3370" t="s">
        <v>404</v>
      </c>
      <c r="H3370" t="s">
        <v>265</v>
      </c>
      <c r="I3370">
        <v>0</v>
      </c>
      <c r="J3370">
        <v>0</v>
      </c>
      <c r="K3370">
        <v>0</v>
      </c>
    </row>
    <row r="3371" spans="1:11">
      <c r="A3371" s="57">
        <v>41456</v>
      </c>
      <c r="B3371">
        <v>8749</v>
      </c>
      <c r="C3371">
        <v>1114224.67</v>
      </c>
      <c r="D3371">
        <v>1114224.67</v>
      </c>
      <c r="E3371">
        <v>1114224.67</v>
      </c>
      <c r="F3371">
        <v>5699</v>
      </c>
      <c r="G3371" t="s">
        <v>404</v>
      </c>
      <c r="H3371" t="s">
        <v>265</v>
      </c>
      <c r="I3371" t="s">
        <v>268</v>
      </c>
      <c r="J3371">
        <v>0.5</v>
      </c>
      <c r="K3371">
        <v>0</v>
      </c>
    </row>
    <row r="3372" spans="1:11">
      <c r="A3372" s="57">
        <v>41456</v>
      </c>
      <c r="B3372">
        <v>1228</v>
      </c>
      <c r="C3372">
        <v>256330.32</v>
      </c>
      <c r="D3372">
        <v>264067.42</v>
      </c>
      <c r="E3372">
        <v>264067.42</v>
      </c>
      <c r="F3372">
        <v>5699</v>
      </c>
      <c r="G3372" t="s">
        <v>404</v>
      </c>
      <c r="H3372" t="s">
        <v>267</v>
      </c>
      <c r="I3372" t="s">
        <v>268</v>
      </c>
      <c r="J3372">
        <v>0.5</v>
      </c>
      <c r="K3372">
        <v>0</v>
      </c>
    </row>
    <row r="3373" spans="1:11">
      <c r="A3373" s="57">
        <v>41456</v>
      </c>
      <c r="B3373">
        <v>2263</v>
      </c>
      <c r="C3373">
        <v>1386608.65</v>
      </c>
      <c r="D3373">
        <v>1386608.65</v>
      </c>
      <c r="E3373">
        <v>1386608.65</v>
      </c>
      <c r="F3373">
        <v>5712</v>
      </c>
      <c r="G3373" t="s">
        <v>405</v>
      </c>
      <c r="H3373" t="s">
        <v>265</v>
      </c>
      <c r="I3373" t="s">
        <v>268</v>
      </c>
      <c r="J3373">
        <v>0.5</v>
      </c>
      <c r="K3373">
        <v>0</v>
      </c>
    </row>
    <row r="3374" spans="1:11">
      <c r="A3374" s="57">
        <v>41456</v>
      </c>
      <c r="B3374">
        <v>128</v>
      </c>
      <c r="C3374">
        <v>49775.56</v>
      </c>
      <c r="D3374">
        <v>51281.52</v>
      </c>
      <c r="E3374">
        <v>51281.52</v>
      </c>
      <c r="F3374">
        <v>5712</v>
      </c>
      <c r="G3374" t="s">
        <v>405</v>
      </c>
      <c r="H3374" t="s">
        <v>267</v>
      </c>
      <c r="I3374" t="s">
        <v>268</v>
      </c>
      <c r="J3374">
        <v>0.5</v>
      </c>
      <c r="K3374">
        <v>0</v>
      </c>
    </row>
    <row r="3375" spans="1:11">
      <c r="A3375" s="57">
        <v>41456</v>
      </c>
      <c r="B3375">
        <v>283</v>
      </c>
      <c r="C3375">
        <v>320242.63</v>
      </c>
      <c r="D3375">
        <v>320242.63</v>
      </c>
      <c r="E3375">
        <v>320242.63</v>
      </c>
      <c r="F3375">
        <v>5713</v>
      </c>
      <c r="G3375" t="s">
        <v>406</v>
      </c>
      <c r="H3375" t="s">
        <v>265</v>
      </c>
      <c r="I3375" t="s">
        <v>268</v>
      </c>
      <c r="J3375">
        <v>0.5</v>
      </c>
      <c r="K3375">
        <v>0</v>
      </c>
    </row>
    <row r="3376" spans="1:11">
      <c r="A3376" s="57">
        <v>41456</v>
      </c>
      <c r="B3376">
        <v>8</v>
      </c>
      <c r="C3376">
        <v>4950.38</v>
      </c>
      <c r="D3376">
        <v>5098.8999999999996</v>
      </c>
      <c r="E3376">
        <v>5098.8999999999996</v>
      </c>
      <c r="F3376">
        <v>5713</v>
      </c>
      <c r="G3376" t="s">
        <v>406</v>
      </c>
      <c r="H3376" t="s">
        <v>267</v>
      </c>
      <c r="I3376" t="s">
        <v>268</v>
      </c>
      <c r="J3376">
        <v>0.5</v>
      </c>
      <c r="K3376">
        <v>0</v>
      </c>
    </row>
    <row r="3377" spans="1:11">
      <c r="A3377" s="57">
        <v>41456</v>
      </c>
      <c r="B3377">
        <v>430</v>
      </c>
      <c r="C3377">
        <v>70027.78</v>
      </c>
      <c r="D3377">
        <v>70027.78</v>
      </c>
      <c r="E3377">
        <v>70027.78</v>
      </c>
      <c r="F3377">
        <v>5714</v>
      </c>
      <c r="G3377" t="s">
        <v>407</v>
      </c>
      <c r="H3377" t="s">
        <v>265</v>
      </c>
      <c r="I3377" t="s">
        <v>268</v>
      </c>
      <c r="J3377">
        <v>0.5</v>
      </c>
      <c r="K3377">
        <v>0</v>
      </c>
    </row>
    <row r="3378" spans="1:11">
      <c r="A3378" s="57">
        <v>41456</v>
      </c>
      <c r="B3378">
        <v>5</v>
      </c>
      <c r="C3378">
        <v>1064.4000000000001</v>
      </c>
      <c r="D3378">
        <v>1096.3399999999999</v>
      </c>
      <c r="E3378">
        <v>1096.3399999999999</v>
      </c>
      <c r="F3378">
        <v>5714</v>
      </c>
      <c r="G3378" t="s">
        <v>407</v>
      </c>
      <c r="H3378" t="s">
        <v>267</v>
      </c>
      <c r="I3378" t="s">
        <v>268</v>
      </c>
      <c r="J3378">
        <v>0.5</v>
      </c>
      <c r="K3378">
        <v>0</v>
      </c>
    </row>
    <row r="3379" spans="1:11">
      <c r="A3379" s="57">
        <v>41456</v>
      </c>
      <c r="B3379">
        <v>13</v>
      </c>
      <c r="C3379">
        <v>7476.71</v>
      </c>
      <c r="D3379">
        <v>7476.71</v>
      </c>
      <c r="E3379">
        <v>7476.71</v>
      </c>
      <c r="F3379">
        <v>5718</v>
      </c>
      <c r="G3379" t="s">
        <v>408</v>
      </c>
      <c r="H3379" t="s">
        <v>265</v>
      </c>
      <c r="I3379" t="s">
        <v>268</v>
      </c>
      <c r="J3379">
        <v>0.5</v>
      </c>
      <c r="K3379">
        <v>0</v>
      </c>
    </row>
    <row r="3380" spans="1:11">
      <c r="A3380" s="57">
        <v>41456</v>
      </c>
      <c r="B3380">
        <v>1</v>
      </c>
      <c r="C3380">
        <v>123.27</v>
      </c>
      <c r="D3380">
        <v>126.97</v>
      </c>
      <c r="E3380">
        <v>126.97</v>
      </c>
      <c r="F3380">
        <v>5718</v>
      </c>
      <c r="G3380" t="s">
        <v>408</v>
      </c>
      <c r="H3380" t="s">
        <v>267</v>
      </c>
      <c r="I3380" t="s">
        <v>268</v>
      </c>
      <c r="J3380">
        <v>0.5</v>
      </c>
      <c r="K3380">
        <v>0</v>
      </c>
    </row>
    <row r="3381" spans="1:11">
      <c r="A3381" s="57">
        <v>41456</v>
      </c>
      <c r="B3381">
        <v>10627</v>
      </c>
      <c r="C3381">
        <v>1674103.32</v>
      </c>
      <c r="D3381">
        <v>1674103.32</v>
      </c>
      <c r="E3381">
        <v>1674103.32</v>
      </c>
      <c r="F3381">
        <v>5719</v>
      </c>
      <c r="G3381" t="s">
        <v>409</v>
      </c>
      <c r="H3381" t="s">
        <v>265</v>
      </c>
      <c r="I3381" t="s">
        <v>268</v>
      </c>
      <c r="J3381">
        <v>0.5</v>
      </c>
      <c r="K3381">
        <v>0</v>
      </c>
    </row>
    <row r="3382" spans="1:11">
      <c r="A3382" s="57">
        <v>41456</v>
      </c>
      <c r="B3382">
        <v>276</v>
      </c>
      <c r="C3382">
        <v>48864.38</v>
      </c>
      <c r="D3382">
        <v>50227.18</v>
      </c>
      <c r="E3382">
        <v>50227.18</v>
      </c>
      <c r="F3382">
        <v>5719</v>
      </c>
      <c r="G3382" t="s">
        <v>409</v>
      </c>
      <c r="H3382" t="s">
        <v>267</v>
      </c>
      <c r="I3382" t="s">
        <v>268</v>
      </c>
      <c r="J3382">
        <v>0.5</v>
      </c>
      <c r="K3382">
        <v>0</v>
      </c>
    </row>
    <row r="3383" spans="1:11">
      <c r="A3383" s="57">
        <v>41456</v>
      </c>
      <c r="B3383">
        <v>2151</v>
      </c>
      <c r="C3383">
        <v>1841707.61</v>
      </c>
      <c r="D3383">
        <v>1841707.61</v>
      </c>
      <c r="E3383">
        <v>1841707.61</v>
      </c>
      <c r="F3383">
        <v>5722</v>
      </c>
      <c r="G3383" t="s">
        <v>410</v>
      </c>
      <c r="H3383" t="s">
        <v>265</v>
      </c>
      <c r="I3383" t="s">
        <v>268</v>
      </c>
      <c r="J3383">
        <v>0.5</v>
      </c>
      <c r="K3383">
        <v>0</v>
      </c>
    </row>
    <row r="3384" spans="1:11">
      <c r="A3384" s="57">
        <v>41456</v>
      </c>
      <c r="B3384">
        <v>79</v>
      </c>
      <c r="C3384">
        <v>22093.599999999999</v>
      </c>
      <c r="D3384">
        <v>22756.52</v>
      </c>
      <c r="E3384">
        <v>22756.52</v>
      </c>
      <c r="F3384">
        <v>5722</v>
      </c>
      <c r="G3384" t="s">
        <v>410</v>
      </c>
      <c r="H3384" t="s">
        <v>267</v>
      </c>
      <c r="I3384" t="s">
        <v>268</v>
      </c>
      <c r="J3384">
        <v>0.5</v>
      </c>
      <c r="K3384">
        <v>0</v>
      </c>
    </row>
    <row r="3385" spans="1:11">
      <c r="A3385" s="57">
        <v>41456</v>
      </c>
      <c r="B3385">
        <v>14588</v>
      </c>
      <c r="C3385">
        <v>5048170.43</v>
      </c>
      <c r="D3385">
        <v>5048170.43</v>
      </c>
      <c r="E3385">
        <v>5048170.43</v>
      </c>
      <c r="F3385">
        <v>5732</v>
      </c>
      <c r="G3385" t="s">
        <v>411</v>
      </c>
      <c r="H3385" t="s">
        <v>265</v>
      </c>
      <c r="I3385" t="s">
        <v>268</v>
      </c>
      <c r="J3385">
        <v>0.5</v>
      </c>
      <c r="K3385">
        <v>0</v>
      </c>
    </row>
    <row r="3386" spans="1:11">
      <c r="A3386" s="57">
        <v>41456</v>
      </c>
      <c r="B3386">
        <v>610</v>
      </c>
      <c r="C3386">
        <v>101345.87</v>
      </c>
      <c r="D3386">
        <v>104332.75</v>
      </c>
      <c r="E3386">
        <v>104332.75</v>
      </c>
      <c r="F3386">
        <v>5732</v>
      </c>
      <c r="G3386" t="s">
        <v>411</v>
      </c>
      <c r="H3386" t="s">
        <v>267</v>
      </c>
      <c r="I3386" t="s">
        <v>268</v>
      </c>
      <c r="J3386">
        <v>0.5</v>
      </c>
      <c r="K3386">
        <v>0</v>
      </c>
    </row>
    <row r="3387" spans="1:11">
      <c r="A3387" s="57">
        <v>41456</v>
      </c>
      <c r="B3387">
        <v>263</v>
      </c>
      <c r="C3387">
        <v>68889.64</v>
      </c>
      <c r="D3387">
        <v>68889.64</v>
      </c>
      <c r="E3387">
        <v>68889.64</v>
      </c>
      <c r="F3387">
        <v>5733</v>
      </c>
      <c r="G3387" t="s">
        <v>412</v>
      </c>
      <c r="H3387" t="s">
        <v>265</v>
      </c>
      <c r="I3387" t="s">
        <v>268</v>
      </c>
      <c r="J3387">
        <v>0.5</v>
      </c>
      <c r="K3387">
        <v>0</v>
      </c>
    </row>
    <row r="3388" spans="1:11">
      <c r="A3388" s="57">
        <v>41456</v>
      </c>
      <c r="B3388">
        <v>33</v>
      </c>
      <c r="C3388">
        <v>13793.32</v>
      </c>
      <c r="D3388">
        <v>14207.1</v>
      </c>
      <c r="E3388">
        <v>14207.1</v>
      </c>
      <c r="F3388">
        <v>5733</v>
      </c>
      <c r="G3388" t="s">
        <v>412</v>
      </c>
      <c r="H3388" t="s">
        <v>267</v>
      </c>
      <c r="I3388" t="s">
        <v>268</v>
      </c>
      <c r="J3388">
        <v>0.5</v>
      </c>
      <c r="K3388">
        <v>0</v>
      </c>
    </row>
    <row r="3389" spans="1:11">
      <c r="A3389" s="57">
        <v>41456</v>
      </c>
      <c r="B3389">
        <v>22</v>
      </c>
      <c r="C3389">
        <v>6865</v>
      </c>
      <c r="D3389">
        <v>6865</v>
      </c>
      <c r="E3389">
        <v>6865</v>
      </c>
      <c r="F3389">
        <v>5734</v>
      </c>
      <c r="G3389" t="s">
        <v>413</v>
      </c>
      <c r="H3389" t="s">
        <v>265</v>
      </c>
      <c r="I3389" t="s">
        <v>268</v>
      </c>
      <c r="J3389">
        <v>0.5</v>
      </c>
      <c r="K3389">
        <v>0</v>
      </c>
    </row>
    <row r="3390" spans="1:11">
      <c r="A3390" s="57">
        <v>41456</v>
      </c>
      <c r="B3390">
        <v>296</v>
      </c>
      <c r="C3390">
        <v>61892.45</v>
      </c>
      <c r="D3390">
        <v>63829.25</v>
      </c>
      <c r="E3390">
        <v>63829.25</v>
      </c>
      <c r="F3390">
        <v>5734</v>
      </c>
      <c r="G3390" t="s">
        <v>413</v>
      </c>
      <c r="H3390" t="s">
        <v>267</v>
      </c>
      <c r="I3390" t="s">
        <v>268</v>
      </c>
      <c r="J3390">
        <v>0.5</v>
      </c>
      <c r="K3390">
        <v>0</v>
      </c>
    </row>
    <row r="3391" spans="1:11">
      <c r="A3391" s="57">
        <v>41456</v>
      </c>
      <c r="B3391">
        <v>2132</v>
      </c>
      <c r="C3391">
        <v>51313.67</v>
      </c>
      <c r="D3391">
        <v>51313.67</v>
      </c>
      <c r="E3391">
        <v>51313.67</v>
      </c>
      <c r="F3391">
        <v>5735</v>
      </c>
      <c r="G3391" t="s">
        <v>414</v>
      </c>
      <c r="H3391" t="s">
        <v>265</v>
      </c>
      <c r="I3391" t="s">
        <v>268</v>
      </c>
      <c r="J3391">
        <v>0.5</v>
      </c>
      <c r="K3391">
        <v>0</v>
      </c>
    </row>
    <row r="3392" spans="1:11">
      <c r="A3392" s="57">
        <v>41456</v>
      </c>
      <c r="B3392">
        <v>24</v>
      </c>
      <c r="C3392">
        <v>1507.02</v>
      </c>
      <c r="D3392">
        <v>1552.22</v>
      </c>
      <c r="E3392">
        <v>1552.22</v>
      </c>
      <c r="F3392">
        <v>5735</v>
      </c>
      <c r="G3392" t="s">
        <v>414</v>
      </c>
      <c r="H3392" t="s">
        <v>267</v>
      </c>
      <c r="I3392" t="s">
        <v>268</v>
      </c>
      <c r="J3392">
        <v>0.5</v>
      </c>
      <c r="K3392">
        <v>0</v>
      </c>
    </row>
    <row r="3393" spans="1:11">
      <c r="A3393" s="57">
        <v>41456</v>
      </c>
      <c r="B3393">
        <v>7224</v>
      </c>
      <c r="C3393">
        <v>704868.11</v>
      </c>
      <c r="D3393">
        <v>704868.11</v>
      </c>
      <c r="E3393">
        <v>704868.11</v>
      </c>
      <c r="F3393">
        <v>5811</v>
      </c>
      <c r="G3393" t="s">
        <v>415</v>
      </c>
      <c r="H3393" t="s">
        <v>265</v>
      </c>
      <c r="I3393" t="s">
        <v>274</v>
      </c>
      <c r="J3393">
        <v>0.52</v>
      </c>
      <c r="K3393">
        <v>0</v>
      </c>
    </row>
    <row r="3394" spans="1:11">
      <c r="A3394" s="57">
        <v>41456</v>
      </c>
      <c r="B3394">
        <v>328</v>
      </c>
      <c r="C3394">
        <v>25747</v>
      </c>
      <c r="D3394">
        <v>26565.360000000001</v>
      </c>
      <c r="E3394">
        <v>26565.360000000001</v>
      </c>
      <c r="F3394">
        <v>5811</v>
      </c>
      <c r="G3394" t="s">
        <v>415</v>
      </c>
      <c r="H3394" t="s">
        <v>267</v>
      </c>
      <c r="I3394" t="s">
        <v>274</v>
      </c>
      <c r="J3394">
        <v>0.52</v>
      </c>
      <c r="K3394">
        <v>0</v>
      </c>
    </row>
    <row r="3395" spans="1:11">
      <c r="A3395" s="57">
        <v>41456</v>
      </c>
      <c r="B3395">
        <v>2</v>
      </c>
      <c r="C3395">
        <v>211.4</v>
      </c>
      <c r="D3395">
        <v>0</v>
      </c>
      <c r="E3395">
        <v>211.4</v>
      </c>
      <c r="F3395">
        <v>5812</v>
      </c>
      <c r="G3395" t="s">
        <v>416</v>
      </c>
      <c r="H3395" t="s">
        <v>265</v>
      </c>
      <c r="I3395">
        <v>0</v>
      </c>
      <c r="J3395">
        <v>0</v>
      </c>
      <c r="K3395">
        <v>0</v>
      </c>
    </row>
    <row r="3396" spans="1:11">
      <c r="A3396" s="57">
        <v>41456</v>
      </c>
      <c r="B3396">
        <v>82775</v>
      </c>
      <c r="C3396">
        <v>7141279.21</v>
      </c>
      <c r="D3396">
        <v>7141279.21</v>
      </c>
      <c r="E3396">
        <v>7141279.21</v>
      </c>
      <c r="F3396">
        <v>5812</v>
      </c>
      <c r="G3396" t="s">
        <v>416</v>
      </c>
      <c r="H3396" t="s">
        <v>265</v>
      </c>
      <c r="I3396" t="s">
        <v>274</v>
      </c>
      <c r="J3396">
        <v>0.52</v>
      </c>
      <c r="K3396">
        <v>0</v>
      </c>
    </row>
    <row r="3397" spans="1:11">
      <c r="A3397" s="57">
        <v>41456</v>
      </c>
      <c r="B3397">
        <v>2</v>
      </c>
      <c r="C3397">
        <v>332.18</v>
      </c>
      <c r="D3397">
        <v>0</v>
      </c>
      <c r="E3397">
        <v>342.14</v>
      </c>
      <c r="F3397">
        <v>5812</v>
      </c>
      <c r="G3397" t="s">
        <v>416</v>
      </c>
      <c r="H3397" t="s">
        <v>267</v>
      </c>
      <c r="I3397">
        <v>0</v>
      </c>
      <c r="J3397">
        <v>0</v>
      </c>
      <c r="K3397">
        <v>0</v>
      </c>
    </row>
    <row r="3398" spans="1:11">
      <c r="A3398" s="57">
        <v>41456</v>
      </c>
      <c r="B3398">
        <v>10438</v>
      </c>
      <c r="C3398">
        <v>1203584.81</v>
      </c>
      <c r="D3398">
        <v>1239702.45</v>
      </c>
      <c r="E3398">
        <v>1239702.45</v>
      </c>
      <c r="F3398">
        <v>5812</v>
      </c>
      <c r="G3398" t="s">
        <v>416</v>
      </c>
      <c r="H3398" t="s">
        <v>267</v>
      </c>
      <c r="I3398" t="s">
        <v>274</v>
      </c>
      <c r="J3398">
        <v>0.52</v>
      </c>
      <c r="K3398">
        <v>0</v>
      </c>
    </row>
    <row r="3399" spans="1:11">
      <c r="A3399" s="57">
        <v>41456</v>
      </c>
      <c r="B3399">
        <v>19717</v>
      </c>
      <c r="C3399">
        <v>1964687.56</v>
      </c>
      <c r="D3399">
        <v>1964687.56</v>
      </c>
      <c r="E3399">
        <v>1964687.56</v>
      </c>
      <c r="F3399">
        <v>5813</v>
      </c>
      <c r="G3399" t="s">
        <v>417</v>
      </c>
      <c r="H3399" t="s">
        <v>265</v>
      </c>
      <c r="I3399" t="s">
        <v>274</v>
      </c>
      <c r="J3399">
        <v>0.52</v>
      </c>
      <c r="K3399">
        <v>0</v>
      </c>
    </row>
    <row r="3400" spans="1:11">
      <c r="A3400" s="57">
        <v>41456</v>
      </c>
      <c r="B3400">
        <v>1548</v>
      </c>
      <c r="C3400">
        <v>181839.1</v>
      </c>
      <c r="D3400">
        <v>187310.26</v>
      </c>
      <c r="E3400">
        <v>187310.26</v>
      </c>
      <c r="F3400">
        <v>5813</v>
      </c>
      <c r="G3400" t="s">
        <v>417</v>
      </c>
      <c r="H3400" t="s">
        <v>267</v>
      </c>
      <c r="I3400" t="s">
        <v>274</v>
      </c>
      <c r="J3400">
        <v>0.52</v>
      </c>
      <c r="K3400">
        <v>0</v>
      </c>
    </row>
    <row r="3401" spans="1:11">
      <c r="A3401" s="57">
        <v>41456</v>
      </c>
      <c r="B3401">
        <v>1</v>
      </c>
      <c r="C3401">
        <v>11.45</v>
      </c>
      <c r="D3401">
        <v>0</v>
      </c>
      <c r="E3401">
        <v>11.45</v>
      </c>
      <c r="F3401">
        <v>5814</v>
      </c>
      <c r="G3401" t="s">
        <v>418</v>
      </c>
      <c r="H3401" t="s">
        <v>265</v>
      </c>
      <c r="I3401">
        <v>0</v>
      </c>
      <c r="J3401">
        <v>0</v>
      </c>
      <c r="K3401">
        <v>0</v>
      </c>
    </row>
    <row r="3402" spans="1:11">
      <c r="A3402" s="57">
        <v>41456</v>
      </c>
      <c r="B3402">
        <v>34755</v>
      </c>
      <c r="C3402">
        <v>612172.43999999994</v>
      </c>
      <c r="D3402">
        <v>612172.43999999994</v>
      </c>
      <c r="E3402">
        <v>612172.43999999994</v>
      </c>
      <c r="F3402">
        <v>5814</v>
      </c>
      <c r="G3402" t="s">
        <v>418</v>
      </c>
      <c r="H3402" t="s">
        <v>265</v>
      </c>
      <c r="I3402" t="s">
        <v>274</v>
      </c>
      <c r="J3402">
        <v>0.52</v>
      </c>
      <c r="K3402">
        <v>0</v>
      </c>
    </row>
    <row r="3403" spans="1:11">
      <c r="A3403" s="57">
        <v>41456</v>
      </c>
      <c r="B3403">
        <v>1327</v>
      </c>
      <c r="C3403">
        <v>32091.69</v>
      </c>
      <c r="D3403">
        <v>33054.81</v>
      </c>
      <c r="E3403">
        <v>33054.81</v>
      </c>
      <c r="F3403">
        <v>5814</v>
      </c>
      <c r="G3403" t="s">
        <v>418</v>
      </c>
      <c r="H3403" t="s">
        <v>267</v>
      </c>
      <c r="I3403" t="s">
        <v>274</v>
      </c>
      <c r="J3403">
        <v>0.52</v>
      </c>
      <c r="K3403">
        <v>0</v>
      </c>
    </row>
    <row r="3404" spans="1:11">
      <c r="A3404" s="57">
        <v>41456</v>
      </c>
      <c r="B3404">
        <v>2</v>
      </c>
      <c r="C3404">
        <v>73.489999999999995</v>
      </c>
      <c r="D3404">
        <v>0</v>
      </c>
      <c r="E3404">
        <v>73.489999999999995</v>
      </c>
      <c r="F3404">
        <v>5912</v>
      </c>
      <c r="G3404" t="s">
        <v>419</v>
      </c>
      <c r="H3404" t="s">
        <v>265</v>
      </c>
      <c r="I3404">
        <v>0</v>
      </c>
      <c r="J3404">
        <v>0</v>
      </c>
      <c r="K3404">
        <v>0</v>
      </c>
    </row>
    <row r="3405" spans="1:11">
      <c r="A3405" s="57">
        <v>41456</v>
      </c>
      <c r="B3405">
        <v>55647</v>
      </c>
      <c r="C3405">
        <v>2554975.8199999998</v>
      </c>
      <c r="D3405">
        <v>2554975.8199999998</v>
      </c>
      <c r="E3405">
        <v>2554975.8199999998</v>
      </c>
      <c r="F3405">
        <v>5912</v>
      </c>
      <c r="G3405" t="s">
        <v>419</v>
      </c>
      <c r="H3405" t="s">
        <v>265</v>
      </c>
      <c r="I3405" t="s">
        <v>266</v>
      </c>
      <c r="J3405">
        <v>0.5</v>
      </c>
      <c r="K3405">
        <v>0</v>
      </c>
    </row>
    <row r="3406" spans="1:11">
      <c r="A3406" s="57">
        <v>41456</v>
      </c>
      <c r="B3406">
        <v>1028</v>
      </c>
      <c r="C3406">
        <v>52306.96</v>
      </c>
      <c r="D3406">
        <v>53895.040000000001</v>
      </c>
      <c r="E3406">
        <v>53895.040000000001</v>
      </c>
      <c r="F3406">
        <v>5912</v>
      </c>
      <c r="G3406" t="s">
        <v>419</v>
      </c>
      <c r="H3406" t="s">
        <v>267</v>
      </c>
      <c r="I3406" t="s">
        <v>266</v>
      </c>
      <c r="J3406">
        <v>0.5</v>
      </c>
      <c r="K3406">
        <v>0</v>
      </c>
    </row>
    <row r="3407" spans="1:11">
      <c r="A3407" s="57">
        <v>41456</v>
      </c>
      <c r="B3407">
        <v>4</v>
      </c>
      <c r="C3407">
        <v>544.65</v>
      </c>
      <c r="D3407">
        <v>0</v>
      </c>
      <c r="E3407">
        <v>544.65</v>
      </c>
      <c r="F3407">
        <v>5921</v>
      </c>
      <c r="G3407" t="s">
        <v>420</v>
      </c>
      <c r="H3407" t="s">
        <v>265</v>
      </c>
      <c r="I3407">
        <v>0</v>
      </c>
      <c r="J3407">
        <v>0</v>
      </c>
      <c r="K3407">
        <v>0</v>
      </c>
    </row>
    <row r="3408" spans="1:11">
      <c r="A3408" s="57">
        <v>41456</v>
      </c>
      <c r="B3408">
        <v>150938</v>
      </c>
      <c r="C3408">
        <v>11303897.24</v>
      </c>
      <c r="D3408">
        <v>11303897.24</v>
      </c>
      <c r="E3408">
        <v>11303897.24</v>
      </c>
      <c r="F3408">
        <v>5921</v>
      </c>
      <c r="G3408" t="s">
        <v>420</v>
      </c>
      <c r="H3408" t="s">
        <v>265</v>
      </c>
      <c r="I3408" t="s">
        <v>268</v>
      </c>
      <c r="J3408">
        <v>0.5</v>
      </c>
      <c r="K3408">
        <v>0</v>
      </c>
    </row>
    <row r="3409" spans="1:11">
      <c r="A3409" s="57">
        <v>41456</v>
      </c>
      <c r="B3409">
        <v>508</v>
      </c>
      <c r="C3409">
        <v>40340.32</v>
      </c>
      <c r="D3409">
        <v>41565.32</v>
      </c>
      <c r="E3409">
        <v>41565.32</v>
      </c>
      <c r="F3409">
        <v>5921</v>
      </c>
      <c r="G3409" t="s">
        <v>420</v>
      </c>
      <c r="H3409" t="s">
        <v>267</v>
      </c>
      <c r="I3409" t="s">
        <v>268</v>
      </c>
      <c r="J3409">
        <v>0.5</v>
      </c>
      <c r="K3409">
        <v>0</v>
      </c>
    </row>
    <row r="3410" spans="1:11">
      <c r="A3410" s="57">
        <v>41456</v>
      </c>
      <c r="B3410">
        <v>4</v>
      </c>
      <c r="C3410">
        <v>181.06</v>
      </c>
      <c r="D3410">
        <v>186.5</v>
      </c>
      <c r="E3410">
        <v>186.5</v>
      </c>
      <c r="F3410">
        <v>5931</v>
      </c>
      <c r="G3410" t="s">
        <v>421</v>
      </c>
      <c r="H3410" t="s">
        <v>267</v>
      </c>
      <c r="I3410" t="s">
        <v>268</v>
      </c>
      <c r="J3410">
        <v>0.5</v>
      </c>
      <c r="K3410">
        <v>0</v>
      </c>
    </row>
    <row r="3411" spans="1:11">
      <c r="A3411" s="57">
        <v>41456</v>
      </c>
      <c r="B3411">
        <v>141</v>
      </c>
      <c r="C3411">
        <v>77697.039999999994</v>
      </c>
      <c r="D3411">
        <v>77697.039999999994</v>
      </c>
      <c r="E3411">
        <v>77697.039999999994</v>
      </c>
      <c r="F3411">
        <v>5932</v>
      </c>
      <c r="G3411" t="s">
        <v>422</v>
      </c>
      <c r="H3411" t="s">
        <v>265</v>
      </c>
      <c r="I3411" t="s">
        <v>268</v>
      </c>
      <c r="J3411">
        <v>0.5</v>
      </c>
      <c r="K3411">
        <v>0</v>
      </c>
    </row>
    <row r="3412" spans="1:11">
      <c r="A3412" s="57">
        <v>41456</v>
      </c>
      <c r="B3412">
        <v>48</v>
      </c>
      <c r="C3412">
        <v>10226.76</v>
      </c>
      <c r="D3412">
        <v>10533.58</v>
      </c>
      <c r="E3412">
        <v>10533.58</v>
      </c>
      <c r="F3412">
        <v>5932</v>
      </c>
      <c r="G3412" t="s">
        <v>422</v>
      </c>
      <c r="H3412" t="s">
        <v>267</v>
      </c>
      <c r="I3412" t="s">
        <v>268</v>
      </c>
      <c r="J3412">
        <v>0.5</v>
      </c>
      <c r="K3412">
        <v>0</v>
      </c>
    </row>
    <row r="3413" spans="1:11">
      <c r="A3413" s="57">
        <v>41456</v>
      </c>
      <c r="B3413">
        <v>24</v>
      </c>
      <c r="C3413">
        <v>5173.8</v>
      </c>
      <c r="D3413">
        <v>5173.8</v>
      </c>
      <c r="E3413">
        <v>5173.8</v>
      </c>
      <c r="F3413">
        <v>5933</v>
      </c>
      <c r="G3413" t="s">
        <v>423</v>
      </c>
      <c r="H3413" t="s">
        <v>265</v>
      </c>
      <c r="I3413" t="s">
        <v>268</v>
      </c>
      <c r="J3413">
        <v>0.5</v>
      </c>
      <c r="K3413">
        <v>0</v>
      </c>
    </row>
    <row r="3414" spans="1:11">
      <c r="A3414" s="57">
        <v>41456</v>
      </c>
      <c r="B3414">
        <v>1</v>
      </c>
      <c r="C3414">
        <v>369.11</v>
      </c>
      <c r="D3414">
        <v>380.19</v>
      </c>
      <c r="E3414">
        <v>380.19</v>
      </c>
      <c r="F3414">
        <v>5933</v>
      </c>
      <c r="G3414" t="s">
        <v>423</v>
      </c>
      <c r="H3414" t="s">
        <v>267</v>
      </c>
      <c r="I3414" t="s">
        <v>268</v>
      </c>
      <c r="J3414">
        <v>0.5</v>
      </c>
      <c r="K3414">
        <v>0</v>
      </c>
    </row>
    <row r="3415" spans="1:11">
      <c r="A3415" s="57">
        <v>41456</v>
      </c>
      <c r="B3415">
        <v>4</v>
      </c>
      <c r="C3415">
        <v>1983.2</v>
      </c>
      <c r="D3415">
        <v>1983.2</v>
      </c>
      <c r="E3415">
        <v>1983.2</v>
      </c>
      <c r="F3415">
        <v>5935</v>
      </c>
      <c r="G3415" t="s">
        <v>424</v>
      </c>
      <c r="H3415" t="s">
        <v>265</v>
      </c>
      <c r="I3415" t="s">
        <v>271</v>
      </c>
      <c r="J3415">
        <v>0.52</v>
      </c>
      <c r="K3415">
        <v>0</v>
      </c>
    </row>
    <row r="3416" spans="1:11">
      <c r="A3416" s="57">
        <v>41456</v>
      </c>
      <c r="B3416">
        <v>1</v>
      </c>
      <c r="C3416">
        <v>115.66</v>
      </c>
      <c r="D3416">
        <v>119.12</v>
      </c>
      <c r="E3416">
        <v>119.12</v>
      </c>
      <c r="F3416">
        <v>5937</v>
      </c>
      <c r="G3416" t="s">
        <v>425</v>
      </c>
      <c r="H3416" t="s">
        <v>267</v>
      </c>
      <c r="I3416" t="s">
        <v>268</v>
      </c>
      <c r="J3416">
        <v>0.5</v>
      </c>
      <c r="K3416">
        <v>0</v>
      </c>
    </row>
    <row r="3417" spans="1:11">
      <c r="A3417" s="57">
        <v>41456</v>
      </c>
      <c r="B3417">
        <v>379</v>
      </c>
      <c r="C3417">
        <v>112371.95</v>
      </c>
      <c r="D3417">
        <v>112371.95</v>
      </c>
      <c r="E3417">
        <v>112371.95</v>
      </c>
      <c r="F3417">
        <v>5940</v>
      </c>
      <c r="G3417" t="s">
        <v>426</v>
      </c>
      <c r="H3417" t="s">
        <v>265</v>
      </c>
      <c r="I3417" t="s">
        <v>268</v>
      </c>
      <c r="J3417">
        <v>0.5</v>
      </c>
      <c r="K3417">
        <v>0</v>
      </c>
    </row>
    <row r="3418" spans="1:11">
      <c r="A3418" s="57">
        <v>41456</v>
      </c>
      <c r="B3418">
        <v>542</v>
      </c>
      <c r="C3418">
        <v>93071.45</v>
      </c>
      <c r="D3418">
        <v>93574.55</v>
      </c>
      <c r="E3418">
        <v>93574.55</v>
      </c>
      <c r="F3418">
        <v>5940</v>
      </c>
      <c r="G3418" t="s">
        <v>426</v>
      </c>
      <c r="H3418" t="s">
        <v>267</v>
      </c>
      <c r="I3418" t="s">
        <v>268</v>
      </c>
      <c r="J3418">
        <v>0.5</v>
      </c>
      <c r="K3418">
        <v>0</v>
      </c>
    </row>
    <row r="3419" spans="1:11">
      <c r="A3419" s="57">
        <v>41456</v>
      </c>
      <c r="B3419">
        <v>15459</v>
      </c>
      <c r="C3419">
        <v>1789768.03</v>
      </c>
      <c r="D3419">
        <v>1789768.03</v>
      </c>
      <c r="E3419">
        <v>1789768.03</v>
      </c>
      <c r="F3419">
        <v>5941</v>
      </c>
      <c r="G3419" t="s">
        <v>427</v>
      </c>
      <c r="H3419" t="s">
        <v>265</v>
      </c>
      <c r="I3419" t="s">
        <v>268</v>
      </c>
      <c r="J3419">
        <v>0.5</v>
      </c>
      <c r="K3419">
        <v>0</v>
      </c>
    </row>
    <row r="3420" spans="1:11">
      <c r="A3420" s="57">
        <v>41456</v>
      </c>
      <c r="B3420">
        <v>1787</v>
      </c>
      <c r="C3420">
        <v>274863.32</v>
      </c>
      <c r="D3420">
        <v>283264.26</v>
      </c>
      <c r="E3420">
        <v>283264.26</v>
      </c>
      <c r="F3420">
        <v>5941</v>
      </c>
      <c r="G3420" t="s">
        <v>427</v>
      </c>
      <c r="H3420" t="s">
        <v>267</v>
      </c>
      <c r="I3420" t="s">
        <v>268</v>
      </c>
      <c r="J3420">
        <v>0.5</v>
      </c>
      <c r="K3420">
        <v>0</v>
      </c>
    </row>
    <row r="3421" spans="1:11">
      <c r="A3421" s="57">
        <v>41456</v>
      </c>
      <c r="B3421">
        <v>7078</v>
      </c>
      <c r="C3421">
        <v>495875.22</v>
      </c>
      <c r="D3421">
        <v>495875.22</v>
      </c>
      <c r="E3421">
        <v>495875.22</v>
      </c>
      <c r="F3421">
        <v>5942</v>
      </c>
      <c r="G3421" t="s">
        <v>428</v>
      </c>
      <c r="H3421" t="s">
        <v>265</v>
      </c>
      <c r="I3421" t="s">
        <v>268</v>
      </c>
      <c r="J3421">
        <v>0.5</v>
      </c>
      <c r="K3421">
        <v>0</v>
      </c>
    </row>
    <row r="3422" spans="1:11">
      <c r="A3422" s="57">
        <v>41456</v>
      </c>
      <c r="B3422">
        <v>1804</v>
      </c>
      <c r="C3422">
        <v>102401.43</v>
      </c>
      <c r="D3422">
        <v>103790.15</v>
      </c>
      <c r="E3422">
        <v>103790.15</v>
      </c>
      <c r="F3422">
        <v>5942</v>
      </c>
      <c r="G3422" t="s">
        <v>428</v>
      </c>
      <c r="H3422" t="s">
        <v>267</v>
      </c>
      <c r="I3422" t="s">
        <v>268</v>
      </c>
      <c r="J3422">
        <v>0.5</v>
      </c>
      <c r="K3422">
        <v>0</v>
      </c>
    </row>
    <row r="3423" spans="1:11">
      <c r="A3423" s="57">
        <v>41456</v>
      </c>
      <c r="B3423">
        <v>16843</v>
      </c>
      <c r="C3423">
        <v>1600155.96</v>
      </c>
      <c r="D3423">
        <v>1600155.96</v>
      </c>
      <c r="E3423">
        <v>1600155.96</v>
      </c>
      <c r="F3423">
        <v>5943</v>
      </c>
      <c r="G3423" t="s">
        <v>429</v>
      </c>
      <c r="H3423" t="s">
        <v>265</v>
      </c>
      <c r="I3423" t="s">
        <v>268</v>
      </c>
      <c r="J3423">
        <v>0.5</v>
      </c>
      <c r="K3423">
        <v>0</v>
      </c>
    </row>
    <row r="3424" spans="1:11">
      <c r="A3424" s="57">
        <v>41456</v>
      </c>
      <c r="B3424">
        <v>182</v>
      </c>
      <c r="C3424">
        <v>14280.21</v>
      </c>
      <c r="D3424">
        <v>14739.57</v>
      </c>
      <c r="E3424">
        <v>14739.57</v>
      </c>
      <c r="F3424">
        <v>5943</v>
      </c>
      <c r="G3424" t="s">
        <v>429</v>
      </c>
      <c r="H3424" t="s">
        <v>267</v>
      </c>
      <c r="I3424" t="s">
        <v>268</v>
      </c>
      <c r="J3424">
        <v>0.5</v>
      </c>
      <c r="K3424">
        <v>0</v>
      </c>
    </row>
    <row r="3425" spans="1:11">
      <c r="A3425" s="57">
        <v>41456</v>
      </c>
      <c r="B3425">
        <v>1</v>
      </c>
      <c r="C3425">
        <v>65.92</v>
      </c>
      <c r="D3425">
        <v>0</v>
      </c>
      <c r="E3425">
        <v>65.92</v>
      </c>
      <c r="F3425">
        <v>5944</v>
      </c>
      <c r="G3425" t="s">
        <v>430</v>
      </c>
      <c r="H3425" t="s">
        <v>265</v>
      </c>
      <c r="I3425">
        <v>0</v>
      </c>
      <c r="J3425">
        <v>0</v>
      </c>
      <c r="K3425">
        <v>0</v>
      </c>
    </row>
    <row r="3426" spans="1:11">
      <c r="A3426" s="57">
        <v>41456</v>
      </c>
      <c r="B3426">
        <v>5569</v>
      </c>
      <c r="C3426">
        <v>2253213.7999999998</v>
      </c>
      <c r="D3426">
        <v>2253213.7999999998</v>
      </c>
      <c r="E3426">
        <v>2253213.7999999998</v>
      </c>
      <c r="F3426">
        <v>5944</v>
      </c>
      <c r="G3426" t="s">
        <v>430</v>
      </c>
      <c r="H3426" t="s">
        <v>265</v>
      </c>
      <c r="I3426" t="s">
        <v>268</v>
      </c>
      <c r="J3426">
        <v>0.5</v>
      </c>
      <c r="K3426">
        <v>0</v>
      </c>
    </row>
    <row r="3427" spans="1:11">
      <c r="A3427" s="57">
        <v>41456</v>
      </c>
      <c r="B3427">
        <v>683</v>
      </c>
      <c r="C3427">
        <v>636721.88</v>
      </c>
      <c r="D3427">
        <v>656140.24</v>
      </c>
      <c r="E3427">
        <v>656140.24</v>
      </c>
      <c r="F3427">
        <v>5944</v>
      </c>
      <c r="G3427" t="s">
        <v>430</v>
      </c>
      <c r="H3427" t="s">
        <v>267</v>
      </c>
      <c r="I3427" t="s">
        <v>268</v>
      </c>
      <c r="J3427">
        <v>0.5</v>
      </c>
      <c r="K3427">
        <v>0</v>
      </c>
    </row>
    <row r="3428" spans="1:11">
      <c r="A3428" s="57">
        <v>41456</v>
      </c>
      <c r="B3428">
        <v>5116</v>
      </c>
      <c r="C3428">
        <v>343342.17</v>
      </c>
      <c r="D3428">
        <v>343342.17</v>
      </c>
      <c r="E3428">
        <v>343342.17</v>
      </c>
      <c r="F3428">
        <v>5945</v>
      </c>
      <c r="G3428" t="s">
        <v>431</v>
      </c>
      <c r="H3428" t="s">
        <v>265</v>
      </c>
      <c r="I3428" t="s">
        <v>268</v>
      </c>
      <c r="J3428">
        <v>0.5</v>
      </c>
      <c r="K3428">
        <v>0</v>
      </c>
    </row>
    <row r="3429" spans="1:11">
      <c r="A3429" s="57">
        <v>41456</v>
      </c>
      <c r="B3429">
        <v>233</v>
      </c>
      <c r="C3429">
        <v>24228.84</v>
      </c>
      <c r="D3429">
        <v>24957.52</v>
      </c>
      <c r="E3429">
        <v>24957.52</v>
      </c>
      <c r="F3429">
        <v>5945</v>
      </c>
      <c r="G3429" t="s">
        <v>431</v>
      </c>
      <c r="H3429" t="s">
        <v>267</v>
      </c>
      <c r="I3429" t="s">
        <v>268</v>
      </c>
      <c r="J3429">
        <v>0.5</v>
      </c>
      <c r="K3429">
        <v>0</v>
      </c>
    </row>
    <row r="3430" spans="1:11">
      <c r="A3430" s="57">
        <v>41456</v>
      </c>
      <c r="B3430">
        <v>942</v>
      </c>
      <c r="C3430">
        <v>264586.53999999998</v>
      </c>
      <c r="D3430">
        <v>264586.53999999998</v>
      </c>
      <c r="E3430">
        <v>264586.53999999998</v>
      </c>
      <c r="F3430">
        <v>5946</v>
      </c>
      <c r="G3430" t="s">
        <v>432</v>
      </c>
      <c r="H3430" t="s">
        <v>265</v>
      </c>
      <c r="I3430" t="s">
        <v>268</v>
      </c>
      <c r="J3430">
        <v>0.5</v>
      </c>
      <c r="K3430">
        <v>0</v>
      </c>
    </row>
    <row r="3431" spans="1:11">
      <c r="A3431" s="57">
        <v>41456</v>
      </c>
      <c r="B3431">
        <v>176</v>
      </c>
      <c r="C3431">
        <v>40985.22</v>
      </c>
      <c r="D3431">
        <v>41772.22</v>
      </c>
      <c r="E3431">
        <v>41772.22</v>
      </c>
      <c r="F3431">
        <v>5946</v>
      </c>
      <c r="G3431" t="s">
        <v>432</v>
      </c>
      <c r="H3431" t="s">
        <v>267</v>
      </c>
      <c r="I3431" t="s">
        <v>268</v>
      </c>
      <c r="J3431">
        <v>0.5</v>
      </c>
      <c r="K3431">
        <v>0</v>
      </c>
    </row>
    <row r="3432" spans="1:11">
      <c r="A3432" s="57">
        <v>41456</v>
      </c>
      <c r="B3432">
        <v>4901</v>
      </c>
      <c r="C3432">
        <v>389752.04</v>
      </c>
      <c r="D3432">
        <v>389752.04</v>
      </c>
      <c r="E3432">
        <v>389752.04</v>
      </c>
      <c r="F3432">
        <v>5947</v>
      </c>
      <c r="G3432" t="s">
        <v>433</v>
      </c>
      <c r="H3432" t="s">
        <v>265</v>
      </c>
      <c r="I3432" t="s">
        <v>268</v>
      </c>
      <c r="J3432">
        <v>0.5</v>
      </c>
      <c r="K3432">
        <v>0</v>
      </c>
    </row>
    <row r="3433" spans="1:11">
      <c r="A3433" s="57">
        <v>41456</v>
      </c>
      <c r="B3433">
        <v>1433</v>
      </c>
      <c r="C3433">
        <v>135845.32999999999</v>
      </c>
      <c r="D3433">
        <v>139987.60999999999</v>
      </c>
      <c r="E3433">
        <v>139987.60999999999</v>
      </c>
      <c r="F3433">
        <v>5947</v>
      </c>
      <c r="G3433" t="s">
        <v>433</v>
      </c>
      <c r="H3433" t="s">
        <v>267</v>
      </c>
      <c r="I3433" t="s">
        <v>268</v>
      </c>
      <c r="J3433">
        <v>0.5</v>
      </c>
      <c r="K3433">
        <v>0</v>
      </c>
    </row>
    <row r="3434" spans="1:11">
      <c r="A3434" s="57">
        <v>41456</v>
      </c>
      <c r="B3434">
        <v>1260</v>
      </c>
      <c r="C3434">
        <v>218202.16</v>
      </c>
      <c r="D3434">
        <v>218202.16</v>
      </c>
      <c r="E3434">
        <v>218202.16</v>
      </c>
      <c r="F3434">
        <v>5948</v>
      </c>
      <c r="G3434" t="s">
        <v>434</v>
      </c>
      <c r="H3434" t="s">
        <v>265</v>
      </c>
      <c r="I3434" t="s">
        <v>268</v>
      </c>
      <c r="J3434">
        <v>0.5</v>
      </c>
      <c r="K3434">
        <v>0</v>
      </c>
    </row>
    <row r="3435" spans="1:11">
      <c r="A3435" s="57">
        <v>41456</v>
      </c>
      <c r="B3435">
        <v>390</v>
      </c>
      <c r="C3435">
        <v>178701.25</v>
      </c>
      <c r="D3435">
        <v>184093.13</v>
      </c>
      <c r="E3435">
        <v>184093.13</v>
      </c>
      <c r="F3435">
        <v>5948</v>
      </c>
      <c r="G3435" t="s">
        <v>434</v>
      </c>
      <c r="H3435" t="s">
        <v>267</v>
      </c>
      <c r="I3435" t="s">
        <v>268</v>
      </c>
      <c r="J3435">
        <v>0.5</v>
      </c>
      <c r="K3435">
        <v>0</v>
      </c>
    </row>
    <row r="3436" spans="1:11">
      <c r="A3436" s="57">
        <v>41456</v>
      </c>
      <c r="B3436">
        <v>125</v>
      </c>
      <c r="C3436">
        <v>23287.22</v>
      </c>
      <c r="D3436">
        <v>23287.22</v>
      </c>
      <c r="E3436">
        <v>23287.22</v>
      </c>
      <c r="F3436">
        <v>5949</v>
      </c>
      <c r="G3436" t="s">
        <v>435</v>
      </c>
      <c r="H3436" t="s">
        <v>265</v>
      </c>
      <c r="I3436" t="s">
        <v>268</v>
      </c>
      <c r="J3436">
        <v>0.5</v>
      </c>
      <c r="K3436">
        <v>0</v>
      </c>
    </row>
    <row r="3437" spans="1:11">
      <c r="A3437" s="57">
        <v>41456</v>
      </c>
      <c r="B3437">
        <v>71</v>
      </c>
      <c r="C3437">
        <v>11993.87</v>
      </c>
      <c r="D3437">
        <v>12369.93</v>
      </c>
      <c r="E3437">
        <v>12369.93</v>
      </c>
      <c r="F3437">
        <v>5949</v>
      </c>
      <c r="G3437" t="s">
        <v>435</v>
      </c>
      <c r="H3437" t="s">
        <v>267</v>
      </c>
      <c r="I3437" t="s">
        <v>268</v>
      </c>
      <c r="J3437">
        <v>0.5</v>
      </c>
      <c r="K3437">
        <v>0</v>
      </c>
    </row>
    <row r="3438" spans="1:11">
      <c r="A3438" s="57">
        <v>41456</v>
      </c>
      <c r="B3438">
        <v>989</v>
      </c>
      <c r="C3438">
        <v>127992.21</v>
      </c>
      <c r="D3438">
        <v>127992.21</v>
      </c>
      <c r="E3438">
        <v>127992.21</v>
      </c>
      <c r="F3438">
        <v>5950</v>
      </c>
      <c r="G3438" t="s">
        <v>436</v>
      </c>
      <c r="H3438" t="s">
        <v>265</v>
      </c>
      <c r="I3438" t="s">
        <v>268</v>
      </c>
      <c r="J3438">
        <v>0.5</v>
      </c>
      <c r="K3438">
        <v>0</v>
      </c>
    </row>
    <row r="3439" spans="1:11">
      <c r="A3439" s="57">
        <v>41456</v>
      </c>
      <c r="B3439">
        <v>89</v>
      </c>
      <c r="C3439">
        <v>21418.34</v>
      </c>
      <c r="D3439">
        <v>22060.92</v>
      </c>
      <c r="E3439">
        <v>22060.92</v>
      </c>
      <c r="F3439">
        <v>5950</v>
      </c>
      <c r="G3439" t="s">
        <v>436</v>
      </c>
      <c r="H3439" t="s">
        <v>267</v>
      </c>
      <c r="I3439" t="s">
        <v>268</v>
      </c>
      <c r="J3439">
        <v>0.5</v>
      </c>
      <c r="K3439">
        <v>0</v>
      </c>
    </row>
    <row r="3440" spans="1:11">
      <c r="A3440" s="57">
        <v>41456</v>
      </c>
      <c r="B3440">
        <v>1</v>
      </c>
      <c r="C3440">
        <v>58.35</v>
      </c>
      <c r="D3440">
        <v>60.11</v>
      </c>
      <c r="E3440">
        <v>60.11</v>
      </c>
      <c r="F3440">
        <v>5960</v>
      </c>
      <c r="G3440" t="s">
        <v>437</v>
      </c>
      <c r="H3440" t="s">
        <v>267</v>
      </c>
      <c r="I3440" t="s">
        <v>275</v>
      </c>
      <c r="J3440">
        <v>0.52</v>
      </c>
      <c r="K3440">
        <v>0</v>
      </c>
    </row>
    <row r="3441" spans="1:11">
      <c r="A3441" s="57">
        <v>41456</v>
      </c>
      <c r="B3441">
        <v>95</v>
      </c>
      <c r="C3441">
        <v>62396.29</v>
      </c>
      <c r="D3441">
        <v>64268.23</v>
      </c>
      <c r="E3441">
        <v>64268.23</v>
      </c>
      <c r="F3441">
        <v>5962</v>
      </c>
      <c r="G3441" t="s">
        <v>438</v>
      </c>
      <c r="H3441" t="s">
        <v>267</v>
      </c>
      <c r="I3441" t="s">
        <v>269</v>
      </c>
      <c r="J3441">
        <v>0.52</v>
      </c>
      <c r="K3441">
        <v>0</v>
      </c>
    </row>
    <row r="3442" spans="1:11">
      <c r="A3442" s="57">
        <v>41456</v>
      </c>
      <c r="B3442">
        <v>1</v>
      </c>
      <c r="C3442">
        <v>67</v>
      </c>
      <c r="D3442">
        <v>0</v>
      </c>
      <c r="E3442">
        <v>67</v>
      </c>
      <c r="F3442">
        <v>5964</v>
      </c>
      <c r="G3442" t="s">
        <v>439</v>
      </c>
      <c r="H3442" t="s">
        <v>265</v>
      </c>
      <c r="I3442">
        <v>0</v>
      </c>
      <c r="J3442">
        <v>0</v>
      </c>
      <c r="K3442">
        <v>0</v>
      </c>
    </row>
    <row r="3443" spans="1:11">
      <c r="A3443" s="57">
        <v>41456</v>
      </c>
      <c r="B3443">
        <v>8626</v>
      </c>
      <c r="C3443">
        <v>1359479.8</v>
      </c>
      <c r="D3443">
        <v>1359479.8</v>
      </c>
      <c r="E3443">
        <v>1359479.8</v>
      </c>
      <c r="F3443">
        <v>5964</v>
      </c>
      <c r="G3443" t="s">
        <v>439</v>
      </c>
      <c r="H3443" t="s">
        <v>265</v>
      </c>
      <c r="I3443" t="s">
        <v>275</v>
      </c>
      <c r="J3443">
        <v>0.52</v>
      </c>
      <c r="K3443">
        <v>0</v>
      </c>
    </row>
    <row r="3444" spans="1:11">
      <c r="A3444" s="57">
        <v>41456</v>
      </c>
      <c r="B3444">
        <v>2899</v>
      </c>
      <c r="C3444">
        <v>520925.73</v>
      </c>
      <c r="D3444">
        <v>536253.73</v>
      </c>
      <c r="E3444">
        <v>536253.73</v>
      </c>
      <c r="F3444">
        <v>5964</v>
      </c>
      <c r="G3444" t="s">
        <v>439</v>
      </c>
      <c r="H3444" t="s">
        <v>267</v>
      </c>
      <c r="I3444" t="s">
        <v>275</v>
      </c>
      <c r="J3444">
        <v>0.52</v>
      </c>
      <c r="K3444">
        <v>0</v>
      </c>
    </row>
    <row r="3445" spans="1:11">
      <c r="A3445" s="57">
        <v>41456</v>
      </c>
      <c r="B3445">
        <v>29</v>
      </c>
      <c r="C3445">
        <v>12421.51</v>
      </c>
      <c r="D3445">
        <v>12794.15</v>
      </c>
      <c r="E3445">
        <v>12794.15</v>
      </c>
      <c r="F3445">
        <v>5965</v>
      </c>
      <c r="G3445" t="s">
        <v>440</v>
      </c>
      <c r="H3445" t="s">
        <v>267</v>
      </c>
      <c r="I3445" t="s">
        <v>275</v>
      </c>
      <c r="J3445">
        <v>0.52</v>
      </c>
      <c r="K3445">
        <v>0</v>
      </c>
    </row>
    <row r="3446" spans="1:11">
      <c r="A3446" s="57">
        <v>41456</v>
      </c>
      <c r="B3446">
        <v>3</v>
      </c>
      <c r="C3446">
        <v>193.84</v>
      </c>
      <c r="D3446">
        <v>199.66</v>
      </c>
      <c r="E3446">
        <v>199.66</v>
      </c>
      <c r="F3446">
        <v>5966</v>
      </c>
      <c r="G3446" t="s">
        <v>441</v>
      </c>
      <c r="H3446" t="s">
        <v>267</v>
      </c>
      <c r="I3446" t="s">
        <v>275</v>
      </c>
      <c r="J3446">
        <v>0.52</v>
      </c>
      <c r="K3446">
        <v>0</v>
      </c>
    </row>
    <row r="3447" spans="1:11">
      <c r="A3447" s="57">
        <v>41456</v>
      </c>
      <c r="B3447">
        <v>3051</v>
      </c>
      <c r="C3447">
        <v>618597.44999999995</v>
      </c>
      <c r="D3447">
        <v>618597.44999999995</v>
      </c>
      <c r="E3447">
        <v>618597.44999999995</v>
      </c>
      <c r="F3447">
        <v>5967</v>
      </c>
      <c r="G3447" t="s">
        <v>442</v>
      </c>
      <c r="H3447" t="s">
        <v>265</v>
      </c>
      <c r="I3447" t="s">
        <v>275</v>
      </c>
      <c r="J3447">
        <v>0.52</v>
      </c>
      <c r="K3447">
        <v>0</v>
      </c>
    </row>
    <row r="3448" spans="1:11">
      <c r="A3448" s="57">
        <v>41456</v>
      </c>
      <c r="B3448">
        <v>2</v>
      </c>
      <c r="C3448">
        <v>14.88</v>
      </c>
      <c r="D3448">
        <v>0</v>
      </c>
      <c r="E3448">
        <v>15.34</v>
      </c>
      <c r="F3448">
        <v>5967</v>
      </c>
      <c r="G3448" t="s">
        <v>442</v>
      </c>
      <c r="H3448" t="s">
        <v>267</v>
      </c>
      <c r="I3448">
        <v>0</v>
      </c>
      <c r="J3448">
        <v>0</v>
      </c>
      <c r="K3448">
        <v>0</v>
      </c>
    </row>
    <row r="3449" spans="1:11">
      <c r="A3449" s="57">
        <v>41456</v>
      </c>
      <c r="B3449">
        <v>16375</v>
      </c>
      <c r="C3449">
        <v>513921.74</v>
      </c>
      <c r="D3449">
        <v>525455.57999999996</v>
      </c>
      <c r="E3449">
        <v>525455.57999999996</v>
      </c>
      <c r="F3449">
        <v>5967</v>
      </c>
      <c r="G3449" t="s">
        <v>442</v>
      </c>
      <c r="H3449" t="s">
        <v>267</v>
      </c>
      <c r="I3449" t="s">
        <v>275</v>
      </c>
      <c r="J3449">
        <v>0.52</v>
      </c>
      <c r="K3449">
        <v>0</v>
      </c>
    </row>
    <row r="3450" spans="1:11">
      <c r="A3450" s="57">
        <v>41456</v>
      </c>
      <c r="B3450">
        <v>1</v>
      </c>
      <c r="C3450">
        <v>-428</v>
      </c>
      <c r="D3450">
        <v>0</v>
      </c>
      <c r="E3450">
        <v>-428</v>
      </c>
      <c r="F3450">
        <v>5968</v>
      </c>
      <c r="G3450" t="s">
        <v>443</v>
      </c>
      <c r="H3450" t="s">
        <v>265</v>
      </c>
      <c r="I3450">
        <v>0</v>
      </c>
      <c r="J3450">
        <v>0</v>
      </c>
      <c r="K3450">
        <v>0</v>
      </c>
    </row>
    <row r="3451" spans="1:11">
      <c r="A3451" s="57">
        <v>41456</v>
      </c>
      <c r="B3451">
        <v>2641</v>
      </c>
      <c r="C3451">
        <v>232404.5</v>
      </c>
      <c r="D3451">
        <v>232404.5</v>
      </c>
      <c r="E3451">
        <v>232404.5</v>
      </c>
      <c r="F3451">
        <v>5968</v>
      </c>
      <c r="G3451" t="s">
        <v>443</v>
      </c>
      <c r="H3451" t="s">
        <v>265</v>
      </c>
      <c r="I3451" t="s">
        <v>275</v>
      </c>
      <c r="J3451">
        <v>0.52</v>
      </c>
      <c r="K3451">
        <v>0</v>
      </c>
    </row>
    <row r="3452" spans="1:11">
      <c r="A3452" s="57">
        <v>41456</v>
      </c>
      <c r="B3452">
        <v>600</v>
      </c>
      <c r="C3452">
        <v>83863.240000000005</v>
      </c>
      <c r="D3452">
        <v>85970.8</v>
      </c>
      <c r="E3452">
        <v>85970.8</v>
      </c>
      <c r="F3452">
        <v>5968</v>
      </c>
      <c r="G3452" t="s">
        <v>443</v>
      </c>
      <c r="H3452" t="s">
        <v>267</v>
      </c>
      <c r="I3452" t="s">
        <v>275</v>
      </c>
      <c r="J3452">
        <v>0.52</v>
      </c>
      <c r="K3452">
        <v>0</v>
      </c>
    </row>
    <row r="3453" spans="1:11">
      <c r="A3453" s="57">
        <v>41456</v>
      </c>
      <c r="B3453">
        <v>6740</v>
      </c>
      <c r="C3453">
        <v>1668323.74</v>
      </c>
      <c r="D3453">
        <v>1668323.74</v>
      </c>
      <c r="E3453">
        <v>1668323.74</v>
      </c>
      <c r="F3453">
        <v>5969</v>
      </c>
      <c r="G3453" t="s">
        <v>444</v>
      </c>
      <c r="H3453" t="s">
        <v>265</v>
      </c>
      <c r="I3453" t="s">
        <v>275</v>
      </c>
      <c r="J3453">
        <v>0.52</v>
      </c>
      <c r="K3453">
        <v>0</v>
      </c>
    </row>
    <row r="3454" spans="1:11">
      <c r="A3454" s="57">
        <v>41456</v>
      </c>
      <c r="B3454">
        <v>3</v>
      </c>
      <c r="C3454">
        <v>505.12</v>
      </c>
      <c r="D3454">
        <v>0</v>
      </c>
      <c r="E3454">
        <v>522.94000000000005</v>
      </c>
      <c r="F3454">
        <v>5969</v>
      </c>
      <c r="G3454" t="s">
        <v>444</v>
      </c>
      <c r="H3454" t="s">
        <v>267</v>
      </c>
      <c r="I3454">
        <v>0</v>
      </c>
      <c r="J3454">
        <v>0</v>
      </c>
      <c r="K3454">
        <v>0</v>
      </c>
    </row>
    <row r="3455" spans="1:11">
      <c r="A3455" s="57">
        <v>41456</v>
      </c>
      <c r="B3455">
        <v>18926</v>
      </c>
      <c r="C3455">
        <v>1764931.38</v>
      </c>
      <c r="D3455">
        <v>1807785.56</v>
      </c>
      <c r="E3455">
        <v>1807785.56</v>
      </c>
      <c r="F3455">
        <v>5969</v>
      </c>
      <c r="G3455" t="s">
        <v>444</v>
      </c>
      <c r="H3455" t="s">
        <v>267</v>
      </c>
      <c r="I3455" t="s">
        <v>275</v>
      </c>
      <c r="J3455">
        <v>0.52</v>
      </c>
      <c r="K3455">
        <v>0</v>
      </c>
    </row>
    <row r="3456" spans="1:11">
      <c r="A3456" s="57">
        <v>41456</v>
      </c>
      <c r="B3456">
        <v>1552</v>
      </c>
      <c r="C3456">
        <v>200988.11</v>
      </c>
      <c r="D3456">
        <v>200988.11</v>
      </c>
      <c r="E3456">
        <v>200988.11</v>
      </c>
      <c r="F3456">
        <v>5970</v>
      </c>
      <c r="G3456" t="s">
        <v>445</v>
      </c>
      <c r="H3456" t="s">
        <v>265</v>
      </c>
      <c r="I3456" t="s">
        <v>268</v>
      </c>
      <c r="J3456">
        <v>0.5</v>
      </c>
      <c r="K3456">
        <v>0</v>
      </c>
    </row>
    <row r="3457" spans="1:11">
      <c r="A3457" s="57">
        <v>41456</v>
      </c>
      <c r="B3457">
        <v>224</v>
      </c>
      <c r="C3457">
        <v>31368.57</v>
      </c>
      <c r="D3457">
        <v>32332.91</v>
      </c>
      <c r="E3457">
        <v>32332.91</v>
      </c>
      <c r="F3457">
        <v>5970</v>
      </c>
      <c r="G3457" t="s">
        <v>445</v>
      </c>
      <c r="H3457" t="s">
        <v>267</v>
      </c>
      <c r="I3457" t="s">
        <v>268</v>
      </c>
      <c r="J3457">
        <v>0.5</v>
      </c>
      <c r="K3457">
        <v>0</v>
      </c>
    </row>
    <row r="3458" spans="1:11">
      <c r="A3458" s="57">
        <v>41456</v>
      </c>
      <c r="B3458">
        <v>93</v>
      </c>
      <c r="C3458">
        <v>92002.73</v>
      </c>
      <c r="D3458">
        <v>92002.73</v>
      </c>
      <c r="E3458">
        <v>92002.73</v>
      </c>
      <c r="F3458">
        <v>5971</v>
      </c>
      <c r="G3458" t="s">
        <v>446</v>
      </c>
      <c r="H3458" t="s">
        <v>265</v>
      </c>
      <c r="I3458" t="s">
        <v>268</v>
      </c>
      <c r="J3458">
        <v>0.5</v>
      </c>
      <c r="K3458">
        <v>0</v>
      </c>
    </row>
    <row r="3459" spans="1:11">
      <c r="A3459" s="57">
        <v>41456</v>
      </c>
      <c r="B3459">
        <v>113</v>
      </c>
      <c r="C3459">
        <v>34231.06</v>
      </c>
      <c r="D3459">
        <v>35266.559999999998</v>
      </c>
      <c r="E3459">
        <v>35266.559999999998</v>
      </c>
      <c r="F3459">
        <v>5971</v>
      </c>
      <c r="G3459" t="s">
        <v>446</v>
      </c>
      <c r="H3459" t="s">
        <v>267</v>
      </c>
      <c r="I3459" t="s">
        <v>268</v>
      </c>
      <c r="J3459">
        <v>0.5</v>
      </c>
      <c r="K3459">
        <v>0</v>
      </c>
    </row>
    <row r="3460" spans="1:11">
      <c r="A3460" s="57">
        <v>41456</v>
      </c>
      <c r="B3460">
        <v>350</v>
      </c>
      <c r="C3460">
        <v>42680.33</v>
      </c>
      <c r="D3460">
        <v>42680.33</v>
      </c>
      <c r="E3460">
        <v>42680.33</v>
      </c>
      <c r="F3460">
        <v>5972</v>
      </c>
      <c r="G3460" t="s">
        <v>447</v>
      </c>
      <c r="H3460" t="s">
        <v>265</v>
      </c>
      <c r="I3460" t="s">
        <v>268</v>
      </c>
      <c r="J3460">
        <v>0.5</v>
      </c>
      <c r="K3460">
        <v>0</v>
      </c>
    </row>
    <row r="3461" spans="1:11">
      <c r="A3461" s="57">
        <v>41456</v>
      </c>
      <c r="B3461">
        <v>8</v>
      </c>
      <c r="C3461">
        <v>425.81</v>
      </c>
      <c r="D3461">
        <v>438.59</v>
      </c>
      <c r="E3461">
        <v>438.59</v>
      </c>
      <c r="F3461">
        <v>5972</v>
      </c>
      <c r="G3461" t="s">
        <v>447</v>
      </c>
      <c r="H3461" t="s">
        <v>267</v>
      </c>
      <c r="I3461" t="s">
        <v>268</v>
      </c>
      <c r="J3461">
        <v>0.5</v>
      </c>
      <c r="K3461">
        <v>0</v>
      </c>
    </row>
    <row r="3462" spans="1:11">
      <c r="A3462" s="57">
        <v>41456</v>
      </c>
      <c r="B3462">
        <v>20</v>
      </c>
      <c r="C3462">
        <v>1175.02</v>
      </c>
      <c r="D3462">
        <v>1175.02</v>
      </c>
      <c r="E3462">
        <v>1175.02</v>
      </c>
      <c r="F3462">
        <v>5973</v>
      </c>
      <c r="G3462" t="s">
        <v>448</v>
      </c>
      <c r="H3462" t="s">
        <v>265</v>
      </c>
      <c r="I3462" t="s">
        <v>268</v>
      </c>
      <c r="J3462">
        <v>0.5</v>
      </c>
      <c r="K3462">
        <v>0</v>
      </c>
    </row>
    <row r="3463" spans="1:11">
      <c r="A3463" s="57">
        <v>41456</v>
      </c>
      <c r="B3463">
        <v>8</v>
      </c>
      <c r="C3463">
        <v>519.85</v>
      </c>
      <c r="D3463">
        <v>535.41</v>
      </c>
      <c r="E3463">
        <v>535.41</v>
      </c>
      <c r="F3463">
        <v>5973</v>
      </c>
      <c r="G3463" t="s">
        <v>448</v>
      </c>
      <c r="H3463" t="s">
        <v>267</v>
      </c>
      <c r="I3463" t="s">
        <v>268</v>
      </c>
      <c r="J3463">
        <v>0.5</v>
      </c>
      <c r="K3463">
        <v>0</v>
      </c>
    </row>
    <row r="3464" spans="1:11">
      <c r="A3464" s="57">
        <v>41456</v>
      </c>
      <c r="B3464">
        <v>1</v>
      </c>
      <c r="C3464">
        <v>28.39</v>
      </c>
      <c r="D3464">
        <v>29.25</v>
      </c>
      <c r="E3464">
        <v>29.25</v>
      </c>
      <c r="F3464">
        <v>5975</v>
      </c>
      <c r="G3464" t="s">
        <v>558</v>
      </c>
      <c r="H3464" t="s">
        <v>267</v>
      </c>
      <c r="I3464" t="s">
        <v>266</v>
      </c>
      <c r="J3464">
        <v>0.5</v>
      </c>
      <c r="K3464">
        <v>0</v>
      </c>
    </row>
    <row r="3465" spans="1:11">
      <c r="A3465" s="57">
        <v>41456</v>
      </c>
      <c r="B3465">
        <v>4</v>
      </c>
      <c r="C3465">
        <v>1672.24</v>
      </c>
      <c r="D3465">
        <v>1722.4</v>
      </c>
      <c r="E3465">
        <v>1722.4</v>
      </c>
      <c r="F3465">
        <v>5976</v>
      </c>
      <c r="G3465" t="s">
        <v>559</v>
      </c>
      <c r="H3465" t="s">
        <v>267</v>
      </c>
      <c r="I3465" t="s">
        <v>266</v>
      </c>
      <c r="J3465">
        <v>0.5</v>
      </c>
      <c r="K3465">
        <v>0</v>
      </c>
    </row>
    <row r="3466" spans="1:11">
      <c r="A3466" s="57">
        <v>41456</v>
      </c>
      <c r="B3466">
        <v>3796</v>
      </c>
      <c r="C3466">
        <v>353810.47</v>
      </c>
      <c r="D3466">
        <v>353810.47</v>
      </c>
      <c r="E3466">
        <v>353810.47</v>
      </c>
      <c r="F3466">
        <v>5977</v>
      </c>
      <c r="G3466" t="s">
        <v>449</v>
      </c>
      <c r="H3466" t="s">
        <v>265</v>
      </c>
      <c r="I3466" t="s">
        <v>268</v>
      </c>
      <c r="J3466">
        <v>0.5</v>
      </c>
      <c r="K3466">
        <v>0</v>
      </c>
    </row>
    <row r="3467" spans="1:11">
      <c r="A3467" s="57">
        <v>41456</v>
      </c>
      <c r="B3467">
        <v>838</v>
      </c>
      <c r="C3467">
        <v>137400.26</v>
      </c>
      <c r="D3467">
        <v>141540.94</v>
      </c>
      <c r="E3467">
        <v>141540.94</v>
      </c>
      <c r="F3467">
        <v>5977</v>
      </c>
      <c r="G3467" t="s">
        <v>449</v>
      </c>
      <c r="H3467" t="s">
        <v>267</v>
      </c>
      <c r="I3467" t="s">
        <v>268</v>
      </c>
      <c r="J3467">
        <v>0.5</v>
      </c>
      <c r="K3467">
        <v>0</v>
      </c>
    </row>
    <row r="3468" spans="1:11">
      <c r="A3468" s="57">
        <v>41456</v>
      </c>
      <c r="B3468">
        <v>7</v>
      </c>
      <c r="C3468">
        <v>367.35</v>
      </c>
      <c r="D3468">
        <v>378.37</v>
      </c>
      <c r="E3468">
        <v>378.37</v>
      </c>
      <c r="F3468">
        <v>5983</v>
      </c>
      <c r="G3468" t="s">
        <v>450</v>
      </c>
      <c r="H3468" t="s">
        <v>267</v>
      </c>
      <c r="I3468" t="s">
        <v>273</v>
      </c>
      <c r="J3468">
        <v>0.48</v>
      </c>
      <c r="K3468">
        <v>0</v>
      </c>
    </row>
    <row r="3469" spans="1:11">
      <c r="A3469" s="57">
        <v>41456</v>
      </c>
      <c r="B3469">
        <v>2019</v>
      </c>
      <c r="C3469">
        <v>142766.04</v>
      </c>
      <c r="D3469">
        <v>142766.04</v>
      </c>
      <c r="E3469">
        <v>142766.04</v>
      </c>
      <c r="F3469">
        <v>5992</v>
      </c>
      <c r="G3469" t="s">
        <v>451</v>
      </c>
      <c r="H3469" t="s">
        <v>265</v>
      </c>
      <c r="I3469" t="s">
        <v>268</v>
      </c>
      <c r="J3469">
        <v>0.5</v>
      </c>
      <c r="K3469">
        <v>0</v>
      </c>
    </row>
    <row r="3470" spans="1:11">
      <c r="A3470" s="57">
        <v>41456</v>
      </c>
      <c r="B3470">
        <v>100</v>
      </c>
      <c r="C3470">
        <v>10248.18</v>
      </c>
      <c r="D3470">
        <v>10555.58</v>
      </c>
      <c r="E3470">
        <v>10555.58</v>
      </c>
      <c r="F3470">
        <v>5992</v>
      </c>
      <c r="G3470" t="s">
        <v>451</v>
      </c>
      <c r="H3470" t="s">
        <v>267</v>
      </c>
      <c r="I3470" t="s">
        <v>268</v>
      </c>
      <c r="J3470">
        <v>0.5</v>
      </c>
      <c r="K3470">
        <v>0</v>
      </c>
    </row>
    <row r="3471" spans="1:11">
      <c r="A3471" s="57">
        <v>41456</v>
      </c>
      <c r="B3471">
        <v>54</v>
      </c>
      <c r="C3471">
        <v>3969.59</v>
      </c>
      <c r="D3471">
        <v>4088.69</v>
      </c>
      <c r="E3471">
        <v>4088.69</v>
      </c>
      <c r="F3471">
        <v>5993</v>
      </c>
      <c r="G3471" t="s">
        <v>452</v>
      </c>
      <c r="H3471" t="s">
        <v>267</v>
      </c>
      <c r="I3471" t="s">
        <v>268</v>
      </c>
      <c r="J3471">
        <v>0.5</v>
      </c>
      <c r="K3471">
        <v>0</v>
      </c>
    </row>
    <row r="3472" spans="1:11">
      <c r="A3472" s="57">
        <v>41456</v>
      </c>
      <c r="B3472">
        <v>3861</v>
      </c>
      <c r="C3472">
        <v>227025.94</v>
      </c>
      <c r="D3472">
        <v>227025.94</v>
      </c>
      <c r="E3472">
        <v>227025.94</v>
      </c>
      <c r="F3472">
        <v>5994</v>
      </c>
      <c r="G3472" t="s">
        <v>453</v>
      </c>
      <c r="H3472" t="s">
        <v>265</v>
      </c>
      <c r="I3472" t="s">
        <v>268</v>
      </c>
      <c r="J3472">
        <v>0.5</v>
      </c>
      <c r="K3472">
        <v>0</v>
      </c>
    </row>
    <row r="3473" spans="1:11">
      <c r="A3473" s="57">
        <v>41456</v>
      </c>
      <c r="B3473">
        <v>35</v>
      </c>
      <c r="C3473">
        <v>1602.85</v>
      </c>
      <c r="D3473">
        <v>1650.95</v>
      </c>
      <c r="E3473">
        <v>1650.95</v>
      </c>
      <c r="F3473">
        <v>5994</v>
      </c>
      <c r="G3473" t="s">
        <v>453</v>
      </c>
      <c r="H3473" t="s">
        <v>267</v>
      </c>
      <c r="I3473" t="s">
        <v>268</v>
      </c>
      <c r="J3473">
        <v>0.5</v>
      </c>
      <c r="K3473">
        <v>0</v>
      </c>
    </row>
    <row r="3474" spans="1:11">
      <c r="A3474" s="57">
        <v>41456</v>
      </c>
      <c r="B3474">
        <v>1878</v>
      </c>
      <c r="C3474">
        <v>172221.73</v>
      </c>
      <c r="D3474">
        <v>172221.73</v>
      </c>
      <c r="E3474">
        <v>172221.73</v>
      </c>
      <c r="F3474">
        <v>5995</v>
      </c>
      <c r="G3474" t="s">
        <v>454</v>
      </c>
      <c r="H3474" t="s">
        <v>265</v>
      </c>
      <c r="I3474" t="s">
        <v>268</v>
      </c>
      <c r="J3474">
        <v>0.5</v>
      </c>
      <c r="K3474">
        <v>0</v>
      </c>
    </row>
    <row r="3475" spans="1:11">
      <c r="A3475" s="57">
        <v>41456</v>
      </c>
      <c r="B3475">
        <v>19</v>
      </c>
      <c r="C3475">
        <v>1234.54</v>
      </c>
      <c r="D3475">
        <v>1273.48</v>
      </c>
      <c r="E3475">
        <v>1273.48</v>
      </c>
      <c r="F3475">
        <v>5995</v>
      </c>
      <c r="G3475" t="s">
        <v>454</v>
      </c>
      <c r="H3475" t="s">
        <v>267</v>
      </c>
      <c r="I3475" t="s">
        <v>268</v>
      </c>
      <c r="J3475">
        <v>0.5</v>
      </c>
      <c r="K3475">
        <v>0</v>
      </c>
    </row>
    <row r="3476" spans="1:11">
      <c r="A3476" s="57">
        <v>41456</v>
      </c>
      <c r="B3476">
        <v>472</v>
      </c>
      <c r="C3476">
        <v>97812.44</v>
      </c>
      <c r="D3476">
        <v>97812.44</v>
      </c>
      <c r="E3476">
        <v>97812.44</v>
      </c>
      <c r="F3476">
        <v>5996</v>
      </c>
      <c r="G3476" t="s">
        <v>455</v>
      </c>
      <c r="H3476" t="s">
        <v>265</v>
      </c>
      <c r="I3476" t="s">
        <v>268</v>
      </c>
      <c r="J3476">
        <v>0.5</v>
      </c>
      <c r="K3476">
        <v>0</v>
      </c>
    </row>
    <row r="3477" spans="1:11">
      <c r="A3477" s="57">
        <v>41456</v>
      </c>
      <c r="B3477">
        <v>4</v>
      </c>
      <c r="C3477">
        <v>351.82</v>
      </c>
      <c r="D3477">
        <v>362.38</v>
      </c>
      <c r="E3477">
        <v>362.38</v>
      </c>
      <c r="F3477">
        <v>5996</v>
      </c>
      <c r="G3477" t="s">
        <v>455</v>
      </c>
      <c r="H3477" t="s">
        <v>267</v>
      </c>
      <c r="I3477" t="s">
        <v>268</v>
      </c>
      <c r="J3477">
        <v>0.5</v>
      </c>
      <c r="K3477">
        <v>0</v>
      </c>
    </row>
    <row r="3478" spans="1:11">
      <c r="A3478" s="57">
        <v>41456</v>
      </c>
      <c r="B3478">
        <v>949</v>
      </c>
      <c r="C3478">
        <v>90480.5</v>
      </c>
      <c r="D3478">
        <v>90480.5</v>
      </c>
      <c r="E3478">
        <v>90480.5</v>
      </c>
      <c r="F3478">
        <v>5998</v>
      </c>
      <c r="G3478" t="s">
        <v>456</v>
      </c>
      <c r="H3478" t="s">
        <v>265</v>
      </c>
      <c r="I3478" t="s">
        <v>268</v>
      </c>
      <c r="J3478">
        <v>0.5</v>
      </c>
      <c r="K3478">
        <v>0</v>
      </c>
    </row>
    <row r="3479" spans="1:11">
      <c r="A3479" s="57">
        <v>41456</v>
      </c>
      <c r="B3479">
        <v>10</v>
      </c>
      <c r="C3479">
        <v>1258.8699999999999</v>
      </c>
      <c r="D3479">
        <v>1296.6300000000001</v>
      </c>
      <c r="E3479">
        <v>1296.6300000000001</v>
      </c>
      <c r="F3479">
        <v>5998</v>
      </c>
      <c r="G3479" t="s">
        <v>456</v>
      </c>
      <c r="H3479" t="s">
        <v>267</v>
      </c>
      <c r="I3479" t="s">
        <v>268</v>
      </c>
      <c r="J3479">
        <v>0.5</v>
      </c>
      <c r="K3479">
        <v>0</v>
      </c>
    </row>
    <row r="3480" spans="1:11">
      <c r="A3480" s="57">
        <v>41456</v>
      </c>
      <c r="B3480">
        <v>1</v>
      </c>
      <c r="C3480">
        <v>41.78</v>
      </c>
      <c r="D3480">
        <v>0</v>
      </c>
      <c r="E3480">
        <v>41.78</v>
      </c>
      <c r="F3480">
        <v>5999</v>
      </c>
      <c r="G3480" t="s">
        <v>457</v>
      </c>
      <c r="H3480" t="s">
        <v>265</v>
      </c>
      <c r="I3480">
        <v>0</v>
      </c>
      <c r="J3480">
        <v>0</v>
      </c>
      <c r="K3480">
        <v>0</v>
      </c>
    </row>
    <row r="3481" spans="1:11">
      <c r="A3481" s="57">
        <v>41456</v>
      </c>
      <c r="B3481">
        <v>19424</v>
      </c>
      <c r="C3481">
        <v>2326066.17</v>
      </c>
      <c r="D3481">
        <v>2326066.17</v>
      </c>
      <c r="E3481">
        <v>2326066.17</v>
      </c>
      <c r="F3481">
        <v>5999</v>
      </c>
      <c r="G3481" t="s">
        <v>457</v>
      </c>
      <c r="H3481" t="s">
        <v>265</v>
      </c>
      <c r="I3481" t="s">
        <v>268</v>
      </c>
      <c r="J3481">
        <v>0.5</v>
      </c>
      <c r="K3481">
        <v>0</v>
      </c>
    </row>
    <row r="3482" spans="1:11">
      <c r="A3482" s="57">
        <v>41456</v>
      </c>
      <c r="B3482">
        <v>2010</v>
      </c>
      <c r="C3482">
        <v>324835.15000000002</v>
      </c>
      <c r="D3482">
        <v>334800.96999999997</v>
      </c>
      <c r="E3482">
        <v>334800.96999999997</v>
      </c>
      <c r="F3482">
        <v>5999</v>
      </c>
      <c r="G3482" t="s">
        <v>457</v>
      </c>
      <c r="H3482" t="s">
        <v>267</v>
      </c>
      <c r="I3482" t="s">
        <v>268</v>
      </c>
      <c r="J3482">
        <v>0.5</v>
      </c>
      <c r="K3482">
        <v>0</v>
      </c>
    </row>
    <row r="3483" spans="1:11">
      <c r="A3483" s="57">
        <v>41456</v>
      </c>
      <c r="B3483">
        <v>2</v>
      </c>
      <c r="C3483">
        <v>688.16</v>
      </c>
      <c r="D3483">
        <v>708.8</v>
      </c>
      <c r="E3483">
        <v>708.8</v>
      </c>
      <c r="F3483">
        <v>6011</v>
      </c>
      <c r="G3483" t="s">
        <v>458</v>
      </c>
      <c r="H3483" t="s">
        <v>267</v>
      </c>
      <c r="I3483" t="s">
        <v>266</v>
      </c>
      <c r="J3483">
        <v>0.5</v>
      </c>
      <c r="K3483">
        <v>0</v>
      </c>
    </row>
    <row r="3484" spans="1:11">
      <c r="A3484" s="57">
        <v>41456</v>
      </c>
      <c r="B3484">
        <v>3714</v>
      </c>
      <c r="C3484">
        <v>1122734.83</v>
      </c>
      <c r="D3484">
        <v>1122734.83</v>
      </c>
      <c r="E3484">
        <v>1122734.83</v>
      </c>
      <c r="F3484">
        <v>6012</v>
      </c>
      <c r="G3484" t="s">
        <v>459</v>
      </c>
      <c r="H3484" t="s">
        <v>265</v>
      </c>
      <c r="I3484" t="s">
        <v>266</v>
      </c>
      <c r="J3484">
        <v>0.5</v>
      </c>
      <c r="K3484">
        <v>0</v>
      </c>
    </row>
    <row r="3485" spans="1:11">
      <c r="A3485" s="57">
        <v>41456</v>
      </c>
      <c r="B3485">
        <v>376</v>
      </c>
      <c r="C3485">
        <v>-45703.92</v>
      </c>
      <c r="D3485">
        <v>-45340.04</v>
      </c>
      <c r="E3485">
        <v>-45340.04</v>
      </c>
      <c r="F3485">
        <v>6012</v>
      </c>
      <c r="G3485" t="s">
        <v>459</v>
      </c>
      <c r="H3485" t="s">
        <v>267</v>
      </c>
      <c r="I3485" t="s">
        <v>266</v>
      </c>
      <c r="J3485">
        <v>0.5</v>
      </c>
      <c r="K3485">
        <v>0</v>
      </c>
    </row>
    <row r="3486" spans="1:11">
      <c r="A3486" s="57">
        <v>41456</v>
      </c>
      <c r="B3486">
        <v>2</v>
      </c>
      <c r="C3486">
        <v>341.36</v>
      </c>
      <c r="D3486">
        <v>351.6</v>
      </c>
      <c r="E3486">
        <v>351.6</v>
      </c>
      <c r="F3486">
        <v>6051</v>
      </c>
      <c r="G3486" t="s">
        <v>561</v>
      </c>
      <c r="H3486" t="s">
        <v>267</v>
      </c>
      <c r="I3486" t="s">
        <v>266</v>
      </c>
      <c r="J3486">
        <v>0.5</v>
      </c>
      <c r="K3486">
        <v>0</v>
      </c>
    </row>
    <row r="3487" spans="1:11">
      <c r="A3487" s="57">
        <v>41456</v>
      </c>
      <c r="B3487">
        <v>4</v>
      </c>
      <c r="C3487">
        <v>1664.7</v>
      </c>
      <c r="D3487">
        <v>1664.7</v>
      </c>
      <c r="E3487">
        <v>1664.7</v>
      </c>
      <c r="F3487">
        <v>6211</v>
      </c>
      <c r="G3487" t="s">
        <v>460</v>
      </c>
      <c r="H3487" t="s">
        <v>265</v>
      </c>
      <c r="I3487" t="s">
        <v>266</v>
      </c>
      <c r="J3487">
        <v>0.5</v>
      </c>
      <c r="K3487">
        <v>0</v>
      </c>
    </row>
    <row r="3488" spans="1:11">
      <c r="A3488" s="57">
        <v>41456</v>
      </c>
      <c r="B3488">
        <v>1</v>
      </c>
      <c r="C3488">
        <v>109.46</v>
      </c>
      <c r="D3488">
        <v>112.74</v>
      </c>
      <c r="E3488">
        <v>112.74</v>
      </c>
      <c r="F3488">
        <v>6211</v>
      </c>
      <c r="G3488" t="s">
        <v>460</v>
      </c>
      <c r="H3488" t="s">
        <v>267</v>
      </c>
      <c r="I3488" t="s">
        <v>266</v>
      </c>
      <c r="J3488">
        <v>0.5</v>
      </c>
      <c r="K3488">
        <v>0</v>
      </c>
    </row>
    <row r="3489" spans="1:11">
      <c r="A3489" s="57">
        <v>41456</v>
      </c>
      <c r="B3489">
        <v>3</v>
      </c>
      <c r="C3489">
        <v>147.97999999999999</v>
      </c>
      <c r="D3489">
        <v>0</v>
      </c>
      <c r="E3489">
        <v>147.97999999999999</v>
      </c>
      <c r="F3489">
        <v>6300</v>
      </c>
      <c r="G3489" t="s">
        <v>461</v>
      </c>
      <c r="H3489" t="s">
        <v>265</v>
      </c>
      <c r="I3489">
        <v>0</v>
      </c>
      <c r="J3489">
        <v>0</v>
      </c>
      <c r="K3489">
        <v>0</v>
      </c>
    </row>
    <row r="3490" spans="1:11">
      <c r="A3490" s="57">
        <v>41456</v>
      </c>
      <c r="B3490">
        <v>55438</v>
      </c>
      <c r="C3490">
        <v>15580234.82</v>
      </c>
      <c r="D3490">
        <v>15580234.82</v>
      </c>
      <c r="E3490">
        <v>15580234.82</v>
      </c>
      <c r="F3490">
        <v>6300</v>
      </c>
      <c r="G3490" t="s">
        <v>461</v>
      </c>
      <c r="H3490" t="s">
        <v>265</v>
      </c>
      <c r="I3490" t="s">
        <v>266</v>
      </c>
      <c r="J3490">
        <v>0.5</v>
      </c>
      <c r="K3490">
        <v>0</v>
      </c>
    </row>
    <row r="3491" spans="1:11">
      <c r="A3491" s="57">
        <v>41456</v>
      </c>
      <c r="B3491">
        <v>156</v>
      </c>
      <c r="C3491">
        <v>24745.73</v>
      </c>
      <c r="D3491">
        <v>25338.63</v>
      </c>
      <c r="E3491">
        <v>25338.63</v>
      </c>
      <c r="F3491">
        <v>6300</v>
      </c>
      <c r="G3491" t="s">
        <v>461</v>
      </c>
      <c r="H3491" t="s">
        <v>267</v>
      </c>
      <c r="I3491" t="s">
        <v>266</v>
      </c>
      <c r="J3491">
        <v>0.5</v>
      </c>
      <c r="K3491">
        <v>0</v>
      </c>
    </row>
    <row r="3492" spans="1:11">
      <c r="A3492" s="57">
        <v>41456</v>
      </c>
      <c r="B3492">
        <v>21827</v>
      </c>
      <c r="C3492">
        <v>5680387.4400000004</v>
      </c>
      <c r="D3492">
        <v>5680387.4400000004</v>
      </c>
      <c r="E3492">
        <v>5680387.4400000004</v>
      </c>
      <c r="F3492">
        <v>7011</v>
      </c>
      <c r="G3492" t="s">
        <v>462</v>
      </c>
      <c r="H3492" t="s">
        <v>265</v>
      </c>
      <c r="I3492" t="s">
        <v>276</v>
      </c>
      <c r="J3492">
        <v>0.52</v>
      </c>
      <c r="K3492">
        <v>0</v>
      </c>
    </row>
    <row r="3493" spans="1:11">
      <c r="A3493" s="57">
        <v>41456</v>
      </c>
      <c r="B3493">
        <v>1</v>
      </c>
      <c r="C3493">
        <v>253.64</v>
      </c>
      <c r="D3493">
        <v>0</v>
      </c>
      <c r="E3493">
        <v>261.24</v>
      </c>
      <c r="F3493">
        <v>7011</v>
      </c>
      <c r="G3493" t="s">
        <v>462</v>
      </c>
      <c r="H3493" t="s">
        <v>267</v>
      </c>
      <c r="I3493">
        <v>0</v>
      </c>
      <c r="J3493">
        <v>0</v>
      </c>
      <c r="K3493">
        <v>0</v>
      </c>
    </row>
    <row r="3494" spans="1:11">
      <c r="A3494" s="57">
        <v>41456</v>
      </c>
      <c r="B3494">
        <v>15375</v>
      </c>
      <c r="C3494">
        <v>8646636.5399999991</v>
      </c>
      <c r="D3494">
        <v>8912997.2200000007</v>
      </c>
      <c r="E3494">
        <v>8912997.2200000007</v>
      </c>
      <c r="F3494">
        <v>7011</v>
      </c>
      <c r="G3494" t="s">
        <v>462</v>
      </c>
      <c r="H3494" t="s">
        <v>267</v>
      </c>
      <c r="I3494" t="s">
        <v>276</v>
      </c>
      <c r="J3494">
        <v>0.52</v>
      </c>
      <c r="K3494">
        <v>0</v>
      </c>
    </row>
    <row r="3495" spans="1:11">
      <c r="A3495" s="57">
        <v>41456</v>
      </c>
      <c r="B3495">
        <v>178</v>
      </c>
      <c r="C3495">
        <v>67422.14</v>
      </c>
      <c r="D3495">
        <v>69265.66</v>
      </c>
      <c r="E3495">
        <v>69265.66</v>
      </c>
      <c r="F3495">
        <v>7012</v>
      </c>
      <c r="G3495" t="s">
        <v>463</v>
      </c>
      <c r="H3495" t="s">
        <v>267</v>
      </c>
      <c r="I3495" t="s">
        <v>276</v>
      </c>
      <c r="J3495">
        <v>0.52</v>
      </c>
      <c r="K3495">
        <v>0</v>
      </c>
    </row>
    <row r="3496" spans="1:11">
      <c r="A3496" s="57">
        <v>41456</v>
      </c>
      <c r="B3496">
        <v>11</v>
      </c>
      <c r="C3496">
        <v>3724.69</v>
      </c>
      <c r="D3496">
        <v>3836.43</v>
      </c>
      <c r="E3496">
        <v>3836.43</v>
      </c>
      <c r="F3496">
        <v>7032</v>
      </c>
      <c r="G3496" t="s">
        <v>464</v>
      </c>
      <c r="H3496" t="s">
        <v>267</v>
      </c>
      <c r="I3496" t="s">
        <v>276</v>
      </c>
      <c r="J3496">
        <v>0.52</v>
      </c>
      <c r="K3496">
        <v>0</v>
      </c>
    </row>
    <row r="3497" spans="1:11">
      <c r="A3497" s="57">
        <v>41456</v>
      </c>
      <c r="B3497">
        <v>227</v>
      </c>
      <c r="C3497">
        <v>40340.019999999997</v>
      </c>
      <c r="D3497">
        <v>40340.019999999997</v>
      </c>
      <c r="E3497">
        <v>40340.019999999997</v>
      </c>
      <c r="F3497">
        <v>7033</v>
      </c>
      <c r="G3497" t="s">
        <v>465</v>
      </c>
      <c r="H3497" t="s">
        <v>265</v>
      </c>
      <c r="I3497" t="s">
        <v>276</v>
      </c>
      <c r="J3497">
        <v>0.52</v>
      </c>
      <c r="K3497">
        <v>0</v>
      </c>
    </row>
    <row r="3498" spans="1:11">
      <c r="A3498" s="57">
        <v>41456</v>
      </c>
      <c r="B3498">
        <v>18</v>
      </c>
      <c r="C3498">
        <v>1796.88</v>
      </c>
      <c r="D3498">
        <v>1853.12</v>
      </c>
      <c r="E3498">
        <v>1853.12</v>
      </c>
      <c r="F3498">
        <v>7033</v>
      </c>
      <c r="G3498" t="s">
        <v>465</v>
      </c>
      <c r="H3498" t="s">
        <v>267</v>
      </c>
      <c r="I3498" t="s">
        <v>276</v>
      </c>
      <c r="J3498">
        <v>0.52</v>
      </c>
      <c r="K3498">
        <v>0</v>
      </c>
    </row>
    <row r="3499" spans="1:11">
      <c r="A3499" s="57">
        <v>41456</v>
      </c>
      <c r="B3499">
        <v>24</v>
      </c>
      <c r="C3499">
        <v>1024.55</v>
      </c>
      <c r="D3499">
        <v>1024.55</v>
      </c>
      <c r="E3499">
        <v>1024.55</v>
      </c>
      <c r="F3499">
        <v>7210</v>
      </c>
      <c r="G3499" t="s">
        <v>466</v>
      </c>
      <c r="H3499" t="s">
        <v>265</v>
      </c>
      <c r="I3499" t="s">
        <v>266</v>
      </c>
      <c r="J3499">
        <v>0.5</v>
      </c>
      <c r="K3499">
        <v>0</v>
      </c>
    </row>
    <row r="3500" spans="1:11">
      <c r="A3500" s="57">
        <v>41456</v>
      </c>
      <c r="B3500">
        <v>4</v>
      </c>
      <c r="C3500">
        <v>176.89</v>
      </c>
      <c r="D3500">
        <v>182.21</v>
      </c>
      <c r="E3500">
        <v>182.21</v>
      </c>
      <c r="F3500">
        <v>7210</v>
      </c>
      <c r="G3500" t="s">
        <v>466</v>
      </c>
      <c r="H3500" t="s">
        <v>267</v>
      </c>
      <c r="I3500" t="s">
        <v>266</v>
      </c>
      <c r="J3500">
        <v>0.5</v>
      </c>
      <c r="K3500">
        <v>0</v>
      </c>
    </row>
    <row r="3501" spans="1:11">
      <c r="A3501" s="57">
        <v>41456</v>
      </c>
      <c r="B3501">
        <v>4</v>
      </c>
      <c r="C3501">
        <v>19.75</v>
      </c>
      <c r="D3501">
        <v>20.350000000000001</v>
      </c>
      <c r="E3501">
        <v>20.350000000000001</v>
      </c>
      <c r="F3501">
        <v>7211</v>
      </c>
      <c r="G3501" t="s">
        <v>467</v>
      </c>
      <c r="H3501" t="s">
        <v>267</v>
      </c>
      <c r="I3501" t="s">
        <v>266</v>
      </c>
      <c r="J3501">
        <v>0.5</v>
      </c>
      <c r="K3501">
        <v>0</v>
      </c>
    </row>
    <row r="3502" spans="1:11">
      <c r="A3502" s="57">
        <v>41456</v>
      </c>
      <c r="B3502">
        <v>1471</v>
      </c>
      <c r="C3502">
        <v>68209.100000000006</v>
      </c>
      <c r="D3502">
        <v>68209.100000000006</v>
      </c>
      <c r="E3502">
        <v>68209.100000000006</v>
      </c>
      <c r="F3502">
        <v>7216</v>
      </c>
      <c r="G3502" t="s">
        <v>468</v>
      </c>
      <c r="H3502" t="s">
        <v>265</v>
      </c>
      <c r="I3502" t="s">
        <v>266</v>
      </c>
      <c r="J3502">
        <v>0.5</v>
      </c>
      <c r="K3502">
        <v>0</v>
      </c>
    </row>
    <row r="3503" spans="1:11">
      <c r="A3503" s="57">
        <v>41456</v>
      </c>
      <c r="B3503">
        <v>27</v>
      </c>
      <c r="C3503">
        <v>1017.29</v>
      </c>
      <c r="D3503">
        <v>1047.75</v>
      </c>
      <c r="E3503">
        <v>1047.75</v>
      </c>
      <c r="F3503">
        <v>7216</v>
      </c>
      <c r="G3503" t="s">
        <v>468</v>
      </c>
      <c r="H3503" t="s">
        <v>267</v>
      </c>
      <c r="I3503" t="s">
        <v>266</v>
      </c>
      <c r="J3503">
        <v>0.5</v>
      </c>
      <c r="K3503">
        <v>0</v>
      </c>
    </row>
    <row r="3504" spans="1:11">
      <c r="A3504" s="57">
        <v>41456</v>
      </c>
      <c r="B3504">
        <v>69</v>
      </c>
      <c r="C3504">
        <v>9216.86</v>
      </c>
      <c r="D3504">
        <v>9216.86</v>
      </c>
      <c r="E3504">
        <v>9216.86</v>
      </c>
      <c r="F3504">
        <v>7217</v>
      </c>
      <c r="G3504" t="s">
        <v>469</v>
      </c>
      <c r="H3504" t="s">
        <v>265</v>
      </c>
      <c r="I3504" t="s">
        <v>266</v>
      </c>
      <c r="J3504">
        <v>0.5</v>
      </c>
      <c r="K3504">
        <v>0</v>
      </c>
    </row>
    <row r="3505" spans="1:11">
      <c r="A3505" s="57">
        <v>41456</v>
      </c>
      <c r="B3505">
        <v>1</v>
      </c>
      <c r="C3505">
        <v>131.41999999999999</v>
      </c>
      <c r="D3505">
        <v>135.36000000000001</v>
      </c>
      <c r="E3505">
        <v>135.36000000000001</v>
      </c>
      <c r="F3505">
        <v>7217</v>
      </c>
      <c r="G3505" t="s">
        <v>469</v>
      </c>
      <c r="H3505" t="s">
        <v>267</v>
      </c>
      <c r="I3505" t="s">
        <v>266</v>
      </c>
      <c r="J3505">
        <v>0.5</v>
      </c>
      <c r="K3505">
        <v>0</v>
      </c>
    </row>
    <row r="3506" spans="1:11">
      <c r="A3506" s="57">
        <v>41456</v>
      </c>
      <c r="B3506">
        <v>102</v>
      </c>
      <c r="C3506">
        <v>36174.199999999997</v>
      </c>
      <c r="D3506">
        <v>36174.199999999997</v>
      </c>
      <c r="E3506">
        <v>36174.199999999997</v>
      </c>
      <c r="F3506">
        <v>7221</v>
      </c>
      <c r="G3506" t="s">
        <v>470</v>
      </c>
      <c r="H3506" t="s">
        <v>265</v>
      </c>
      <c r="I3506" t="s">
        <v>266</v>
      </c>
      <c r="J3506">
        <v>0.5</v>
      </c>
      <c r="K3506">
        <v>0</v>
      </c>
    </row>
    <row r="3507" spans="1:11">
      <c r="A3507" s="57">
        <v>41456</v>
      </c>
      <c r="B3507">
        <v>36</v>
      </c>
      <c r="C3507">
        <v>6946.89</v>
      </c>
      <c r="D3507">
        <v>7155.31</v>
      </c>
      <c r="E3507">
        <v>7155.31</v>
      </c>
      <c r="F3507">
        <v>7221</v>
      </c>
      <c r="G3507" t="s">
        <v>470</v>
      </c>
      <c r="H3507" t="s">
        <v>267</v>
      </c>
      <c r="I3507" t="s">
        <v>266</v>
      </c>
      <c r="J3507">
        <v>0.5</v>
      </c>
      <c r="K3507">
        <v>0</v>
      </c>
    </row>
    <row r="3508" spans="1:11">
      <c r="A3508" s="57">
        <v>41456</v>
      </c>
      <c r="B3508">
        <v>8080</v>
      </c>
      <c r="C3508">
        <v>913677.75</v>
      </c>
      <c r="D3508">
        <v>913677.75</v>
      </c>
      <c r="E3508">
        <v>913677.75</v>
      </c>
      <c r="F3508">
        <v>7230</v>
      </c>
      <c r="G3508" t="s">
        <v>471</v>
      </c>
      <c r="H3508" t="s">
        <v>265</v>
      </c>
      <c r="I3508" t="s">
        <v>266</v>
      </c>
      <c r="J3508">
        <v>0.5</v>
      </c>
      <c r="K3508">
        <v>0</v>
      </c>
    </row>
    <row r="3509" spans="1:11">
      <c r="A3509" s="57">
        <v>41456</v>
      </c>
      <c r="B3509">
        <v>227</v>
      </c>
      <c r="C3509">
        <v>28094.74</v>
      </c>
      <c r="D3509">
        <v>28937.54</v>
      </c>
      <c r="E3509">
        <v>28937.54</v>
      </c>
      <c r="F3509">
        <v>7230</v>
      </c>
      <c r="G3509" t="s">
        <v>471</v>
      </c>
      <c r="H3509" t="s">
        <v>267</v>
      </c>
      <c r="I3509" t="s">
        <v>266</v>
      </c>
      <c r="J3509">
        <v>0.5</v>
      </c>
      <c r="K3509">
        <v>0</v>
      </c>
    </row>
    <row r="3510" spans="1:11">
      <c r="A3510" s="57">
        <v>41456</v>
      </c>
      <c r="B3510">
        <v>1</v>
      </c>
      <c r="C3510">
        <v>95.3</v>
      </c>
      <c r="D3510">
        <v>98.16</v>
      </c>
      <c r="E3510">
        <v>98.16</v>
      </c>
      <c r="F3510">
        <v>7251</v>
      </c>
      <c r="G3510" t="s">
        <v>562</v>
      </c>
      <c r="H3510" t="s">
        <v>267</v>
      </c>
      <c r="I3510" t="s">
        <v>266</v>
      </c>
      <c r="J3510">
        <v>0.5</v>
      </c>
      <c r="K3510">
        <v>0</v>
      </c>
    </row>
    <row r="3511" spans="1:11">
      <c r="A3511" s="57">
        <v>41456</v>
      </c>
      <c r="B3511">
        <v>96</v>
      </c>
      <c r="C3511">
        <v>366211.48</v>
      </c>
      <c r="D3511">
        <v>366211.48</v>
      </c>
      <c r="E3511">
        <v>366211.48</v>
      </c>
      <c r="F3511">
        <v>7261</v>
      </c>
      <c r="G3511" t="s">
        <v>472</v>
      </c>
      <c r="H3511" t="s">
        <v>265</v>
      </c>
      <c r="I3511" t="s">
        <v>266</v>
      </c>
      <c r="J3511">
        <v>0.5</v>
      </c>
      <c r="K3511">
        <v>0</v>
      </c>
    </row>
    <row r="3512" spans="1:11">
      <c r="A3512" s="57">
        <v>41456</v>
      </c>
      <c r="B3512">
        <v>26</v>
      </c>
      <c r="C3512">
        <v>10012.5</v>
      </c>
      <c r="D3512">
        <v>10012.5</v>
      </c>
      <c r="E3512">
        <v>10012.5</v>
      </c>
      <c r="F3512">
        <v>7273</v>
      </c>
      <c r="G3512" t="s">
        <v>473</v>
      </c>
      <c r="H3512" t="s">
        <v>265</v>
      </c>
      <c r="I3512" t="s">
        <v>266</v>
      </c>
      <c r="J3512">
        <v>0.5</v>
      </c>
      <c r="K3512">
        <v>0</v>
      </c>
    </row>
    <row r="3513" spans="1:11">
      <c r="A3513" s="57">
        <v>41456</v>
      </c>
      <c r="B3513">
        <v>50</v>
      </c>
      <c r="C3513">
        <v>4046.12</v>
      </c>
      <c r="D3513">
        <v>4185.84</v>
      </c>
      <c r="E3513">
        <v>4185.84</v>
      </c>
      <c r="F3513">
        <v>7273</v>
      </c>
      <c r="G3513" t="s">
        <v>473</v>
      </c>
      <c r="H3513" t="s">
        <v>267</v>
      </c>
      <c r="I3513" t="s">
        <v>266</v>
      </c>
      <c r="J3513">
        <v>0.5</v>
      </c>
      <c r="K3513">
        <v>0</v>
      </c>
    </row>
    <row r="3514" spans="1:11">
      <c r="A3514" s="57">
        <v>41456</v>
      </c>
      <c r="B3514">
        <v>6</v>
      </c>
      <c r="C3514">
        <v>1026</v>
      </c>
      <c r="D3514">
        <v>1026</v>
      </c>
      <c r="E3514">
        <v>1026</v>
      </c>
      <c r="F3514">
        <v>7276</v>
      </c>
      <c r="G3514" t="s">
        <v>474</v>
      </c>
      <c r="H3514" t="s">
        <v>265</v>
      </c>
      <c r="I3514" t="s">
        <v>266</v>
      </c>
      <c r="J3514">
        <v>0.5</v>
      </c>
      <c r="K3514">
        <v>0</v>
      </c>
    </row>
    <row r="3515" spans="1:11">
      <c r="A3515" s="57">
        <v>41456</v>
      </c>
      <c r="B3515">
        <v>8</v>
      </c>
      <c r="C3515">
        <v>801.79</v>
      </c>
      <c r="D3515">
        <v>835.87</v>
      </c>
      <c r="E3515">
        <v>835.87</v>
      </c>
      <c r="F3515">
        <v>7276</v>
      </c>
      <c r="G3515" t="s">
        <v>474</v>
      </c>
      <c r="H3515" t="s">
        <v>267</v>
      </c>
      <c r="I3515" t="s">
        <v>266</v>
      </c>
      <c r="J3515">
        <v>0.5</v>
      </c>
      <c r="K3515">
        <v>0</v>
      </c>
    </row>
    <row r="3516" spans="1:11">
      <c r="A3516" s="57">
        <v>41456</v>
      </c>
      <c r="B3516">
        <v>6</v>
      </c>
      <c r="C3516">
        <v>6683.5</v>
      </c>
      <c r="D3516">
        <v>6884.02</v>
      </c>
      <c r="E3516">
        <v>6884.02</v>
      </c>
      <c r="F3516">
        <v>7277</v>
      </c>
      <c r="G3516" t="s">
        <v>475</v>
      </c>
      <c r="H3516" t="s">
        <v>267</v>
      </c>
      <c r="I3516" t="s">
        <v>266</v>
      </c>
      <c r="J3516">
        <v>0.5</v>
      </c>
      <c r="K3516">
        <v>0</v>
      </c>
    </row>
    <row r="3517" spans="1:11">
      <c r="A3517" s="57">
        <v>41456</v>
      </c>
      <c r="B3517">
        <v>3</v>
      </c>
      <c r="C3517">
        <v>108.78</v>
      </c>
      <c r="D3517">
        <v>112.04</v>
      </c>
      <c r="E3517">
        <v>112.04</v>
      </c>
      <c r="F3517">
        <v>7278</v>
      </c>
      <c r="G3517" t="s">
        <v>476</v>
      </c>
      <c r="H3517" t="s">
        <v>267</v>
      </c>
      <c r="I3517" t="s">
        <v>266</v>
      </c>
      <c r="J3517">
        <v>0.5</v>
      </c>
      <c r="K3517">
        <v>0</v>
      </c>
    </row>
    <row r="3518" spans="1:11">
      <c r="A3518" s="57">
        <v>41456</v>
      </c>
      <c r="B3518">
        <v>128</v>
      </c>
      <c r="C3518">
        <v>20327.810000000001</v>
      </c>
      <c r="D3518">
        <v>20327.810000000001</v>
      </c>
      <c r="E3518">
        <v>20327.810000000001</v>
      </c>
      <c r="F3518">
        <v>7296</v>
      </c>
      <c r="G3518" t="s">
        <v>477</v>
      </c>
      <c r="H3518" t="s">
        <v>265</v>
      </c>
      <c r="I3518" t="s">
        <v>268</v>
      </c>
      <c r="J3518">
        <v>0.5</v>
      </c>
      <c r="K3518">
        <v>0</v>
      </c>
    </row>
    <row r="3519" spans="1:11">
      <c r="A3519" s="57">
        <v>41456</v>
      </c>
      <c r="B3519">
        <v>4</v>
      </c>
      <c r="C3519">
        <v>596.71</v>
      </c>
      <c r="D3519">
        <v>614.61</v>
      </c>
      <c r="E3519">
        <v>614.61</v>
      </c>
      <c r="F3519">
        <v>7296</v>
      </c>
      <c r="G3519" t="s">
        <v>477</v>
      </c>
      <c r="H3519" t="s">
        <v>267</v>
      </c>
      <c r="I3519" t="s">
        <v>268</v>
      </c>
      <c r="J3519">
        <v>0.5</v>
      </c>
      <c r="K3519">
        <v>0</v>
      </c>
    </row>
    <row r="3520" spans="1:11">
      <c r="A3520" s="57">
        <v>41456</v>
      </c>
      <c r="B3520">
        <v>10</v>
      </c>
      <c r="C3520">
        <v>4302</v>
      </c>
      <c r="D3520">
        <v>4302</v>
      </c>
      <c r="E3520">
        <v>4302</v>
      </c>
      <c r="F3520">
        <v>7297</v>
      </c>
      <c r="G3520" t="s">
        <v>478</v>
      </c>
      <c r="H3520" t="s">
        <v>265</v>
      </c>
      <c r="I3520" t="s">
        <v>266</v>
      </c>
      <c r="J3520">
        <v>0.5</v>
      </c>
      <c r="K3520">
        <v>0</v>
      </c>
    </row>
    <row r="3521" spans="1:11">
      <c r="A3521" s="57">
        <v>41456</v>
      </c>
      <c r="B3521">
        <v>21</v>
      </c>
      <c r="C3521">
        <v>9679.0300000000007</v>
      </c>
      <c r="D3521">
        <v>9969.39</v>
      </c>
      <c r="E3521">
        <v>9969.39</v>
      </c>
      <c r="F3521">
        <v>7297</v>
      </c>
      <c r="G3521" t="s">
        <v>478</v>
      </c>
      <c r="H3521" t="s">
        <v>267</v>
      </c>
      <c r="I3521" t="s">
        <v>266</v>
      </c>
      <c r="J3521">
        <v>0.5</v>
      </c>
      <c r="K3521">
        <v>0</v>
      </c>
    </row>
    <row r="3522" spans="1:11">
      <c r="A3522" s="57">
        <v>41456</v>
      </c>
      <c r="B3522">
        <v>128</v>
      </c>
      <c r="C3522">
        <v>11293.72</v>
      </c>
      <c r="D3522">
        <v>11293.72</v>
      </c>
      <c r="E3522">
        <v>11293.72</v>
      </c>
      <c r="F3522">
        <v>7298</v>
      </c>
      <c r="G3522" t="s">
        <v>479</v>
      </c>
      <c r="H3522" t="s">
        <v>265</v>
      </c>
      <c r="I3522" t="s">
        <v>266</v>
      </c>
      <c r="J3522">
        <v>0.5</v>
      </c>
      <c r="K3522">
        <v>0</v>
      </c>
    </row>
    <row r="3523" spans="1:11">
      <c r="A3523" s="57">
        <v>41456</v>
      </c>
      <c r="B3523">
        <v>159</v>
      </c>
      <c r="C3523">
        <v>19538.939999999999</v>
      </c>
      <c r="D3523">
        <v>20126.38</v>
      </c>
      <c r="E3523">
        <v>20126.38</v>
      </c>
      <c r="F3523">
        <v>7298</v>
      </c>
      <c r="G3523" t="s">
        <v>479</v>
      </c>
      <c r="H3523" t="s">
        <v>267</v>
      </c>
      <c r="I3523" t="s">
        <v>266</v>
      </c>
      <c r="J3523">
        <v>0.5</v>
      </c>
      <c r="K3523">
        <v>0</v>
      </c>
    </row>
    <row r="3524" spans="1:11">
      <c r="A3524" s="57">
        <v>41456</v>
      </c>
      <c r="B3524">
        <v>245</v>
      </c>
      <c r="C3524">
        <v>135654.26999999999</v>
      </c>
      <c r="D3524">
        <v>135654.26999999999</v>
      </c>
      <c r="E3524">
        <v>135654.26999999999</v>
      </c>
      <c r="F3524">
        <v>7299</v>
      </c>
      <c r="G3524" t="s">
        <v>480</v>
      </c>
      <c r="H3524" t="s">
        <v>265</v>
      </c>
      <c r="I3524" t="s">
        <v>266</v>
      </c>
      <c r="J3524">
        <v>0.5</v>
      </c>
      <c r="K3524">
        <v>0</v>
      </c>
    </row>
    <row r="3525" spans="1:11">
      <c r="A3525" s="57">
        <v>41456</v>
      </c>
      <c r="B3525">
        <v>188</v>
      </c>
      <c r="C3525">
        <v>71099.39</v>
      </c>
      <c r="D3525">
        <v>73324.929999999993</v>
      </c>
      <c r="E3525">
        <v>73324.929999999993</v>
      </c>
      <c r="F3525">
        <v>7299</v>
      </c>
      <c r="G3525" t="s">
        <v>480</v>
      </c>
      <c r="H3525" t="s">
        <v>267</v>
      </c>
      <c r="I3525" t="s">
        <v>266</v>
      </c>
      <c r="J3525">
        <v>0.5</v>
      </c>
      <c r="K3525">
        <v>0</v>
      </c>
    </row>
    <row r="3526" spans="1:11">
      <c r="A3526" s="57">
        <v>41456</v>
      </c>
      <c r="B3526">
        <v>5602</v>
      </c>
      <c r="C3526">
        <v>767147.24</v>
      </c>
      <c r="D3526">
        <v>767147.24</v>
      </c>
      <c r="E3526">
        <v>767147.24</v>
      </c>
      <c r="F3526">
        <v>7311</v>
      </c>
      <c r="G3526" t="s">
        <v>481</v>
      </c>
      <c r="H3526" t="s">
        <v>265</v>
      </c>
      <c r="I3526" t="s">
        <v>266</v>
      </c>
      <c r="J3526">
        <v>0.5</v>
      </c>
      <c r="K3526">
        <v>0</v>
      </c>
    </row>
    <row r="3527" spans="1:11">
      <c r="A3527" s="57">
        <v>41456</v>
      </c>
      <c r="B3527">
        <v>183</v>
      </c>
      <c r="C3527">
        <v>111971.5</v>
      </c>
      <c r="D3527">
        <v>115405.94</v>
      </c>
      <c r="E3527">
        <v>115405.94</v>
      </c>
      <c r="F3527">
        <v>7311</v>
      </c>
      <c r="G3527" t="s">
        <v>481</v>
      </c>
      <c r="H3527" t="s">
        <v>267</v>
      </c>
      <c r="I3527" t="s">
        <v>266</v>
      </c>
      <c r="J3527">
        <v>0.5</v>
      </c>
      <c r="K3527">
        <v>0</v>
      </c>
    </row>
    <row r="3528" spans="1:11">
      <c r="A3528" s="57">
        <v>41456</v>
      </c>
      <c r="B3528">
        <v>16</v>
      </c>
      <c r="C3528">
        <v>1920.27</v>
      </c>
      <c r="D3528">
        <v>1977.87</v>
      </c>
      <c r="E3528">
        <v>1977.87</v>
      </c>
      <c r="F3528">
        <v>7333</v>
      </c>
      <c r="G3528" t="s">
        <v>483</v>
      </c>
      <c r="H3528" t="s">
        <v>267</v>
      </c>
      <c r="I3528" t="s">
        <v>266</v>
      </c>
      <c r="J3528">
        <v>0.5</v>
      </c>
      <c r="K3528">
        <v>0</v>
      </c>
    </row>
    <row r="3529" spans="1:11">
      <c r="A3529" s="57">
        <v>41456</v>
      </c>
      <c r="B3529">
        <v>12</v>
      </c>
      <c r="C3529">
        <v>1250.82</v>
      </c>
      <c r="D3529">
        <v>1288.3399999999999</v>
      </c>
      <c r="E3529">
        <v>1288.3399999999999</v>
      </c>
      <c r="F3529">
        <v>7338</v>
      </c>
      <c r="G3529" t="s">
        <v>484</v>
      </c>
      <c r="H3529" t="s">
        <v>267</v>
      </c>
      <c r="I3529" t="s">
        <v>266</v>
      </c>
      <c r="J3529">
        <v>0.5</v>
      </c>
      <c r="K3529">
        <v>0</v>
      </c>
    </row>
    <row r="3530" spans="1:11">
      <c r="A3530" s="57">
        <v>41456</v>
      </c>
      <c r="B3530">
        <v>66</v>
      </c>
      <c r="C3530">
        <v>51814.09</v>
      </c>
      <c r="D3530">
        <v>51814.09</v>
      </c>
      <c r="E3530">
        <v>51814.09</v>
      </c>
      <c r="F3530">
        <v>7339</v>
      </c>
      <c r="G3530" t="s">
        <v>485</v>
      </c>
      <c r="H3530" t="s">
        <v>265</v>
      </c>
      <c r="I3530" t="s">
        <v>266</v>
      </c>
      <c r="J3530">
        <v>0.5</v>
      </c>
      <c r="K3530">
        <v>0</v>
      </c>
    </row>
    <row r="3531" spans="1:11">
      <c r="A3531" s="57">
        <v>41456</v>
      </c>
      <c r="B3531">
        <v>66</v>
      </c>
      <c r="C3531">
        <v>8172.17</v>
      </c>
      <c r="D3531">
        <v>8417.23</v>
      </c>
      <c r="E3531">
        <v>8417.23</v>
      </c>
      <c r="F3531">
        <v>7339</v>
      </c>
      <c r="G3531" t="s">
        <v>485</v>
      </c>
      <c r="H3531" t="s">
        <v>267</v>
      </c>
      <c r="I3531" t="s">
        <v>266</v>
      </c>
      <c r="J3531">
        <v>0.5</v>
      </c>
      <c r="K3531">
        <v>0</v>
      </c>
    </row>
    <row r="3532" spans="1:11">
      <c r="A3532" s="57">
        <v>41456</v>
      </c>
      <c r="B3532">
        <v>44</v>
      </c>
      <c r="C3532">
        <v>13961.12</v>
      </c>
      <c r="D3532">
        <v>13961.12</v>
      </c>
      <c r="E3532">
        <v>13961.12</v>
      </c>
      <c r="F3532">
        <v>7342</v>
      </c>
      <c r="G3532" t="s">
        <v>486</v>
      </c>
      <c r="H3532" t="s">
        <v>265</v>
      </c>
      <c r="I3532" t="s">
        <v>266</v>
      </c>
      <c r="J3532">
        <v>0.5</v>
      </c>
      <c r="K3532">
        <v>0</v>
      </c>
    </row>
    <row r="3533" spans="1:11">
      <c r="A3533" s="57">
        <v>41456</v>
      </c>
      <c r="B3533">
        <v>1</v>
      </c>
      <c r="C3533">
        <v>94.68</v>
      </c>
      <c r="D3533">
        <v>97.52</v>
      </c>
      <c r="E3533">
        <v>97.52</v>
      </c>
      <c r="F3533">
        <v>7349</v>
      </c>
      <c r="G3533" t="s">
        <v>487</v>
      </c>
      <c r="H3533" t="s">
        <v>267</v>
      </c>
      <c r="I3533" t="s">
        <v>266</v>
      </c>
      <c r="J3533">
        <v>0.5</v>
      </c>
      <c r="K3533">
        <v>0</v>
      </c>
    </row>
    <row r="3534" spans="1:11">
      <c r="A3534" s="57">
        <v>41456</v>
      </c>
      <c r="B3534">
        <v>29</v>
      </c>
      <c r="C3534">
        <v>13665.37</v>
      </c>
      <c r="D3534">
        <v>13665.37</v>
      </c>
      <c r="E3534">
        <v>13665.37</v>
      </c>
      <c r="F3534">
        <v>7361</v>
      </c>
      <c r="G3534" t="s">
        <v>488</v>
      </c>
      <c r="H3534" t="s">
        <v>265</v>
      </c>
      <c r="I3534" t="s">
        <v>266</v>
      </c>
      <c r="J3534">
        <v>0.5</v>
      </c>
      <c r="K3534">
        <v>0</v>
      </c>
    </row>
    <row r="3535" spans="1:11">
      <c r="A3535" s="57">
        <v>41456</v>
      </c>
      <c r="B3535">
        <v>3</v>
      </c>
      <c r="C3535">
        <v>348.19</v>
      </c>
      <c r="D3535">
        <v>358.61</v>
      </c>
      <c r="E3535">
        <v>358.61</v>
      </c>
      <c r="F3535">
        <v>7361</v>
      </c>
      <c r="G3535" t="s">
        <v>488</v>
      </c>
      <c r="H3535" t="s">
        <v>267</v>
      </c>
      <c r="I3535" t="s">
        <v>266</v>
      </c>
      <c r="J3535">
        <v>0.5</v>
      </c>
      <c r="K3535">
        <v>0</v>
      </c>
    </row>
    <row r="3536" spans="1:11">
      <c r="A3536" s="57">
        <v>41456</v>
      </c>
      <c r="B3536">
        <v>4996</v>
      </c>
      <c r="C3536">
        <v>370887.09</v>
      </c>
      <c r="D3536">
        <v>370887.09</v>
      </c>
      <c r="E3536">
        <v>370887.09</v>
      </c>
      <c r="F3536">
        <v>7372</v>
      </c>
      <c r="G3536" t="s">
        <v>489</v>
      </c>
      <c r="H3536" t="s">
        <v>265</v>
      </c>
      <c r="I3536" t="s">
        <v>268</v>
      </c>
      <c r="J3536">
        <v>0.5</v>
      </c>
      <c r="K3536">
        <v>0</v>
      </c>
    </row>
    <row r="3537" spans="1:11">
      <c r="A3537" s="57">
        <v>41456</v>
      </c>
      <c r="B3537">
        <v>405</v>
      </c>
      <c r="C3537">
        <v>60369.77</v>
      </c>
      <c r="D3537">
        <v>61999.77</v>
      </c>
      <c r="E3537">
        <v>61999.77</v>
      </c>
      <c r="F3537">
        <v>7372</v>
      </c>
      <c r="G3537" t="s">
        <v>489</v>
      </c>
      <c r="H3537" t="s">
        <v>267</v>
      </c>
      <c r="I3537" t="s">
        <v>268</v>
      </c>
      <c r="J3537">
        <v>0.5</v>
      </c>
      <c r="K3537">
        <v>0</v>
      </c>
    </row>
    <row r="3538" spans="1:11">
      <c r="A3538" s="57">
        <v>41456</v>
      </c>
      <c r="B3538">
        <v>35</v>
      </c>
      <c r="C3538">
        <v>1095.3499999999999</v>
      </c>
      <c r="D3538">
        <v>1128.21</v>
      </c>
      <c r="E3538">
        <v>1128.21</v>
      </c>
      <c r="F3538">
        <v>7375</v>
      </c>
      <c r="G3538" t="s">
        <v>490</v>
      </c>
      <c r="H3538" t="s">
        <v>267</v>
      </c>
      <c r="I3538" t="s">
        <v>266</v>
      </c>
      <c r="J3538">
        <v>0.5</v>
      </c>
      <c r="K3538">
        <v>0</v>
      </c>
    </row>
    <row r="3539" spans="1:11">
      <c r="A3539" s="57">
        <v>41456</v>
      </c>
      <c r="B3539">
        <v>21</v>
      </c>
      <c r="C3539">
        <v>2128.36</v>
      </c>
      <c r="D3539">
        <v>2192.8000000000002</v>
      </c>
      <c r="E3539">
        <v>2192.8000000000002</v>
      </c>
      <c r="F3539">
        <v>7379</v>
      </c>
      <c r="G3539" t="s">
        <v>491</v>
      </c>
      <c r="H3539" t="s">
        <v>267</v>
      </c>
      <c r="I3539" t="s">
        <v>268</v>
      </c>
      <c r="J3539">
        <v>0.5</v>
      </c>
      <c r="K3539">
        <v>0</v>
      </c>
    </row>
    <row r="3540" spans="1:11">
      <c r="A3540" s="57">
        <v>41456</v>
      </c>
      <c r="B3540">
        <v>2594</v>
      </c>
      <c r="C3540">
        <v>843200.67</v>
      </c>
      <c r="D3540">
        <v>843200.67</v>
      </c>
      <c r="E3540">
        <v>843200.67</v>
      </c>
      <c r="F3540">
        <v>7392</v>
      </c>
      <c r="G3540" t="s">
        <v>492</v>
      </c>
      <c r="H3540" t="s">
        <v>265</v>
      </c>
      <c r="I3540" t="s">
        <v>266</v>
      </c>
      <c r="J3540">
        <v>0.5</v>
      </c>
      <c r="K3540">
        <v>0</v>
      </c>
    </row>
    <row r="3541" spans="1:11">
      <c r="A3541" s="57">
        <v>41456</v>
      </c>
      <c r="B3541">
        <v>176</v>
      </c>
      <c r="C3541">
        <v>48237.59</v>
      </c>
      <c r="D3541">
        <v>49780.63</v>
      </c>
      <c r="E3541">
        <v>49780.63</v>
      </c>
      <c r="F3541">
        <v>7392</v>
      </c>
      <c r="G3541" t="s">
        <v>492</v>
      </c>
      <c r="H3541" t="s">
        <v>267</v>
      </c>
      <c r="I3541" t="s">
        <v>266</v>
      </c>
      <c r="J3541">
        <v>0.5</v>
      </c>
      <c r="K3541">
        <v>0</v>
      </c>
    </row>
    <row r="3542" spans="1:11">
      <c r="A3542" s="57">
        <v>41456</v>
      </c>
      <c r="B3542">
        <v>551</v>
      </c>
      <c r="C3542">
        <v>99024.01</v>
      </c>
      <c r="D3542">
        <v>99024.01</v>
      </c>
      <c r="E3542">
        <v>99024.01</v>
      </c>
      <c r="F3542">
        <v>7393</v>
      </c>
      <c r="G3542" t="s">
        <v>493</v>
      </c>
      <c r="H3542" t="s">
        <v>265</v>
      </c>
      <c r="I3542" t="s">
        <v>266</v>
      </c>
      <c r="J3542">
        <v>0.5</v>
      </c>
      <c r="K3542">
        <v>0</v>
      </c>
    </row>
    <row r="3543" spans="1:11">
      <c r="A3543" s="57">
        <v>41456</v>
      </c>
      <c r="B3543">
        <v>682</v>
      </c>
      <c r="C3543">
        <v>222928.88</v>
      </c>
      <c r="D3543">
        <v>222928.88</v>
      </c>
      <c r="E3543">
        <v>222928.88</v>
      </c>
      <c r="F3543">
        <v>7394</v>
      </c>
      <c r="G3543" t="s">
        <v>494</v>
      </c>
      <c r="H3543" t="s">
        <v>265</v>
      </c>
      <c r="I3543" t="s">
        <v>266</v>
      </c>
      <c r="J3543">
        <v>0.5</v>
      </c>
      <c r="K3543">
        <v>0</v>
      </c>
    </row>
    <row r="3544" spans="1:11">
      <c r="A3544" s="57">
        <v>41456</v>
      </c>
      <c r="B3544">
        <v>97</v>
      </c>
      <c r="C3544">
        <v>24227.53</v>
      </c>
      <c r="D3544">
        <v>25092.81</v>
      </c>
      <c r="E3544">
        <v>25092.81</v>
      </c>
      <c r="F3544">
        <v>7394</v>
      </c>
      <c r="G3544" t="s">
        <v>494</v>
      </c>
      <c r="H3544" t="s">
        <v>267</v>
      </c>
      <c r="I3544" t="s">
        <v>266</v>
      </c>
      <c r="J3544">
        <v>0.5</v>
      </c>
      <c r="K3544">
        <v>0</v>
      </c>
    </row>
    <row r="3545" spans="1:11">
      <c r="A3545" s="57">
        <v>41456</v>
      </c>
      <c r="B3545">
        <v>222</v>
      </c>
      <c r="C3545">
        <v>30388.04</v>
      </c>
      <c r="D3545">
        <v>30388.04</v>
      </c>
      <c r="E3545">
        <v>30388.04</v>
      </c>
      <c r="F3545">
        <v>7395</v>
      </c>
      <c r="G3545" t="s">
        <v>495</v>
      </c>
      <c r="H3545" t="s">
        <v>265</v>
      </c>
      <c r="I3545" t="s">
        <v>266</v>
      </c>
      <c r="J3545">
        <v>0.5</v>
      </c>
      <c r="K3545">
        <v>0</v>
      </c>
    </row>
    <row r="3546" spans="1:11">
      <c r="A3546" s="57">
        <v>41456</v>
      </c>
      <c r="B3546">
        <v>42</v>
      </c>
      <c r="C3546">
        <v>3972.92</v>
      </c>
      <c r="D3546">
        <v>4108.88</v>
      </c>
      <c r="E3546">
        <v>4108.88</v>
      </c>
      <c r="F3546">
        <v>7395</v>
      </c>
      <c r="G3546" t="s">
        <v>495</v>
      </c>
      <c r="H3546" t="s">
        <v>267</v>
      </c>
      <c r="I3546" t="s">
        <v>266</v>
      </c>
      <c r="J3546">
        <v>0.5</v>
      </c>
      <c r="K3546">
        <v>0</v>
      </c>
    </row>
    <row r="3547" spans="1:11">
      <c r="A3547" s="57">
        <v>41456</v>
      </c>
      <c r="B3547">
        <v>3</v>
      </c>
      <c r="C3547">
        <v>139</v>
      </c>
      <c r="D3547">
        <v>0</v>
      </c>
      <c r="E3547">
        <v>139</v>
      </c>
      <c r="F3547">
        <v>7399</v>
      </c>
      <c r="G3547" t="s">
        <v>496</v>
      </c>
      <c r="H3547" t="s">
        <v>265</v>
      </c>
      <c r="I3547">
        <v>0</v>
      </c>
      <c r="J3547">
        <v>0</v>
      </c>
      <c r="K3547">
        <v>0</v>
      </c>
    </row>
    <row r="3548" spans="1:11">
      <c r="A3548" s="57">
        <v>41456</v>
      </c>
      <c r="B3548">
        <v>25902</v>
      </c>
      <c r="C3548">
        <v>3652608.63</v>
      </c>
      <c r="D3548">
        <v>3652608.63</v>
      </c>
      <c r="E3548">
        <v>3652608.63</v>
      </c>
      <c r="F3548">
        <v>7399</v>
      </c>
      <c r="G3548" t="s">
        <v>496</v>
      </c>
      <c r="H3548" t="s">
        <v>265</v>
      </c>
      <c r="I3548" t="s">
        <v>266</v>
      </c>
      <c r="J3548">
        <v>0.5</v>
      </c>
      <c r="K3548">
        <v>0</v>
      </c>
    </row>
    <row r="3549" spans="1:11">
      <c r="A3549" s="57">
        <v>41456</v>
      </c>
      <c r="B3549">
        <v>1</v>
      </c>
      <c r="C3549">
        <v>29</v>
      </c>
      <c r="D3549">
        <v>0</v>
      </c>
      <c r="E3549">
        <v>29</v>
      </c>
      <c r="F3549">
        <v>7399</v>
      </c>
      <c r="G3549" t="s">
        <v>496</v>
      </c>
      <c r="H3549" t="s">
        <v>267</v>
      </c>
      <c r="I3549">
        <v>0</v>
      </c>
      <c r="J3549">
        <v>0</v>
      </c>
      <c r="K3549">
        <v>0</v>
      </c>
    </row>
    <row r="3550" spans="1:11">
      <c r="A3550" s="57">
        <v>41456</v>
      </c>
      <c r="B3550">
        <v>10541</v>
      </c>
      <c r="C3550">
        <v>1257161.1599999999</v>
      </c>
      <c r="D3550">
        <v>1295711.8400000001</v>
      </c>
      <c r="E3550">
        <v>1295711.8400000001</v>
      </c>
      <c r="F3550">
        <v>7399</v>
      </c>
      <c r="G3550" t="s">
        <v>496</v>
      </c>
      <c r="H3550" t="s">
        <v>267</v>
      </c>
      <c r="I3550" t="s">
        <v>266</v>
      </c>
      <c r="J3550">
        <v>0.5</v>
      </c>
      <c r="K3550">
        <v>0</v>
      </c>
    </row>
    <row r="3551" spans="1:11">
      <c r="A3551" s="57">
        <v>41456</v>
      </c>
      <c r="B3551">
        <v>5153</v>
      </c>
      <c r="C3551">
        <v>1239887.71</v>
      </c>
      <c r="D3551">
        <v>1239887.71</v>
      </c>
      <c r="E3551">
        <v>1239887.71</v>
      </c>
      <c r="F3551">
        <v>7512</v>
      </c>
      <c r="G3551" t="s">
        <v>497</v>
      </c>
      <c r="H3551" t="s">
        <v>265</v>
      </c>
      <c r="I3551" t="s">
        <v>277</v>
      </c>
      <c r="J3551">
        <v>0.55000000000000004</v>
      </c>
      <c r="K3551">
        <v>0</v>
      </c>
    </row>
    <row r="3552" spans="1:11">
      <c r="A3552" s="57">
        <v>41456</v>
      </c>
      <c r="B3552">
        <v>1</v>
      </c>
      <c r="C3552">
        <v>-63.44</v>
      </c>
      <c r="D3552">
        <v>0</v>
      </c>
      <c r="E3552">
        <v>-61.64</v>
      </c>
      <c r="F3552">
        <v>7512</v>
      </c>
      <c r="G3552" t="s">
        <v>497</v>
      </c>
      <c r="H3552" t="s">
        <v>267</v>
      </c>
      <c r="I3552">
        <v>0</v>
      </c>
      <c r="J3552">
        <v>0</v>
      </c>
      <c r="K3552">
        <v>0</v>
      </c>
    </row>
    <row r="3553" spans="1:11">
      <c r="A3553" s="57">
        <v>41456</v>
      </c>
      <c r="B3553">
        <v>2602</v>
      </c>
      <c r="C3553">
        <v>980737.78</v>
      </c>
      <c r="D3553">
        <v>1008621.04</v>
      </c>
      <c r="E3553">
        <v>1008621.04</v>
      </c>
      <c r="F3553">
        <v>7512</v>
      </c>
      <c r="G3553" t="s">
        <v>497</v>
      </c>
      <c r="H3553" t="s">
        <v>267</v>
      </c>
      <c r="I3553" t="s">
        <v>277</v>
      </c>
      <c r="J3553">
        <v>0.55000000000000004</v>
      </c>
      <c r="K3553">
        <v>0</v>
      </c>
    </row>
    <row r="3554" spans="1:11">
      <c r="A3554" s="57">
        <v>41456</v>
      </c>
      <c r="B3554">
        <v>152</v>
      </c>
      <c r="C3554">
        <v>18665.63</v>
      </c>
      <c r="D3554">
        <v>18665.63</v>
      </c>
      <c r="E3554">
        <v>18665.63</v>
      </c>
      <c r="F3554">
        <v>7513</v>
      </c>
      <c r="G3554" t="s">
        <v>498</v>
      </c>
      <c r="H3554" t="s">
        <v>265</v>
      </c>
      <c r="I3554" t="s">
        <v>277</v>
      </c>
      <c r="J3554">
        <v>0.55000000000000004</v>
      </c>
      <c r="K3554">
        <v>0</v>
      </c>
    </row>
    <row r="3555" spans="1:11">
      <c r="A3555" s="57">
        <v>41456</v>
      </c>
      <c r="B3555">
        <v>4</v>
      </c>
      <c r="C3555">
        <v>-43.15</v>
      </c>
      <c r="D3555">
        <v>51.89</v>
      </c>
      <c r="E3555">
        <v>51.89</v>
      </c>
      <c r="F3555">
        <v>7513</v>
      </c>
      <c r="G3555" t="s">
        <v>498</v>
      </c>
      <c r="H3555" t="s">
        <v>267</v>
      </c>
      <c r="I3555" t="s">
        <v>277</v>
      </c>
      <c r="J3555">
        <v>0.55000000000000004</v>
      </c>
      <c r="K3555">
        <v>0</v>
      </c>
    </row>
    <row r="3556" spans="1:11">
      <c r="A3556" s="57">
        <v>41456</v>
      </c>
      <c r="B3556">
        <v>16</v>
      </c>
      <c r="C3556">
        <v>5174.22</v>
      </c>
      <c r="D3556">
        <v>5174.22</v>
      </c>
      <c r="E3556">
        <v>5174.22</v>
      </c>
      <c r="F3556">
        <v>7519</v>
      </c>
      <c r="G3556" t="s">
        <v>499</v>
      </c>
      <c r="H3556" t="s">
        <v>265</v>
      </c>
      <c r="I3556" t="s">
        <v>277</v>
      </c>
      <c r="J3556">
        <v>0.55000000000000004</v>
      </c>
      <c r="K3556">
        <v>0</v>
      </c>
    </row>
    <row r="3557" spans="1:11">
      <c r="A3557" s="57">
        <v>41456</v>
      </c>
      <c r="B3557">
        <v>13</v>
      </c>
      <c r="C3557">
        <v>4505.97</v>
      </c>
      <c r="D3557">
        <v>4726.03</v>
      </c>
      <c r="E3557">
        <v>4726.03</v>
      </c>
      <c r="F3557">
        <v>7519</v>
      </c>
      <c r="G3557" t="s">
        <v>499</v>
      </c>
      <c r="H3557" t="s">
        <v>267</v>
      </c>
      <c r="I3557" t="s">
        <v>277</v>
      </c>
      <c r="J3557">
        <v>0.55000000000000004</v>
      </c>
      <c r="K3557">
        <v>0</v>
      </c>
    </row>
    <row r="3558" spans="1:11">
      <c r="A3558" s="57">
        <v>41456</v>
      </c>
      <c r="B3558">
        <v>1</v>
      </c>
      <c r="C3558">
        <v>18</v>
      </c>
      <c r="D3558">
        <v>0</v>
      </c>
      <c r="E3558">
        <v>18</v>
      </c>
      <c r="F3558">
        <v>7523</v>
      </c>
      <c r="G3558" t="s">
        <v>500</v>
      </c>
      <c r="H3558" t="s">
        <v>265</v>
      </c>
      <c r="I3558">
        <v>0</v>
      </c>
      <c r="J3558">
        <v>0</v>
      </c>
      <c r="K3558">
        <v>0</v>
      </c>
    </row>
    <row r="3559" spans="1:11">
      <c r="A3559" s="57">
        <v>41456</v>
      </c>
      <c r="B3559">
        <v>27791</v>
      </c>
      <c r="C3559">
        <v>903747.33</v>
      </c>
      <c r="D3559">
        <v>903747.33</v>
      </c>
      <c r="E3559">
        <v>903747.33</v>
      </c>
      <c r="F3559">
        <v>7523</v>
      </c>
      <c r="G3559" t="s">
        <v>500</v>
      </c>
      <c r="H3559" t="s">
        <v>265</v>
      </c>
      <c r="I3559" t="s">
        <v>271</v>
      </c>
      <c r="J3559">
        <v>0.52</v>
      </c>
      <c r="K3559">
        <v>0</v>
      </c>
    </row>
    <row r="3560" spans="1:11">
      <c r="A3560" s="57">
        <v>41456</v>
      </c>
      <c r="B3560">
        <v>141</v>
      </c>
      <c r="C3560">
        <v>4075.39</v>
      </c>
      <c r="D3560">
        <v>4197.71</v>
      </c>
      <c r="E3560">
        <v>4197.71</v>
      </c>
      <c r="F3560">
        <v>7523</v>
      </c>
      <c r="G3560" t="s">
        <v>500</v>
      </c>
      <c r="H3560" t="s">
        <v>267</v>
      </c>
      <c r="I3560" t="s">
        <v>271</v>
      </c>
      <c r="J3560">
        <v>0.52</v>
      </c>
      <c r="K3560">
        <v>0</v>
      </c>
    </row>
    <row r="3561" spans="1:11">
      <c r="A3561" s="57">
        <v>41456</v>
      </c>
      <c r="B3561">
        <v>64</v>
      </c>
      <c r="C3561">
        <v>42972.22</v>
      </c>
      <c r="D3561">
        <v>42972.22</v>
      </c>
      <c r="E3561">
        <v>42972.22</v>
      </c>
      <c r="F3561">
        <v>7531</v>
      </c>
      <c r="G3561" t="s">
        <v>501</v>
      </c>
      <c r="H3561" t="s">
        <v>265</v>
      </c>
      <c r="I3561" t="s">
        <v>271</v>
      </c>
      <c r="J3561">
        <v>0.52</v>
      </c>
      <c r="K3561">
        <v>0</v>
      </c>
    </row>
    <row r="3562" spans="1:11">
      <c r="A3562" s="57">
        <v>41456</v>
      </c>
      <c r="B3562">
        <v>3496</v>
      </c>
      <c r="C3562">
        <v>1646293.95</v>
      </c>
      <c r="D3562">
        <v>1646293.95</v>
      </c>
      <c r="E3562">
        <v>1646293.95</v>
      </c>
      <c r="F3562">
        <v>7538</v>
      </c>
      <c r="G3562" t="s">
        <v>503</v>
      </c>
      <c r="H3562" t="s">
        <v>265</v>
      </c>
      <c r="I3562" t="s">
        <v>271</v>
      </c>
      <c r="J3562">
        <v>0.52</v>
      </c>
      <c r="K3562">
        <v>0</v>
      </c>
    </row>
    <row r="3563" spans="1:11">
      <c r="A3563" s="57">
        <v>41456</v>
      </c>
      <c r="B3563">
        <v>21</v>
      </c>
      <c r="C3563">
        <v>8124.6</v>
      </c>
      <c r="D3563">
        <v>8368.34</v>
      </c>
      <c r="E3563">
        <v>8368.34</v>
      </c>
      <c r="F3563">
        <v>7538</v>
      </c>
      <c r="G3563" t="s">
        <v>503</v>
      </c>
      <c r="H3563" t="s">
        <v>267</v>
      </c>
      <c r="I3563" t="s">
        <v>271</v>
      </c>
      <c r="J3563">
        <v>0.52</v>
      </c>
      <c r="K3563">
        <v>0</v>
      </c>
    </row>
    <row r="3564" spans="1:11">
      <c r="A3564" s="57">
        <v>41456</v>
      </c>
      <c r="B3564">
        <v>3</v>
      </c>
      <c r="C3564">
        <v>51.48</v>
      </c>
      <c r="D3564">
        <v>53.02</v>
      </c>
      <c r="E3564">
        <v>53.02</v>
      </c>
      <c r="F3564">
        <v>7542</v>
      </c>
      <c r="G3564" t="s">
        <v>504</v>
      </c>
      <c r="H3564" t="s">
        <v>267</v>
      </c>
      <c r="I3564" t="s">
        <v>271</v>
      </c>
      <c r="J3564">
        <v>0.52</v>
      </c>
      <c r="K3564">
        <v>0</v>
      </c>
    </row>
    <row r="3565" spans="1:11">
      <c r="A3565" s="57">
        <v>41456</v>
      </c>
      <c r="B3565">
        <v>3</v>
      </c>
      <c r="C3565">
        <v>856</v>
      </c>
      <c r="D3565">
        <v>856</v>
      </c>
      <c r="E3565">
        <v>856</v>
      </c>
      <c r="F3565">
        <v>7549</v>
      </c>
      <c r="G3565" t="s">
        <v>505</v>
      </c>
      <c r="H3565" t="s">
        <v>265</v>
      </c>
      <c r="I3565" t="s">
        <v>271</v>
      </c>
      <c r="J3565">
        <v>0.52</v>
      </c>
      <c r="K3565">
        <v>0</v>
      </c>
    </row>
    <row r="3566" spans="1:11">
      <c r="A3566" s="57">
        <v>41456</v>
      </c>
      <c r="B3566">
        <v>107</v>
      </c>
      <c r="C3566">
        <v>23316.5</v>
      </c>
      <c r="D3566">
        <v>23316.5</v>
      </c>
      <c r="E3566">
        <v>23316.5</v>
      </c>
      <c r="F3566">
        <v>7622</v>
      </c>
      <c r="G3566" t="s">
        <v>506</v>
      </c>
      <c r="H3566" t="s">
        <v>265</v>
      </c>
      <c r="I3566" t="s">
        <v>266</v>
      </c>
      <c r="J3566">
        <v>0.5</v>
      </c>
      <c r="K3566">
        <v>0</v>
      </c>
    </row>
    <row r="3567" spans="1:11">
      <c r="A3567" s="57">
        <v>41456</v>
      </c>
      <c r="B3567">
        <v>1</v>
      </c>
      <c r="C3567">
        <v>91.68</v>
      </c>
      <c r="D3567">
        <v>94.44</v>
      </c>
      <c r="E3567">
        <v>94.44</v>
      </c>
      <c r="F3567">
        <v>7622</v>
      </c>
      <c r="G3567" t="s">
        <v>506</v>
      </c>
      <c r="H3567" t="s">
        <v>267</v>
      </c>
      <c r="I3567" t="s">
        <v>266</v>
      </c>
      <c r="J3567">
        <v>0.5</v>
      </c>
      <c r="K3567">
        <v>0</v>
      </c>
    </row>
    <row r="3568" spans="1:11">
      <c r="A3568" s="57">
        <v>41456</v>
      </c>
      <c r="B3568">
        <v>4</v>
      </c>
      <c r="C3568">
        <v>290.63</v>
      </c>
      <c r="D3568">
        <v>299.35000000000002</v>
      </c>
      <c r="E3568">
        <v>299.35000000000002</v>
      </c>
      <c r="F3568">
        <v>7629</v>
      </c>
      <c r="G3568" t="s">
        <v>507</v>
      </c>
      <c r="H3568" t="s">
        <v>267</v>
      </c>
      <c r="I3568" t="s">
        <v>266</v>
      </c>
      <c r="J3568">
        <v>0.5</v>
      </c>
      <c r="K3568">
        <v>0</v>
      </c>
    </row>
    <row r="3569" spans="1:11">
      <c r="A3569" s="57">
        <v>41456</v>
      </c>
      <c r="B3569">
        <v>6</v>
      </c>
      <c r="C3569">
        <v>2388.04</v>
      </c>
      <c r="D3569">
        <v>2674.62</v>
      </c>
      <c r="E3569">
        <v>2674.62</v>
      </c>
      <c r="F3569">
        <v>7631</v>
      </c>
      <c r="G3569" t="s">
        <v>508</v>
      </c>
      <c r="H3569" t="s">
        <v>267</v>
      </c>
      <c r="I3569" t="s">
        <v>268</v>
      </c>
      <c r="J3569">
        <v>0.5</v>
      </c>
      <c r="K3569">
        <v>0</v>
      </c>
    </row>
    <row r="3570" spans="1:11">
      <c r="A3570" s="57">
        <v>41456</v>
      </c>
      <c r="B3570">
        <v>141</v>
      </c>
      <c r="C3570">
        <v>33673.35</v>
      </c>
      <c r="D3570">
        <v>33673.35</v>
      </c>
      <c r="E3570">
        <v>33673.35</v>
      </c>
      <c r="F3570">
        <v>7699</v>
      </c>
      <c r="G3570" t="s">
        <v>509</v>
      </c>
      <c r="H3570" t="s">
        <v>265</v>
      </c>
      <c r="I3570" t="s">
        <v>266</v>
      </c>
      <c r="J3570">
        <v>0.5</v>
      </c>
      <c r="K3570">
        <v>0</v>
      </c>
    </row>
    <row r="3571" spans="1:11">
      <c r="A3571" s="57">
        <v>41456</v>
      </c>
      <c r="B3571">
        <v>3</v>
      </c>
      <c r="C3571">
        <v>862.93</v>
      </c>
      <c r="D3571">
        <v>888.83</v>
      </c>
      <c r="E3571">
        <v>888.83</v>
      </c>
      <c r="F3571">
        <v>7699</v>
      </c>
      <c r="G3571" t="s">
        <v>509</v>
      </c>
      <c r="H3571" t="s">
        <v>267</v>
      </c>
      <c r="I3571" t="s">
        <v>266</v>
      </c>
      <c r="J3571">
        <v>0.5</v>
      </c>
      <c r="K3571">
        <v>0</v>
      </c>
    </row>
    <row r="3572" spans="1:11">
      <c r="A3572" s="57">
        <v>41456</v>
      </c>
      <c r="B3572">
        <v>5</v>
      </c>
      <c r="C3572">
        <v>10148.01</v>
      </c>
      <c r="D3572">
        <v>10452.43</v>
      </c>
      <c r="E3572">
        <v>10452.43</v>
      </c>
      <c r="F3572">
        <v>7829</v>
      </c>
      <c r="G3572" t="s">
        <v>510</v>
      </c>
      <c r="H3572" t="s">
        <v>267</v>
      </c>
      <c r="I3572" t="s">
        <v>266</v>
      </c>
      <c r="J3572">
        <v>0.5</v>
      </c>
      <c r="K3572">
        <v>0</v>
      </c>
    </row>
    <row r="3573" spans="1:11">
      <c r="A3573" s="57">
        <v>41456</v>
      </c>
      <c r="B3573">
        <v>8198</v>
      </c>
      <c r="C3573">
        <v>329924.88</v>
      </c>
      <c r="D3573">
        <v>329924.88</v>
      </c>
      <c r="E3573">
        <v>329924.88</v>
      </c>
      <c r="F3573">
        <v>7832</v>
      </c>
      <c r="G3573" t="s">
        <v>511</v>
      </c>
      <c r="H3573" t="s">
        <v>265</v>
      </c>
      <c r="I3573" t="s">
        <v>266</v>
      </c>
      <c r="J3573">
        <v>0.5</v>
      </c>
      <c r="K3573">
        <v>0</v>
      </c>
    </row>
    <row r="3574" spans="1:11">
      <c r="A3574" s="57">
        <v>41456</v>
      </c>
      <c r="B3574">
        <v>139</v>
      </c>
      <c r="C3574">
        <v>4591.1499999999996</v>
      </c>
      <c r="D3574">
        <v>4730.25</v>
      </c>
      <c r="E3574">
        <v>4730.25</v>
      </c>
      <c r="F3574">
        <v>7832</v>
      </c>
      <c r="G3574" t="s">
        <v>511</v>
      </c>
      <c r="H3574" t="s">
        <v>267</v>
      </c>
      <c r="I3574" t="s">
        <v>266</v>
      </c>
      <c r="J3574">
        <v>0.5</v>
      </c>
      <c r="K3574">
        <v>0</v>
      </c>
    </row>
    <row r="3575" spans="1:11">
      <c r="A3575" s="57">
        <v>41456</v>
      </c>
      <c r="B3575">
        <v>173</v>
      </c>
      <c r="C3575">
        <v>11502.77</v>
      </c>
      <c r="D3575">
        <v>11502.77</v>
      </c>
      <c r="E3575">
        <v>11502.77</v>
      </c>
      <c r="F3575">
        <v>7841</v>
      </c>
      <c r="G3575" t="s">
        <v>512</v>
      </c>
      <c r="H3575" t="s">
        <v>265</v>
      </c>
      <c r="I3575" t="s">
        <v>268</v>
      </c>
      <c r="J3575">
        <v>0.5</v>
      </c>
      <c r="K3575">
        <v>0</v>
      </c>
    </row>
    <row r="3576" spans="1:11">
      <c r="A3576" s="57">
        <v>41456</v>
      </c>
      <c r="B3576">
        <v>24</v>
      </c>
      <c r="C3576">
        <v>1919.55</v>
      </c>
      <c r="D3576">
        <v>1977.13</v>
      </c>
      <c r="E3576">
        <v>1977.13</v>
      </c>
      <c r="F3576">
        <v>7841</v>
      </c>
      <c r="G3576" t="s">
        <v>512</v>
      </c>
      <c r="H3576" t="s">
        <v>267</v>
      </c>
      <c r="I3576" t="s">
        <v>268</v>
      </c>
      <c r="J3576">
        <v>0.5</v>
      </c>
      <c r="K3576">
        <v>0</v>
      </c>
    </row>
    <row r="3577" spans="1:11">
      <c r="A3577" s="57">
        <v>41456</v>
      </c>
      <c r="B3577">
        <v>14</v>
      </c>
      <c r="C3577">
        <v>2643.7</v>
      </c>
      <c r="D3577">
        <v>2643.7</v>
      </c>
      <c r="E3577">
        <v>2643.7</v>
      </c>
      <c r="F3577">
        <v>7911</v>
      </c>
      <c r="G3577" t="s">
        <v>513</v>
      </c>
      <c r="H3577" t="s">
        <v>265</v>
      </c>
      <c r="I3577" t="s">
        <v>266</v>
      </c>
      <c r="J3577">
        <v>0.5</v>
      </c>
      <c r="K3577">
        <v>0</v>
      </c>
    </row>
    <row r="3578" spans="1:11">
      <c r="A3578" s="57">
        <v>41456</v>
      </c>
      <c r="B3578">
        <v>4</v>
      </c>
      <c r="C3578">
        <v>392.36</v>
      </c>
      <c r="D3578">
        <v>404.1</v>
      </c>
      <c r="E3578">
        <v>404.1</v>
      </c>
      <c r="F3578">
        <v>7911</v>
      </c>
      <c r="G3578" t="s">
        <v>513</v>
      </c>
      <c r="H3578" t="s">
        <v>267</v>
      </c>
      <c r="I3578" t="s">
        <v>266</v>
      </c>
      <c r="J3578">
        <v>0.5</v>
      </c>
      <c r="K3578">
        <v>0</v>
      </c>
    </row>
    <row r="3579" spans="1:11">
      <c r="A3579" s="57">
        <v>41456</v>
      </c>
      <c r="B3579">
        <v>2</v>
      </c>
      <c r="C3579">
        <v>160.12</v>
      </c>
      <c r="D3579">
        <v>0</v>
      </c>
      <c r="E3579">
        <v>160.12</v>
      </c>
      <c r="F3579">
        <v>7922</v>
      </c>
      <c r="G3579" t="s">
        <v>514</v>
      </c>
      <c r="H3579" t="s">
        <v>265</v>
      </c>
      <c r="I3579">
        <v>0</v>
      </c>
      <c r="J3579">
        <v>0</v>
      </c>
      <c r="K3579">
        <v>0</v>
      </c>
    </row>
    <row r="3580" spans="1:11">
      <c r="A3580" s="57">
        <v>41456</v>
      </c>
      <c r="B3580">
        <v>15690</v>
      </c>
      <c r="C3580">
        <v>3176041.85</v>
      </c>
      <c r="D3580">
        <v>3176041.85</v>
      </c>
      <c r="E3580">
        <v>3176041.85</v>
      </c>
      <c r="F3580">
        <v>7922</v>
      </c>
      <c r="G3580" t="s">
        <v>514</v>
      </c>
      <c r="H3580" t="s">
        <v>265</v>
      </c>
      <c r="I3580" t="s">
        <v>266</v>
      </c>
      <c r="J3580">
        <v>0.5</v>
      </c>
      <c r="K3580">
        <v>0</v>
      </c>
    </row>
    <row r="3581" spans="1:11">
      <c r="A3581" s="57">
        <v>41456</v>
      </c>
      <c r="B3581">
        <v>964</v>
      </c>
      <c r="C3581">
        <v>284163.67</v>
      </c>
      <c r="D3581">
        <v>292910.31</v>
      </c>
      <c r="E3581">
        <v>292910.31</v>
      </c>
      <c r="F3581">
        <v>7922</v>
      </c>
      <c r="G3581" t="s">
        <v>514</v>
      </c>
      <c r="H3581" t="s">
        <v>267</v>
      </c>
      <c r="I3581" t="s">
        <v>266</v>
      </c>
      <c r="J3581">
        <v>0.5</v>
      </c>
      <c r="K3581">
        <v>0</v>
      </c>
    </row>
    <row r="3582" spans="1:11">
      <c r="A3582" s="57">
        <v>41456</v>
      </c>
      <c r="B3582">
        <v>91</v>
      </c>
      <c r="C3582">
        <v>9896.25</v>
      </c>
      <c r="D3582">
        <v>9896.25</v>
      </c>
      <c r="E3582">
        <v>9896.25</v>
      </c>
      <c r="F3582">
        <v>7929</v>
      </c>
      <c r="G3582" t="s">
        <v>515</v>
      </c>
      <c r="H3582" t="s">
        <v>265</v>
      </c>
      <c r="I3582" t="s">
        <v>266</v>
      </c>
      <c r="J3582">
        <v>0.5</v>
      </c>
      <c r="K3582">
        <v>0</v>
      </c>
    </row>
    <row r="3583" spans="1:11">
      <c r="A3583" s="57">
        <v>41456</v>
      </c>
      <c r="B3583">
        <v>26</v>
      </c>
      <c r="C3583">
        <v>2856.36</v>
      </c>
      <c r="D3583">
        <v>2943.22</v>
      </c>
      <c r="E3583">
        <v>2943.22</v>
      </c>
      <c r="F3583">
        <v>7929</v>
      </c>
      <c r="G3583" t="s">
        <v>515</v>
      </c>
      <c r="H3583" t="s">
        <v>267</v>
      </c>
      <c r="I3583" t="s">
        <v>266</v>
      </c>
      <c r="J3583">
        <v>0.5</v>
      </c>
      <c r="K3583">
        <v>0</v>
      </c>
    </row>
    <row r="3584" spans="1:11">
      <c r="A3584" s="57">
        <v>41456</v>
      </c>
      <c r="B3584">
        <v>2</v>
      </c>
      <c r="C3584">
        <v>178.94</v>
      </c>
      <c r="D3584">
        <v>184.3</v>
      </c>
      <c r="E3584">
        <v>184.3</v>
      </c>
      <c r="F3584">
        <v>7933</v>
      </c>
      <c r="G3584" t="s">
        <v>516</v>
      </c>
      <c r="H3584" t="s">
        <v>267</v>
      </c>
      <c r="I3584" t="s">
        <v>266</v>
      </c>
      <c r="J3584">
        <v>0.5</v>
      </c>
      <c r="K3584">
        <v>0</v>
      </c>
    </row>
    <row r="3585" spans="1:11">
      <c r="A3585" s="57">
        <v>41456</v>
      </c>
      <c r="B3585">
        <v>85</v>
      </c>
      <c r="C3585">
        <v>37110.44</v>
      </c>
      <c r="D3585">
        <v>37110.44</v>
      </c>
      <c r="E3585">
        <v>37110.44</v>
      </c>
      <c r="F3585">
        <v>7941</v>
      </c>
      <c r="G3585" t="s">
        <v>517</v>
      </c>
      <c r="H3585" t="s">
        <v>265</v>
      </c>
      <c r="I3585" t="s">
        <v>266</v>
      </c>
      <c r="J3585">
        <v>0.5</v>
      </c>
      <c r="K3585">
        <v>0</v>
      </c>
    </row>
    <row r="3586" spans="1:11">
      <c r="A3586" s="57">
        <v>41456</v>
      </c>
      <c r="B3586">
        <v>81</v>
      </c>
      <c r="C3586">
        <v>15348.38</v>
      </c>
      <c r="D3586">
        <v>15808.78</v>
      </c>
      <c r="E3586">
        <v>15808.78</v>
      </c>
      <c r="F3586">
        <v>7941</v>
      </c>
      <c r="G3586" t="s">
        <v>517</v>
      </c>
      <c r="H3586" t="s">
        <v>267</v>
      </c>
      <c r="I3586" t="s">
        <v>266</v>
      </c>
      <c r="J3586">
        <v>0.5</v>
      </c>
      <c r="K3586">
        <v>0</v>
      </c>
    </row>
    <row r="3587" spans="1:11">
      <c r="A3587" s="57">
        <v>41456</v>
      </c>
      <c r="B3587">
        <v>696</v>
      </c>
      <c r="C3587">
        <v>64668.03</v>
      </c>
      <c r="D3587">
        <v>64668.03</v>
      </c>
      <c r="E3587">
        <v>64668.03</v>
      </c>
      <c r="F3587">
        <v>7991</v>
      </c>
      <c r="G3587" t="s">
        <v>518</v>
      </c>
      <c r="H3587" t="s">
        <v>265</v>
      </c>
      <c r="I3587" t="s">
        <v>266</v>
      </c>
      <c r="J3587">
        <v>0.5</v>
      </c>
      <c r="K3587">
        <v>0</v>
      </c>
    </row>
    <row r="3588" spans="1:11">
      <c r="A3588" s="57">
        <v>41456</v>
      </c>
      <c r="B3588">
        <v>474</v>
      </c>
      <c r="C3588">
        <v>57619.55</v>
      </c>
      <c r="D3588">
        <v>59678.95</v>
      </c>
      <c r="E3588">
        <v>59678.95</v>
      </c>
      <c r="F3588">
        <v>7991</v>
      </c>
      <c r="G3588" t="s">
        <v>518</v>
      </c>
      <c r="H3588" t="s">
        <v>267</v>
      </c>
      <c r="I3588" t="s">
        <v>266</v>
      </c>
      <c r="J3588">
        <v>0.5</v>
      </c>
      <c r="K3588">
        <v>0</v>
      </c>
    </row>
    <row r="3589" spans="1:11">
      <c r="A3589" s="57">
        <v>41456</v>
      </c>
      <c r="B3589">
        <v>432</v>
      </c>
      <c r="C3589">
        <v>112884.27</v>
      </c>
      <c r="D3589">
        <v>112884.27</v>
      </c>
      <c r="E3589">
        <v>112884.27</v>
      </c>
      <c r="F3589">
        <v>7992</v>
      </c>
      <c r="G3589" t="s">
        <v>519</v>
      </c>
      <c r="H3589" t="s">
        <v>265</v>
      </c>
      <c r="I3589" t="s">
        <v>266</v>
      </c>
      <c r="J3589">
        <v>0.5</v>
      </c>
      <c r="K3589">
        <v>0</v>
      </c>
    </row>
    <row r="3590" spans="1:11">
      <c r="A3590" s="57">
        <v>41456</v>
      </c>
      <c r="B3590">
        <v>112</v>
      </c>
      <c r="C3590">
        <v>46710.23</v>
      </c>
      <c r="D3590">
        <v>48209.01</v>
      </c>
      <c r="E3590">
        <v>48209.01</v>
      </c>
      <c r="F3590">
        <v>7992</v>
      </c>
      <c r="G3590" t="s">
        <v>519</v>
      </c>
      <c r="H3590" t="s">
        <v>267</v>
      </c>
      <c r="I3590" t="s">
        <v>266</v>
      </c>
      <c r="J3590">
        <v>0.5</v>
      </c>
      <c r="K3590">
        <v>0</v>
      </c>
    </row>
    <row r="3591" spans="1:11">
      <c r="A3591" s="57">
        <v>41456</v>
      </c>
      <c r="B3591">
        <v>2</v>
      </c>
      <c r="C3591">
        <v>56.25</v>
      </c>
      <c r="D3591">
        <v>57.93</v>
      </c>
      <c r="E3591">
        <v>57.93</v>
      </c>
      <c r="F3591">
        <v>7993</v>
      </c>
      <c r="G3591" t="s">
        <v>520</v>
      </c>
      <c r="H3591" t="s">
        <v>267</v>
      </c>
      <c r="I3591" t="s">
        <v>268</v>
      </c>
      <c r="J3591">
        <v>0.5</v>
      </c>
      <c r="K3591">
        <v>0</v>
      </c>
    </row>
    <row r="3592" spans="1:11">
      <c r="A3592" s="57">
        <v>41456</v>
      </c>
      <c r="B3592">
        <v>7</v>
      </c>
      <c r="C3592">
        <v>174.99</v>
      </c>
      <c r="D3592">
        <v>180.27</v>
      </c>
      <c r="E3592">
        <v>180.27</v>
      </c>
      <c r="F3592">
        <v>7994</v>
      </c>
      <c r="G3592" t="s">
        <v>521</v>
      </c>
      <c r="H3592" t="s">
        <v>267</v>
      </c>
      <c r="I3592" t="s">
        <v>266</v>
      </c>
      <c r="J3592">
        <v>0.5</v>
      </c>
      <c r="K3592">
        <v>0</v>
      </c>
    </row>
    <row r="3593" spans="1:11">
      <c r="A3593" s="57">
        <v>41456</v>
      </c>
      <c r="B3593">
        <v>5</v>
      </c>
      <c r="C3593">
        <v>255.3</v>
      </c>
      <c r="D3593">
        <v>255.3</v>
      </c>
      <c r="E3593">
        <v>255.3</v>
      </c>
      <c r="F3593">
        <v>7995</v>
      </c>
      <c r="G3593" t="s">
        <v>563</v>
      </c>
      <c r="H3593" t="s">
        <v>265</v>
      </c>
      <c r="I3593" t="s">
        <v>266</v>
      </c>
      <c r="J3593">
        <v>0.5</v>
      </c>
      <c r="K3593">
        <v>0</v>
      </c>
    </row>
    <row r="3594" spans="1:11">
      <c r="A3594" s="57">
        <v>41456</v>
      </c>
      <c r="B3594">
        <v>749</v>
      </c>
      <c r="C3594">
        <v>80687.08</v>
      </c>
      <c r="D3594">
        <v>80687.08</v>
      </c>
      <c r="E3594">
        <v>80687.08</v>
      </c>
      <c r="F3594">
        <v>7996</v>
      </c>
      <c r="G3594" t="s">
        <v>522</v>
      </c>
      <c r="H3594" t="s">
        <v>265</v>
      </c>
      <c r="I3594" t="s">
        <v>266</v>
      </c>
      <c r="J3594">
        <v>0.5</v>
      </c>
      <c r="K3594">
        <v>0</v>
      </c>
    </row>
    <row r="3595" spans="1:11">
      <c r="A3595" s="57">
        <v>41456</v>
      </c>
      <c r="B3595">
        <v>423</v>
      </c>
      <c r="C3595">
        <v>57975.79</v>
      </c>
      <c r="D3595">
        <v>59728.03</v>
      </c>
      <c r="E3595">
        <v>59728.03</v>
      </c>
      <c r="F3595">
        <v>7996</v>
      </c>
      <c r="G3595" t="s">
        <v>522</v>
      </c>
      <c r="H3595" t="s">
        <v>267</v>
      </c>
      <c r="I3595" t="s">
        <v>266</v>
      </c>
      <c r="J3595">
        <v>0.5</v>
      </c>
      <c r="K3595">
        <v>0</v>
      </c>
    </row>
    <row r="3596" spans="1:11">
      <c r="A3596" s="57">
        <v>41456</v>
      </c>
      <c r="B3596">
        <v>7311</v>
      </c>
      <c r="C3596">
        <v>421489.86</v>
      </c>
      <c r="D3596">
        <v>421489.86</v>
      </c>
      <c r="E3596">
        <v>421489.86</v>
      </c>
      <c r="F3596">
        <v>7997</v>
      </c>
      <c r="G3596" t="s">
        <v>523</v>
      </c>
      <c r="H3596" t="s">
        <v>265</v>
      </c>
      <c r="I3596" t="s">
        <v>266</v>
      </c>
      <c r="J3596">
        <v>0.5</v>
      </c>
      <c r="K3596">
        <v>0</v>
      </c>
    </row>
    <row r="3597" spans="1:11">
      <c r="A3597" s="57">
        <v>41456</v>
      </c>
      <c r="B3597">
        <v>170</v>
      </c>
      <c r="C3597">
        <v>50110.03</v>
      </c>
      <c r="D3597">
        <v>51519.39</v>
      </c>
      <c r="E3597">
        <v>51519.39</v>
      </c>
      <c r="F3597">
        <v>7997</v>
      </c>
      <c r="G3597" t="s">
        <v>523</v>
      </c>
      <c r="H3597" t="s">
        <v>267</v>
      </c>
      <c r="I3597" t="s">
        <v>266</v>
      </c>
      <c r="J3597">
        <v>0.5</v>
      </c>
      <c r="K3597">
        <v>0</v>
      </c>
    </row>
    <row r="3598" spans="1:11">
      <c r="A3598" s="57">
        <v>41456</v>
      </c>
      <c r="B3598">
        <v>134</v>
      </c>
      <c r="C3598">
        <v>14551.55</v>
      </c>
      <c r="D3598">
        <v>14551.55</v>
      </c>
      <c r="E3598">
        <v>14551.55</v>
      </c>
      <c r="F3598">
        <v>7998</v>
      </c>
      <c r="G3598" t="s">
        <v>524</v>
      </c>
      <c r="H3598" t="s">
        <v>265</v>
      </c>
      <c r="I3598" t="s">
        <v>266</v>
      </c>
      <c r="J3598">
        <v>0.5</v>
      </c>
      <c r="K3598">
        <v>0</v>
      </c>
    </row>
    <row r="3599" spans="1:11">
      <c r="A3599" s="57">
        <v>41456</v>
      </c>
      <c r="B3599">
        <v>12</v>
      </c>
      <c r="C3599">
        <v>1939.4</v>
      </c>
      <c r="D3599">
        <v>1997.56</v>
      </c>
      <c r="E3599">
        <v>1997.56</v>
      </c>
      <c r="F3599">
        <v>7998</v>
      </c>
      <c r="G3599" t="s">
        <v>524</v>
      </c>
      <c r="H3599" t="s">
        <v>267</v>
      </c>
      <c r="I3599" t="s">
        <v>266</v>
      </c>
      <c r="J3599">
        <v>0.5</v>
      </c>
      <c r="K3599">
        <v>0</v>
      </c>
    </row>
    <row r="3600" spans="1:11">
      <c r="A3600" s="57">
        <v>41456</v>
      </c>
      <c r="B3600">
        <v>841</v>
      </c>
      <c r="C3600">
        <v>70754.710000000006</v>
      </c>
      <c r="D3600">
        <v>70754.710000000006</v>
      </c>
      <c r="E3600">
        <v>70754.710000000006</v>
      </c>
      <c r="F3600">
        <v>7999</v>
      </c>
      <c r="G3600" t="s">
        <v>525</v>
      </c>
      <c r="H3600" t="s">
        <v>265</v>
      </c>
      <c r="I3600" t="s">
        <v>266</v>
      </c>
      <c r="J3600">
        <v>0.5</v>
      </c>
      <c r="K3600">
        <v>0</v>
      </c>
    </row>
    <row r="3601" spans="1:11">
      <c r="A3601" s="57">
        <v>41456</v>
      </c>
      <c r="B3601">
        <v>921</v>
      </c>
      <c r="C3601">
        <v>73414.179999999993</v>
      </c>
      <c r="D3601">
        <v>75715.44</v>
      </c>
      <c r="E3601">
        <v>75715.44</v>
      </c>
      <c r="F3601">
        <v>7999</v>
      </c>
      <c r="G3601" t="s">
        <v>525</v>
      </c>
      <c r="H3601" t="s">
        <v>267</v>
      </c>
      <c r="I3601" t="s">
        <v>266</v>
      </c>
      <c r="J3601">
        <v>0.5</v>
      </c>
      <c r="K3601">
        <v>0</v>
      </c>
    </row>
    <row r="3602" spans="1:11">
      <c r="A3602" s="57">
        <v>41456</v>
      </c>
      <c r="B3602">
        <v>1260</v>
      </c>
      <c r="C3602">
        <v>415032.66</v>
      </c>
      <c r="D3602">
        <v>415032.66</v>
      </c>
      <c r="E3602">
        <v>415032.66</v>
      </c>
      <c r="F3602">
        <v>8011</v>
      </c>
      <c r="G3602" t="s">
        <v>526</v>
      </c>
      <c r="H3602" t="s">
        <v>265</v>
      </c>
      <c r="I3602" t="s">
        <v>266</v>
      </c>
      <c r="J3602">
        <v>0.5</v>
      </c>
      <c r="K3602">
        <v>0</v>
      </c>
    </row>
    <row r="3603" spans="1:11">
      <c r="A3603" s="57">
        <v>41456</v>
      </c>
      <c r="B3603">
        <v>32</v>
      </c>
      <c r="C3603">
        <v>17629.330000000002</v>
      </c>
      <c r="D3603">
        <v>18158.189999999999</v>
      </c>
      <c r="E3603">
        <v>18158.189999999999</v>
      </c>
      <c r="F3603">
        <v>8011</v>
      </c>
      <c r="G3603" t="s">
        <v>526</v>
      </c>
      <c r="H3603" t="s">
        <v>267</v>
      </c>
      <c r="I3603" t="s">
        <v>266</v>
      </c>
      <c r="J3603">
        <v>0.5</v>
      </c>
      <c r="K3603">
        <v>0</v>
      </c>
    </row>
    <row r="3604" spans="1:11">
      <c r="A3604" s="57">
        <v>41456</v>
      </c>
      <c r="B3604">
        <v>4112</v>
      </c>
      <c r="C3604">
        <v>1555426.18</v>
      </c>
      <c r="D3604">
        <v>1555426.18</v>
      </c>
      <c r="E3604">
        <v>1555426.18</v>
      </c>
      <c r="F3604">
        <v>8021</v>
      </c>
      <c r="G3604" t="s">
        <v>527</v>
      </c>
      <c r="H3604" t="s">
        <v>265</v>
      </c>
      <c r="I3604" t="s">
        <v>266</v>
      </c>
      <c r="J3604">
        <v>0.5</v>
      </c>
      <c r="K3604">
        <v>0</v>
      </c>
    </row>
    <row r="3605" spans="1:11">
      <c r="A3605" s="57">
        <v>41456</v>
      </c>
      <c r="B3605">
        <v>50</v>
      </c>
      <c r="C3605">
        <v>39430.65</v>
      </c>
      <c r="D3605">
        <v>40613.589999999997</v>
      </c>
      <c r="E3605">
        <v>40613.589999999997</v>
      </c>
      <c r="F3605">
        <v>8021</v>
      </c>
      <c r="G3605" t="s">
        <v>527</v>
      </c>
      <c r="H3605" t="s">
        <v>267</v>
      </c>
      <c r="I3605" t="s">
        <v>266</v>
      </c>
      <c r="J3605">
        <v>0.5</v>
      </c>
      <c r="K3605">
        <v>0</v>
      </c>
    </row>
    <row r="3606" spans="1:11">
      <c r="A3606" s="57">
        <v>41456</v>
      </c>
      <c r="B3606">
        <v>977</v>
      </c>
      <c r="C3606">
        <v>59259.53</v>
      </c>
      <c r="D3606">
        <v>59259.53</v>
      </c>
      <c r="E3606">
        <v>59259.53</v>
      </c>
      <c r="F3606">
        <v>8041</v>
      </c>
      <c r="G3606" t="s">
        <v>528</v>
      </c>
      <c r="H3606" t="s">
        <v>265</v>
      </c>
      <c r="I3606" t="s">
        <v>266</v>
      </c>
      <c r="J3606">
        <v>0.5</v>
      </c>
      <c r="K3606">
        <v>0</v>
      </c>
    </row>
    <row r="3607" spans="1:11">
      <c r="A3607" s="57">
        <v>41456</v>
      </c>
      <c r="B3607">
        <v>1548</v>
      </c>
      <c r="C3607">
        <v>454239.84</v>
      </c>
      <c r="D3607">
        <v>454239.84</v>
      </c>
      <c r="E3607">
        <v>454239.84</v>
      </c>
      <c r="F3607">
        <v>8042</v>
      </c>
      <c r="G3607" t="s">
        <v>529</v>
      </c>
      <c r="H3607" t="s">
        <v>265</v>
      </c>
      <c r="I3607" t="s">
        <v>266</v>
      </c>
      <c r="J3607">
        <v>0.5</v>
      </c>
      <c r="K3607">
        <v>0</v>
      </c>
    </row>
    <row r="3608" spans="1:11">
      <c r="A3608" s="57">
        <v>41456</v>
      </c>
      <c r="B3608">
        <v>12</v>
      </c>
      <c r="C3608">
        <v>4040.15</v>
      </c>
      <c r="D3608">
        <v>4161.3500000000004</v>
      </c>
      <c r="E3608">
        <v>4161.3500000000004</v>
      </c>
      <c r="F3608">
        <v>8042</v>
      </c>
      <c r="G3608" t="s">
        <v>529</v>
      </c>
      <c r="H3608" t="s">
        <v>267</v>
      </c>
      <c r="I3608" t="s">
        <v>266</v>
      </c>
      <c r="J3608">
        <v>0.5</v>
      </c>
      <c r="K3608">
        <v>0</v>
      </c>
    </row>
    <row r="3609" spans="1:11">
      <c r="A3609" s="57">
        <v>41456</v>
      </c>
      <c r="B3609">
        <v>532</v>
      </c>
      <c r="C3609">
        <v>147388.60999999999</v>
      </c>
      <c r="D3609">
        <v>147388.60999999999</v>
      </c>
      <c r="E3609">
        <v>147388.60999999999</v>
      </c>
      <c r="F3609">
        <v>8043</v>
      </c>
      <c r="G3609" t="s">
        <v>530</v>
      </c>
      <c r="H3609" t="s">
        <v>265</v>
      </c>
      <c r="I3609" t="s">
        <v>266</v>
      </c>
      <c r="J3609">
        <v>0.5</v>
      </c>
      <c r="K3609">
        <v>0</v>
      </c>
    </row>
    <row r="3610" spans="1:11">
      <c r="A3610" s="57">
        <v>41456</v>
      </c>
      <c r="B3610">
        <v>138</v>
      </c>
      <c r="C3610">
        <v>43917.51</v>
      </c>
      <c r="D3610">
        <v>45235.11</v>
      </c>
      <c r="E3610">
        <v>45235.11</v>
      </c>
      <c r="F3610">
        <v>8043</v>
      </c>
      <c r="G3610" t="s">
        <v>530</v>
      </c>
      <c r="H3610" t="s">
        <v>267</v>
      </c>
      <c r="I3610" t="s">
        <v>266</v>
      </c>
      <c r="J3610">
        <v>0.5</v>
      </c>
      <c r="K3610">
        <v>0</v>
      </c>
    </row>
    <row r="3611" spans="1:11">
      <c r="A3611" s="57">
        <v>41456</v>
      </c>
      <c r="B3611">
        <v>301</v>
      </c>
      <c r="C3611">
        <v>39058.25</v>
      </c>
      <c r="D3611">
        <v>39058.25</v>
      </c>
      <c r="E3611">
        <v>39058.25</v>
      </c>
      <c r="F3611">
        <v>8049</v>
      </c>
      <c r="G3611" t="s">
        <v>531</v>
      </c>
      <c r="H3611" t="s">
        <v>265</v>
      </c>
      <c r="I3611" t="s">
        <v>266</v>
      </c>
      <c r="J3611">
        <v>0.5</v>
      </c>
      <c r="K3611">
        <v>0</v>
      </c>
    </row>
    <row r="3612" spans="1:11">
      <c r="A3612" s="57">
        <v>41456</v>
      </c>
      <c r="B3612">
        <v>8</v>
      </c>
      <c r="C3612">
        <v>1701.81</v>
      </c>
      <c r="D3612">
        <v>1701.81</v>
      </c>
      <c r="E3612">
        <v>1701.81</v>
      </c>
      <c r="F3612">
        <v>8050</v>
      </c>
      <c r="G3612" t="s">
        <v>532</v>
      </c>
      <c r="H3612" t="s">
        <v>265</v>
      </c>
      <c r="I3612" t="s">
        <v>266</v>
      </c>
      <c r="J3612">
        <v>0.5</v>
      </c>
      <c r="K3612">
        <v>0</v>
      </c>
    </row>
    <row r="3613" spans="1:11">
      <c r="A3613" s="57">
        <v>41456</v>
      </c>
      <c r="B3613">
        <v>1334</v>
      </c>
      <c r="C3613">
        <v>293766.37</v>
      </c>
      <c r="D3613">
        <v>293766.37</v>
      </c>
      <c r="E3613">
        <v>293766.37</v>
      </c>
      <c r="F3613">
        <v>8062</v>
      </c>
      <c r="G3613" t="s">
        <v>533</v>
      </c>
      <c r="H3613" t="s">
        <v>265</v>
      </c>
      <c r="I3613" t="s">
        <v>266</v>
      </c>
      <c r="J3613">
        <v>0.5</v>
      </c>
      <c r="K3613">
        <v>0</v>
      </c>
    </row>
    <row r="3614" spans="1:11">
      <c r="A3614" s="57">
        <v>41456</v>
      </c>
      <c r="B3614">
        <v>95</v>
      </c>
      <c r="C3614">
        <v>75919.33</v>
      </c>
      <c r="D3614">
        <v>78223.03</v>
      </c>
      <c r="E3614">
        <v>78223.03</v>
      </c>
      <c r="F3614">
        <v>8062</v>
      </c>
      <c r="G3614" t="s">
        <v>533</v>
      </c>
      <c r="H3614" t="s">
        <v>267</v>
      </c>
      <c r="I3614" t="s">
        <v>266</v>
      </c>
      <c r="J3614">
        <v>0.5</v>
      </c>
      <c r="K3614">
        <v>0</v>
      </c>
    </row>
    <row r="3615" spans="1:11">
      <c r="A3615" s="57">
        <v>41456</v>
      </c>
      <c r="B3615">
        <v>186</v>
      </c>
      <c r="C3615">
        <v>64351.9</v>
      </c>
      <c r="D3615">
        <v>64351.9</v>
      </c>
      <c r="E3615">
        <v>64351.9</v>
      </c>
      <c r="F3615">
        <v>8071</v>
      </c>
      <c r="G3615" t="s">
        <v>534</v>
      </c>
      <c r="H3615" t="s">
        <v>265</v>
      </c>
      <c r="I3615" t="s">
        <v>266</v>
      </c>
      <c r="J3615">
        <v>0.5</v>
      </c>
      <c r="K3615">
        <v>0</v>
      </c>
    </row>
    <row r="3616" spans="1:11">
      <c r="A3616" s="57">
        <v>41456</v>
      </c>
      <c r="B3616">
        <v>23</v>
      </c>
      <c r="C3616">
        <v>11519.64</v>
      </c>
      <c r="D3616">
        <v>11883.94</v>
      </c>
      <c r="E3616">
        <v>11883.94</v>
      </c>
      <c r="F3616">
        <v>8071</v>
      </c>
      <c r="G3616" t="s">
        <v>534</v>
      </c>
      <c r="H3616" t="s">
        <v>267</v>
      </c>
      <c r="I3616" t="s">
        <v>266</v>
      </c>
      <c r="J3616">
        <v>0.5</v>
      </c>
      <c r="K3616">
        <v>0</v>
      </c>
    </row>
    <row r="3617" spans="1:11">
      <c r="A3617" s="57">
        <v>41456</v>
      </c>
      <c r="B3617">
        <v>7944</v>
      </c>
      <c r="C3617">
        <v>2779682.5</v>
      </c>
      <c r="D3617">
        <v>2779682.5</v>
      </c>
      <c r="E3617">
        <v>2779682.5</v>
      </c>
      <c r="F3617">
        <v>8099</v>
      </c>
      <c r="G3617" t="s">
        <v>535</v>
      </c>
      <c r="H3617" t="s">
        <v>265</v>
      </c>
      <c r="I3617" t="s">
        <v>266</v>
      </c>
      <c r="J3617">
        <v>0.5</v>
      </c>
      <c r="K3617">
        <v>0</v>
      </c>
    </row>
    <row r="3618" spans="1:11">
      <c r="A3618" s="57">
        <v>41456</v>
      </c>
      <c r="B3618">
        <v>177</v>
      </c>
      <c r="C3618">
        <v>49234.51</v>
      </c>
      <c r="D3618">
        <v>50454.39</v>
      </c>
      <c r="E3618">
        <v>50454.39</v>
      </c>
      <c r="F3618">
        <v>8099</v>
      </c>
      <c r="G3618" t="s">
        <v>535</v>
      </c>
      <c r="H3618" t="s">
        <v>267</v>
      </c>
      <c r="I3618" t="s">
        <v>266</v>
      </c>
      <c r="J3618">
        <v>0.5</v>
      </c>
      <c r="K3618">
        <v>0</v>
      </c>
    </row>
    <row r="3619" spans="1:11">
      <c r="A3619" s="57">
        <v>41456</v>
      </c>
      <c r="B3619">
        <v>197</v>
      </c>
      <c r="C3619">
        <v>256767.48</v>
      </c>
      <c r="D3619">
        <v>256767.48</v>
      </c>
      <c r="E3619">
        <v>256767.48</v>
      </c>
      <c r="F3619">
        <v>8111</v>
      </c>
      <c r="G3619" t="s">
        <v>536</v>
      </c>
      <c r="H3619" t="s">
        <v>265</v>
      </c>
      <c r="I3619" t="s">
        <v>266</v>
      </c>
      <c r="J3619">
        <v>0.5</v>
      </c>
      <c r="K3619">
        <v>0</v>
      </c>
    </row>
    <row r="3620" spans="1:11">
      <c r="A3620" s="57">
        <v>41456</v>
      </c>
      <c r="B3620">
        <v>5</v>
      </c>
      <c r="C3620">
        <v>2403.4899999999998</v>
      </c>
      <c r="D3620">
        <v>2475.59</v>
      </c>
      <c r="E3620">
        <v>2475.59</v>
      </c>
      <c r="F3620">
        <v>8111</v>
      </c>
      <c r="G3620" t="s">
        <v>536</v>
      </c>
      <c r="H3620" t="s">
        <v>267</v>
      </c>
      <c r="I3620" t="s">
        <v>266</v>
      </c>
      <c r="J3620">
        <v>0.5</v>
      </c>
      <c r="K3620">
        <v>0</v>
      </c>
    </row>
    <row r="3621" spans="1:11">
      <c r="A3621" s="57">
        <v>41456</v>
      </c>
      <c r="B3621">
        <v>1472</v>
      </c>
      <c r="C3621">
        <v>3083715.32</v>
      </c>
      <c r="D3621">
        <v>3083715.32</v>
      </c>
      <c r="E3621">
        <v>3083715.32</v>
      </c>
      <c r="F3621">
        <v>8211</v>
      </c>
      <c r="G3621" t="s">
        <v>537</v>
      </c>
      <c r="H3621" t="s">
        <v>265</v>
      </c>
      <c r="I3621" t="s">
        <v>266</v>
      </c>
      <c r="J3621">
        <v>0.5</v>
      </c>
      <c r="K3621">
        <v>0</v>
      </c>
    </row>
    <row r="3622" spans="1:11">
      <c r="A3622" s="57">
        <v>41456</v>
      </c>
      <c r="B3622">
        <v>8</v>
      </c>
      <c r="C3622">
        <v>3152.15</v>
      </c>
      <c r="D3622">
        <v>3246.71</v>
      </c>
      <c r="E3622">
        <v>3246.71</v>
      </c>
      <c r="F3622">
        <v>8211</v>
      </c>
      <c r="G3622" t="s">
        <v>537</v>
      </c>
      <c r="H3622" t="s">
        <v>267</v>
      </c>
      <c r="I3622" t="s">
        <v>266</v>
      </c>
      <c r="J3622">
        <v>0.5</v>
      </c>
      <c r="K3622">
        <v>0</v>
      </c>
    </row>
    <row r="3623" spans="1:11">
      <c r="A3623" s="57">
        <v>41456</v>
      </c>
      <c r="B3623">
        <v>6305</v>
      </c>
      <c r="C3623">
        <v>1668418.78</v>
      </c>
      <c r="D3623">
        <v>1668418.78</v>
      </c>
      <c r="E3623">
        <v>1668418.78</v>
      </c>
      <c r="F3623">
        <v>8220</v>
      </c>
      <c r="G3623" t="s">
        <v>538</v>
      </c>
      <c r="H3623" t="s">
        <v>265</v>
      </c>
      <c r="I3623" t="s">
        <v>266</v>
      </c>
      <c r="J3623">
        <v>0.5</v>
      </c>
      <c r="K3623">
        <v>0</v>
      </c>
    </row>
    <row r="3624" spans="1:11">
      <c r="A3624" s="57">
        <v>41456</v>
      </c>
      <c r="B3624">
        <v>116</v>
      </c>
      <c r="C3624">
        <v>55545.05</v>
      </c>
      <c r="D3624">
        <v>57211.37</v>
      </c>
      <c r="E3624">
        <v>57211.37</v>
      </c>
      <c r="F3624">
        <v>8220</v>
      </c>
      <c r="G3624" t="s">
        <v>538</v>
      </c>
      <c r="H3624" t="s">
        <v>267</v>
      </c>
      <c r="I3624" t="s">
        <v>266</v>
      </c>
      <c r="J3624">
        <v>0.5</v>
      </c>
      <c r="K3624">
        <v>0</v>
      </c>
    </row>
    <row r="3625" spans="1:11">
      <c r="A3625" s="57">
        <v>41456</v>
      </c>
      <c r="B3625">
        <v>6</v>
      </c>
      <c r="C3625">
        <v>4055.2</v>
      </c>
      <c r="D3625">
        <v>4176.8599999999997</v>
      </c>
      <c r="E3625">
        <v>4176.8599999999997</v>
      </c>
      <c r="F3625">
        <v>8244</v>
      </c>
      <c r="G3625" t="s">
        <v>539</v>
      </c>
      <c r="H3625" t="s">
        <v>267</v>
      </c>
      <c r="I3625" t="s">
        <v>266</v>
      </c>
      <c r="J3625">
        <v>0.5</v>
      </c>
      <c r="K3625">
        <v>0</v>
      </c>
    </row>
    <row r="3626" spans="1:11">
      <c r="A3626" s="57">
        <v>41456</v>
      </c>
      <c r="B3626">
        <v>229</v>
      </c>
      <c r="C3626">
        <v>116143.44</v>
      </c>
      <c r="D3626">
        <v>116143.44</v>
      </c>
      <c r="E3626">
        <v>116143.44</v>
      </c>
      <c r="F3626">
        <v>8249</v>
      </c>
      <c r="G3626" t="s">
        <v>540</v>
      </c>
      <c r="H3626" t="s">
        <v>265</v>
      </c>
      <c r="I3626" t="s">
        <v>266</v>
      </c>
      <c r="J3626">
        <v>0.5</v>
      </c>
      <c r="K3626">
        <v>0</v>
      </c>
    </row>
    <row r="3627" spans="1:11">
      <c r="A3627" s="57">
        <v>41456</v>
      </c>
      <c r="B3627">
        <v>4</v>
      </c>
      <c r="C3627">
        <v>2616.41</v>
      </c>
      <c r="D3627">
        <v>2694.91</v>
      </c>
      <c r="E3627">
        <v>2694.91</v>
      </c>
      <c r="F3627">
        <v>8249</v>
      </c>
      <c r="G3627" t="s">
        <v>540</v>
      </c>
      <c r="H3627" t="s">
        <v>267</v>
      </c>
      <c r="I3627" t="s">
        <v>266</v>
      </c>
      <c r="J3627">
        <v>0.5</v>
      </c>
      <c r="K3627">
        <v>0</v>
      </c>
    </row>
    <row r="3628" spans="1:11">
      <c r="A3628" s="57">
        <v>41456</v>
      </c>
      <c r="B3628">
        <v>1568</v>
      </c>
      <c r="C3628">
        <v>896854.31</v>
      </c>
      <c r="D3628">
        <v>896854.31</v>
      </c>
      <c r="E3628">
        <v>896854.31</v>
      </c>
      <c r="F3628">
        <v>8299</v>
      </c>
      <c r="G3628" t="s">
        <v>541</v>
      </c>
      <c r="H3628" t="s">
        <v>265</v>
      </c>
      <c r="I3628" t="s">
        <v>266</v>
      </c>
      <c r="J3628">
        <v>0.5</v>
      </c>
      <c r="K3628">
        <v>0</v>
      </c>
    </row>
    <row r="3629" spans="1:11">
      <c r="A3629" s="57">
        <v>41456</v>
      </c>
      <c r="B3629">
        <v>231</v>
      </c>
      <c r="C3629">
        <v>78284.960000000006</v>
      </c>
      <c r="D3629">
        <v>80667.64</v>
      </c>
      <c r="E3629">
        <v>80667.64</v>
      </c>
      <c r="F3629">
        <v>8299</v>
      </c>
      <c r="G3629" t="s">
        <v>541</v>
      </c>
      <c r="H3629" t="s">
        <v>267</v>
      </c>
      <c r="I3629" t="s">
        <v>266</v>
      </c>
      <c r="J3629">
        <v>0.5</v>
      </c>
      <c r="K3629">
        <v>0</v>
      </c>
    </row>
    <row r="3630" spans="1:11">
      <c r="A3630" s="57">
        <v>41456</v>
      </c>
      <c r="B3630">
        <v>447</v>
      </c>
      <c r="C3630">
        <v>144915.64000000001</v>
      </c>
      <c r="D3630">
        <v>144915.64000000001</v>
      </c>
      <c r="E3630">
        <v>144915.64000000001</v>
      </c>
      <c r="F3630">
        <v>8351</v>
      </c>
      <c r="G3630" t="s">
        <v>542</v>
      </c>
      <c r="H3630" t="s">
        <v>265</v>
      </c>
      <c r="I3630" t="s">
        <v>266</v>
      </c>
      <c r="J3630">
        <v>0.5</v>
      </c>
      <c r="K3630">
        <v>0</v>
      </c>
    </row>
    <row r="3631" spans="1:11">
      <c r="A3631" s="57">
        <v>41456</v>
      </c>
      <c r="B3631">
        <v>2</v>
      </c>
      <c r="C3631">
        <v>6811.32</v>
      </c>
      <c r="D3631">
        <v>7015.66</v>
      </c>
      <c r="E3631">
        <v>7015.66</v>
      </c>
      <c r="F3631">
        <v>8351</v>
      </c>
      <c r="G3631" t="s">
        <v>542</v>
      </c>
      <c r="H3631" t="s">
        <v>267</v>
      </c>
      <c r="I3631" t="s">
        <v>266</v>
      </c>
      <c r="J3631">
        <v>0.5</v>
      </c>
      <c r="K3631">
        <v>0</v>
      </c>
    </row>
    <row r="3632" spans="1:11">
      <c r="A3632" s="57">
        <v>41456</v>
      </c>
      <c r="B3632">
        <v>1</v>
      </c>
      <c r="C3632">
        <v>101.96</v>
      </c>
      <c r="D3632">
        <v>0</v>
      </c>
      <c r="E3632">
        <v>101.96</v>
      </c>
      <c r="F3632">
        <v>8398</v>
      </c>
      <c r="G3632" t="s">
        <v>543</v>
      </c>
      <c r="H3632" t="s">
        <v>265</v>
      </c>
      <c r="I3632">
        <v>0</v>
      </c>
      <c r="J3632">
        <v>0</v>
      </c>
      <c r="K3632">
        <v>0</v>
      </c>
    </row>
    <row r="3633" spans="1:11">
      <c r="A3633" s="57">
        <v>41456</v>
      </c>
      <c r="B3633">
        <v>23997</v>
      </c>
      <c r="C3633">
        <v>2063697.65</v>
      </c>
      <c r="D3633">
        <v>2063697.65</v>
      </c>
      <c r="E3633">
        <v>2063697.65</v>
      </c>
      <c r="F3633">
        <v>8398</v>
      </c>
      <c r="G3633" t="s">
        <v>543</v>
      </c>
      <c r="H3633" t="s">
        <v>265</v>
      </c>
      <c r="I3633" t="s">
        <v>266</v>
      </c>
      <c r="J3633">
        <v>0.5</v>
      </c>
      <c r="K3633">
        <v>0</v>
      </c>
    </row>
    <row r="3634" spans="1:11">
      <c r="A3634" s="57">
        <v>41456</v>
      </c>
      <c r="B3634">
        <v>662</v>
      </c>
      <c r="C3634">
        <v>107514.78</v>
      </c>
      <c r="D3634">
        <v>110764.48</v>
      </c>
      <c r="E3634">
        <v>110764.48</v>
      </c>
      <c r="F3634">
        <v>8398</v>
      </c>
      <c r="G3634" t="s">
        <v>543</v>
      </c>
      <c r="H3634" t="s">
        <v>267</v>
      </c>
      <c r="I3634" t="s">
        <v>266</v>
      </c>
      <c r="J3634">
        <v>0.5</v>
      </c>
      <c r="K3634">
        <v>0</v>
      </c>
    </row>
    <row r="3635" spans="1:11">
      <c r="A3635" s="57">
        <v>41456</v>
      </c>
      <c r="B3635">
        <v>3</v>
      </c>
      <c r="C3635">
        <v>46.9</v>
      </c>
      <c r="D3635">
        <v>46.9</v>
      </c>
      <c r="E3635">
        <v>46.9</v>
      </c>
      <c r="F3635">
        <v>8641</v>
      </c>
      <c r="G3635" t="s">
        <v>544</v>
      </c>
      <c r="H3635" t="s">
        <v>265</v>
      </c>
      <c r="I3635" t="s">
        <v>266</v>
      </c>
      <c r="J3635">
        <v>0.5</v>
      </c>
      <c r="K3635">
        <v>0</v>
      </c>
    </row>
    <row r="3636" spans="1:11">
      <c r="A3636" s="57">
        <v>41456</v>
      </c>
      <c r="B3636">
        <v>7</v>
      </c>
      <c r="C3636">
        <v>1354.7</v>
      </c>
      <c r="D3636">
        <v>1395.34</v>
      </c>
      <c r="E3636">
        <v>1395.34</v>
      </c>
      <c r="F3636">
        <v>8641</v>
      </c>
      <c r="G3636" t="s">
        <v>544</v>
      </c>
      <c r="H3636" t="s">
        <v>267</v>
      </c>
      <c r="I3636" t="s">
        <v>266</v>
      </c>
      <c r="J3636">
        <v>0.5</v>
      </c>
      <c r="K3636">
        <v>0</v>
      </c>
    </row>
    <row r="3637" spans="1:11">
      <c r="A3637" s="57">
        <v>41456</v>
      </c>
      <c r="B3637">
        <v>30</v>
      </c>
      <c r="C3637">
        <v>4347.37</v>
      </c>
      <c r="D3637">
        <v>4477.79</v>
      </c>
      <c r="E3637">
        <v>4477.79</v>
      </c>
      <c r="F3637">
        <v>8661</v>
      </c>
      <c r="G3637" t="s">
        <v>545</v>
      </c>
      <c r="H3637" t="s">
        <v>267</v>
      </c>
      <c r="I3637" t="s">
        <v>266</v>
      </c>
      <c r="J3637">
        <v>0.5</v>
      </c>
      <c r="K3637">
        <v>0</v>
      </c>
    </row>
    <row r="3638" spans="1:11">
      <c r="A3638" s="57">
        <v>41456</v>
      </c>
      <c r="B3638">
        <v>1</v>
      </c>
      <c r="C3638">
        <v>71.5</v>
      </c>
      <c r="D3638">
        <v>71.5</v>
      </c>
      <c r="E3638">
        <v>71.5</v>
      </c>
      <c r="F3638">
        <v>8675</v>
      </c>
      <c r="G3638" t="s">
        <v>546</v>
      </c>
      <c r="H3638" t="s">
        <v>265</v>
      </c>
      <c r="I3638" t="s">
        <v>266</v>
      </c>
      <c r="J3638">
        <v>0.5</v>
      </c>
      <c r="K3638">
        <v>0</v>
      </c>
    </row>
    <row r="3639" spans="1:11">
      <c r="A3639" s="57">
        <v>41456</v>
      </c>
      <c r="B3639">
        <v>8</v>
      </c>
      <c r="C3639">
        <v>406.12</v>
      </c>
      <c r="D3639">
        <v>418.3</v>
      </c>
      <c r="E3639">
        <v>418.3</v>
      </c>
      <c r="F3639">
        <v>8675</v>
      </c>
      <c r="G3639" t="s">
        <v>546</v>
      </c>
      <c r="H3639" t="s">
        <v>267</v>
      </c>
      <c r="I3639" t="s">
        <v>266</v>
      </c>
      <c r="J3639">
        <v>0.5</v>
      </c>
      <c r="K3639">
        <v>0</v>
      </c>
    </row>
    <row r="3640" spans="1:11">
      <c r="A3640" s="57">
        <v>41456</v>
      </c>
      <c r="B3640">
        <v>4115</v>
      </c>
      <c r="C3640">
        <v>519247.52</v>
      </c>
      <c r="D3640">
        <v>519247.52</v>
      </c>
      <c r="E3640">
        <v>519247.52</v>
      </c>
      <c r="F3640">
        <v>8699</v>
      </c>
      <c r="G3640" t="s">
        <v>547</v>
      </c>
      <c r="H3640" t="s">
        <v>265</v>
      </c>
      <c r="I3640" t="s">
        <v>266</v>
      </c>
      <c r="J3640">
        <v>0.5</v>
      </c>
      <c r="K3640">
        <v>0</v>
      </c>
    </row>
    <row r="3641" spans="1:11">
      <c r="A3641" s="57">
        <v>41456</v>
      </c>
      <c r="B3641">
        <v>135</v>
      </c>
      <c r="C3641">
        <v>46881.88</v>
      </c>
      <c r="D3641">
        <v>48351.1</v>
      </c>
      <c r="E3641">
        <v>48351.1</v>
      </c>
      <c r="F3641">
        <v>8699</v>
      </c>
      <c r="G3641" t="s">
        <v>547</v>
      </c>
      <c r="H3641" t="s">
        <v>267</v>
      </c>
      <c r="I3641" t="s">
        <v>266</v>
      </c>
      <c r="J3641">
        <v>0.5</v>
      </c>
      <c r="K3641">
        <v>0</v>
      </c>
    </row>
    <row r="3642" spans="1:11">
      <c r="A3642" s="57">
        <v>41456</v>
      </c>
      <c r="B3642">
        <v>149</v>
      </c>
      <c r="C3642">
        <v>90973.61</v>
      </c>
      <c r="D3642">
        <v>90973.61</v>
      </c>
      <c r="E3642">
        <v>90973.61</v>
      </c>
      <c r="F3642">
        <v>8911</v>
      </c>
      <c r="G3642" t="s">
        <v>548</v>
      </c>
      <c r="H3642" t="s">
        <v>265</v>
      </c>
      <c r="I3642" t="s">
        <v>266</v>
      </c>
      <c r="J3642">
        <v>0.5</v>
      </c>
      <c r="K3642">
        <v>0</v>
      </c>
    </row>
    <row r="3643" spans="1:11">
      <c r="A3643" s="57">
        <v>41456</v>
      </c>
      <c r="B3643">
        <v>1</v>
      </c>
      <c r="C3643">
        <v>958.38</v>
      </c>
      <c r="D3643">
        <v>958.38</v>
      </c>
      <c r="E3643">
        <v>958.38</v>
      </c>
      <c r="F3643">
        <v>8911</v>
      </c>
      <c r="G3643" t="s">
        <v>548</v>
      </c>
      <c r="H3643" t="s">
        <v>267</v>
      </c>
      <c r="I3643" t="s">
        <v>266</v>
      </c>
      <c r="J3643">
        <v>0.5</v>
      </c>
      <c r="K3643">
        <v>0</v>
      </c>
    </row>
    <row r="3644" spans="1:11">
      <c r="A3644" s="57">
        <v>41456</v>
      </c>
      <c r="B3644">
        <v>1</v>
      </c>
      <c r="C3644">
        <v>130.81</v>
      </c>
      <c r="D3644">
        <v>0</v>
      </c>
      <c r="E3644">
        <v>130.81</v>
      </c>
      <c r="F3644">
        <v>8931</v>
      </c>
      <c r="G3644" t="s">
        <v>549</v>
      </c>
      <c r="H3644" t="s">
        <v>265</v>
      </c>
      <c r="I3644">
        <v>0</v>
      </c>
      <c r="J3644">
        <v>0</v>
      </c>
      <c r="K3644">
        <v>0</v>
      </c>
    </row>
    <row r="3645" spans="1:11">
      <c r="A3645" s="57">
        <v>41456</v>
      </c>
      <c r="B3645">
        <v>1794</v>
      </c>
      <c r="C3645">
        <v>825177.32</v>
      </c>
      <c r="D3645">
        <v>825177.32</v>
      </c>
      <c r="E3645">
        <v>825177.32</v>
      </c>
      <c r="F3645">
        <v>8931</v>
      </c>
      <c r="G3645" t="s">
        <v>549</v>
      </c>
      <c r="H3645" t="s">
        <v>265</v>
      </c>
      <c r="I3645" t="s">
        <v>266</v>
      </c>
      <c r="J3645">
        <v>0.5</v>
      </c>
      <c r="K3645">
        <v>0</v>
      </c>
    </row>
    <row r="3646" spans="1:11">
      <c r="A3646" s="57">
        <v>41456</v>
      </c>
      <c r="B3646">
        <v>17</v>
      </c>
      <c r="C3646">
        <v>3342.92</v>
      </c>
      <c r="D3646">
        <v>3443.2</v>
      </c>
      <c r="E3646">
        <v>3443.2</v>
      </c>
      <c r="F3646">
        <v>8931</v>
      </c>
      <c r="G3646" t="s">
        <v>549</v>
      </c>
      <c r="H3646" t="s">
        <v>267</v>
      </c>
      <c r="I3646" t="s">
        <v>266</v>
      </c>
      <c r="J3646">
        <v>0.5</v>
      </c>
      <c r="K3646">
        <v>0</v>
      </c>
    </row>
    <row r="3647" spans="1:11">
      <c r="A3647" s="57">
        <v>41456</v>
      </c>
      <c r="B3647">
        <v>924</v>
      </c>
      <c r="C3647">
        <v>496162.45</v>
      </c>
      <c r="D3647">
        <v>496162.45</v>
      </c>
      <c r="E3647">
        <v>496162.45</v>
      </c>
      <c r="F3647">
        <v>8999</v>
      </c>
      <c r="G3647" t="s">
        <v>550</v>
      </c>
      <c r="H3647" t="s">
        <v>265</v>
      </c>
      <c r="I3647" t="s">
        <v>266</v>
      </c>
      <c r="J3647">
        <v>0.5</v>
      </c>
      <c r="K3647">
        <v>0</v>
      </c>
    </row>
    <row r="3648" spans="1:11">
      <c r="A3648" s="57">
        <v>41456</v>
      </c>
      <c r="B3648">
        <v>710</v>
      </c>
      <c r="C3648">
        <v>110562.15</v>
      </c>
      <c r="D3648">
        <v>115457.47</v>
      </c>
      <c r="E3648">
        <v>115457.47</v>
      </c>
      <c r="F3648">
        <v>8999</v>
      </c>
      <c r="G3648" t="s">
        <v>550</v>
      </c>
      <c r="H3648" t="s">
        <v>267</v>
      </c>
      <c r="I3648" t="s">
        <v>266</v>
      </c>
      <c r="J3648">
        <v>0.5</v>
      </c>
      <c r="K3648">
        <v>0</v>
      </c>
    </row>
    <row r="3649" spans="1:11">
      <c r="A3649" s="57">
        <v>41456</v>
      </c>
      <c r="B3649">
        <v>2</v>
      </c>
      <c r="C3649">
        <v>114.68</v>
      </c>
      <c r="D3649">
        <v>118.12</v>
      </c>
      <c r="E3649">
        <v>118.12</v>
      </c>
      <c r="F3649">
        <v>9222</v>
      </c>
      <c r="G3649" t="s">
        <v>551</v>
      </c>
      <c r="H3649" t="s">
        <v>267</v>
      </c>
      <c r="I3649" t="s">
        <v>266</v>
      </c>
      <c r="J3649">
        <v>0.5</v>
      </c>
      <c r="K3649">
        <v>0</v>
      </c>
    </row>
    <row r="3650" spans="1:11">
      <c r="A3650" s="57">
        <v>41456</v>
      </c>
      <c r="B3650">
        <v>21</v>
      </c>
      <c r="C3650">
        <v>3837.33</v>
      </c>
      <c r="D3650">
        <v>3952.49</v>
      </c>
      <c r="E3650">
        <v>3952.49</v>
      </c>
      <c r="F3650">
        <v>9311</v>
      </c>
      <c r="G3650" t="s">
        <v>552</v>
      </c>
      <c r="H3650" t="s">
        <v>267</v>
      </c>
      <c r="I3650" t="s">
        <v>266</v>
      </c>
      <c r="J3650">
        <v>0.5</v>
      </c>
      <c r="K3650">
        <v>0</v>
      </c>
    </row>
    <row r="3651" spans="1:11">
      <c r="A3651" s="57">
        <v>41456</v>
      </c>
      <c r="B3651">
        <v>1</v>
      </c>
      <c r="C3651">
        <v>50</v>
      </c>
      <c r="D3651">
        <v>0</v>
      </c>
      <c r="E3651">
        <v>50</v>
      </c>
      <c r="F3651">
        <v>9399</v>
      </c>
      <c r="G3651" t="s">
        <v>553</v>
      </c>
      <c r="H3651" t="s">
        <v>265</v>
      </c>
      <c r="I3651">
        <v>0</v>
      </c>
      <c r="J3651">
        <v>0</v>
      </c>
      <c r="K3651">
        <v>0</v>
      </c>
    </row>
    <row r="3652" spans="1:11">
      <c r="A3652" s="57">
        <v>41456</v>
      </c>
      <c r="B3652">
        <v>36119</v>
      </c>
      <c r="C3652">
        <v>20115634.609999999</v>
      </c>
      <c r="D3652">
        <v>20115634.609999999</v>
      </c>
      <c r="E3652">
        <v>20115634.609999999</v>
      </c>
      <c r="F3652">
        <v>9399</v>
      </c>
      <c r="G3652" t="s">
        <v>553</v>
      </c>
      <c r="H3652" t="s">
        <v>265</v>
      </c>
      <c r="I3652" t="s">
        <v>266</v>
      </c>
      <c r="J3652">
        <v>0.5</v>
      </c>
      <c r="K3652">
        <v>0</v>
      </c>
    </row>
    <row r="3653" spans="1:11">
      <c r="A3653" s="57">
        <v>41456</v>
      </c>
      <c r="B3653">
        <v>2038</v>
      </c>
      <c r="C3653">
        <v>93411.09</v>
      </c>
      <c r="D3653">
        <v>96273.47</v>
      </c>
      <c r="E3653">
        <v>96273.47</v>
      </c>
      <c r="F3653">
        <v>9399</v>
      </c>
      <c r="G3653" t="s">
        <v>553</v>
      </c>
      <c r="H3653" t="s">
        <v>267</v>
      </c>
      <c r="I3653" t="s">
        <v>266</v>
      </c>
      <c r="J3653">
        <v>0.5</v>
      </c>
      <c r="K3653">
        <v>0</v>
      </c>
    </row>
    <row r="3654" spans="1:11">
      <c r="A3654" s="57">
        <v>41456</v>
      </c>
      <c r="B3654">
        <v>13397</v>
      </c>
      <c r="C3654">
        <v>1833361.18</v>
      </c>
      <c r="D3654">
        <v>1833361.18</v>
      </c>
      <c r="E3654">
        <v>1833361.18</v>
      </c>
      <c r="F3654">
        <v>9402</v>
      </c>
      <c r="G3654" t="s">
        <v>554</v>
      </c>
      <c r="H3654" t="s">
        <v>265</v>
      </c>
      <c r="I3654" t="s">
        <v>266</v>
      </c>
      <c r="J3654">
        <v>0.5</v>
      </c>
      <c r="K3654">
        <v>0</v>
      </c>
    </row>
    <row r="3655" spans="1:11">
      <c r="A3655" s="57">
        <v>41456</v>
      </c>
      <c r="B3655">
        <v>45</v>
      </c>
      <c r="C3655">
        <v>3248.96</v>
      </c>
      <c r="D3655">
        <v>3346.36</v>
      </c>
      <c r="E3655">
        <v>3346.36</v>
      </c>
      <c r="F3655">
        <v>9402</v>
      </c>
      <c r="G3655" t="s">
        <v>554</v>
      </c>
      <c r="H3655" t="s">
        <v>267</v>
      </c>
      <c r="I3655" t="s">
        <v>266</v>
      </c>
      <c r="J3655">
        <v>0.5</v>
      </c>
      <c r="K3655">
        <v>0</v>
      </c>
    </row>
    <row r="3656" spans="1:11">
      <c r="A3656" s="57">
        <v>41426</v>
      </c>
      <c r="B3656">
        <v>282</v>
      </c>
      <c r="C3656">
        <v>95190.06</v>
      </c>
      <c r="D3656">
        <v>95190.06</v>
      </c>
      <c r="E3656">
        <v>95190.06</v>
      </c>
      <c r="F3656">
        <v>1520</v>
      </c>
      <c r="G3656" t="s">
        <v>317</v>
      </c>
      <c r="H3656" t="s">
        <v>265</v>
      </c>
      <c r="I3656" t="s">
        <v>268</v>
      </c>
      <c r="J3656">
        <v>0.5</v>
      </c>
      <c r="K3656">
        <v>0</v>
      </c>
    </row>
    <row r="3657" spans="1:11">
      <c r="A3657" s="57">
        <v>41426</v>
      </c>
      <c r="B3657">
        <v>40</v>
      </c>
      <c r="C3657">
        <v>6400.1</v>
      </c>
      <c r="D3657">
        <v>6471.96</v>
      </c>
      <c r="E3657">
        <v>6471.96</v>
      </c>
      <c r="F3657">
        <v>1520</v>
      </c>
      <c r="G3657" t="s">
        <v>317</v>
      </c>
      <c r="H3657" t="s">
        <v>267</v>
      </c>
      <c r="I3657" t="s">
        <v>268</v>
      </c>
      <c r="J3657">
        <v>0.5</v>
      </c>
      <c r="K3657">
        <v>0</v>
      </c>
    </row>
    <row r="3658" spans="1:11">
      <c r="A3658" s="57">
        <v>41426</v>
      </c>
      <c r="B3658">
        <v>69</v>
      </c>
      <c r="C3658">
        <v>59050.86</v>
      </c>
      <c r="D3658">
        <v>59050.86</v>
      </c>
      <c r="E3658">
        <v>59050.86</v>
      </c>
      <c r="F3658">
        <v>1711</v>
      </c>
      <c r="G3658" t="s">
        <v>318</v>
      </c>
      <c r="H3658" t="s">
        <v>265</v>
      </c>
      <c r="I3658" t="s">
        <v>266</v>
      </c>
      <c r="J3658">
        <v>0.5</v>
      </c>
      <c r="K3658">
        <v>0</v>
      </c>
    </row>
    <row r="3659" spans="1:11">
      <c r="A3659" s="57">
        <v>41426</v>
      </c>
      <c r="B3659">
        <v>1</v>
      </c>
      <c r="C3659">
        <v>429.67</v>
      </c>
      <c r="D3659">
        <v>442.57</v>
      </c>
      <c r="E3659">
        <v>442.57</v>
      </c>
      <c r="F3659">
        <v>1711</v>
      </c>
      <c r="G3659" t="s">
        <v>318</v>
      </c>
      <c r="H3659" t="s">
        <v>267</v>
      </c>
      <c r="I3659" t="s">
        <v>266</v>
      </c>
      <c r="J3659">
        <v>0.5</v>
      </c>
      <c r="K3659">
        <v>0</v>
      </c>
    </row>
    <row r="3660" spans="1:11">
      <c r="A3660" s="57">
        <v>41426</v>
      </c>
      <c r="B3660">
        <v>14</v>
      </c>
      <c r="C3660">
        <v>8325.73</v>
      </c>
      <c r="D3660">
        <v>8325.73</v>
      </c>
      <c r="E3660">
        <v>8325.73</v>
      </c>
      <c r="F3660">
        <v>1731</v>
      </c>
      <c r="G3660" t="s">
        <v>319</v>
      </c>
      <c r="H3660" t="s">
        <v>265</v>
      </c>
      <c r="I3660" t="s">
        <v>266</v>
      </c>
      <c r="J3660">
        <v>0.5</v>
      </c>
      <c r="K3660">
        <v>0</v>
      </c>
    </row>
    <row r="3661" spans="1:11">
      <c r="A3661" s="57">
        <v>41426</v>
      </c>
      <c r="B3661">
        <v>4</v>
      </c>
      <c r="C3661">
        <v>128</v>
      </c>
      <c r="D3661">
        <v>128</v>
      </c>
      <c r="E3661">
        <v>128</v>
      </c>
      <c r="F3661">
        <v>1799</v>
      </c>
      <c r="G3661" t="s">
        <v>320</v>
      </c>
      <c r="H3661" t="s">
        <v>265</v>
      </c>
      <c r="I3661" t="s">
        <v>266</v>
      </c>
      <c r="J3661">
        <v>0.5</v>
      </c>
      <c r="K3661">
        <v>0</v>
      </c>
    </row>
    <row r="3662" spans="1:11">
      <c r="A3662" s="57">
        <v>41426</v>
      </c>
      <c r="B3662">
        <v>1</v>
      </c>
      <c r="C3662">
        <v>105.59</v>
      </c>
      <c r="D3662">
        <v>108.75</v>
      </c>
      <c r="E3662">
        <v>108.75</v>
      </c>
      <c r="F3662">
        <v>1799</v>
      </c>
      <c r="G3662" t="s">
        <v>320</v>
      </c>
      <c r="H3662" t="s">
        <v>267</v>
      </c>
      <c r="I3662" t="s">
        <v>266</v>
      </c>
      <c r="J3662">
        <v>0.5</v>
      </c>
      <c r="K3662">
        <v>0</v>
      </c>
    </row>
    <row r="3663" spans="1:11">
      <c r="A3663" s="57">
        <v>41426</v>
      </c>
      <c r="B3663">
        <v>3952</v>
      </c>
      <c r="C3663">
        <v>815031</v>
      </c>
      <c r="D3663">
        <v>815031</v>
      </c>
      <c r="E3663">
        <v>815031</v>
      </c>
      <c r="F3663">
        <v>2741</v>
      </c>
      <c r="G3663" t="s">
        <v>321</v>
      </c>
      <c r="H3663" t="s">
        <v>265</v>
      </c>
      <c r="I3663" t="s">
        <v>266</v>
      </c>
      <c r="J3663">
        <v>0.5</v>
      </c>
      <c r="K3663">
        <v>0</v>
      </c>
    </row>
    <row r="3664" spans="1:11">
      <c r="A3664" s="57">
        <v>41426</v>
      </c>
      <c r="B3664">
        <v>1</v>
      </c>
      <c r="C3664">
        <v>216.34</v>
      </c>
      <c r="D3664">
        <v>0</v>
      </c>
      <c r="E3664">
        <v>216.34</v>
      </c>
      <c r="F3664">
        <v>2741</v>
      </c>
      <c r="G3664" t="s">
        <v>321</v>
      </c>
      <c r="H3664" t="s">
        <v>267</v>
      </c>
      <c r="I3664">
        <v>0</v>
      </c>
      <c r="J3664">
        <v>0</v>
      </c>
      <c r="K3664">
        <v>0</v>
      </c>
    </row>
    <row r="3665" spans="1:11">
      <c r="A3665" s="57">
        <v>41426</v>
      </c>
      <c r="B3665">
        <v>69</v>
      </c>
      <c r="C3665">
        <v>32704.35</v>
      </c>
      <c r="D3665">
        <v>33409.67</v>
      </c>
      <c r="E3665">
        <v>33409.67</v>
      </c>
      <c r="F3665">
        <v>2741</v>
      </c>
      <c r="G3665" t="s">
        <v>321</v>
      </c>
      <c r="H3665" t="s">
        <v>267</v>
      </c>
      <c r="I3665" t="s">
        <v>266</v>
      </c>
      <c r="J3665">
        <v>0.5</v>
      </c>
      <c r="K3665">
        <v>0</v>
      </c>
    </row>
    <row r="3666" spans="1:11">
      <c r="A3666" s="57">
        <v>41426</v>
      </c>
      <c r="B3666">
        <v>1</v>
      </c>
      <c r="C3666">
        <v>2.6</v>
      </c>
      <c r="D3666">
        <v>2.68</v>
      </c>
      <c r="E3666">
        <v>2.68</v>
      </c>
      <c r="F3666">
        <v>2791</v>
      </c>
      <c r="G3666" t="s">
        <v>571</v>
      </c>
      <c r="H3666" t="s">
        <v>267</v>
      </c>
      <c r="I3666" t="s">
        <v>266</v>
      </c>
      <c r="J3666">
        <v>0.5</v>
      </c>
      <c r="K3666">
        <v>0</v>
      </c>
    </row>
    <row r="3667" spans="1:11">
      <c r="A3667" s="57">
        <v>41426</v>
      </c>
      <c r="B3667">
        <v>1</v>
      </c>
      <c r="C3667">
        <v>165.19</v>
      </c>
      <c r="D3667">
        <v>170.15</v>
      </c>
      <c r="E3667">
        <v>170.15</v>
      </c>
      <c r="F3667">
        <v>2842</v>
      </c>
      <c r="G3667" t="s">
        <v>575</v>
      </c>
      <c r="H3667" t="s">
        <v>267</v>
      </c>
      <c r="I3667" t="s">
        <v>266</v>
      </c>
      <c r="J3667">
        <v>0.5</v>
      </c>
      <c r="K3667">
        <v>0</v>
      </c>
    </row>
    <row r="3668" spans="1:11">
      <c r="A3668" s="57">
        <v>41426</v>
      </c>
      <c r="B3668">
        <v>126</v>
      </c>
      <c r="C3668">
        <v>15654.83</v>
      </c>
      <c r="D3668">
        <v>16124.51</v>
      </c>
      <c r="E3668">
        <v>16124.51</v>
      </c>
      <c r="F3668">
        <v>4011</v>
      </c>
      <c r="G3668" t="s">
        <v>322</v>
      </c>
      <c r="H3668" t="s">
        <v>267</v>
      </c>
      <c r="I3668" t="s">
        <v>266</v>
      </c>
      <c r="J3668">
        <v>0.5</v>
      </c>
      <c r="K3668">
        <v>0</v>
      </c>
    </row>
    <row r="3669" spans="1:11">
      <c r="A3669" s="57">
        <v>41426</v>
      </c>
      <c r="B3669">
        <v>360</v>
      </c>
      <c r="C3669">
        <v>78551.28</v>
      </c>
      <c r="D3669">
        <v>78551.28</v>
      </c>
      <c r="E3669">
        <v>78551.28</v>
      </c>
      <c r="F3669">
        <v>4111</v>
      </c>
      <c r="G3669" t="s">
        <v>323</v>
      </c>
      <c r="H3669" t="s">
        <v>265</v>
      </c>
      <c r="I3669" t="s">
        <v>266</v>
      </c>
      <c r="J3669">
        <v>0.5</v>
      </c>
      <c r="K3669">
        <v>0</v>
      </c>
    </row>
    <row r="3670" spans="1:11">
      <c r="A3670" s="57">
        <v>41426</v>
      </c>
      <c r="B3670">
        <v>405</v>
      </c>
      <c r="C3670">
        <v>26947.19</v>
      </c>
      <c r="D3670">
        <v>27771.69</v>
      </c>
      <c r="E3670">
        <v>27771.69</v>
      </c>
      <c r="F3670">
        <v>4111</v>
      </c>
      <c r="G3670" t="s">
        <v>323</v>
      </c>
      <c r="H3670" t="s">
        <v>267</v>
      </c>
      <c r="I3670" t="s">
        <v>266</v>
      </c>
      <c r="J3670">
        <v>0.5</v>
      </c>
      <c r="K3670">
        <v>0</v>
      </c>
    </row>
    <row r="3671" spans="1:11">
      <c r="A3671" s="57">
        <v>41426</v>
      </c>
      <c r="B3671">
        <v>280</v>
      </c>
      <c r="C3671">
        <v>16333.99</v>
      </c>
      <c r="D3671">
        <v>16333.99</v>
      </c>
      <c r="E3671">
        <v>16333.99</v>
      </c>
      <c r="F3671">
        <v>4112</v>
      </c>
      <c r="G3671" t="s">
        <v>324</v>
      </c>
      <c r="H3671" t="s">
        <v>265</v>
      </c>
      <c r="I3671" t="s">
        <v>266</v>
      </c>
      <c r="J3671">
        <v>0.5</v>
      </c>
      <c r="K3671">
        <v>0</v>
      </c>
    </row>
    <row r="3672" spans="1:11">
      <c r="A3672" s="57">
        <v>41426</v>
      </c>
      <c r="B3672">
        <v>610</v>
      </c>
      <c r="C3672">
        <v>75621.960000000006</v>
      </c>
      <c r="D3672">
        <v>77992.320000000007</v>
      </c>
      <c r="E3672">
        <v>77992.320000000007</v>
      </c>
      <c r="F3672">
        <v>4112</v>
      </c>
      <c r="G3672" t="s">
        <v>324</v>
      </c>
      <c r="H3672" t="s">
        <v>267</v>
      </c>
      <c r="I3672" t="s">
        <v>266</v>
      </c>
      <c r="J3672">
        <v>0.5</v>
      </c>
      <c r="K3672">
        <v>0</v>
      </c>
    </row>
    <row r="3673" spans="1:11">
      <c r="A3673" s="57">
        <v>41426</v>
      </c>
      <c r="B3673">
        <v>84</v>
      </c>
      <c r="C3673">
        <v>14114.85</v>
      </c>
      <c r="D3673">
        <v>14114.85</v>
      </c>
      <c r="E3673">
        <v>14114.85</v>
      </c>
      <c r="F3673">
        <v>4119</v>
      </c>
      <c r="G3673" t="s">
        <v>325</v>
      </c>
      <c r="H3673" t="s">
        <v>265</v>
      </c>
      <c r="I3673" t="s">
        <v>266</v>
      </c>
      <c r="J3673">
        <v>0.5</v>
      </c>
      <c r="K3673">
        <v>0</v>
      </c>
    </row>
    <row r="3674" spans="1:11">
      <c r="A3674" s="57">
        <v>41426</v>
      </c>
      <c r="B3674">
        <v>2</v>
      </c>
      <c r="C3674">
        <v>54.17</v>
      </c>
      <c r="D3674">
        <v>0</v>
      </c>
      <c r="E3674">
        <v>54.17</v>
      </c>
      <c r="F3674">
        <v>4121</v>
      </c>
      <c r="G3674" t="s">
        <v>326</v>
      </c>
      <c r="H3674" t="s">
        <v>265</v>
      </c>
      <c r="I3674">
        <v>0</v>
      </c>
      <c r="J3674">
        <v>0</v>
      </c>
      <c r="K3674">
        <v>0</v>
      </c>
    </row>
    <row r="3675" spans="1:11">
      <c r="A3675" s="57">
        <v>41426</v>
      </c>
      <c r="B3675">
        <v>14846</v>
      </c>
      <c r="C3675">
        <v>676522.21</v>
      </c>
      <c r="D3675">
        <v>676522.21</v>
      </c>
      <c r="E3675">
        <v>676522.21</v>
      </c>
      <c r="F3675">
        <v>4121</v>
      </c>
      <c r="G3675" t="s">
        <v>326</v>
      </c>
      <c r="H3675" t="s">
        <v>265</v>
      </c>
      <c r="I3675" t="s">
        <v>266</v>
      </c>
      <c r="J3675">
        <v>0.5</v>
      </c>
      <c r="K3675">
        <v>0</v>
      </c>
    </row>
    <row r="3676" spans="1:11">
      <c r="A3676" s="57">
        <v>41426</v>
      </c>
      <c r="B3676">
        <v>973</v>
      </c>
      <c r="C3676">
        <v>52523.48</v>
      </c>
      <c r="D3676">
        <v>54133.9</v>
      </c>
      <c r="E3676">
        <v>54133.9</v>
      </c>
      <c r="F3676">
        <v>4121</v>
      </c>
      <c r="G3676" t="s">
        <v>326</v>
      </c>
      <c r="H3676" t="s">
        <v>267</v>
      </c>
      <c r="I3676" t="s">
        <v>266</v>
      </c>
      <c r="J3676">
        <v>0.5</v>
      </c>
      <c r="K3676">
        <v>0</v>
      </c>
    </row>
    <row r="3677" spans="1:11">
      <c r="A3677" s="57">
        <v>41426</v>
      </c>
      <c r="B3677">
        <v>15</v>
      </c>
      <c r="C3677">
        <v>1056.8</v>
      </c>
      <c r="D3677">
        <v>1056.8</v>
      </c>
      <c r="E3677">
        <v>1056.8</v>
      </c>
      <c r="F3677">
        <v>4131</v>
      </c>
      <c r="G3677" t="s">
        <v>327</v>
      </c>
      <c r="H3677" t="s">
        <v>265</v>
      </c>
      <c r="I3677" t="s">
        <v>266</v>
      </c>
      <c r="J3677">
        <v>0.5</v>
      </c>
      <c r="K3677">
        <v>0</v>
      </c>
    </row>
    <row r="3678" spans="1:11">
      <c r="A3678" s="57">
        <v>41426</v>
      </c>
      <c r="B3678">
        <v>120</v>
      </c>
      <c r="C3678">
        <v>13308.67</v>
      </c>
      <c r="D3678">
        <v>13712.37</v>
      </c>
      <c r="E3678">
        <v>13712.37</v>
      </c>
      <c r="F3678">
        <v>4131</v>
      </c>
      <c r="G3678" t="s">
        <v>327</v>
      </c>
      <c r="H3678" t="s">
        <v>267</v>
      </c>
      <c r="I3678" t="s">
        <v>266</v>
      </c>
      <c r="J3678">
        <v>0.5</v>
      </c>
      <c r="K3678">
        <v>0</v>
      </c>
    </row>
    <row r="3679" spans="1:11">
      <c r="A3679" s="57">
        <v>41426</v>
      </c>
      <c r="B3679">
        <v>220</v>
      </c>
      <c r="C3679">
        <v>34832.49</v>
      </c>
      <c r="D3679">
        <v>34832.49</v>
      </c>
      <c r="E3679">
        <v>34832.49</v>
      </c>
      <c r="F3679">
        <v>4214</v>
      </c>
      <c r="G3679" t="s">
        <v>328</v>
      </c>
      <c r="H3679" t="s">
        <v>265</v>
      </c>
      <c r="I3679" t="s">
        <v>266</v>
      </c>
      <c r="J3679">
        <v>0.5</v>
      </c>
      <c r="K3679">
        <v>0</v>
      </c>
    </row>
    <row r="3680" spans="1:11">
      <c r="A3680" s="57">
        <v>41426</v>
      </c>
      <c r="B3680">
        <v>17</v>
      </c>
      <c r="C3680">
        <v>1531.71</v>
      </c>
      <c r="D3680">
        <v>1577.65</v>
      </c>
      <c r="E3680">
        <v>1577.65</v>
      </c>
      <c r="F3680">
        <v>4214</v>
      </c>
      <c r="G3680" t="s">
        <v>328</v>
      </c>
      <c r="H3680" t="s">
        <v>267</v>
      </c>
      <c r="I3680" t="s">
        <v>266</v>
      </c>
      <c r="J3680">
        <v>0.5</v>
      </c>
      <c r="K3680">
        <v>0</v>
      </c>
    </row>
    <row r="3681" spans="1:11">
      <c r="A3681" s="57">
        <v>41426</v>
      </c>
      <c r="B3681">
        <v>340</v>
      </c>
      <c r="C3681">
        <v>391012.73</v>
      </c>
      <c r="D3681">
        <v>391012.73</v>
      </c>
      <c r="E3681">
        <v>391012.73</v>
      </c>
      <c r="F3681">
        <v>4215</v>
      </c>
      <c r="G3681" t="s">
        <v>329</v>
      </c>
      <c r="H3681" t="s">
        <v>265</v>
      </c>
      <c r="I3681" t="s">
        <v>266</v>
      </c>
      <c r="J3681">
        <v>0.5</v>
      </c>
      <c r="K3681">
        <v>0</v>
      </c>
    </row>
    <row r="3682" spans="1:11">
      <c r="A3682" s="57">
        <v>41426</v>
      </c>
      <c r="B3682">
        <v>69</v>
      </c>
      <c r="C3682">
        <v>116662.02</v>
      </c>
      <c r="D3682">
        <v>120179.78</v>
      </c>
      <c r="E3682">
        <v>120179.78</v>
      </c>
      <c r="F3682">
        <v>4215</v>
      </c>
      <c r="G3682" t="s">
        <v>329</v>
      </c>
      <c r="H3682" t="s">
        <v>267</v>
      </c>
      <c r="I3682" t="s">
        <v>266</v>
      </c>
      <c r="J3682">
        <v>0.5</v>
      </c>
      <c r="K3682">
        <v>0</v>
      </c>
    </row>
    <row r="3683" spans="1:11">
      <c r="A3683" s="57">
        <v>41426</v>
      </c>
      <c r="B3683">
        <v>7</v>
      </c>
      <c r="C3683">
        <v>4922.49</v>
      </c>
      <c r="D3683">
        <v>5070.17</v>
      </c>
      <c r="E3683">
        <v>5070.17</v>
      </c>
      <c r="F3683">
        <v>4225</v>
      </c>
      <c r="G3683" t="s">
        <v>330</v>
      </c>
      <c r="H3683" t="s">
        <v>267</v>
      </c>
      <c r="I3683" t="s">
        <v>266</v>
      </c>
      <c r="J3683">
        <v>0.5</v>
      </c>
      <c r="K3683">
        <v>0</v>
      </c>
    </row>
    <row r="3684" spans="1:11">
      <c r="A3684" s="57">
        <v>41426</v>
      </c>
      <c r="B3684">
        <v>150</v>
      </c>
      <c r="C3684">
        <v>258377.14</v>
      </c>
      <c r="D3684">
        <v>258377.14</v>
      </c>
      <c r="E3684">
        <v>258377.14</v>
      </c>
      <c r="F3684">
        <v>4411</v>
      </c>
      <c r="G3684" t="s">
        <v>331</v>
      </c>
      <c r="H3684" t="s">
        <v>265</v>
      </c>
      <c r="I3684" t="s">
        <v>269</v>
      </c>
      <c r="J3684">
        <v>0.52</v>
      </c>
      <c r="K3684">
        <v>0</v>
      </c>
    </row>
    <row r="3685" spans="1:11">
      <c r="A3685" s="57">
        <v>41426</v>
      </c>
      <c r="B3685">
        <v>1248</v>
      </c>
      <c r="C3685">
        <v>1578688.19</v>
      </c>
      <c r="D3685">
        <v>1605930.59</v>
      </c>
      <c r="E3685">
        <v>1605930.59</v>
      </c>
      <c r="F3685">
        <v>4411</v>
      </c>
      <c r="G3685" t="s">
        <v>331</v>
      </c>
      <c r="H3685" t="s">
        <v>267</v>
      </c>
      <c r="I3685" t="s">
        <v>269</v>
      </c>
      <c r="J3685">
        <v>0.52</v>
      </c>
      <c r="K3685">
        <v>0</v>
      </c>
    </row>
    <row r="3686" spans="1:11">
      <c r="A3686" s="57">
        <v>41426</v>
      </c>
      <c r="B3686">
        <v>36</v>
      </c>
      <c r="C3686">
        <v>7462.37</v>
      </c>
      <c r="D3686">
        <v>7462.37</v>
      </c>
      <c r="E3686">
        <v>7462.37</v>
      </c>
      <c r="F3686">
        <v>4457</v>
      </c>
      <c r="G3686" t="s">
        <v>332</v>
      </c>
      <c r="H3686" t="s">
        <v>265</v>
      </c>
      <c r="I3686" t="s">
        <v>266</v>
      </c>
      <c r="J3686">
        <v>0.5</v>
      </c>
      <c r="K3686">
        <v>0</v>
      </c>
    </row>
    <row r="3687" spans="1:11">
      <c r="A3687" s="57">
        <v>41426</v>
      </c>
      <c r="B3687">
        <v>14</v>
      </c>
      <c r="C3687">
        <v>2493.81</v>
      </c>
      <c r="D3687">
        <v>2591.89</v>
      </c>
      <c r="E3687">
        <v>2591.89</v>
      </c>
      <c r="F3687">
        <v>4457</v>
      </c>
      <c r="G3687" t="s">
        <v>332</v>
      </c>
      <c r="H3687" t="s">
        <v>267</v>
      </c>
      <c r="I3687" t="s">
        <v>266</v>
      </c>
      <c r="J3687">
        <v>0.5</v>
      </c>
      <c r="K3687">
        <v>0</v>
      </c>
    </row>
    <row r="3688" spans="1:11">
      <c r="A3688" s="57">
        <v>41426</v>
      </c>
      <c r="B3688">
        <v>7</v>
      </c>
      <c r="C3688">
        <v>5225.46</v>
      </c>
      <c r="D3688">
        <v>5225.46</v>
      </c>
      <c r="E3688">
        <v>5225.46</v>
      </c>
      <c r="F3688">
        <v>4468</v>
      </c>
      <c r="G3688" t="s">
        <v>333</v>
      </c>
      <c r="H3688" t="s">
        <v>265</v>
      </c>
      <c r="I3688" t="s">
        <v>266</v>
      </c>
      <c r="J3688">
        <v>0.5</v>
      </c>
      <c r="K3688">
        <v>0</v>
      </c>
    </row>
    <row r="3689" spans="1:11">
      <c r="A3689" s="57">
        <v>41426</v>
      </c>
      <c r="B3689">
        <v>10</v>
      </c>
      <c r="C3689">
        <v>13058.66</v>
      </c>
      <c r="D3689">
        <v>13450.42</v>
      </c>
      <c r="E3689">
        <v>13450.42</v>
      </c>
      <c r="F3689">
        <v>4468</v>
      </c>
      <c r="G3689" t="s">
        <v>333</v>
      </c>
      <c r="H3689" t="s">
        <v>267</v>
      </c>
      <c r="I3689" t="s">
        <v>266</v>
      </c>
      <c r="J3689">
        <v>0.5</v>
      </c>
      <c r="K3689">
        <v>0</v>
      </c>
    </row>
    <row r="3690" spans="1:11">
      <c r="A3690" s="57">
        <v>41426</v>
      </c>
      <c r="B3690">
        <v>1</v>
      </c>
      <c r="C3690">
        <v>-536.58000000000004</v>
      </c>
      <c r="D3690">
        <v>0</v>
      </c>
      <c r="E3690">
        <v>-536.58000000000004</v>
      </c>
      <c r="F3690">
        <v>4511</v>
      </c>
      <c r="G3690" t="s">
        <v>334</v>
      </c>
      <c r="H3690" t="s">
        <v>265</v>
      </c>
      <c r="I3690">
        <v>0</v>
      </c>
      <c r="J3690">
        <v>0</v>
      </c>
      <c r="K3690">
        <v>0</v>
      </c>
    </row>
    <row r="3691" spans="1:11">
      <c r="A3691" s="57">
        <v>41426</v>
      </c>
      <c r="B3691">
        <v>37883</v>
      </c>
      <c r="C3691">
        <v>17064886.449999999</v>
      </c>
      <c r="D3691">
        <v>17064886.449999999</v>
      </c>
      <c r="E3691">
        <v>17064886.449999999</v>
      </c>
      <c r="F3691">
        <v>4511</v>
      </c>
      <c r="G3691" t="s">
        <v>334</v>
      </c>
      <c r="H3691" t="s">
        <v>265</v>
      </c>
      <c r="I3691" t="s">
        <v>270</v>
      </c>
      <c r="J3691">
        <v>0.5</v>
      </c>
      <c r="K3691">
        <v>0</v>
      </c>
    </row>
    <row r="3692" spans="1:11">
      <c r="A3692" s="57">
        <v>41426</v>
      </c>
      <c r="B3692">
        <v>4</v>
      </c>
      <c r="C3692">
        <v>4024.65</v>
      </c>
      <c r="D3692">
        <v>0</v>
      </c>
      <c r="E3692">
        <v>4145.3900000000003</v>
      </c>
      <c r="F3692">
        <v>4511</v>
      </c>
      <c r="G3692" t="s">
        <v>334</v>
      </c>
      <c r="H3692" t="s">
        <v>267</v>
      </c>
      <c r="I3692">
        <v>0</v>
      </c>
      <c r="J3692">
        <v>0</v>
      </c>
      <c r="K3692">
        <v>0</v>
      </c>
    </row>
    <row r="3693" spans="1:11">
      <c r="A3693" s="57">
        <v>41426</v>
      </c>
      <c r="B3693">
        <v>6715</v>
      </c>
      <c r="C3693">
        <v>2698802.77</v>
      </c>
      <c r="D3693">
        <v>2759882.89</v>
      </c>
      <c r="E3693">
        <v>2759882.89</v>
      </c>
      <c r="F3693">
        <v>4511</v>
      </c>
      <c r="G3693" t="s">
        <v>334</v>
      </c>
      <c r="H3693" t="s">
        <v>267</v>
      </c>
      <c r="I3693" t="s">
        <v>270</v>
      </c>
      <c r="J3693">
        <v>0.5</v>
      </c>
      <c r="K3693">
        <v>0</v>
      </c>
    </row>
    <row r="3694" spans="1:11">
      <c r="A3694" s="57">
        <v>41426</v>
      </c>
      <c r="B3694">
        <v>72</v>
      </c>
      <c r="C3694">
        <v>16864.400000000001</v>
      </c>
      <c r="D3694">
        <v>16864.400000000001</v>
      </c>
      <c r="E3694">
        <v>16864.400000000001</v>
      </c>
      <c r="F3694">
        <v>4582</v>
      </c>
      <c r="G3694" t="s">
        <v>335</v>
      </c>
      <c r="H3694" t="s">
        <v>265</v>
      </c>
      <c r="I3694" t="s">
        <v>270</v>
      </c>
      <c r="J3694">
        <v>0.5</v>
      </c>
      <c r="K3694">
        <v>0</v>
      </c>
    </row>
    <row r="3695" spans="1:11">
      <c r="A3695" s="57">
        <v>41426</v>
      </c>
      <c r="B3695">
        <v>14</v>
      </c>
      <c r="C3695">
        <v>7905.46</v>
      </c>
      <c r="D3695">
        <v>8142.64</v>
      </c>
      <c r="E3695">
        <v>8142.64</v>
      </c>
      <c r="F3695">
        <v>4582</v>
      </c>
      <c r="G3695" t="s">
        <v>335</v>
      </c>
      <c r="H3695" t="s">
        <v>267</v>
      </c>
      <c r="I3695" t="s">
        <v>270</v>
      </c>
      <c r="J3695">
        <v>0.5</v>
      </c>
      <c r="K3695">
        <v>0</v>
      </c>
    </row>
    <row r="3696" spans="1:11">
      <c r="A3696" s="57">
        <v>41426</v>
      </c>
      <c r="B3696">
        <v>1</v>
      </c>
      <c r="C3696">
        <v>2397.38</v>
      </c>
      <c r="D3696">
        <v>0</v>
      </c>
      <c r="E3696">
        <v>2397.38</v>
      </c>
      <c r="F3696">
        <v>4722</v>
      </c>
      <c r="G3696" t="s">
        <v>336</v>
      </c>
      <c r="H3696" t="s">
        <v>265</v>
      </c>
      <c r="I3696">
        <v>0</v>
      </c>
      <c r="J3696">
        <v>0</v>
      </c>
      <c r="K3696">
        <v>0</v>
      </c>
    </row>
    <row r="3697" spans="1:11">
      <c r="A3697" s="57">
        <v>41426</v>
      </c>
      <c r="B3697">
        <v>12118</v>
      </c>
      <c r="C3697">
        <v>9880179.4700000007</v>
      </c>
      <c r="D3697">
        <v>9880179.4700000007</v>
      </c>
      <c r="E3697">
        <v>9880179.4700000007</v>
      </c>
      <c r="F3697">
        <v>4722</v>
      </c>
      <c r="G3697" t="s">
        <v>336</v>
      </c>
      <c r="H3697" t="s">
        <v>265</v>
      </c>
      <c r="I3697" t="s">
        <v>269</v>
      </c>
      <c r="J3697">
        <v>0.52</v>
      </c>
      <c r="K3697">
        <v>0</v>
      </c>
    </row>
    <row r="3698" spans="1:11">
      <c r="A3698" s="57">
        <v>41426</v>
      </c>
      <c r="B3698">
        <v>1</v>
      </c>
      <c r="C3698">
        <v>-20.58</v>
      </c>
      <c r="D3698">
        <v>0</v>
      </c>
      <c r="E3698">
        <v>-20</v>
      </c>
      <c r="F3698">
        <v>4722</v>
      </c>
      <c r="G3698" t="s">
        <v>336</v>
      </c>
      <c r="H3698" t="s">
        <v>267</v>
      </c>
      <c r="I3698">
        <v>0</v>
      </c>
      <c r="J3698">
        <v>0</v>
      </c>
      <c r="K3698">
        <v>0</v>
      </c>
    </row>
    <row r="3699" spans="1:11">
      <c r="A3699" s="57">
        <v>41426</v>
      </c>
      <c r="B3699">
        <v>2127</v>
      </c>
      <c r="C3699">
        <v>1003784.71</v>
      </c>
      <c r="D3699">
        <v>1036650.17</v>
      </c>
      <c r="E3699">
        <v>1036650.17</v>
      </c>
      <c r="F3699">
        <v>4722</v>
      </c>
      <c r="G3699" t="s">
        <v>336</v>
      </c>
      <c r="H3699" t="s">
        <v>267</v>
      </c>
      <c r="I3699" t="s">
        <v>269</v>
      </c>
      <c r="J3699">
        <v>0.52</v>
      </c>
      <c r="K3699">
        <v>0</v>
      </c>
    </row>
    <row r="3700" spans="1:11">
      <c r="A3700" s="57">
        <v>41426</v>
      </c>
      <c r="B3700">
        <v>10105</v>
      </c>
      <c r="C3700">
        <v>484388.71</v>
      </c>
      <c r="D3700">
        <v>484388.71</v>
      </c>
      <c r="E3700">
        <v>484388.71</v>
      </c>
      <c r="F3700">
        <v>4784</v>
      </c>
      <c r="G3700" t="s">
        <v>337</v>
      </c>
      <c r="H3700" t="s">
        <v>265</v>
      </c>
      <c r="I3700" t="s">
        <v>266</v>
      </c>
      <c r="J3700">
        <v>0.5</v>
      </c>
      <c r="K3700">
        <v>0</v>
      </c>
    </row>
    <row r="3701" spans="1:11">
      <c r="A3701" s="57">
        <v>41426</v>
      </c>
      <c r="B3701">
        <v>282</v>
      </c>
      <c r="C3701">
        <v>4389.42</v>
      </c>
      <c r="D3701">
        <v>4521.22</v>
      </c>
      <c r="E3701">
        <v>4521.22</v>
      </c>
      <c r="F3701">
        <v>4784</v>
      </c>
      <c r="G3701" t="s">
        <v>337</v>
      </c>
      <c r="H3701" t="s">
        <v>267</v>
      </c>
      <c r="I3701" t="s">
        <v>266</v>
      </c>
      <c r="J3701">
        <v>0.5</v>
      </c>
      <c r="K3701">
        <v>0</v>
      </c>
    </row>
    <row r="3702" spans="1:11">
      <c r="A3702" s="57">
        <v>41426</v>
      </c>
      <c r="B3702">
        <v>1188</v>
      </c>
      <c r="C3702">
        <v>139707.66</v>
      </c>
      <c r="D3702">
        <v>139707.66</v>
      </c>
      <c r="E3702">
        <v>139707.66</v>
      </c>
      <c r="F3702">
        <v>4789</v>
      </c>
      <c r="G3702" t="s">
        <v>338</v>
      </c>
      <c r="H3702" t="s">
        <v>265</v>
      </c>
      <c r="I3702" t="s">
        <v>266</v>
      </c>
      <c r="J3702">
        <v>0.5</v>
      </c>
      <c r="K3702">
        <v>0</v>
      </c>
    </row>
    <row r="3703" spans="1:11">
      <c r="A3703" s="57">
        <v>41426</v>
      </c>
      <c r="B3703">
        <v>239</v>
      </c>
      <c r="C3703">
        <v>18832.03</v>
      </c>
      <c r="D3703">
        <v>19427.79</v>
      </c>
      <c r="E3703">
        <v>19427.79</v>
      </c>
      <c r="F3703">
        <v>4789</v>
      </c>
      <c r="G3703" t="s">
        <v>338</v>
      </c>
      <c r="H3703" t="s">
        <v>267</v>
      </c>
      <c r="I3703" t="s">
        <v>266</v>
      </c>
      <c r="J3703">
        <v>0.5</v>
      </c>
      <c r="K3703">
        <v>0</v>
      </c>
    </row>
    <row r="3704" spans="1:11">
      <c r="A3704" s="57">
        <v>41426</v>
      </c>
      <c r="B3704">
        <v>4924</v>
      </c>
      <c r="C3704">
        <v>384992.59</v>
      </c>
      <c r="D3704">
        <v>384992.59</v>
      </c>
      <c r="E3704">
        <v>384992.59</v>
      </c>
      <c r="F3704">
        <v>4812</v>
      </c>
      <c r="G3704" t="s">
        <v>339</v>
      </c>
      <c r="H3704" t="s">
        <v>265</v>
      </c>
      <c r="I3704" t="s">
        <v>266</v>
      </c>
      <c r="J3704">
        <v>0.5</v>
      </c>
      <c r="K3704">
        <v>0</v>
      </c>
    </row>
    <row r="3705" spans="1:11">
      <c r="A3705" s="57">
        <v>41426</v>
      </c>
      <c r="B3705">
        <v>262</v>
      </c>
      <c r="C3705">
        <v>21757.19</v>
      </c>
      <c r="D3705">
        <v>22477.37</v>
      </c>
      <c r="E3705">
        <v>22477.37</v>
      </c>
      <c r="F3705">
        <v>4812</v>
      </c>
      <c r="G3705" t="s">
        <v>339</v>
      </c>
      <c r="H3705" t="s">
        <v>267</v>
      </c>
      <c r="I3705" t="s">
        <v>266</v>
      </c>
      <c r="J3705">
        <v>0.5</v>
      </c>
      <c r="K3705">
        <v>0</v>
      </c>
    </row>
    <row r="3706" spans="1:11">
      <c r="A3706" s="57">
        <v>41426</v>
      </c>
      <c r="B3706">
        <v>61266</v>
      </c>
      <c r="C3706">
        <v>7254647.8499999996</v>
      </c>
      <c r="D3706">
        <v>7254647.8499999996</v>
      </c>
      <c r="E3706">
        <v>7254647.8499999996</v>
      </c>
      <c r="F3706">
        <v>4814</v>
      </c>
      <c r="G3706" t="s">
        <v>340</v>
      </c>
      <c r="H3706" t="s">
        <v>265</v>
      </c>
      <c r="I3706" t="s">
        <v>266</v>
      </c>
      <c r="J3706">
        <v>0.5</v>
      </c>
      <c r="K3706">
        <v>0</v>
      </c>
    </row>
    <row r="3707" spans="1:11">
      <c r="A3707" s="57">
        <v>41426</v>
      </c>
      <c r="B3707">
        <v>536</v>
      </c>
      <c r="C3707">
        <v>24205.59</v>
      </c>
      <c r="D3707">
        <v>24860.07</v>
      </c>
      <c r="E3707">
        <v>24860.07</v>
      </c>
      <c r="F3707">
        <v>4814</v>
      </c>
      <c r="G3707" t="s">
        <v>340</v>
      </c>
      <c r="H3707" t="s">
        <v>267</v>
      </c>
      <c r="I3707" t="s">
        <v>266</v>
      </c>
      <c r="J3707">
        <v>0.5</v>
      </c>
      <c r="K3707">
        <v>0</v>
      </c>
    </row>
    <row r="3708" spans="1:11">
      <c r="A3708" s="57">
        <v>41426</v>
      </c>
      <c r="B3708">
        <v>276</v>
      </c>
      <c r="C3708">
        <v>47727.44</v>
      </c>
      <c r="D3708">
        <v>47727.44</v>
      </c>
      <c r="E3708">
        <v>47727.44</v>
      </c>
      <c r="F3708">
        <v>4816</v>
      </c>
      <c r="G3708" t="s">
        <v>341</v>
      </c>
      <c r="H3708" t="s">
        <v>265</v>
      </c>
      <c r="I3708" t="s">
        <v>266</v>
      </c>
      <c r="J3708">
        <v>0.5</v>
      </c>
      <c r="K3708">
        <v>0</v>
      </c>
    </row>
    <row r="3709" spans="1:11">
      <c r="A3709" s="57">
        <v>41426</v>
      </c>
      <c r="B3709">
        <v>183</v>
      </c>
      <c r="C3709">
        <v>18007.63</v>
      </c>
      <c r="D3709">
        <v>18552.93</v>
      </c>
      <c r="E3709">
        <v>18552.93</v>
      </c>
      <c r="F3709">
        <v>4816</v>
      </c>
      <c r="G3709" t="s">
        <v>341</v>
      </c>
      <c r="H3709" t="s">
        <v>267</v>
      </c>
      <c r="I3709" t="s">
        <v>266</v>
      </c>
      <c r="J3709">
        <v>0.5</v>
      </c>
      <c r="K3709">
        <v>0</v>
      </c>
    </row>
    <row r="3710" spans="1:11">
      <c r="A3710" s="57">
        <v>41426</v>
      </c>
      <c r="B3710">
        <v>32</v>
      </c>
      <c r="C3710">
        <v>2352.91</v>
      </c>
      <c r="D3710">
        <v>2475.5700000000002</v>
      </c>
      <c r="E3710">
        <v>2475.5700000000002</v>
      </c>
      <c r="F3710">
        <v>4829</v>
      </c>
      <c r="G3710" t="s">
        <v>342</v>
      </c>
      <c r="H3710" t="s">
        <v>267</v>
      </c>
      <c r="I3710" t="s">
        <v>266</v>
      </c>
      <c r="J3710">
        <v>0.5</v>
      </c>
      <c r="K3710">
        <v>0</v>
      </c>
    </row>
    <row r="3711" spans="1:11">
      <c r="A3711" s="57">
        <v>41426</v>
      </c>
      <c r="B3711">
        <v>8061</v>
      </c>
      <c r="C3711">
        <v>857541.06</v>
      </c>
      <c r="D3711">
        <v>857541.06</v>
      </c>
      <c r="E3711">
        <v>857541.06</v>
      </c>
      <c r="F3711">
        <v>4899</v>
      </c>
      <c r="G3711" t="s">
        <v>343</v>
      </c>
      <c r="H3711" t="s">
        <v>265</v>
      </c>
      <c r="I3711" t="s">
        <v>266</v>
      </c>
      <c r="J3711">
        <v>0.5</v>
      </c>
      <c r="K3711">
        <v>0</v>
      </c>
    </row>
    <row r="3712" spans="1:11">
      <c r="A3712" s="57">
        <v>41426</v>
      </c>
      <c r="B3712">
        <v>16</v>
      </c>
      <c r="C3712">
        <v>2289.08</v>
      </c>
      <c r="D3712">
        <v>2357.7600000000002</v>
      </c>
      <c r="E3712">
        <v>2357.7600000000002</v>
      </c>
      <c r="F3712">
        <v>4899</v>
      </c>
      <c r="G3712" t="s">
        <v>343</v>
      </c>
      <c r="H3712" t="s">
        <v>267</v>
      </c>
      <c r="I3712" t="s">
        <v>266</v>
      </c>
      <c r="J3712">
        <v>0.5</v>
      </c>
      <c r="K3712">
        <v>0</v>
      </c>
    </row>
    <row r="3713" spans="1:11">
      <c r="A3713" s="57">
        <v>41426</v>
      </c>
      <c r="B3713">
        <v>10993</v>
      </c>
      <c r="C3713">
        <v>3343681.12</v>
      </c>
      <c r="D3713">
        <v>3343681.12</v>
      </c>
      <c r="E3713">
        <v>3343681.12</v>
      </c>
      <c r="F3713">
        <v>4900</v>
      </c>
      <c r="G3713" t="s">
        <v>344</v>
      </c>
      <c r="H3713" t="s">
        <v>265</v>
      </c>
      <c r="I3713" t="s">
        <v>266</v>
      </c>
      <c r="J3713">
        <v>0.5</v>
      </c>
      <c r="K3713">
        <v>0</v>
      </c>
    </row>
    <row r="3714" spans="1:11">
      <c r="A3714" s="57">
        <v>41426</v>
      </c>
      <c r="B3714">
        <v>30</v>
      </c>
      <c r="C3714">
        <v>6911.6</v>
      </c>
      <c r="D3714">
        <v>7118.96</v>
      </c>
      <c r="E3714">
        <v>7118.96</v>
      </c>
      <c r="F3714">
        <v>4900</v>
      </c>
      <c r="G3714" t="s">
        <v>344</v>
      </c>
      <c r="H3714" t="s">
        <v>267</v>
      </c>
      <c r="I3714" t="s">
        <v>266</v>
      </c>
      <c r="J3714">
        <v>0.5</v>
      </c>
      <c r="K3714">
        <v>0</v>
      </c>
    </row>
    <row r="3715" spans="1:11">
      <c r="A3715" s="57">
        <v>41426</v>
      </c>
      <c r="B3715">
        <v>1127</v>
      </c>
      <c r="C3715">
        <v>278212.46999999997</v>
      </c>
      <c r="D3715">
        <v>278212.46999999997</v>
      </c>
      <c r="E3715">
        <v>278212.46999999997</v>
      </c>
      <c r="F3715">
        <v>5013</v>
      </c>
      <c r="G3715" t="s">
        <v>345</v>
      </c>
      <c r="H3715" t="s">
        <v>265</v>
      </c>
      <c r="I3715" t="s">
        <v>271</v>
      </c>
      <c r="J3715">
        <v>0.52</v>
      </c>
      <c r="K3715">
        <v>0</v>
      </c>
    </row>
    <row r="3716" spans="1:11">
      <c r="A3716" s="57">
        <v>41426</v>
      </c>
      <c r="B3716">
        <v>13</v>
      </c>
      <c r="C3716">
        <v>38989.32</v>
      </c>
      <c r="D3716">
        <v>40235.980000000003</v>
      </c>
      <c r="E3716">
        <v>40235.980000000003</v>
      </c>
      <c r="F3716">
        <v>5013</v>
      </c>
      <c r="G3716" t="s">
        <v>345</v>
      </c>
      <c r="H3716" t="s">
        <v>267</v>
      </c>
      <c r="I3716" t="s">
        <v>271</v>
      </c>
      <c r="J3716">
        <v>0.52</v>
      </c>
      <c r="K3716">
        <v>0</v>
      </c>
    </row>
    <row r="3717" spans="1:11">
      <c r="A3717" s="57">
        <v>41426</v>
      </c>
      <c r="B3717">
        <v>1</v>
      </c>
      <c r="C3717">
        <v>149.88999999999999</v>
      </c>
      <c r="D3717">
        <v>154.38999999999999</v>
      </c>
      <c r="E3717">
        <v>154.38999999999999</v>
      </c>
      <c r="F3717">
        <v>5021</v>
      </c>
      <c r="G3717" t="s">
        <v>346</v>
      </c>
      <c r="H3717" t="s">
        <v>267</v>
      </c>
      <c r="I3717" t="s">
        <v>268</v>
      </c>
      <c r="J3717">
        <v>0.5</v>
      </c>
      <c r="K3717">
        <v>0</v>
      </c>
    </row>
    <row r="3718" spans="1:11">
      <c r="A3718" s="57">
        <v>41426</v>
      </c>
      <c r="B3718">
        <v>11</v>
      </c>
      <c r="C3718">
        <v>10140.31</v>
      </c>
      <c r="D3718">
        <v>10140.31</v>
      </c>
      <c r="E3718">
        <v>10140.31</v>
      </c>
      <c r="F3718">
        <v>5039</v>
      </c>
      <c r="G3718" t="s">
        <v>347</v>
      </c>
      <c r="H3718" t="s">
        <v>265</v>
      </c>
      <c r="I3718" t="s">
        <v>268</v>
      </c>
      <c r="J3718">
        <v>0.5</v>
      </c>
      <c r="K3718">
        <v>0</v>
      </c>
    </row>
    <row r="3719" spans="1:11">
      <c r="A3719" s="57">
        <v>41426</v>
      </c>
      <c r="B3719">
        <v>6</v>
      </c>
      <c r="C3719">
        <v>10706.7</v>
      </c>
      <c r="D3719">
        <v>11027.92</v>
      </c>
      <c r="E3719">
        <v>11027.92</v>
      </c>
      <c r="F3719">
        <v>5039</v>
      </c>
      <c r="G3719" t="s">
        <v>347</v>
      </c>
      <c r="H3719" t="s">
        <v>267</v>
      </c>
      <c r="I3719" t="s">
        <v>268</v>
      </c>
      <c r="J3719">
        <v>0.5</v>
      </c>
      <c r="K3719">
        <v>0</v>
      </c>
    </row>
    <row r="3720" spans="1:11">
      <c r="A3720" s="57">
        <v>41426</v>
      </c>
      <c r="B3720">
        <v>2</v>
      </c>
      <c r="C3720">
        <v>781.28</v>
      </c>
      <c r="D3720">
        <v>804.72</v>
      </c>
      <c r="E3720">
        <v>804.72</v>
      </c>
      <c r="F3720">
        <v>5044</v>
      </c>
      <c r="G3720" t="s">
        <v>348</v>
      </c>
      <c r="H3720" t="s">
        <v>267</v>
      </c>
      <c r="I3720" t="s">
        <v>268</v>
      </c>
      <c r="J3720">
        <v>0.5</v>
      </c>
      <c r="K3720">
        <v>0</v>
      </c>
    </row>
    <row r="3721" spans="1:11">
      <c r="A3721" s="57">
        <v>41426</v>
      </c>
      <c r="B3721">
        <v>1</v>
      </c>
      <c r="C3721">
        <v>2.19</v>
      </c>
      <c r="D3721">
        <v>0</v>
      </c>
      <c r="E3721">
        <v>2.19</v>
      </c>
      <c r="F3721">
        <v>5045</v>
      </c>
      <c r="G3721" t="s">
        <v>349</v>
      </c>
      <c r="H3721" t="s">
        <v>265</v>
      </c>
      <c r="I3721">
        <v>0</v>
      </c>
      <c r="J3721">
        <v>0</v>
      </c>
      <c r="K3721">
        <v>0</v>
      </c>
    </row>
    <row r="3722" spans="1:11">
      <c r="A3722" s="57">
        <v>41426</v>
      </c>
      <c r="B3722">
        <v>45849</v>
      </c>
      <c r="C3722">
        <v>2021960.74</v>
      </c>
      <c r="D3722">
        <v>2021960.74</v>
      </c>
      <c r="E3722">
        <v>2021960.74</v>
      </c>
      <c r="F3722">
        <v>5045</v>
      </c>
      <c r="G3722" t="s">
        <v>349</v>
      </c>
      <c r="H3722" t="s">
        <v>265</v>
      </c>
      <c r="I3722" t="s">
        <v>268</v>
      </c>
      <c r="J3722">
        <v>0.5</v>
      </c>
      <c r="K3722">
        <v>0</v>
      </c>
    </row>
    <row r="3723" spans="1:11">
      <c r="A3723" s="57">
        <v>41426</v>
      </c>
      <c r="B3723">
        <v>773</v>
      </c>
      <c r="C3723">
        <v>206321.81</v>
      </c>
      <c r="D3723">
        <v>211870.93</v>
      </c>
      <c r="E3723">
        <v>211870.93</v>
      </c>
      <c r="F3723">
        <v>5045</v>
      </c>
      <c r="G3723" t="s">
        <v>349</v>
      </c>
      <c r="H3723" t="s">
        <v>267</v>
      </c>
      <c r="I3723" t="s">
        <v>268</v>
      </c>
      <c r="J3723">
        <v>0.5</v>
      </c>
      <c r="K3723">
        <v>0</v>
      </c>
    </row>
    <row r="3724" spans="1:11">
      <c r="A3724" s="57">
        <v>41426</v>
      </c>
      <c r="B3724">
        <v>3</v>
      </c>
      <c r="C3724">
        <v>25971.69</v>
      </c>
      <c r="D3724">
        <v>26750.83</v>
      </c>
      <c r="E3724">
        <v>26750.83</v>
      </c>
      <c r="F3724">
        <v>5046</v>
      </c>
      <c r="G3724" t="s">
        <v>350</v>
      </c>
      <c r="H3724" t="s">
        <v>267</v>
      </c>
      <c r="I3724" t="s">
        <v>266</v>
      </c>
      <c r="J3724">
        <v>0.5</v>
      </c>
      <c r="K3724">
        <v>0</v>
      </c>
    </row>
    <row r="3725" spans="1:11">
      <c r="A3725" s="57">
        <v>41426</v>
      </c>
      <c r="B3725">
        <v>905</v>
      </c>
      <c r="C3725">
        <v>1611912.52</v>
      </c>
      <c r="D3725">
        <v>1611912.52</v>
      </c>
      <c r="E3725">
        <v>1611912.52</v>
      </c>
      <c r="F3725">
        <v>5047</v>
      </c>
      <c r="G3725" t="s">
        <v>351</v>
      </c>
      <c r="H3725" t="s">
        <v>265</v>
      </c>
      <c r="I3725" t="s">
        <v>266</v>
      </c>
      <c r="J3725">
        <v>0.5</v>
      </c>
      <c r="K3725">
        <v>0</v>
      </c>
    </row>
    <row r="3726" spans="1:11">
      <c r="A3726" s="57">
        <v>41426</v>
      </c>
      <c r="B3726">
        <v>89</v>
      </c>
      <c r="C3726">
        <v>23226.75</v>
      </c>
      <c r="D3726">
        <v>24076.87</v>
      </c>
      <c r="E3726">
        <v>24076.87</v>
      </c>
      <c r="F3726">
        <v>5047</v>
      </c>
      <c r="G3726" t="s">
        <v>351</v>
      </c>
      <c r="H3726" t="s">
        <v>267</v>
      </c>
      <c r="I3726" t="s">
        <v>266</v>
      </c>
      <c r="J3726">
        <v>0.5</v>
      </c>
      <c r="K3726">
        <v>0</v>
      </c>
    </row>
    <row r="3727" spans="1:11">
      <c r="A3727" s="57">
        <v>41426</v>
      </c>
      <c r="B3727">
        <v>531</v>
      </c>
      <c r="C3727">
        <v>677341.35</v>
      </c>
      <c r="D3727">
        <v>677341.35</v>
      </c>
      <c r="E3727">
        <v>677341.35</v>
      </c>
      <c r="F3727">
        <v>5065</v>
      </c>
      <c r="G3727" t="s">
        <v>352</v>
      </c>
      <c r="H3727" t="s">
        <v>265</v>
      </c>
      <c r="I3727" t="s">
        <v>268</v>
      </c>
      <c r="J3727">
        <v>0.5</v>
      </c>
      <c r="K3727">
        <v>0</v>
      </c>
    </row>
    <row r="3728" spans="1:11">
      <c r="A3728" s="57">
        <v>41426</v>
      </c>
      <c r="B3728">
        <v>38</v>
      </c>
      <c r="C3728">
        <v>20694.34</v>
      </c>
      <c r="D3728">
        <v>21287.46</v>
      </c>
      <c r="E3728">
        <v>21287.46</v>
      </c>
      <c r="F3728">
        <v>5065</v>
      </c>
      <c r="G3728" t="s">
        <v>352</v>
      </c>
      <c r="H3728" t="s">
        <v>267</v>
      </c>
      <c r="I3728" t="s">
        <v>268</v>
      </c>
      <c r="J3728">
        <v>0.5</v>
      </c>
      <c r="K3728">
        <v>0</v>
      </c>
    </row>
    <row r="3729" spans="1:11">
      <c r="A3729" s="57">
        <v>41426</v>
      </c>
      <c r="B3729">
        <v>681</v>
      </c>
      <c r="C3729">
        <v>82989.97</v>
      </c>
      <c r="D3729">
        <v>82989.97</v>
      </c>
      <c r="E3729">
        <v>82989.97</v>
      </c>
      <c r="F3729">
        <v>5072</v>
      </c>
      <c r="G3729" t="s">
        <v>353</v>
      </c>
      <c r="H3729" t="s">
        <v>265</v>
      </c>
      <c r="I3729" t="s">
        <v>268</v>
      </c>
      <c r="J3729">
        <v>0.5</v>
      </c>
      <c r="K3729">
        <v>0</v>
      </c>
    </row>
    <row r="3730" spans="1:11">
      <c r="A3730" s="57">
        <v>41426</v>
      </c>
      <c r="B3730">
        <v>11</v>
      </c>
      <c r="C3730">
        <v>1396.13</v>
      </c>
      <c r="D3730">
        <v>1438.01</v>
      </c>
      <c r="E3730">
        <v>1438.01</v>
      </c>
      <c r="F3730">
        <v>5072</v>
      </c>
      <c r="G3730" t="s">
        <v>353</v>
      </c>
      <c r="H3730" t="s">
        <v>267</v>
      </c>
      <c r="I3730" t="s">
        <v>268</v>
      </c>
      <c r="J3730">
        <v>0.5</v>
      </c>
      <c r="K3730">
        <v>0</v>
      </c>
    </row>
    <row r="3731" spans="1:11">
      <c r="A3731" s="57">
        <v>41426</v>
      </c>
      <c r="B3731">
        <v>94</v>
      </c>
      <c r="C3731">
        <v>16347.26</v>
      </c>
      <c r="D3731">
        <v>16347.26</v>
      </c>
      <c r="E3731">
        <v>16347.26</v>
      </c>
      <c r="F3731">
        <v>5085</v>
      </c>
      <c r="G3731" t="s">
        <v>355</v>
      </c>
      <c r="H3731" t="s">
        <v>265</v>
      </c>
      <c r="I3731" t="s">
        <v>266</v>
      </c>
      <c r="J3731">
        <v>0.5</v>
      </c>
      <c r="K3731">
        <v>0</v>
      </c>
    </row>
    <row r="3732" spans="1:11">
      <c r="A3732" s="57">
        <v>41426</v>
      </c>
      <c r="B3732">
        <v>4</v>
      </c>
      <c r="C3732">
        <v>920.45</v>
      </c>
      <c r="D3732">
        <v>948.07</v>
      </c>
      <c r="E3732">
        <v>948.07</v>
      </c>
      <c r="F3732">
        <v>5085</v>
      </c>
      <c r="G3732" t="s">
        <v>355</v>
      </c>
      <c r="H3732" t="s">
        <v>267</v>
      </c>
      <c r="I3732" t="s">
        <v>266</v>
      </c>
      <c r="J3732">
        <v>0.5</v>
      </c>
      <c r="K3732">
        <v>0</v>
      </c>
    </row>
    <row r="3733" spans="1:11">
      <c r="A3733" s="57">
        <v>41426</v>
      </c>
      <c r="B3733">
        <v>13</v>
      </c>
      <c r="C3733">
        <v>4103.0200000000004</v>
      </c>
      <c r="D3733">
        <v>4226.1000000000004</v>
      </c>
      <c r="E3733">
        <v>4226.1000000000004</v>
      </c>
      <c r="F3733">
        <v>5094</v>
      </c>
      <c r="G3733" t="s">
        <v>356</v>
      </c>
      <c r="H3733" t="s">
        <v>267</v>
      </c>
      <c r="I3733" t="s">
        <v>268</v>
      </c>
      <c r="J3733">
        <v>0.5</v>
      </c>
      <c r="K3733">
        <v>0</v>
      </c>
    </row>
    <row r="3734" spans="1:11">
      <c r="A3734" s="57">
        <v>41426</v>
      </c>
      <c r="B3734">
        <v>701</v>
      </c>
      <c r="C3734">
        <v>350258.53</v>
      </c>
      <c r="D3734">
        <v>350258.53</v>
      </c>
      <c r="E3734">
        <v>350258.53</v>
      </c>
      <c r="F3734">
        <v>5099</v>
      </c>
      <c r="G3734" t="s">
        <v>357</v>
      </c>
      <c r="H3734" t="s">
        <v>265</v>
      </c>
      <c r="I3734" t="s">
        <v>268</v>
      </c>
      <c r="J3734">
        <v>0.5</v>
      </c>
      <c r="K3734">
        <v>0</v>
      </c>
    </row>
    <row r="3735" spans="1:11">
      <c r="A3735" s="57">
        <v>41426</v>
      </c>
      <c r="B3735">
        <v>85</v>
      </c>
      <c r="C3735">
        <v>30719.85</v>
      </c>
      <c r="D3735">
        <v>31661.73</v>
      </c>
      <c r="E3735">
        <v>31661.73</v>
      </c>
      <c r="F3735">
        <v>5099</v>
      </c>
      <c r="G3735" t="s">
        <v>357</v>
      </c>
      <c r="H3735" t="s">
        <v>267</v>
      </c>
      <c r="I3735" t="s">
        <v>268</v>
      </c>
      <c r="J3735">
        <v>0.5</v>
      </c>
      <c r="K3735">
        <v>0</v>
      </c>
    </row>
    <row r="3736" spans="1:11">
      <c r="A3736" s="57">
        <v>41426</v>
      </c>
      <c r="B3736">
        <v>172</v>
      </c>
      <c r="C3736">
        <v>317986.56</v>
      </c>
      <c r="D3736">
        <v>317986.56</v>
      </c>
      <c r="E3736">
        <v>317986.56</v>
      </c>
      <c r="F3736">
        <v>5111</v>
      </c>
      <c r="G3736" t="s">
        <v>358</v>
      </c>
      <c r="H3736" t="s">
        <v>265</v>
      </c>
      <c r="I3736" t="s">
        <v>268</v>
      </c>
      <c r="J3736">
        <v>0.5</v>
      </c>
      <c r="K3736">
        <v>0</v>
      </c>
    </row>
    <row r="3737" spans="1:11">
      <c r="A3737" s="57">
        <v>41426</v>
      </c>
      <c r="B3737">
        <v>12</v>
      </c>
      <c r="C3737">
        <v>1944.95</v>
      </c>
      <c r="D3737">
        <v>2012.59</v>
      </c>
      <c r="E3737">
        <v>2012.59</v>
      </c>
      <c r="F3737">
        <v>5111</v>
      </c>
      <c r="G3737" t="s">
        <v>358</v>
      </c>
      <c r="H3737" t="s">
        <v>267</v>
      </c>
      <c r="I3737" t="s">
        <v>268</v>
      </c>
      <c r="J3737">
        <v>0.5</v>
      </c>
      <c r="K3737">
        <v>0</v>
      </c>
    </row>
    <row r="3738" spans="1:11">
      <c r="A3738" s="57">
        <v>41426</v>
      </c>
      <c r="B3738">
        <v>91</v>
      </c>
      <c r="C3738">
        <v>11821.84</v>
      </c>
      <c r="D3738">
        <v>12239.6</v>
      </c>
      <c r="E3738">
        <v>12239.6</v>
      </c>
      <c r="F3738">
        <v>5122</v>
      </c>
      <c r="G3738" t="s">
        <v>359</v>
      </c>
      <c r="H3738" t="s">
        <v>267</v>
      </c>
      <c r="I3738" t="s">
        <v>266</v>
      </c>
      <c r="J3738">
        <v>0.5</v>
      </c>
      <c r="K3738">
        <v>0</v>
      </c>
    </row>
    <row r="3739" spans="1:11">
      <c r="A3739" s="57">
        <v>41426</v>
      </c>
      <c r="B3739">
        <v>17</v>
      </c>
      <c r="C3739">
        <v>17005.04</v>
      </c>
      <c r="D3739">
        <v>17515.18</v>
      </c>
      <c r="E3739">
        <v>17515.18</v>
      </c>
      <c r="F3739">
        <v>5131</v>
      </c>
      <c r="G3739" t="s">
        <v>360</v>
      </c>
      <c r="H3739" t="s">
        <v>267</v>
      </c>
      <c r="I3739" t="s">
        <v>268</v>
      </c>
      <c r="J3739">
        <v>0.5</v>
      </c>
      <c r="K3739">
        <v>0</v>
      </c>
    </row>
    <row r="3740" spans="1:11">
      <c r="A3740" s="57">
        <v>41426</v>
      </c>
      <c r="B3740">
        <v>30</v>
      </c>
      <c r="C3740">
        <v>9001.6200000000008</v>
      </c>
      <c r="D3740">
        <v>9271.68</v>
      </c>
      <c r="E3740">
        <v>9271.68</v>
      </c>
      <c r="F3740">
        <v>5137</v>
      </c>
      <c r="G3740" t="s">
        <v>361</v>
      </c>
      <c r="H3740" t="s">
        <v>267</v>
      </c>
      <c r="I3740" t="s">
        <v>268</v>
      </c>
      <c r="J3740">
        <v>0.5</v>
      </c>
      <c r="K3740">
        <v>0</v>
      </c>
    </row>
    <row r="3741" spans="1:11">
      <c r="A3741" s="57">
        <v>41426</v>
      </c>
      <c r="B3741">
        <v>4</v>
      </c>
      <c r="C3741">
        <v>279.18</v>
      </c>
      <c r="D3741">
        <v>287.56</v>
      </c>
      <c r="E3741">
        <v>287.56</v>
      </c>
      <c r="F3741">
        <v>5139</v>
      </c>
      <c r="G3741" t="s">
        <v>362</v>
      </c>
      <c r="H3741" t="s">
        <v>267</v>
      </c>
      <c r="I3741" t="s">
        <v>268</v>
      </c>
      <c r="J3741">
        <v>0.5</v>
      </c>
      <c r="K3741">
        <v>0</v>
      </c>
    </row>
    <row r="3742" spans="1:11">
      <c r="A3742" s="57">
        <v>41426</v>
      </c>
      <c r="B3742">
        <v>2</v>
      </c>
      <c r="C3742">
        <v>245.57</v>
      </c>
      <c r="D3742">
        <v>252.93</v>
      </c>
      <c r="E3742">
        <v>252.93</v>
      </c>
      <c r="F3742">
        <v>5169</v>
      </c>
      <c r="G3742" t="s">
        <v>363</v>
      </c>
      <c r="H3742" t="s">
        <v>267</v>
      </c>
      <c r="I3742" t="s">
        <v>266</v>
      </c>
      <c r="J3742">
        <v>0.5</v>
      </c>
      <c r="K3742">
        <v>0</v>
      </c>
    </row>
    <row r="3743" spans="1:11">
      <c r="A3743" s="57">
        <v>41426</v>
      </c>
      <c r="B3743">
        <v>971</v>
      </c>
      <c r="C3743">
        <v>71098.66</v>
      </c>
      <c r="D3743">
        <v>71098.66</v>
      </c>
      <c r="E3743">
        <v>71098.66</v>
      </c>
      <c r="F3743">
        <v>5172</v>
      </c>
      <c r="G3743" t="s">
        <v>364</v>
      </c>
      <c r="H3743" t="s">
        <v>265</v>
      </c>
      <c r="I3743" t="s">
        <v>268</v>
      </c>
      <c r="J3743">
        <v>0.5</v>
      </c>
      <c r="K3743">
        <v>0</v>
      </c>
    </row>
    <row r="3744" spans="1:11">
      <c r="A3744" s="57">
        <v>41426</v>
      </c>
      <c r="B3744">
        <v>3</v>
      </c>
      <c r="C3744">
        <v>374.43</v>
      </c>
      <c r="D3744">
        <v>385.67</v>
      </c>
      <c r="E3744">
        <v>385.67</v>
      </c>
      <c r="F3744">
        <v>5172</v>
      </c>
      <c r="G3744" t="s">
        <v>364</v>
      </c>
      <c r="H3744" t="s">
        <v>267</v>
      </c>
      <c r="I3744" t="s">
        <v>268</v>
      </c>
      <c r="J3744">
        <v>0.5</v>
      </c>
      <c r="K3744">
        <v>0</v>
      </c>
    </row>
    <row r="3745" spans="1:11">
      <c r="A3745" s="57">
        <v>41426</v>
      </c>
      <c r="B3745">
        <v>28</v>
      </c>
      <c r="C3745">
        <v>21298.73</v>
      </c>
      <c r="D3745">
        <v>21940.19</v>
      </c>
      <c r="E3745">
        <v>21940.19</v>
      </c>
      <c r="F3745">
        <v>5192</v>
      </c>
      <c r="G3745" t="s">
        <v>365</v>
      </c>
      <c r="H3745" t="s">
        <v>267</v>
      </c>
      <c r="I3745" t="s">
        <v>268</v>
      </c>
      <c r="J3745">
        <v>0.5</v>
      </c>
      <c r="K3745">
        <v>0</v>
      </c>
    </row>
    <row r="3746" spans="1:11">
      <c r="A3746" s="57">
        <v>41426</v>
      </c>
      <c r="B3746">
        <v>1657</v>
      </c>
      <c r="C3746">
        <v>1602654.09</v>
      </c>
      <c r="D3746">
        <v>1602654.09</v>
      </c>
      <c r="E3746">
        <v>1602654.09</v>
      </c>
      <c r="F3746">
        <v>5199</v>
      </c>
      <c r="G3746" t="s">
        <v>367</v>
      </c>
      <c r="H3746" t="s">
        <v>265</v>
      </c>
      <c r="I3746" t="s">
        <v>268</v>
      </c>
      <c r="J3746">
        <v>0.5</v>
      </c>
      <c r="K3746">
        <v>0</v>
      </c>
    </row>
    <row r="3747" spans="1:11">
      <c r="A3747" s="57">
        <v>41426</v>
      </c>
      <c r="B3747">
        <v>99</v>
      </c>
      <c r="C3747">
        <v>53895.519999999997</v>
      </c>
      <c r="D3747">
        <v>55261.14</v>
      </c>
      <c r="E3747">
        <v>55261.14</v>
      </c>
      <c r="F3747">
        <v>5199</v>
      </c>
      <c r="G3747" t="s">
        <v>367</v>
      </c>
      <c r="H3747" t="s">
        <v>267</v>
      </c>
      <c r="I3747" t="s">
        <v>268</v>
      </c>
      <c r="J3747">
        <v>0.5</v>
      </c>
      <c r="K3747">
        <v>0</v>
      </c>
    </row>
    <row r="3748" spans="1:11">
      <c r="A3748" s="57">
        <v>41426</v>
      </c>
      <c r="B3748">
        <v>7181</v>
      </c>
      <c r="C3748">
        <v>1277517.22</v>
      </c>
      <c r="D3748">
        <v>1277517.22</v>
      </c>
      <c r="E3748">
        <v>1277517.22</v>
      </c>
      <c r="F3748">
        <v>5200</v>
      </c>
      <c r="G3748" t="s">
        <v>368</v>
      </c>
      <c r="H3748" t="s">
        <v>265</v>
      </c>
      <c r="I3748" t="s">
        <v>272</v>
      </c>
      <c r="J3748">
        <v>0.47</v>
      </c>
      <c r="K3748">
        <v>0</v>
      </c>
    </row>
    <row r="3749" spans="1:11">
      <c r="A3749" s="57">
        <v>41426</v>
      </c>
      <c r="B3749">
        <v>98</v>
      </c>
      <c r="C3749">
        <v>11615.73</v>
      </c>
      <c r="D3749">
        <v>11967.55</v>
      </c>
      <c r="E3749">
        <v>11967.55</v>
      </c>
      <c r="F3749">
        <v>5200</v>
      </c>
      <c r="G3749" t="s">
        <v>368</v>
      </c>
      <c r="H3749" t="s">
        <v>267</v>
      </c>
      <c r="I3749" t="s">
        <v>272</v>
      </c>
      <c r="J3749">
        <v>0.47</v>
      </c>
      <c r="K3749">
        <v>0</v>
      </c>
    </row>
    <row r="3750" spans="1:11">
      <c r="A3750" s="57">
        <v>41426</v>
      </c>
      <c r="B3750">
        <v>1519</v>
      </c>
      <c r="C3750">
        <v>701517.31</v>
      </c>
      <c r="D3750">
        <v>701517.31</v>
      </c>
      <c r="E3750">
        <v>701517.31</v>
      </c>
      <c r="F3750">
        <v>5211</v>
      </c>
      <c r="G3750" t="s">
        <v>369</v>
      </c>
      <c r="H3750" t="s">
        <v>265</v>
      </c>
      <c r="I3750" t="s">
        <v>268</v>
      </c>
      <c r="J3750">
        <v>0.5</v>
      </c>
      <c r="K3750">
        <v>0</v>
      </c>
    </row>
    <row r="3751" spans="1:11">
      <c r="A3751" s="57">
        <v>41426</v>
      </c>
      <c r="B3751">
        <v>6</v>
      </c>
      <c r="C3751">
        <v>729.72</v>
      </c>
      <c r="D3751">
        <v>751.6</v>
      </c>
      <c r="E3751">
        <v>751.6</v>
      </c>
      <c r="F3751">
        <v>5211</v>
      </c>
      <c r="G3751" t="s">
        <v>369</v>
      </c>
      <c r="H3751" t="s">
        <v>267</v>
      </c>
      <c r="I3751" t="s">
        <v>268</v>
      </c>
      <c r="J3751">
        <v>0.5</v>
      </c>
      <c r="K3751">
        <v>0</v>
      </c>
    </row>
    <row r="3752" spans="1:11">
      <c r="A3752" s="57">
        <v>41426</v>
      </c>
      <c r="B3752">
        <v>1</v>
      </c>
      <c r="C3752">
        <v>259.14</v>
      </c>
      <c r="D3752">
        <v>266.92</v>
      </c>
      <c r="E3752">
        <v>266.92</v>
      </c>
      <c r="F3752">
        <v>5231</v>
      </c>
      <c r="G3752" t="s">
        <v>569</v>
      </c>
      <c r="H3752" t="s">
        <v>267</v>
      </c>
      <c r="I3752" t="s">
        <v>272</v>
      </c>
      <c r="J3752">
        <v>0.47</v>
      </c>
      <c r="K3752">
        <v>0</v>
      </c>
    </row>
    <row r="3753" spans="1:11">
      <c r="A3753" s="57">
        <v>41426</v>
      </c>
      <c r="B3753">
        <v>3</v>
      </c>
      <c r="C3753">
        <v>192.1</v>
      </c>
      <c r="D3753">
        <v>0</v>
      </c>
      <c r="E3753">
        <v>192.1</v>
      </c>
      <c r="F3753">
        <v>5251</v>
      </c>
      <c r="G3753" t="s">
        <v>370</v>
      </c>
      <c r="H3753" t="s">
        <v>265</v>
      </c>
      <c r="I3753">
        <v>0</v>
      </c>
      <c r="J3753">
        <v>0</v>
      </c>
      <c r="K3753">
        <v>0</v>
      </c>
    </row>
    <row r="3754" spans="1:11">
      <c r="A3754" s="57">
        <v>41426</v>
      </c>
      <c r="B3754">
        <v>54450</v>
      </c>
      <c r="C3754">
        <v>4905989.07</v>
      </c>
      <c r="D3754">
        <v>4905989.07</v>
      </c>
      <c r="E3754">
        <v>4905989.07</v>
      </c>
      <c r="F3754">
        <v>5251</v>
      </c>
      <c r="G3754" t="s">
        <v>370</v>
      </c>
      <c r="H3754" t="s">
        <v>265</v>
      </c>
      <c r="I3754" t="s">
        <v>268</v>
      </c>
      <c r="J3754">
        <v>0.5</v>
      </c>
      <c r="K3754">
        <v>0</v>
      </c>
    </row>
    <row r="3755" spans="1:11">
      <c r="A3755" s="57">
        <v>41426</v>
      </c>
      <c r="B3755">
        <v>99</v>
      </c>
      <c r="C3755">
        <v>22089.360000000001</v>
      </c>
      <c r="D3755">
        <v>22755.7</v>
      </c>
      <c r="E3755">
        <v>22755.7</v>
      </c>
      <c r="F3755">
        <v>5251</v>
      </c>
      <c r="G3755" t="s">
        <v>370</v>
      </c>
      <c r="H3755" t="s">
        <v>267</v>
      </c>
      <c r="I3755" t="s">
        <v>268</v>
      </c>
      <c r="J3755">
        <v>0.5</v>
      </c>
      <c r="K3755">
        <v>0</v>
      </c>
    </row>
    <row r="3756" spans="1:11">
      <c r="A3756" s="57">
        <v>41426</v>
      </c>
      <c r="B3756">
        <v>1113</v>
      </c>
      <c r="C3756">
        <v>167834.97</v>
      </c>
      <c r="D3756">
        <v>167834.97</v>
      </c>
      <c r="E3756">
        <v>167834.97</v>
      </c>
      <c r="F3756">
        <v>5261</v>
      </c>
      <c r="G3756" t="s">
        <v>366</v>
      </c>
      <c r="H3756" t="s">
        <v>265</v>
      </c>
      <c r="I3756" t="s">
        <v>268</v>
      </c>
      <c r="J3756">
        <v>0.5</v>
      </c>
      <c r="K3756">
        <v>0</v>
      </c>
    </row>
    <row r="3757" spans="1:11">
      <c r="A3757" s="57">
        <v>41426</v>
      </c>
      <c r="B3757">
        <v>14</v>
      </c>
      <c r="C3757">
        <v>2117.5700000000002</v>
      </c>
      <c r="D3757">
        <v>2181.0700000000002</v>
      </c>
      <c r="E3757">
        <v>2181.0700000000002</v>
      </c>
      <c r="F3757">
        <v>5261</v>
      </c>
      <c r="G3757" t="s">
        <v>366</v>
      </c>
      <c r="H3757" t="s">
        <v>267</v>
      </c>
      <c r="I3757" t="s">
        <v>268</v>
      </c>
      <c r="J3757">
        <v>0.5</v>
      </c>
      <c r="K3757">
        <v>0</v>
      </c>
    </row>
    <row r="3758" spans="1:11">
      <c r="A3758" s="57">
        <v>41426</v>
      </c>
      <c r="B3758">
        <v>1</v>
      </c>
      <c r="C3758">
        <v>56.94</v>
      </c>
      <c r="D3758">
        <v>58.64</v>
      </c>
      <c r="E3758">
        <v>58.64</v>
      </c>
      <c r="F3758">
        <v>5271</v>
      </c>
      <c r="G3758" t="s">
        <v>557</v>
      </c>
      <c r="H3758" t="s">
        <v>267</v>
      </c>
      <c r="I3758" t="s">
        <v>271</v>
      </c>
      <c r="J3758">
        <v>0.52</v>
      </c>
      <c r="K3758">
        <v>0</v>
      </c>
    </row>
    <row r="3759" spans="1:11">
      <c r="A3759" s="57">
        <v>41426</v>
      </c>
      <c r="B3759">
        <v>4271</v>
      </c>
      <c r="C3759">
        <v>1013294.25</v>
      </c>
      <c r="D3759">
        <v>1013294.25</v>
      </c>
      <c r="E3759">
        <v>1013294.25</v>
      </c>
      <c r="F3759">
        <v>5300</v>
      </c>
      <c r="G3759" t="s">
        <v>371</v>
      </c>
      <c r="H3759" t="s">
        <v>265</v>
      </c>
      <c r="I3759" t="s">
        <v>266</v>
      </c>
      <c r="J3759">
        <v>0.5</v>
      </c>
      <c r="K3759">
        <v>0</v>
      </c>
    </row>
    <row r="3760" spans="1:11">
      <c r="A3760" s="57">
        <v>41426</v>
      </c>
      <c r="B3760">
        <v>99</v>
      </c>
      <c r="C3760">
        <v>17603.34</v>
      </c>
      <c r="D3760">
        <v>18242.419999999998</v>
      </c>
      <c r="E3760">
        <v>18242.419999999998</v>
      </c>
      <c r="F3760">
        <v>5300</v>
      </c>
      <c r="G3760" t="s">
        <v>371</v>
      </c>
      <c r="H3760" t="s">
        <v>267</v>
      </c>
      <c r="I3760" t="s">
        <v>266</v>
      </c>
      <c r="J3760">
        <v>0.5</v>
      </c>
      <c r="K3760">
        <v>0</v>
      </c>
    </row>
    <row r="3761" spans="1:11">
      <c r="A3761" s="57">
        <v>41426</v>
      </c>
      <c r="B3761">
        <v>2849</v>
      </c>
      <c r="C3761">
        <v>376636.4</v>
      </c>
      <c r="D3761">
        <v>376636.4</v>
      </c>
      <c r="E3761">
        <v>376636.4</v>
      </c>
      <c r="F3761">
        <v>5309</v>
      </c>
      <c r="G3761" t="s">
        <v>372</v>
      </c>
      <c r="H3761" t="s">
        <v>265</v>
      </c>
      <c r="I3761" t="s">
        <v>268</v>
      </c>
      <c r="J3761">
        <v>0.5</v>
      </c>
      <c r="K3761">
        <v>0</v>
      </c>
    </row>
    <row r="3762" spans="1:11">
      <c r="A3762" s="57">
        <v>41426</v>
      </c>
      <c r="B3762">
        <v>2481</v>
      </c>
      <c r="C3762">
        <v>298525.36</v>
      </c>
      <c r="D3762">
        <v>307691</v>
      </c>
      <c r="E3762">
        <v>307691</v>
      </c>
      <c r="F3762">
        <v>5309</v>
      </c>
      <c r="G3762" t="s">
        <v>372</v>
      </c>
      <c r="H3762" t="s">
        <v>267</v>
      </c>
      <c r="I3762" t="s">
        <v>268</v>
      </c>
      <c r="J3762">
        <v>0.5</v>
      </c>
      <c r="K3762">
        <v>0</v>
      </c>
    </row>
    <row r="3763" spans="1:11">
      <c r="A3763" s="57">
        <v>41426</v>
      </c>
      <c r="B3763">
        <v>229</v>
      </c>
      <c r="C3763">
        <v>69383.53</v>
      </c>
      <c r="D3763">
        <v>69383.53</v>
      </c>
      <c r="E3763">
        <v>69383.53</v>
      </c>
      <c r="F3763">
        <v>5310</v>
      </c>
      <c r="G3763" t="s">
        <v>373</v>
      </c>
      <c r="H3763" t="s">
        <v>265</v>
      </c>
      <c r="I3763" t="s">
        <v>266</v>
      </c>
      <c r="J3763">
        <v>0.5</v>
      </c>
      <c r="K3763">
        <v>0</v>
      </c>
    </row>
    <row r="3764" spans="1:11">
      <c r="A3764" s="57">
        <v>41426</v>
      </c>
      <c r="B3764">
        <v>639</v>
      </c>
      <c r="C3764">
        <v>49126.49</v>
      </c>
      <c r="D3764">
        <v>50661.95</v>
      </c>
      <c r="E3764">
        <v>50661.95</v>
      </c>
      <c r="F3764">
        <v>5310</v>
      </c>
      <c r="G3764" t="s">
        <v>373</v>
      </c>
      <c r="H3764" t="s">
        <v>267</v>
      </c>
      <c r="I3764" t="s">
        <v>266</v>
      </c>
      <c r="J3764">
        <v>0.5</v>
      </c>
      <c r="K3764">
        <v>0</v>
      </c>
    </row>
    <row r="3765" spans="1:11">
      <c r="A3765" s="57">
        <v>41426</v>
      </c>
      <c r="B3765">
        <v>2</v>
      </c>
      <c r="C3765">
        <v>92.88</v>
      </c>
      <c r="D3765">
        <v>0</v>
      </c>
      <c r="E3765">
        <v>92.88</v>
      </c>
      <c r="F3765">
        <v>5311</v>
      </c>
      <c r="G3765" t="s">
        <v>374</v>
      </c>
      <c r="H3765" t="s">
        <v>265</v>
      </c>
      <c r="I3765">
        <v>0</v>
      </c>
      <c r="J3765">
        <v>0</v>
      </c>
      <c r="K3765">
        <v>0</v>
      </c>
    </row>
    <row r="3766" spans="1:11">
      <c r="A3766" s="57">
        <v>41426</v>
      </c>
      <c r="B3766">
        <v>185668</v>
      </c>
      <c r="C3766">
        <v>16245879.189999999</v>
      </c>
      <c r="D3766">
        <v>16245879.189999999</v>
      </c>
      <c r="E3766">
        <v>16245879.189999999</v>
      </c>
      <c r="F3766">
        <v>5311</v>
      </c>
      <c r="G3766" t="s">
        <v>374</v>
      </c>
      <c r="H3766" t="s">
        <v>265</v>
      </c>
      <c r="I3766" t="s">
        <v>272</v>
      </c>
      <c r="J3766">
        <v>0.47</v>
      </c>
      <c r="K3766">
        <v>0</v>
      </c>
    </row>
    <row r="3767" spans="1:11">
      <c r="A3767" s="57">
        <v>41426</v>
      </c>
      <c r="B3767">
        <v>4417</v>
      </c>
      <c r="C3767">
        <v>651239.22</v>
      </c>
      <c r="D3767">
        <v>671817.5</v>
      </c>
      <c r="E3767">
        <v>671817.5</v>
      </c>
      <c r="F3767">
        <v>5311</v>
      </c>
      <c r="G3767" t="s">
        <v>374</v>
      </c>
      <c r="H3767" t="s">
        <v>267</v>
      </c>
      <c r="I3767" t="s">
        <v>272</v>
      </c>
      <c r="J3767">
        <v>0.47</v>
      </c>
      <c r="K3767">
        <v>0</v>
      </c>
    </row>
    <row r="3768" spans="1:11">
      <c r="A3768" s="57">
        <v>41426</v>
      </c>
      <c r="B3768">
        <v>38</v>
      </c>
      <c r="C3768">
        <v>2224.52</v>
      </c>
      <c r="D3768">
        <v>2293.3200000000002</v>
      </c>
      <c r="E3768">
        <v>2293.3200000000002</v>
      </c>
      <c r="F3768">
        <v>5331</v>
      </c>
      <c r="G3768" t="s">
        <v>375</v>
      </c>
      <c r="H3768" t="s">
        <v>267</v>
      </c>
      <c r="I3768" t="s">
        <v>268</v>
      </c>
      <c r="J3768">
        <v>0.5</v>
      </c>
      <c r="K3768">
        <v>0</v>
      </c>
    </row>
    <row r="3769" spans="1:11">
      <c r="A3769" s="57">
        <v>41426</v>
      </c>
      <c r="B3769">
        <v>104</v>
      </c>
      <c r="C3769">
        <v>17017.18</v>
      </c>
      <c r="D3769">
        <v>17017.18</v>
      </c>
      <c r="E3769">
        <v>17017.18</v>
      </c>
      <c r="F3769">
        <v>5399</v>
      </c>
      <c r="G3769" t="s">
        <v>376</v>
      </c>
      <c r="H3769" t="s">
        <v>265</v>
      </c>
      <c r="I3769" t="s">
        <v>266</v>
      </c>
      <c r="J3769">
        <v>0.5</v>
      </c>
      <c r="K3769">
        <v>0</v>
      </c>
    </row>
    <row r="3770" spans="1:11">
      <c r="A3770" s="57">
        <v>41426</v>
      </c>
      <c r="B3770">
        <v>216</v>
      </c>
      <c r="C3770">
        <v>19188.02</v>
      </c>
      <c r="D3770">
        <v>19868.46</v>
      </c>
      <c r="E3770">
        <v>19868.46</v>
      </c>
      <c r="F3770">
        <v>5399</v>
      </c>
      <c r="G3770" t="s">
        <v>376</v>
      </c>
      <c r="H3770" t="s">
        <v>267</v>
      </c>
      <c r="I3770" t="s">
        <v>266</v>
      </c>
      <c r="J3770">
        <v>0.5</v>
      </c>
      <c r="K3770">
        <v>0</v>
      </c>
    </row>
    <row r="3771" spans="1:11">
      <c r="A3771" s="57">
        <v>41426</v>
      </c>
      <c r="B3771">
        <v>6</v>
      </c>
      <c r="C3771">
        <v>290.95999999999998</v>
      </c>
      <c r="D3771">
        <v>0</v>
      </c>
      <c r="E3771">
        <v>290.95999999999998</v>
      </c>
      <c r="F3771">
        <v>5411</v>
      </c>
      <c r="G3771" t="s">
        <v>377</v>
      </c>
      <c r="H3771" t="s">
        <v>265</v>
      </c>
      <c r="I3771">
        <v>0</v>
      </c>
      <c r="J3771">
        <v>0</v>
      </c>
      <c r="K3771">
        <v>0</v>
      </c>
    </row>
    <row r="3772" spans="1:11">
      <c r="A3772" s="57">
        <v>41426</v>
      </c>
      <c r="B3772">
        <v>594911</v>
      </c>
      <c r="C3772">
        <v>35496753.539999999</v>
      </c>
      <c r="D3772">
        <v>35496753.539999999</v>
      </c>
      <c r="E3772">
        <v>35496753.539999999</v>
      </c>
      <c r="F3772">
        <v>5411</v>
      </c>
      <c r="G3772" t="s">
        <v>377</v>
      </c>
      <c r="H3772" t="s">
        <v>265</v>
      </c>
      <c r="I3772" t="s">
        <v>266</v>
      </c>
      <c r="J3772">
        <v>0.5</v>
      </c>
      <c r="K3772">
        <v>0</v>
      </c>
    </row>
    <row r="3773" spans="1:11">
      <c r="A3773" s="57">
        <v>41426</v>
      </c>
      <c r="B3773">
        <v>3</v>
      </c>
      <c r="C3773">
        <v>9676.89</v>
      </c>
      <c r="D3773">
        <v>0</v>
      </c>
      <c r="E3773">
        <v>9967.19</v>
      </c>
      <c r="F3773">
        <v>5411</v>
      </c>
      <c r="G3773" t="s">
        <v>377</v>
      </c>
      <c r="H3773" t="s">
        <v>267</v>
      </c>
      <c r="I3773">
        <v>0</v>
      </c>
      <c r="J3773">
        <v>0</v>
      </c>
      <c r="K3773">
        <v>0</v>
      </c>
    </row>
    <row r="3774" spans="1:11">
      <c r="A3774" s="57">
        <v>41426</v>
      </c>
      <c r="B3774">
        <v>2936</v>
      </c>
      <c r="C3774">
        <v>177277.62</v>
      </c>
      <c r="D3774">
        <v>182623.6</v>
      </c>
      <c r="E3774">
        <v>182623.6</v>
      </c>
      <c r="F3774">
        <v>5411</v>
      </c>
      <c r="G3774" t="s">
        <v>377</v>
      </c>
      <c r="H3774" t="s">
        <v>267</v>
      </c>
      <c r="I3774" t="s">
        <v>266</v>
      </c>
      <c r="J3774">
        <v>0.5</v>
      </c>
      <c r="K3774">
        <v>0</v>
      </c>
    </row>
    <row r="3775" spans="1:11">
      <c r="A3775" s="57">
        <v>41426</v>
      </c>
      <c r="B3775">
        <v>12</v>
      </c>
      <c r="C3775">
        <v>595.19000000000005</v>
      </c>
      <c r="D3775">
        <v>613.07000000000005</v>
      </c>
      <c r="E3775">
        <v>613.07000000000005</v>
      </c>
      <c r="F3775">
        <v>5422</v>
      </c>
      <c r="G3775" t="s">
        <v>378</v>
      </c>
      <c r="H3775" t="s">
        <v>267</v>
      </c>
      <c r="I3775" t="s">
        <v>268</v>
      </c>
      <c r="J3775">
        <v>0.5</v>
      </c>
      <c r="K3775">
        <v>0</v>
      </c>
    </row>
    <row r="3776" spans="1:11">
      <c r="A3776" s="57">
        <v>41426</v>
      </c>
      <c r="B3776">
        <v>990</v>
      </c>
      <c r="C3776">
        <v>34976.019999999997</v>
      </c>
      <c r="D3776">
        <v>34976.019999999997</v>
      </c>
      <c r="E3776">
        <v>34976.019999999997</v>
      </c>
      <c r="F3776">
        <v>5441</v>
      </c>
      <c r="G3776" t="s">
        <v>379</v>
      </c>
      <c r="H3776" t="s">
        <v>265</v>
      </c>
      <c r="I3776" t="s">
        <v>268</v>
      </c>
      <c r="J3776">
        <v>0.5</v>
      </c>
      <c r="K3776">
        <v>0</v>
      </c>
    </row>
    <row r="3777" spans="1:11">
      <c r="A3777" s="57">
        <v>41426</v>
      </c>
      <c r="B3777">
        <v>83</v>
      </c>
      <c r="C3777">
        <v>3719.33</v>
      </c>
      <c r="D3777">
        <v>3830.87</v>
      </c>
      <c r="E3777">
        <v>3830.87</v>
      </c>
      <c r="F3777">
        <v>5441</v>
      </c>
      <c r="G3777" t="s">
        <v>379</v>
      </c>
      <c r="H3777" t="s">
        <v>267</v>
      </c>
      <c r="I3777" t="s">
        <v>268</v>
      </c>
      <c r="J3777">
        <v>0.5</v>
      </c>
      <c r="K3777">
        <v>0</v>
      </c>
    </row>
    <row r="3778" spans="1:11">
      <c r="A3778" s="57">
        <v>41426</v>
      </c>
      <c r="B3778">
        <v>15</v>
      </c>
      <c r="C3778">
        <v>659.29</v>
      </c>
      <c r="D3778">
        <v>679.07</v>
      </c>
      <c r="E3778">
        <v>679.07</v>
      </c>
      <c r="F3778">
        <v>5451</v>
      </c>
      <c r="G3778" t="s">
        <v>380</v>
      </c>
      <c r="H3778" t="s">
        <v>267</v>
      </c>
      <c r="I3778" t="s">
        <v>266</v>
      </c>
      <c r="J3778">
        <v>0.5</v>
      </c>
      <c r="K3778">
        <v>0</v>
      </c>
    </row>
    <row r="3779" spans="1:11">
      <c r="A3779" s="57">
        <v>41426</v>
      </c>
      <c r="B3779">
        <v>406</v>
      </c>
      <c r="C3779">
        <v>17552.34</v>
      </c>
      <c r="D3779">
        <v>17552.34</v>
      </c>
      <c r="E3779">
        <v>17552.34</v>
      </c>
      <c r="F3779">
        <v>5462</v>
      </c>
      <c r="G3779" t="s">
        <v>381</v>
      </c>
      <c r="H3779" t="s">
        <v>265</v>
      </c>
      <c r="I3779" t="s">
        <v>266</v>
      </c>
      <c r="J3779">
        <v>0.5</v>
      </c>
      <c r="K3779">
        <v>0</v>
      </c>
    </row>
    <row r="3780" spans="1:11">
      <c r="A3780" s="57">
        <v>41426</v>
      </c>
      <c r="B3780">
        <v>46</v>
      </c>
      <c r="C3780">
        <v>1718.2</v>
      </c>
      <c r="D3780">
        <v>1769.8</v>
      </c>
      <c r="E3780">
        <v>1769.8</v>
      </c>
      <c r="F3780">
        <v>5462</v>
      </c>
      <c r="G3780" t="s">
        <v>381</v>
      </c>
      <c r="H3780" t="s">
        <v>267</v>
      </c>
      <c r="I3780" t="s">
        <v>266</v>
      </c>
      <c r="J3780">
        <v>0.5</v>
      </c>
      <c r="K3780">
        <v>0</v>
      </c>
    </row>
    <row r="3781" spans="1:11">
      <c r="A3781" s="57">
        <v>41426</v>
      </c>
      <c r="B3781">
        <v>25496</v>
      </c>
      <c r="C3781">
        <v>1407731.21</v>
      </c>
      <c r="D3781">
        <v>1407731.21</v>
      </c>
      <c r="E3781">
        <v>1407731.21</v>
      </c>
      <c r="F3781">
        <v>5499</v>
      </c>
      <c r="G3781" t="s">
        <v>382</v>
      </c>
      <c r="H3781" t="s">
        <v>265</v>
      </c>
      <c r="I3781" t="s">
        <v>266</v>
      </c>
      <c r="J3781">
        <v>0.5</v>
      </c>
      <c r="K3781">
        <v>0</v>
      </c>
    </row>
    <row r="3782" spans="1:11">
      <c r="A3782" s="57">
        <v>41426</v>
      </c>
      <c r="B3782">
        <v>706</v>
      </c>
      <c r="C3782">
        <v>66456.070000000007</v>
      </c>
      <c r="D3782">
        <v>68244.81</v>
      </c>
      <c r="E3782">
        <v>68244.81</v>
      </c>
      <c r="F3782">
        <v>5499</v>
      </c>
      <c r="G3782" t="s">
        <v>382</v>
      </c>
      <c r="H3782" t="s">
        <v>267</v>
      </c>
      <c r="I3782" t="s">
        <v>266</v>
      </c>
      <c r="J3782">
        <v>0.5</v>
      </c>
      <c r="K3782">
        <v>0</v>
      </c>
    </row>
    <row r="3783" spans="1:11">
      <c r="A3783" s="57">
        <v>41426</v>
      </c>
      <c r="B3783">
        <v>3921</v>
      </c>
      <c r="C3783">
        <v>3677680.32</v>
      </c>
      <c r="D3783">
        <v>3677680.32</v>
      </c>
      <c r="E3783">
        <v>3677680.32</v>
      </c>
      <c r="F3783">
        <v>5511</v>
      </c>
      <c r="G3783" t="s">
        <v>383</v>
      </c>
      <c r="H3783" t="s">
        <v>265</v>
      </c>
      <c r="I3783" t="s">
        <v>271</v>
      </c>
      <c r="J3783">
        <v>0.52</v>
      </c>
      <c r="K3783">
        <v>0</v>
      </c>
    </row>
    <row r="3784" spans="1:11">
      <c r="A3784" s="57">
        <v>41426</v>
      </c>
      <c r="B3784">
        <v>22</v>
      </c>
      <c r="C3784">
        <v>7005.61</v>
      </c>
      <c r="D3784">
        <v>7215.79</v>
      </c>
      <c r="E3784">
        <v>7215.79</v>
      </c>
      <c r="F3784">
        <v>5511</v>
      </c>
      <c r="G3784" t="s">
        <v>383</v>
      </c>
      <c r="H3784" t="s">
        <v>267</v>
      </c>
      <c r="I3784" t="s">
        <v>271</v>
      </c>
      <c r="J3784">
        <v>0.52</v>
      </c>
      <c r="K3784">
        <v>0</v>
      </c>
    </row>
    <row r="3785" spans="1:11">
      <c r="A3785" s="57">
        <v>41426</v>
      </c>
      <c r="B3785">
        <v>1190</v>
      </c>
      <c r="C3785">
        <v>613263.34</v>
      </c>
      <c r="D3785">
        <v>613263.34</v>
      </c>
      <c r="E3785">
        <v>613263.34</v>
      </c>
      <c r="F3785">
        <v>5532</v>
      </c>
      <c r="G3785" t="s">
        <v>385</v>
      </c>
      <c r="H3785" t="s">
        <v>265</v>
      </c>
      <c r="I3785" t="s">
        <v>271</v>
      </c>
      <c r="J3785">
        <v>0.52</v>
      </c>
      <c r="K3785">
        <v>0</v>
      </c>
    </row>
    <row r="3786" spans="1:11">
      <c r="A3786" s="57">
        <v>41426</v>
      </c>
      <c r="B3786">
        <v>1</v>
      </c>
      <c r="C3786">
        <v>73.59</v>
      </c>
      <c r="D3786">
        <v>75.790000000000006</v>
      </c>
      <c r="E3786">
        <v>75.790000000000006</v>
      </c>
      <c r="F3786">
        <v>5532</v>
      </c>
      <c r="G3786" t="s">
        <v>385</v>
      </c>
      <c r="H3786" t="s">
        <v>267</v>
      </c>
      <c r="I3786" t="s">
        <v>271</v>
      </c>
      <c r="J3786">
        <v>0.52</v>
      </c>
      <c r="K3786">
        <v>0</v>
      </c>
    </row>
    <row r="3787" spans="1:11">
      <c r="A3787" s="57">
        <v>41426</v>
      </c>
      <c r="B3787">
        <v>5510</v>
      </c>
      <c r="C3787">
        <v>624138.84</v>
      </c>
      <c r="D3787">
        <v>624138.84</v>
      </c>
      <c r="E3787">
        <v>624138.84</v>
      </c>
      <c r="F3787">
        <v>5533</v>
      </c>
      <c r="G3787" t="s">
        <v>386</v>
      </c>
      <c r="H3787" t="s">
        <v>265</v>
      </c>
      <c r="I3787" t="s">
        <v>271</v>
      </c>
      <c r="J3787">
        <v>0.52</v>
      </c>
      <c r="K3787">
        <v>0</v>
      </c>
    </row>
    <row r="3788" spans="1:11">
      <c r="A3788" s="57">
        <v>41426</v>
      </c>
      <c r="B3788">
        <v>43</v>
      </c>
      <c r="C3788">
        <v>46659.97</v>
      </c>
      <c r="D3788">
        <v>48092.91</v>
      </c>
      <c r="E3788">
        <v>48092.91</v>
      </c>
      <c r="F3788">
        <v>5533</v>
      </c>
      <c r="G3788" t="s">
        <v>386</v>
      </c>
      <c r="H3788" t="s">
        <v>267</v>
      </c>
      <c r="I3788" t="s">
        <v>271</v>
      </c>
      <c r="J3788">
        <v>0.52</v>
      </c>
      <c r="K3788">
        <v>0</v>
      </c>
    </row>
    <row r="3789" spans="1:11">
      <c r="A3789" s="57">
        <v>41426</v>
      </c>
      <c r="B3789">
        <v>4</v>
      </c>
      <c r="C3789">
        <v>210.75</v>
      </c>
      <c r="D3789">
        <v>0</v>
      </c>
      <c r="E3789">
        <v>210.75</v>
      </c>
      <c r="F3789">
        <v>5541</v>
      </c>
      <c r="G3789" t="s">
        <v>387</v>
      </c>
      <c r="H3789" t="s">
        <v>265</v>
      </c>
      <c r="I3789">
        <v>0</v>
      </c>
      <c r="J3789">
        <v>0</v>
      </c>
      <c r="K3789">
        <v>0</v>
      </c>
    </row>
    <row r="3790" spans="1:11">
      <c r="A3790" s="57">
        <v>41426</v>
      </c>
      <c r="B3790">
        <v>222262</v>
      </c>
      <c r="C3790">
        <v>14555664.359999999</v>
      </c>
      <c r="D3790">
        <v>14555664.359999999</v>
      </c>
      <c r="E3790">
        <v>14555664.359999999</v>
      </c>
      <c r="F3790">
        <v>5541</v>
      </c>
      <c r="G3790" t="s">
        <v>387</v>
      </c>
      <c r="H3790" t="s">
        <v>265</v>
      </c>
      <c r="I3790" t="s">
        <v>273</v>
      </c>
      <c r="J3790">
        <v>0.48</v>
      </c>
      <c r="K3790">
        <v>0</v>
      </c>
    </row>
    <row r="3791" spans="1:11">
      <c r="A3791" s="57">
        <v>41426</v>
      </c>
      <c r="B3791">
        <v>1422</v>
      </c>
      <c r="C3791">
        <v>86419.12</v>
      </c>
      <c r="D3791">
        <v>89026.559999999998</v>
      </c>
      <c r="E3791">
        <v>89026.559999999998</v>
      </c>
      <c r="F3791">
        <v>5541</v>
      </c>
      <c r="G3791" t="s">
        <v>387</v>
      </c>
      <c r="H3791" t="s">
        <v>267</v>
      </c>
      <c r="I3791" t="s">
        <v>273</v>
      </c>
      <c r="J3791">
        <v>0.48</v>
      </c>
      <c r="K3791">
        <v>0</v>
      </c>
    </row>
    <row r="3792" spans="1:11">
      <c r="A3792" s="57">
        <v>41426</v>
      </c>
      <c r="B3792">
        <v>183</v>
      </c>
      <c r="C3792">
        <v>8833.5400000000009</v>
      </c>
      <c r="D3792">
        <v>9099.14</v>
      </c>
      <c r="E3792">
        <v>9099.14</v>
      </c>
      <c r="F3792">
        <v>5542</v>
      </c>
      <c r="G3792" t="s">
        <v>388</v>
      </c>
      <c r="H3792" t="s">
        <v>267</v>
      </c>
      <c r="I3792" t="s">
        <v>273</v>
      </c>
      <c r="J3792">
        <v>0.48</v>
      </c>
      <c r="K3792">
        <v>0</v>
      </c>
    </row>
    <row r="3793" spans="1:11">
      <c r="A3793" s="57">
        <v>41426</v>
      </c>
      <c r="B3793">
        <v>322</v>
      </c>
      <c r="C3793">
        <v>97098.81</v>
      </c>
      <c r="D3793">
        <v>97098.81</v>
      </c>
      <c r="E3793">
        <v>97098.81</v>
      </c>
      <c r="F3793">
        <v>5551</v>
      </c>
      <c r="G3793" t="s">
        <v>389</v>
      </c>
      <c r="H3793" t="s">
        <v>265</v>
      </c>
      <c r="I3793" t="s">
        <v>268</v>
      </c>
      <c r="J3793">
        <v>0.5</v>
      </c>
      <c r="K3793">
        <v>0</v>
      </c>
    </row>
    <row r="3794" spans="1:11">
      <c r="A3794" s="57">
        <v>41426</v>
      </c>
      <c r="B3794">
        <v>22</v>
      </c>
      <c r="C3794">
        <v>3167.42</v>
      </c>
      <c r="D3794">
        <v>3272.08</v>
      </c>
      <c r="E3794">
        <v>3272.08</v>
      </c>
      <c r="F3794">
        <v>5551</v>
      </c>
      <c r="G3794" t="s">
        <v>389</v>
      </c>
      <c r="H3794" t="s">
        <v>267</v>
      </c>
      <c r="I3794" t="s">
        <v>268</v>
      </c>
      <c r="J3794">
        <v>0.5</v>
      </c>
      <c r="K3794">
        <v>0</v>
      </c>
    </row>
    <row r="3795" spans="1:11">
      <c r="A3795" s="57">
        <v>41426</v>
      </c>
      <c r="B3795">
        <v>32</v>
      </c>
      <c r="C3795">
        <v>27212.15</v>
      </c>
      <c r="D3795">
        <v>27212.15</v>
      </c>
      <c r="E3795">
        <v>27212.15</v>
      </c>
      <c r="F3795">
        <v>5561</v>
      </c>
      <c r="G3795" t="s">
        <v>390</v>
      </c>
      <c r="H3795" t="s">
        <v>265</v>
      </c>
      <c r="I3795" t="s">
        <v>268</v>
      </c>
      <c r="J3795">
        <v>0.5</v>
      </c>
      <c r="K3795">
        <v>0</v>
      </c>
    </row>
    <row r="3796" spans="1:11">
      <c r="A3796" s="57">
        <v>41426</v>
      </c>
      <c r="B3796">
        <v>11</v>
      </c>
      <c r="C3796">
        <v>8031.57</v>
      </c>
      <c r="D3796">
        <v>8303.9699999999993</v>
      </c>
      <c r="E3796">
        <v>8303.9699999999993</v>
      </c>
      <c r="F3796">
        <v>5561</v>
      </c>
      <c r="G3796" t="s">
        <v>390</v>
      </c>
      <c r="H3796" t="s">
        <v>267</v>
      </c>
      <c r="I3796" t="s">
        <v>268</v>
      </c>
      <c r="J3796">
        <v>0.5</v>
      </c>
      <c r="K3796">
        <v>0</v>
      </c>
    </row>
    <row r="3797" spans="1:11">
      <c r="A3797" s="57">
        <v>41426</v>
      </c>
      <c r="B3797">
        <v>196</v>
      </c>
      <c r="C3797">
        <v>80673.88</v>
      </c>
      <c r="D3797">
        <v>80673.88</v>
      </c>
      <c r="E3797">
        <v>80673.88</v>
      </c>
      <c r="F3797">
        <v>5571</v>
      </c>
      <c r="G3797" t="s">
        <v>391</v>
      </c>
      <c r="H3797" t="s">
        <v>265</v>
      </c>
      <c r="I3797" t="s">
        <v>268</v>
      </c>
      <c r="J3797">
        <v>0.5</v>
      </c>
      <c r="K3797">
        <v>0</v>
      </c>
    </row>
    <row r="3798" spans="1:11">
      <c r="A3798" s="57">
        <v>41426</v>
      </c>
      <c r="B3798">
        <v>31</v>
      </c>
      <c r="C3798">
        <v>14458.98</v>
      </c>
      <c r="D3798">
        <v>14892.72</v>
      </c>
      <c r="E3798">
        <v>14892.72</v>
      </c>
      <c r="F3798">
        <v>5571</v>
      </c>
      <c r="G3798" t="s">
        <v>391</v>
      </c>
      <c r="H3798" t="s">
        <v>267</v>
      </c>
      <c r="I3798" t="s">
        <v>268</v>
      </c>
      <c r="J3798">
        <v>0.5</v>
      </c>
      <c r="K3798">
        <v>0</v>
      </c>
    </row>
    <row r="3799" spans="1:11">
      <c r="A3799" s="57">
        <v>41426</v>
      </c>
      <c r="B3799">
        <v>322</v>
      </c>
      <c r="C3799">
        <v>187897.63</v>
      </c>
      <c r="D3799">
        <v>187897.63</v>
      </c>
      <c r="E3799">
        <v>187897.63</v>
      </c>
      <c r="F3799">
        <v>5599</v>
      </c>
      <c r="G3799" t="s">
        <v>392</v>
      </c>
      <c r="H3799" t="s">
        <v>265</v>
      </c>
      <c r="I3799" t="s">
        <v>268</v>
      </c>
      <c r="J3799">
        <v>0.5</v>
      </c>
      <c r="K3799">
        <v>0</v>
      </c>
    </row>
    <row r="3800" spans="1:11">
      <c r="A3800" s="57">
        <v>41426</v>
      </c>
      <c r="B3800">
        <v>14</v>
      </c>
      <c r="C3800">
        <v>60141.27</v>
      </c>
      <c r="D3800">
        <v>61945.51</v>
      </c>
      <c r="E3800">
        <v>61945.51</v>
      </c>
      <c r="F3800">
        <v>5599</v>
      </c>
      <c r="G3800" t="s">
        <v>392</v>
      </c>
      <c r="H3800" t="s">
        <v>267</v>
      </c>
      <c r="I3800" t="s">
        <v>268</v>
      </c>
      <c r="J3800">
        <v>0.5</v>
      </c>
      <c r="K3800">
        <v>0</v>
      </c>
    </row>
    <row r="3801" spans="1:11">
      <c r="A3801" s="57">
        <v>41426</v>
      </c>
      <c r="B3801">
        <v>4145</v>
      </c>
      <c r="C3801">
        <v>680190.53</v>
      </c>
      <c r="D3801">
        <v>680190.53</v>
      </c>
      <c r="E3801">
        <v>680190.53</v>
      </c>
      <c r="F3801">
        <v>5611</v>
      </c>
      <c r="G3801" t="s">
        <v>393</v>
      </c>
      <c r="H3801" t="s">
        <v>265</v>
      </c>
      <c r="I3801" t="s">
        <v>268</v>
      </c>
      <c r="J3801">
        <v>0.5</v>
      </c>
      <c r="K3801">
        <v>0</v>
      </c>
    </row>
    <row r="3802" spans="1:11">
      <c r="A3802" s="57">
        <v>41426</v>
      </c>
      <c r="B3802">
        <v>440</v>
      </c>
      <c r="C3802">
        <v>122526.67</v>
      </c>
      <c r="D3802">
        <v>126300.65</v>
      </c>
      <c r="E3802">
        <v>126300.65</v>
      </c>
      <c r="F3802">
        <v>5611</v>
      </c>
      <c r="G3802" t="s">
        <v>393</v>
      </c>
      <c r="H3802" t="s">
        <v>267</v>
      </c>
      <c r="I3802" t="s">
        <v>268</v>
      </c>
      <c r="J3802">
        <v>0.5</v>
      </c>
      <c r="K3802">
        <v>0</v>
      </c>
    </row>
    <row r="3803" spans="1:11">
      <c r="A3803" s="57">
        <v>41426</v>
      </c>
      <c r="B3803">
        <v>24063</v>
      </c>
      <c r="C3803">
        <v>2256303.46</v>
      </c>
      <c r="D3803">
        <v>2256303.46</v>
      </c>
      <c r="E3803">
        <v>2256303.46</v>
      </c>
      <c r="F3803">
        <v>5621</v>
      </c>
      <c r="G3803" t="s">
        <v>394</v>
      </c>
      <c r="H3803" t="s">
        <v>265</v>
      </c>
      <c r="I3803" t="s">
        <v>268</v>
      </c>
      <c r="J3803">
        <v>0.5</v>
      </c>
      <c r="K3803">
        <v>0</v>
      </c>
    </row>
    <row r="3804" spans="1:11">
      <c r="A3804" s="57">
        <v>41426</v>
      </c>
      <c r="B3804">
        <v>1044</v>
      </c>
      <c r="C3804">
        <v>202007.1</v>
      </c>
      <c r="D3804">
        <v>208173.82</v>
      </c>
      <c r="E3804">
        <v>208173.82</v>
      </c>
      <c r="F3804">
        <v>5621</v>
      </c>
      <c r="G3804" t="s">
        <v>394</v>
      </c>
      <c r="H3804" t="s">
        <v>267</v>
      </c>
      <c r="I3804" t="s">
        <v>268</v>
      </c>
      <c r="J3804">
        <v>0.5</v>
      </c>
      <c r="K3804">
        <v>0</v>
      </c>
    </row>
    <row r="3805" spans="1:11">
      <c r="A3805" s="57">
        <v>41426</v>
      </c>
      <c r="B3805">
        <v>4227</v>
      </c>
      <c r="C3805">
        <v>429089.82</v>
      </c>
      <c r="D3805">
        <v>429089.82</v>
      </c>
      <c r="E3805">
        <v>429089.82</v>
      </c>
      <c r="F3805">
        <v>5631</v>
      </c>
      <c r="G3805" t="s">
        <v>395</v>
      </c>
      <c r="H3805" t="s">
        <v>265</v>
      </c>
      <c r="I3805" t="s">
        <v>268</v>
      </c>
      <c r="J3805">
        <v>0.5</v>
      </c>
      <c r="K3805">
        <v>0</v>
      </c>
    </row>
    <row r="3806" spans="1:11">
      <c r="A3806" s="57">
        <v>41426</v>
      </c>
      <c r="B3806">
        <v>258</v>
      </c>
      <c r="C3806">
        <v>61848.33</v>
      </c>
      <c r="D3806">
        <v>63706.89</v>
      </c>
      <c r="E3806">
        <v>63706.89</v>
      </c>
      <c r="F3806">
        <v>5631</v>
      </c>
      <c r="G3806" t="s">
        <v>395</v>
      </c>
      <c r="H3806" t="s">
        <v>267</v>
      </c>
      <c r="I3806" t="s">
        <v>268</v>
      </c>
      <c r="J3806">
        <v>0.5</v>
      </c>
      <c r="K3806">
        <v>0</v>
      </c>
    </row>
    <row r="3807" spans="1:11">
      <c r="A3807" s="57">
        <v>41426</v>
      </c>
      <c r="B3807">
        <v>4073</v>
      </c>
      <c r="C3807">
        <v>292932.61</v>
      </c>
      <c r="D3807">
        <v>292932.61</v>
      </c>
      <c r="E3807">
        <v>292932.61</v>
      </c>
      <c r="F3807">
        <v>5641</v>
      </c>
      <c r="G3807" t="s">
        <v>396</v>
      </c>
      <c r="H3807" t="s">
        <v>265</v>
      </c>
      <c r="I3807" t="s">
        <v>268</v>
      </c>
      <c r="J3807">
        <v>0.5</v>
      </c>
      <c r="K3807">
        <v>0</v>
      </c>
    </row>
    <row r="3808" spans="1:11">
      <c r="A3808" s="57">
        <v>41426</v>
      </c>
      <c r="B3808">
        <v>186</v>
      </c>
      <c r="C3808">
        <v>19548.03</v>
      </c>
      <c r="D3808">
        <v>20135.97</v>
      </c>
      <c r="E3808">
        <v>20135.97</v>
      </c>
      <c r="F3808">
        <v>5641</v>
      </c>
      <c r="G3808" t="s">
        <v>396</v>
      </c>
      <c r="H3808" t="s">
        <v>267</v>
      </c>
      <c r="I3808" t="s">
        <v>268</v>
      </c>
      <c r="J3808">
        <v>0.5</v>
      </c>
      <c r="K3808">
        <v>0</v>
      </c>
    </row>
    <row r="3809" spans="1:11">
      <c r="A3809" s="57">
        <v>41426</v>
      </c>
      <c r="B3809">
        <v>5231</v>
      </c>
      <c r="C3809">
        <v>380162.95</v>
      </c>
      <c r="D3809">
        <v>380162.95</v>
      </c>
      <c r="E3809">
        <v>380162.95</v>
      </c>
      <c r="F3809">
        <v>5651</v>
      </c>
      <c r="G3809" t="s">
        <v>397</v>
      </c>
      <c r="H3809" t="s">
        <v>265</v>
      </c>
      <c r="I3809" t="s">
        <v>268</v>
      </c>
      <c r="J3809">
        <v>0.5</v>
      </c>
      <c r="K3809">
        <v>0</v>
      </c>
    </row>
    <row r="3810" spans="1:11">
      <c r="A3810" s="57">
        <v>41426</v>
      </c>
      <c r="B3810">
        <v>2371</v>
      </c>
      <c r="C3810">
        <v>361650.97</v>
      </c>
      <c r="D3810">
        <v>372636.89</v>
      </c>
      <c r="E3810">
        <v>372636.89</v>
      </c>
      <c r="F3810">
        <v>5651</v>
      </c>
      <c r="G3810" t="s">
        <v>397</v>
      </c>
      <c r="H3810" t="s">
        <v>267</v>
      </c>
      <c r="I3810" t="s">
        <v>268</v>
      </c>
      <c r="J3810">
        <v>0.5</v>
      </c>
      <c r="K3810">
        <v>0</v>
      </c>
    </row>
    <row r="3811" spans="1:11">
      <c r="A3811" s="57">
        <v>41426</v>
      </c>
      <c r="B3811">
        <v>110</v>
      </c>
      <c r="C3811">
        <v>10257.91</v>
      </c>
      <c r="D3811">
        <v>10565.99</v>
      </c>
      <c r="E3811">
        <v>10565.99</v>
      </c>
      <c r="F3811">
        <v>5655</v>
      </c>
      <c r="G3811" t="s">
        <v>398</v>
      </c>
      <c r="H3811" t="s">
        <v>267</v>
      </c>
      <c r="I3811" t="s">
        <v>268</v>
      </c>
      <c r="J3811">
        <v>0.5</v>
      </c>
      <c r="K3811">
        <v>0</v>
      </c>
    </row>
    <row r="3812" spans="1:11">
      <c r="A3812" s="57">
        <v>41426</v>
      </c>
      <c r="B3812">
        <v>7627</v>
      </c>
      <c r="C3812">
        <v>975678.09</v>
      </c>
      <c r="D3812">
        <v>975678.09</v>
      </c>
      <c r="E3812">
        <v>975678.09</v>
      </c>
      <c r="F3812">
        <v>5661</v>
      </c>
      <c r="G3812" t="s">
        <v>399</v>
      </c>
      <c r="H3812" t="s">
        <v>265</v>
      </c>
      <c r="I3812" t="s">
        <v>268</v>
      </c>
      <c r="J3812">
        <v>0.5</v>
      </c>
      <c r="K3812">
        <v>0</v>
      </c>
    </row>
    <row r="3813" spans="1:11">
      <c r="A3813" s="57">
        <v>41426</v>
      </c>
      <c r="B3813">
        <v>1126</v>
      </c>
      <c r="C3813">
        <v>172127.37</v>
      </c>
      <c r="D3813">
        <v>177282.51</v>
      </c>
      <c r="E3813">
        <v>177282.51</v>
      </c>
      <c r="F3813">
        <v>5661</v>
      </c>
      <c r="G3813" t="s">
        <v>399</v>
      </c>
      <c r="H3813" t="s">
        <v>267</v>
      </c>
      <c r="I3813" t="s">
        <v>268</v>
      </c>
      <c r="J3813">
        <v>0.5</v>
      </c>
      <c r="K3813">
        <v>0</v>
      </c>
    </row>
    <row r="3814" spans="1:11">
      <c r="A3814" s="57">
        <v>41426</v>
      </c>
      <c r="B3814">
        <v>13</v>
      </c>
      <c r="C3814">
        <v>2569.4499999999998</v>
      </c>
      <c r="D3814">
        <v>2569.4499999999998</v>
      </c>
      <c r="E3814">
        <v>2569.4499999999998</v>
      </c>
      <c r="F3814">
        <v>5681</v>
      </c>
      <c r="G3814" t="s">
        <v>400</v>
      </c>
      <c r="H3814" t="s">
        <v>265</v>
      </c>
      <c r="I3814" t="s">
        <v>268</v>
      </c>
      <c r="J3814">
        <v>0.5</v>
      </c>
      <c r="K3814">
        <v>0</v>
      </c>
    </row>
    <row r="3815" spans="1:11">
      <c r="A3815" s="57">
        <v>41426</v>
      </c>
      <c r="B3815">
        <v>8</v>
      </c>
      <c r="C3815">
        <v>924.9</v>
      </c>
      <c r="D3815">
        <v>952.66</v>
      </c>
      <c r="E3815">
        <v>952.66</v>
      </c>
      <c r="F3815">
        <v>5681</v>
      </c>
      <c r="G3815" t="s">
        <v>400</v>
      </c>
      <c r="H3815" t="s">
        <v>267</v>
      </c>
      <c r="I3815" t="s">
        <v>268</v>
      </c>
      <c r="J3815">
        <v>0.5</v>
      </c>
      <c r="K3815">
        <v>0</v>
      </c>
    </row>
    <row r="3816" spans="1:11">
      <c r="A3816" s="57">
        <v>41426</v>
      </c>
      <c r="B3816">
        <v>19700</v>
      </c>
      <c r="C3816">
        <v>2245022.6800000002</v>
      </c>
      <c r="D3816">
        <v>2245022.6800000002</v>
      </c>
      <c r="E3816">
        <v>2245022.6800000002</v>
      </c>
      <c r="F3816">
        <v>5691</v>
      </c>
      <c r="G3816" t="s">
        <v>401</v>
      </c>
      <c r="H3816" t="s">
        <v>265</v>
      </c>
      <c r="I3816" t="s">
        <v>268</v>
      </c>
      <c r="J3816">
        <v>0.5</v>
      </c>
      <c r="K3816">
        <v>0</v>
      </c>
    </row>
    <row r="3817" spans="1:11">
      <c r="A3817" s="57">
        <v>41426</v>
      </c>
      <c r="B3817">
        <v>1</v>
      </c>
      <c r="C3817">
        <v>-58</v>
      </c>
      <c r="D3817">
        <v>0</v>
      </c>
      <c r="E3817">
        <v>-58</v>
      </c>
      <c r="F3817">
        <v>5691</v>
      </c>
      <c r="G3817" t="s">
        <v>401</v>
      </c>
      <c r="H3817" t="s">
        <v>267</v>
      </c>
      <c r="I3817">
        <v>0</v>
      </c>
      <c r="J3817">
        <v>0</v>
      </c>
      <c r="K3817">
        <v>0</v>
      </c>
    </row>
    <row r="3818" spans="1:11">
      <c r="A3818" s="57">
        <v>41426</v>
      </c>
      <c r="B3818">
        <v>2366</v>
      </c>
      <c r="C3818">
        <v>450330.8</v>
      </c>
      <c r="D3818">
        <v>463154.14</v>
      </c>
      <c r="E3818">
        <v>463154.14</v>
      </c>
      <c r="F3818">
        <v>5691</v>
      </c>
      <c r="G3818" t="s">
        <v>401</v>
      </c>
      <c r="H3818" t="s">
        <v>267</v>
      </c>
      <c r="I3818" t="s">
        <v>268</v>
      </c>
      <c r="J3818">
        <v>0.5</v>
      </c>
      <c r="K3818">
        <v>0</v>
      </c>
    </row>
    <row r="3819" spans="1:11">
      <c r="A3819" s="57">
        <v>41426</v>
      </c>
      <c r="B3819">
        <v>34</v>
      </c>
      <c r="C3819">
        <v>5612.9</v>
      </c>
      <c r="D3819">
        <v>5612.9</v>
      </c>
      <c r="E3819">
        <v>5612.9</v>
      </c>
      <c r="F3819">
        <v>5697</v>
      </c>
      <c r="G3819" t="s">
        <v>402</v>
      </c>
      <c r="H3819" t="s">
        <v>265</v>
      </c>
      <c r="I3819" t="s">
        <v>266</v>
      </c>
      <c r="J3819">
        <v>0.5</v>
      </c>
      <c r="K3819">
        <v>0</v>
      </c>
    </row>
    <row r="3820" spans="1:11">
      <c r="A3820" s="57">
        <v>41426</v>
      </c>
      <c r="B3820">
        <v>37</v>
      </c>
      <c r="C3820">
        <v>18727.13</v>
      </c>
      <c r="D3820">
        <v>19276.89</v>
      </c>
      <c r="E3820">
        <v>19276.89</v>
      </c>
      <c r="F3820">
        <v>5697</v>
      </c>
      <c r="G3820" t="s">
        <v>402</v>
      </c>
      <c r="H3820" t="s">
        <v>267</v>
      </c>
      <c r="I3820" t="s">
        <v>266</v>
      </c>
      <c r="J3820">
        <v>0.5</v>
      </c>
      <c r="K3820">
        <v>0</v>
      </c>
    </row>
    <row r="3821" spans="1:11">
      <c r="A3821" s="57">
        <v>41426</v>
      </c>
      <c r="B3821">
        <v>2</v>
      </c>
      <c r="C3821">
        <v>240.19</v>
      </c>
      <c r="D3821">
        <v>247.39</v>
      </c>
      <c r="E3821">
        <v>247.39</v>
      </c>
      <c r="F3821">
        <v>5698</v>
      </c>
      <c r="G3821" t="s">
        <v>403</v>
      </c>
      <c r="H3821" t="s">
        <v>267</v>
      </c>
      <c r="I3821" t="s">
        <v>268</v>
      </c>
      <c r="J3821">
        <v>0.5</v>
      </c>
      <c r="K3821">
        <v>0</v>
      </c>
    </row>
    <row r="3822" spans="1:11">
      <c r="A3822" s="57">
        <v>41426</v>
      </c>
      <c r="B3822">
        <v>8606</v>
      </c>
      <c r="C3822">
        <v>1095507.82</v>
      </c>
      <c r="D3822">
        <v>1095507.82</v>
      </c>
      <c r="E3822">
        <v>1095507.82</v>
      </c>
      <c r="F3822">
        <v>5699</v>
      </c>
      <c r="G3822" t="s">
        <v>404</v>
      </c>
      <c r="H3822" t="s">
        <v>265</v>
      </c>
      <c r="I3822" t="s">
        <v>268</v>
      </c>
      <c r="J3822">
        <v>0.5</v>
      </c>
      <c r="K3822">
        <v>0</v>
      </c>
    </row>
    <row r="3823" spans="1:11">
      <c r="A3823" s="57">
        <v>41426</v>
      </c>
      <c r="B3823">
        <v>1024</v>
      </c>
      <c r="C3823">
        <v>215309.17</v>
      </c>
      <c r="D3823">
        <v>221880.75</v>
      </c>
      <c r="E3823">
        <v>221880.75</v>
      </c>
      <c r="F3823">
        <v>5699</v>
      </c>
      <c r="G3823" t="s">
        <v>404</v>
      </c>
      <c r="H3823" t="s">
        <v>267</v>
      </c>
      <c r="I3823" t="s">
        <v>268</v>
      </c>
      <c r="J3823">
        <v>0.5</v>
      </c>
      <c r="K3823">
        <v>0</v>
      </c>
    </row>
    <row r="3824" spans="1:11">
      <c r="A3824" s="57">
        <v>41426</v>
      </c>
      <c r="B3824">
        <v>1801</v>
      </c>
      <c r="C3824">
        <v>1138876.3799999999</v>
      </c>
      <c r="D3824">
        <v>1138876.3799999999</v>
      </c>
      <c r="E3824">
        <v>1138876.3799999999</v>
      </c>
      <c r="F3824">
        <v>5712</v>
      </c>
      <c r="G3824" t="s">
        <v>405</v>
      </c>
      <c r="H3824" t="s">
        <v>265</v>
      </c>
      <c r="I3824" t="s">
        <v>268</v>
      </c>
      <c r="J3824">
        <v>0.5</v>
      </c>
      <c r="K3824">
        <v>0</v>
      </c>
    </row>
    <row r="3825" spans="1:11">
      <c r="A3825" s="57">
        <v>41426</v>
      </c>
      <c r="B3825">
        <v>83</v>
      </c>
      <c r="C3825">
        <v>58580.82</v>
      </c>
      <c r="D3825">
        <v>60338.28</v>
      </c>
      <c r="E3825">
        <v>60338.28</v>
      </c>
      <c r="F3825">
        <v>5712</v>
      </c>
      <c r="G3825" t="s">
        <v>405</v>
      </c>
      <c r="H3825" t="s">
        <v>267</v>
      </c>
      <c r="I3825" t="s">
        <v>268</v>
      </c>
      <c r="J3825">
        <v>0.5</v>
      </c>
      <c r="K3825">
        <v>0</v>
      </c>
    </row>
    <row r="3826" spans="1:11">
      <c r="A3826" s="57">
        <v>41426</v>
      </c>
      <c r="B3826">
        <v>229</v>
      </c>
      <c r="C3826">
        <v>246353.83</v>
      </c>
      <c r="D3826">
        <v>246353.83</v>
      </c>
      <c r="E3826">
        <v>246353.83</v>
      </c>
      <c r="F3826">
        <v>5713</v>
      </c>
      <c r="G3826" t="s">
        <v>406</v>
      </c>
      <c r="H3826" t="s">
        <v>265</v>
      </c>
      <c r="I3826" t="s">
        <v>268</v>
      </c>
      <c r="J3826">
        <v>0.5</v>
      </c>
      <c r="K3826">
        <v>0</v>
      </c>
    </row>
    <row r="3827" spans="1:11">
      <c r="A3827" s="57">
        <v>41426</v>
      </c>
      <c r="B3827">
        <v>13</v>
      </c>
      <c r="C3827">
        <v>13305.03</v>
      </c>
      <c r="D3827">
        <v>13704.19</v>
      </c>
      <c r="E3827">
        <v>13704.19</v>
      </c>
      <c r="F3827">
        <v>5713</v>
      </c>
      <c r="G3827" t="s">
        <v>406</v>
      </c>
      <c r="H3827" t="s">
        <v>267</v>
      </c>
      <c r="I3827" t="s">
        <v>268</v>
      </c>
      <c r="J3827">
        <v>0.5</v>
      </c>
      <c r="K3827">
        <v>0</v>
      </c>
    </row>
    <row r="3828" spans="1:11">
      <c r="A3828" s="57">
        <v>41426</v>
      </c>
      <c r="B3828">
        <v>420</v>
      </c>
      <c r="C3828">
        <v>74258.080000000002</v>
      </c>
      <c r="D3828">
        <v>74258.080000000002</v>
      </c>
      <c r="E3828">
        <v>74258.080000000002</v>
      </c>
      <c r="F3828">
        <v>5714</v>
      </c>
      <c r="G3828" t="s">
        <v>407</v>
      </c>
      <c r="H3828" t="s">
        <v>265</v>
      </c>
      <c r="I3828" t="s">
        <v>268</v>
      </c>
      <c r="J3828">
        <v>0.5</v>
      </c>
      <c r="K3828">
        <v>0</v>
      </c>
    </row>
    <row r="3829" spans="1:11">
      <c r="A3829" s="57">
        <v>41426</v>
      </c>
      <c r="B3829">
        <v>9</v>
      </c>
      <c r="C3829">
        <v>1169.1400000000001</v>
      </c>
      <c r="D3829">
        <v>1204.24</v>
      </c>
      <c r="E3829">
        <v>1204.24</v>
      </c>
      <c r="F3829">
        <v>5714</v>
      </c>
      <c r="G3829" t="s">
        <v>407</v>
      </c>
      <c r="H3829" t="s">
        <v>267</v>
      </c>
      <c r="I3829" t="s">
        <v>268</v>
      </c>
      <c r="J3829">
        <v>0.5</v>
      </c>
      <c r="K3829">
        <v>0</v>
      </c>
    </row>
    <row r="3830" spans="1:11">
      <c r="A3830" s="57">
        <v>41426</v>
      </c>
      <c r="B3830">
        <v>12</v>
      </c>
      <c r="C3830">
        <v>2869.77</v>
      </c>
      <c r="D3830">
        <v>2869.77</v>
      </c>
      <c r="E3830">
        <v>2869.77</v>
      </c>
      <c r="F3830">
        <v>5718</v>
      </c>
      <c r="G3830" t="s">
        <v>408</v>
      </c>
      <c r="H3830" t="s">
        <v>265</v>
      </c>
      <c r="I3830" t="s">
        <v>268</v>
      </c>
      <c r="J3830">
        <v>0.5</v>
      </c>
      <c r="K3830">
        <v>0</v>
      </c>
    </row>
    <row r="3831" spans="1:11">
      <c r="A3831" s="57">
        <v>41426</v>
      </c>
      <c r="B3831">
        <v>1</v>
      </c>
      <c r="C3831">
        <v>17.95</v>
      </c>
      <c r="D3831">
        <v>0</v>
      </c>
      <c r="E3831">
        <v>17.95</v>
      </c>
      <c r="F3831">
        <v>5719</v>
      </c>
      <c r="G3831" t="s">
        <v>409</v>
      </c>
      <c r="H3831" t="s">
        <v>265</v>
      </c>
      <c r="I3831">
        <v>0</v>
      </c>
      <c r="J3831">
        <v>0</v>
      </c>
      <c r="K3831">
        <v>0</v>
      </c>
    </row>
    <row r="3832" spans="1:11">
      <c r="A3832" s="57">
        <v>41426</v>
      </c>
      <c r="B3832">
        <v>9973</v>
      </c>
      <c r="C3832">
        <v>1487829.82</v>
      </c>
      <c r="D3832">
        <v>1487829.82</v>
      </c>
      <c r="E3832">
        <v>1487829.82</v>
      </c>
      <c r="F3832">
        <v>5719</v>
      </c>
      <c r="G3832" t="s">
        <v>409</v>
      </c>
      <c r="H3832" t="s">
        <v>265</v>
      </c>
      <c r="I3832" t="s">
        <v>268</v>
      </c>
      <c r="J3832">
        <v>0.5</v>
      </c>
      <c r="K3832">
        <v>0</v>
      </c>
    </row>
    <row r="3833" spans="1:11">
      <c r="A3833" s="57">
        <v>41426</v>
      </c>
      <c r="B3833">
        <v>228</v>
      </c>
      <c r="C3833">
        <v>37120.769999999997</v>
      </c>
      <c r="D3833">
        <v>38049.269999999997</v>
      </c>
      <c r="E3833">
        <v>38049.269999999997</v>
      </c>
      <c r="F3833">
        <v>5719</v>
      </c>
      <c r="G3833" t="s">
        <v>409</v>
      </c>
      <c r="H3833" t="s">
        <v>267</v>
      </c>
      <c r="I3833" t="s">
        <v>268</v>
      </c>
      <c r="J3833">
        <v>0.5</v>
      </c>
      <c r="K3833">
        <v>0</v>
      </c>
    </row>
    <row r="3834" spans="1:11">
      <c r="A3834" s="57">
        <v>41426</v>
      </c>
      <c r="B3834">
        <v>1836</v>
      </c>
      <c r="C3834">
        <v>1455522.3</v>
      </c>
      <c r="D3834">
        <v>1455522.3</v>
      </c>
      <c r="E3834">
        <v>1455522.3</v>
      </c>
      <c r="F3834">
        <v>5722</v>
      </c>
      <c r="G3834" t="s">
        <v>410</v>
      </c>
      <c r="H3834" t="s">
        <v>265</v>
      </c>
      <c r="I3834" t="s">
        <v>268</v>
      </c>
      <c r="J3834">
        <v>0.5</v>
      </c>
      <c r="K3834">
        <v>0</v>
      </c>
    </row>
    <row r="3835" spans="1:11">
      <c r="A3835" s="57">
        <v>41426</v>
      </c>
      <c r="B3835">
        <v>53</v>
      </c>
      <c r="C3835">
        <v>13085.07</v>
      </c>
      <c r="D3835">
        <v>13477.55</v>
      </c>
      <c r="E3835">
        <v>13477.55</v>
      </c>
      <c r="F3835">
        <v>5722</v>
      </c>
      <c r="G3835" t="s">
        <v>410</v>
      </c>
      <c r="H3835" t="s">
        <v>267</v>
      </c>
      <c r="I3835" t="s">
        <v>268</v>
      </c>
      <c r="J3835">
        <v>0.5</v>
      </c>
      <c r="K3835">
        <v>0</v>
      </c>
    </row>
    <row r="3836" spans="1:11">
      <c r="A3836" s="57">
        <v>41426</v>
      </c>
      <c r="B3836">
        <v>12627</v>
      </c>
      <c r="C3836">
        <v>4680713.41</v>
      </c>
      <c r="D3836">
        <v>4680713.41</v>
      </c>
      <c r="E3836">
        <v>4680713.41</v>
      </c>
      <c r="F3836">
        <v>5732</v>
      </c>
      <c r="G3836" t="s">
        <v>411</v>
      </c>
      <c r="H3836" t="s">
        <v>265</v>
      </c>
      <c r="I3836" t="s">
        <v>268</v>
      </c>
      <c r="J3836">
        <v>0.5</v>
      </c>
      <c r="K3836">
        <v>0</v>
      </c>
    </row>
    <row r="3837" spans="1:11">
      <c r="A3837" s="57">
        <v>41426</v>
      </c>
      <c r="B3837">
        <v>480</v>
      </c>
      <c r="C3837">
        <v>86827.13</v>
      </c>
      <c r="D3837">
        <v>89318.93</v>
      </c>
      <c r="E3837">
        <v>89318.93</v>
      </c>
      <c r="F3837">
        <v>5732</v>
      </c>
      <c r="G3837" t="s">
        <v>411</v>
      </c>
      <c r="H3837" t="s">
        <v>267</v>
      </c>
      <c r="I3837" t="s">
        <v>268</v>
      </c>
      <c r="J3837">
        <v>0.5</v>
      </c>
      <c r="K3837">
        <v>0</v>
      </c>
    </row>
    <row r="3838" spans="1:11">
      <c r="A3838" s="57">
        <v>41426</v>
      </c>
      <c r="B3838">
        <v>215</v>
      </c>
      <c r="C3838">
        <v>63114.5</v>
      </c>
      <c r="D3838">
        <v>63114.5</v>
      </c>
      <c r="E3838">
        <v>63114.5</v>
      </c>
      <c r="F3838">
        <v>5733</v>
      </c>
      <c r="G3838" t="s">
        <v>412</v>
      </c>
      <c r="H3838" t="s">
        <v>265</v>
      </c>
      <c r="I3838" t="s">
        <v>268</v>
      </c>
      <c r="J3838">
        <v>0.5</v>
      </c>
      <c r="K3838">
        <v>0</v>
      </c>
    </row>
    <row r="3839" spans="1:11">
      <c r="A3839" s="57">
        <v>41426</v>
      </c>
      <c r="B3839">
        <v>31</v>
      </c>
      <c r="C3839">
        <v>14074.51</v>
      </c>
      <c r="D3839">
        <v>14496.77</v>
      </c>
      <c r="E3839">
        <v>14496.77</v>
      </c>
      <c r="F3839">
        <v>5733</v>
      </c>
      <c r="G3839" t="s">
        <v>412</v>
      </c>
      <c r="H3839" t="s">
        <v>267</v>
      </c>
      <c r="I3839" t="s">
        <v>268</v>
      </c>
      <c r="J3839">
        <v>0.5</v>
      </c>
      <c r="K3839">
        <v>0</v>
      </c>
    </row>
    <row r="3840" spans="1:11">
      <c r="A3840" s="57">
        <v>41426</v>
      </c>
      <c r="B3840">
        <v>26</v>
      </c>
      <c r="C3840">
        <v>7743</v>
      </c>
      <c r="D3840">
        <v>7743</v>
      </c>
      <c r="E3840">
        <v>7743</v>
      </c>
      <c r="F3840">
        <v>5734</v>
      </c>
      <c r="G3840" t="s">
        <v>413</v>
      </c>
      <c r="H3840" t="s">
        <v>265</v>
      </c>
      <c r="I3840" t="s">
        <v>268</v>
      </c>
      <c r="J3840">
        <v>0.5</v>
      </c>
      <c r="K3840">
        <v>0</v>
      </c>
    </row>
    <row r="3841" spans="1:11">
      <c r="A3841" s="57">
        <v>41426</v>
      </c>
      <c r="B3841">
        <v>246</v>
      </c>
      <c r="C3841">
        <v>52636.53</v>
      </c>
      <c r="D3841">
        <v>54413.97</v>
      </c>
      <c r="E3841">
        <v>54413.97</v>
      </c>
      <c r="F3841">
        <v>5734</v>
      </c>
      <c r="G3841" t="s">
        <v>413</v>
      </c>
      <c r="H3841" t="s">
        <v>267</v>
      </c>
      <c r="I3841" t="s">
        <v>268</v>
      </c>
      <c r="J3841">
        <v>0.5</v>
      </c>
      <c r="K3841">
        <v>0</v>
      </c>
    </row>
    <row r="3842" spans="1:11">
      <c r="A3842" s="57">
        <v>41426</v>
      </c>
      <c r="B3842">
        <v>1889</v>
      </c>
      <c r="C3842">
        <v>67002.83</v>
      </c>
      <c r="D3842">
        <v>67002.83</v>
      </c>
      <c r="E3842">
        <v>67002.83</v>
      </c>
      <c r="F3842">
        <v>5735</v>
      </c>
      <c r="G3842" t="s">
        <v>414</v>
      </c>
      <c r="H3842" t="s">
        <v>265</v>
      </c>
      <c r="I3842" t="s">
        <v>268</v>
      </c>
      <c r="J3842">
        <v>0.5</v>
      </c>
      <c r="K3842">
        <v>0</v>
      </c>
    </row>
    <row r="3843" spans="1:11">
      <c r="A3843" s="57">
        <v>41426</v>
      </c>
      <c r="B3843">
        <v>41</v>
      </c>
      <c r="C3843">
        <v>4750.8900000000003</v>
      </c>
      <c r="D3843">
        <v>4893.3900000000003</v>
      </c>
      <c r="E3843">
        <v>4893.3900000000003</v>
      </c>
      <c r="F3843">
        <v>5735</v>
      </c>
      <c r="G3843" t="s">
        <v>414</v>
      </c>
      <c r="H3843" t="s">
        <v>267</v>
      </c>
      <c r="I3843" t="s">
        <v>268</v>
      </c>
      <c r="J3843">
        <v>0.5</v>
      </c>
      <c r="K3843">
        <v>0</v>
      </c>
    </row>
    <row r="3844" spans="1:11">
      <c r="A3844" s="57">
        <v>41426</v>
      </c>
      <c r="B3844">
        <v>1</v>
      </c>
      <c r="C3844">
        <v>31</v>
      </c>
      <c r="D3844">
        <v>0</v>
      </c>
      <c r="E3844">
        <v>31</v>
      </c>
      <c r="F3844">
        <v>5811</v>
      </c>
      <c r="G3844" t="s">
        <v>415</v>
      </c>
      <c r="H3844" t="s">
        <v>265</v>
      </c>
      <c r="I3844">
        <v>0</v>
      </c>
      <c r="J3844">
        <v>0</v>
      </c>
      <c r="K3844">
        <v>0</v>
      </c>
    </row>
    <row r="3845" spans="1:11">
      <c r="A3845" s="57">
        <v>41426</v>
      </c>
      <c r="B3845">
        <v>6069</v>
      </c>
      <c r="C3845">
        <v>633938.49</v>
      </c>
      <c r="D3845">
        <v>633938.49</v>
      </c>
      <c r="E3845">
        <v>633938.49</v>
      </c>
      <c r="F3845">
        <v>5811</v>
      </c>
      <c r="G3845" t="s">
        <v>415</v>
      </c>
      <c r="H3845" t="s">
        <v>265</v>
      </c>
      <c r="I3845" t="s">
        <v>274</v>
      </c>
      <c r="J3845">
        <v>0.52</v>
      </c>
      <c r="K3845">
        <v>0</v>
      </c>
    </row>
    <row r="3846" spans="1:11">
      <c r="A3846" s="57">
        <v>41426</v>
      </c>
      <c r="B3846">
        <v>251</v>
      </c>
      <c r="C3846">
        <v>16705.52</v>
      </c>
      <c r="D3846">
        <v>17206.62</v>
      </c>
      <c r="E3846">
        <v>17206.62</v>
      </c>
      <c r="F3846">
        <v>5811</v>
      </c>
      <c r="G3846" t="s">
        <v>415</v>
      </c>
      <c r="H3846" t="s">
        <v>267</v>
      </c>
      <c r="I3846" t="s">
        <v>274</v>
      </c>
      <c r="J3846">
        <v>0.52</v>
      </c>
      <c r="K3846">
        <v>0</v>
      </c>
    </row>
    <row r="3847" spans="1:11">
      <c r="A3847" s="57">
        <v>41426</v>
      </c>
      <c r="B3847">
        <v>2</v>
      </c>
      <c r="C3847">
        <v>30</v>
      </c>
      <c r="D3847">
        <v>0</v>
      </c>
      <c r="E3847">
        <v>30</v>
      </c>
      <c r="F3847">
        <v>5812</v>
      </c>
      <c r="G3847" t="s">
        <v>416</v>
      </c>
      <c r="H3847" t="s">
        <v>265</v>
      </c>
      <c r="I3847">
        <v>0</v>
      </c>
      <c r="J3847">
        <v>0</v>
      </c>
      <c r="K3847">
        <v>0</v>
      </c>
    </row>
    <row r="3848" spans="1:11">
      <c r="A3848" s="57">
        <v>41426</v>
      </c>
      <c r="B3848">
        <v>68763</v>
      </c>
      <c r="C3848">
        <v>5744572.4800000004</v>
      </c>
      <c r="D3848">
        <v>5744572.4800000004</v>
      </c>
      <c r="E3848">
        <v>5744572.4800000004</v>
      </c>
      <c r="F3848">
        <v>5812</v>
      </c>
      <c r="G3848" t="s">
        <v>416</v>
      </c>
      <c r="H3848" t="s">
        <v>265</v>
      </c>
      <c r="I3848" t="s">
        <v>274</v>
      </c>
      <c r="J3848">
        <v>0.52</v>
      </c>
      <c r="K3848">
        <v>0</v>
      </c>
    </row>
    <row r="3849" spans="1:11">
      <c r="A3849" s="57">
        <v>41426</v>
      </c>
      <c r="B3849">
        <v>3</v>
      </c>
      <c r="C3849">
        <v>231.71</v>
      </c>
      <c r="D3849">
        <v>0</v>
      </c>
      <c r="E3849">
        <v>238.65</v>
      </c>
      <c r="F3849">
        <v>5812</v>
      </c>
      <c r="G3849" t="s">
        <v>416</v>
      </c>
      <c r="H3849" t="s">
        <v>267</v>
      </c>
      <c r="I3849">
        <v>0</v>
      </c>
      <c r="J3849">
        <v>0</v>
      </c>
      <c r="K3849">
        <v>0</v>
      </c>
    </row>
    <row r="3850" spans="1:11">
      <c r="A3850" s="57">
        <v>41426</v>
      </c>
      <c r="B3850">
        <v>8520</v>
      </c>
      <c r="C3850">
        <v>926163.11</v>
      </c>
      <c r="D3850">
        <v>954132.83</v>
      </c>
      <c r="E3850">
        <v>954132.83</v>
      </c>
      <c r="F3850">
        <v>5812</v>
      </c>
      <c r="G3850" t="s">
        <v>416</v>
      </c>
      <c r="H3850" t="s">
        <v>267</v>
      </c>
      <c r="I3850" t="s">
        <v>274</v>
      </c>
      <c r="J3850">
        <v>0.52</v>
      </c>
      <c r="K3850">
        <v>0</v>
      </c>
    </row>
    <row r="3851" spans="1:11">
      <c r="A3851" s="57">
        <v>41426</v>
      </c>
      <c r="B3851">
        <v>16546</v>
      </c>
      <c r="C3851">
        <v>1647297.47</v>
      </c>
      <c r="D3851">
        <v>1647297.47</v>
      </c>
      <c r="E3851">
        <v>1647297.47</v>
      </c>
      <c r="F3851">
        <v>5813</v>
      </c>
      <c r="G3851" t="s">
        <v>417</v>
      </c>
      <c r="H3851" t="s">
        <v>265</v>
      </c>
      <c r="I3851" t="s">
        <v>274</v>
      </c>
      <c r="J3851">
        <v>0.52</v>
      </c>
      <c r="K3851">
        <v>0</v>
      </c>
    </row>
    <row r="3852" spans="1:11">
      <c r="A3852" s="57">
        <v>41426</v>
      </c>
      <c r="B3852">
        <v>1066</v>
      </c>
      <c r="C3852">
        <v>134578.62</v>
      </c>
      <c r="D3852">
        <v>138646.1</v>
      </c>
      <c r="E3852">
        <v>138646.1</v>
      </c>
      <c r="F3852">
        <v>5813</v>
      </c>
      <c r="G3852" t="s">
        <v>417</v>
      </c>
      <c r="H3852" t="s">
        <v>267</v>
      </c>
      <c r="I3852" t="s">
        <v>274</v>
      </c>
      <c r="J3852">
        <v>0.52</v>
      </c>
      <c r="K3852">
        <v>0</v>
      </c>
    </row>
    <row r="3853" spans="1:11">
      <c r="A3853" s="57">
        <v>41426</v>
      </c>
      <c r="B3853">
        <v>29015</v>
      </c>
      <c r="C3853">
        <v>483188.19</v>
      </c>
      <c r="D3853">
        <v>483188.19</v>
      </c>
      <c r="E3853">
        <v>483188.19</v>
      </c>
      <c r="F3853">
        <v>5814</v>
      </c>
      <c r="G3853" t="s">
        <v>418</v>
      </c>
      <c r="H3853" t="s">
        <v>265</v>
      </c>
      <c r="I3853" t="s">
        <v>274</v>
      </c>
      <c r="J3853">
        <v>0.52</v>
      </c>
      <c r="K3853">
        <v>0</v>
      </c>
    </row>
    <row r="3854" spans="1:11">
      <c r="A3854" s="57">
        <v>41426</v>
      </c>
      <c r="B3854">
        <v>1099</v>
      </c>
      <c r="C3854">
        <v>25536.79</v>
      </c>
      <c r="D3854">
        <v>26302.85</v>
      </c>
      <c r="E3854">
        <v>26302.85</v>
      </c>
      <c r="F3854">
        <v>5814</v>
      </c>
      <c r="G3854" t="s">
        <v>418</v>
      </c>
      <c r="H3854" t="s">
        <v>267</v>
      </c>
      <c r="I3854" t="s">
        <v>274</v>
      </c>
      <c r="J3854">
        <v>0.52</v>
      </c>
      <c r="K3854">
        <v>0</v>
      </c>
    </row>
    <row r="3855" spans="1:11">
      <c r="A3855" s="57">
        <v>41426</v>
      </c>
      <c r="B3855">
        <v>2</v>
      </c>
      <c r="C3855">
        <v>27.15</v>
      </c>
      <c r="D3855">
        <v>0</v>
      </c>
      <c r="E3855">
        <v>27.15</v>
      </c>
      <c r="F3855">
        <v>5912</v>
      </c>
      <c r="G3855" t="s">
        <v>419</v>
      </c>
      <c r="H3855" t="s">
        <v>265</v>
      </c>
      <c r="I3855">
        <v>0</v>
      </c>
      <c r="J3855">
        <v>0</v>
      </c>
      <c r="K3855">
        <v>0</v>
      </c>
    </row>
    <row r="3856" spans="1:11">
      <c r="A3856" s="57">
        <v>41426</v>
      </c>
      <c r="B3856">
        <v>47902</v>
      </c>
      <c r="C3856">
        <v>2278973.71</v>
      </c>
      <c r="D3856">
        <v>2278973.71</v>
      </c>
      <c r="E3856">
        <v>2278973.71</v>
      </c>
      <c r="F3856">
        <v>5912</v>
      </c>
      <c r="G3856" t="s">
        <v>419</v>
      </c>
      <c r="H3856" t="s">
        <v>265</v>
      </c>
      <c r="I3856" t="s">
        <v>266</v>
      </c>
      <c r="J3856">
        <v>0.5</v>
      </c>
      <c r="K3856">
        <v>0</v>
      </c>
    </row>
    <row r="3857" spans="1:11">
      <c r="A3857" s="57">
        <v>41426</v>
      </c>
      <c r="B3857">
        <v>1</v>
      </c>
      <c r="C3857">
        <v>-18.2</v>
      </c>
      <c r="D3857">
        <v>0</v>
      </c>
      <c r="E3857">
        <v>-17.68</v>
      </c>
      <c r="F3857">
        <v>5912</v>
      </c>
      <c r="G3857" t="s">
        <v>419</v>
      </c>
      <c r="H3857" t="s">
        <v>267</v>
      </c>
      <c r="I3857">
        <v>0</v>
      </c>
      <c r="J3857">
        <v>0</v>
      </c>
      <c r="K3857">
        <v>0</v>
      </c>
    </row>
    <row r="3858" spans="1:11">
      <c r="A3858" s="57">
        <v>41426</v>
      </c>
      <c r="B3858">
        <v>887</v>
      </c>
      <c r="C3858">
        <v>46280.59</v>
      </c>
      <c r="D3858">
        <v>47700.45</v>
      </c>
      <c r="E3858">
        <v>47700.45</v>
      </c>
      <c r="F3858">
        <v>5912</v>
      </c>
      <c r="G3858" t="s">
        <v>419</v>
      </c>
      <c r="H3858" t="s">
        <v>267</v>
      </c>
      <c r="I3858" t="s">
        <v>266</v>
      </c>
      <c r="J3858">
        <v>0.5</v>
      </c>
      <c r="K3858">
        <v>0</v>
      </c>
    </row>
    <row r="3859" spans="1:11">
      <c r="A3859" s="57">
        <v>41426</v>
      </c>
      <c r="B3859">
        <v>1</v>
      </c>
      <c r="C3859">
        <v>11.18</v>
      </c>
      <c r="D3859">
        <v>0</v>
      </c>
      <c r="E3859">
        <v>11.18</v>
      </c>
      <c r="F3859">
        <v>5921</v>
      </c>
      <c r="G3859" t="s">
        <v>420</v>
      </c>
      <c r="H3859" t="s">
        <v>265</v>
      </c>
      <c r="I3859">
        <v>0</v>
      </c>
      <c r="J3859">
        <v>0</v>
      </c>
      <c r="K3859">
        <v>0</v>
      </c>
    </row>
    <row r="3860" spans="1:11">
      <c r="A3860" s="57">
        <v>41426</v>
      </c>
      <c r="B3860">
        <v>129377</v>
      </c>
      <c r="C3860">
        <v>9338852.7200000007</v>
      </c>
      <c r="D3860">
        <v>9338852.7200000007</v>
      </c>
      <c r="E3860">
        <v>9338852.7200000007</v>
      </c>
      <c r="F3860">
        <v>5921</v>
      </c>
      <c r="G3860" t="s">
        <v>420</v>
      </c>
      <c r="H3860" t="s">
        <v>265</v>
      </c>
      <c r="I3860" t="s">
        <v>268</v>
      </c>
      <c r="J3860">
        <v>0.5</v>
      </c>
      <c r="K3860">
        <v>0</v>
      </c>
    </row>
    <row r="3861" spans="1:11">
      <c r="A3861" s="57">
        <v>41426</v>
      </c>
      <c r="B3861">
        <v>352</v>
      </c>
      <c r="C3861">
        <v>30076.400000000001</v>
      </c>
      <c r="D3861">
        <v>31011.18</v>
      </c>
      <c r="E3861">
        <v>31011.18</v>
      </c>
      <c r="F3861">
        <v>5921</v>
      </c>
      <c r="G3861" t="s">
        <v>420</v>
      </c>
      <c r="H3861" t="s">
        <v>267</v>
      </c>
      <c r="I3861" t="s">
        <v>268</v>
      </c>
      <c r="J3861">
        <v>0.5</v>
      </c>
      <c r="K3861">
        <v>0</v>
      </c>
    </row>
    <row r="3862" spans="1:11">
      <c r="A3862" s="57">
        <v>41426</v>
      </c>
      <c r="B3862">
        <v>7</v>
      </c>
      <c r="C3862">
        <v>941.67</v>
      </c>
      <c r="D3862">
        <v>969.93</v>
      </c>
      <c r="E3862">
        <v>969.93</v>
      </c>
      <c r="F3862">
        <v>5931</v>
      </c>
      <c r="G3862" t="s">
        <v>421</v>
      </c>
      <c r="H3862" t="s">
        <v>267</v>
      </c>
      <c r="I3862" t="s">
        <v>268</v>
      </c>
      <c r="J3862">
        <v>0.5</v>
      </c>
      <c r="K3862">
        <v>0</v>
      </c>
    </row>
    <row r="3863" spans="1:11">
      <c r="A3863" s="57">
        <v>41426</v>
      </c>
      <c r="B3863">
        <v>124</v>
      </c>
      <c r="C3863">
        <v>60257.91</v>
      </c>
      <c r="D3863">
        <v>60257.91</v>
      </c>
      <c r="E3863">
        <v>60257.91</v>
      </c>
      <c r="F3863">
        <v>5932</v>
      </c>
      <c r="G3863" t="s">
        <v>422</v>
      </c>
      <c r="H3863" t="s">
        <v>265</v>
      </c>
      <c r="I3863" t="s">
        <v>268</v>
      </c>
      <c r="J3863">
        <v>0.5</v>
      </c>
      <c r="K3863">
        <v>0</v>
      </c>
    </row>
    <row r="3864" spans="1:11">
      <c r="A3864" s="57">
        <v>41426</v>
      </c>
      <c r="B3864">
        <v>39</v>
      </c>
      <c r="C3864">
        <v>9388.82</v>
      </c>
      <c r="D3864">
        <v>9670.4599999999991</v>
      </c>
      <c r="E3864">
        <v>9670.4599999999991</v>
      </c>
      <c r="F3864">
        <v>5932</v>
      </c>
      <c r="G3864" t="s">
        <v>422</v>
      </c>
      <c r="H3864" t="s">
        <v>267</v>
      </c>
      <c r="I3864" t="s">
        <v>268</v>
      </c>
      <c r="J3864">
        <v>0.5</v>
      </c>
      <c r="K3864">
        <v>0</v>
      </c>
    </row>
    <row r="3865" spans="1:11">
      <c r="A3865" s="57">
        <v>41426</v>
      </c>
      <c r="B3865">
        <v>21</v>
      </c>
      <c r="C3865">
        <v>2477.4</v>
      </c>
      <c r="D3865">
        <v>2477.4</v>
      </c>
      <c r="E3865">
        <v>2477.4</v>
      </c>
      <c r="F3865">
        <v>5933</v>
      </c>
      <c r="G3865" t="s">
        <v>423</v>
      </c>
      <c r="H3865" t="s">
        <v>265</v>
      </c>
      <c r="I3865" t="s">
        <v>268</v>
      </c>
      <c r="J3865">
        <v>0.5</v>
      </c>
      <c r="K3865">
        <v>0</v>
      </c>
    </row>
    <row r="3866" spans="1:11">
      <c r="A3866" s="57">
        <v>41426</v>
      </c>
      <c r="B3866">
        <v>6</v>
      </c>
      <c r="C3866">
        <v>2662.9</v>
      </c>
      <c r="D3866">
        <v>2662.9</v>
      </c>
      <c r="E3866">
        <v>2662.9</v>
      </c>
      <c r="F3866">
        <v>5935</v>
      </c>
      <c r="G3866" t="s">
        <v>424</v>
      </c>
      <c r="H3866" t="s">
        <v>265</v>
      </c>
      <c r="I3866" t="s">
        <v>271</v>
      </c>
      <c r="J3866">
        <v>0.52</v>
      </c>
      <c r="K3866">
        <v>0</v>
      </c>
    </row>
    <row r="3867" spans="1:11">
      <c r="A3867" s="57">
        <v>41426</v>
      </c>
      <c r="B3867">
        <v>298</v>
      </c>
      <c r="C3867">
        <v>81195.77</v>
      </c>
      <c r="D3867">
        <v>81195.77</v>
      </c>
      <c r="E3867">
        <v>81195.77</v>
      </c>
      <c r="F3867">
        <v>5940</v>
      </c>
      <c r="G3867" t="s">
        <v>426</v>
      </c>
      <c r="H3867" t="s">
        <v>265</v>
      </c>
      <c r="I3867" t="s">
        <v>268</v>
      </c>
      <c r="J3867">
        <v>0.5</v>
      </c>
      <c r="K3867">
        <v>0</v>
      </c>
    </row>
    <row r="3868" spans="1:11">
      <c r="A3868" s="57">
        <v>41426</v>
      </c>
      <c r="B3868">
        <v>483</v>
      </c>
      <c r="C3868">
        <v>73784.08</v>
      </c>
      <c r="D3868">
        <v>74318.539999999994</v>
      </c>
      <c r="E3868">
        <v>74318.539999999994</v>
      </c>
      <c r="F3868">
        <v>5940</v>
      </c>
      <c r="G3868" t="s">
        <v>426</v>
      </c>
      <c r="H3868" t="s">
        <v>267</v>
      </c>
      <c r="I3868" t="s">
        <v>268</v>
      </c>
      <c r="J3868">
        <v>0.5</v>
      </c>
      <c r="K3868">
        <v>0</v>
      </c>
    </row>
    <row r="3869" spans="1:11">
      <c r="A3869" s="57">
        <v>41426</v>
      </c>
      <c r="B3869">
        <v>14975</v>
      </c>
      <c r="C3869">
        <v>1828661.33</v>
      </c>
      <c r="D3869">
        <v>1828661.33</v>
      </c>
      <c r="E3869">
        <v>1828661.33</v>
      </c>
      <c r="F3869">
        <v>5941</v>
      </c>
      <c r="G3869" t="s">
        <v>427</v>
      </c>
      <c r="H3869" t="s">
        <v>265</v>
      </c>
      <c r="I3869" t="s">
        <v>268</v>
      </c>
      <c r="J3869">
        <v>0.5</v>
      </c>
      <c r="K3869">
        <v>0</v>
      </c>
    </row>
    <row r="3870" spans="1:11">
      <c r="A3870" s="57">
        <v>41426</v>
      </c>
      <c r="B3870">
        <v>1109</v>
      </c>
      <c r="C3870">
        <v>182443.03</v>
      </c>
      <c r="D3870">
        <v>187809.95</v>
      </c>
      <c r="E3870">
        <v>187809.95</v>
      </c>
      <c r="F3870">
        <v>5941</v>
      </c>
      <c r="G3870" t="s">
        <v>427</v>
      </c>
      <c r="H3870" t="s">
        <v>267</v>
      </c>
      <c r="I3870" t="s">
        <v>268</v>
      </c>
      <c r="J3870">
        <v>0.5</v>
      </c>
      <c r="K3870">
        <v>0</v>
      </c>
    </row>
    <row r="3871" spans="1:11">
      <c r="A3871" s="57">
        <v>41426</v>
      </c>
      <c r="B3871">
        <v>5732</v>
      </c>
      <c r="C3871">
        <v>405218.65</v>
      </c>
      <c r="D3871">
        <v>405218.65</v>
      </c>
      <c r="E3871">
        <v>405218.65</v>
      </c>
      <c r="F3871">
        <v>5942</v>
      </c>
      <c r="G3871" t="s">
        <v>428</v>
      </c>
      <c r="H3871" t="s">
        <v>265</v>
      </c>
      <c r="I3871" t="s">
        <v>268</v>
      </c>
      <c r="J3871">
        <v>0.5</v>
      </c>
      <c r="K3871">
        <v>0</v>
      </c>
    </row>
    <row r="3872" spans="1:11">
      <c r="A3872" s="57">
        <v>41426</v>
      </c>
      <c r="B3872">
        <v>1400</v>
      </c>
      <c r="C3872">
        <v>64668.82</v>
      </c>
      <c r="D3872">
        <v>65459.66</v>
      </c>
      <c r="E3872">
        <v>65459.66</v>
      </c>
      <c r="F3872">
        <v>5942</v>
      </c>
      <c r="G3872" t="s">
        <v>428</v>
      </c>
      <c r="H3872" t="s">
        <v>267</v>
      </c>
      <c r="I3872" t="s">
        <v>268</v>
      </c>
      <c r="J3872">
        <v>0.5</v>
      </c>
      <c r="K3872">
        <v>0</v>
      </c>
    </row>
    <row r="3873" spans="1:11">
      <c r="A3873" s="57">
        <v>41426</v>
      </c>
      <c r="B3873">
        <v>14370</v>
      </c>
      <c r="C3873">
        <v>1457904.52</v>
      </c>
      <c r="D3873">
        <v>1457904.52</v>
      </c>
      <c r="E3873">
        <v>1457904.52</v>
      </c>
      <c r="F3873">
        <v>5943</v>
      </c>
      <c r="G3873" t="s">
        <v>429</v>
      </c>
      <c r="H3873" t="s">
        <v>265</v>
      </c>
      <c r="I3873" t="s">
        <v>268</v>
      </c>
      <c r="J3873">
        <v>0.5</v>
      </c>
      <c r="K3873">
        <v>0</v>
      </c>
    </row>
    <row r="3874" spans="1:11">
      <c r="A3874" s="57">
        <v>41426</v>
      </c>
      <c r="B3874">
        <v>146</v>
      </c>
      <c r="C3874">
        <v>16436.349999999999</v>
      </c>
      <c r="D3874">
        <v>16937.93</v>
      </c>
      <c r="E3874">
        <v>16937.93</v>
      </c>
      <c r="F3874">
        <v>5943</v>
      </c>
      <c r="G3874" t="s">
        <v>429</v>
      </c>
      <c r="H3874" t="s">
        <v>267</v>
      </c>
      <c r="I3874" t="s">
        <v>268</v>
      </c>
      <c r="J3874">
        <v>0.5</v>
      </c>
      <c r="K3874">
        <v>0</v>
      </c>
    </row>
    <row r="3875" spans="1:11">
      <c r="A3875" s="57">
        <v>41426</v>
      </c>
      <c r="B3875">
        <v>4627</v>
      </c>
      <c r="C3875">
        <v>1944401.43</v>
      </c>
      <c r="D3875">
        <v>1944401.43</v>
      </c>
      <c r="E3875">
        <v>1944401.43</v>
      </c>
      <c r="F3875">
        <v>5944</v>
      </c>
      <c r="G3875" t="s">
        <v>430</v>
      </c>
      <c r="H3875" t="s">
        <v>265</v>
      </c>
      <c r="I3875" t="s">
        <v>268</v>
      </c>
      <c r="J3875">
        <v>0.5</v>
      </c>
      <c r="K3875">
        <v>0</v>
      </c>
    </row>
    <row r="3876" spans="1:11">
      <c r="A3876" s="57">
        <v>41426</v>
      </c>
      <c r="B3876">
        <v>531</v>
      </c>
      <c r="C3876">
        <v>528170.68999999994</v>
      </c>
      <c r="D3876">
        <v>545335.47</v>
      </c>
      <c r="E3876">
        <v>545335.47</v>
      </c>
      <c r="F3876">
        <v>5944</v>
      </c>
      <c r="G3876" t="s">
        <v>430</v>
      </c>
      <c r="H3876" t="s">
        <v>267</v>
      </c>
      <c r="I3876" t="s">
        <v>268</v>
      </c>
      <c r="J3876">
        <v>0.5</v>
      </c>
      <c r="K3876">
        <v>0</v>
      </c>
    </row>
    <row r="3877" spans="1:11">
      <c r="A3877" s="57">
        <v>41426</v>
      </c>
      <c r="B3877">
        <v>4895</v>
      </c>
      <c r="C3877">
        <v>343971.31</v>
      </c>
      <c r="D3877">
        <v>343971.31</v>
      </c>
      <c r="E3877">
        <v>343971.31</v>
      </c>
      <c r="F3877">
        <v>5945</v>
      </c>
      <c r="G3877" t="s">
        <v>431</v>
      </c>
      <c r="H3877" t="s">
        <v>265</v>
      </c>
      <c r="I3877" t="s">
        <v>268</v>
      </c>
      <c r="J3877">
        <v>0.5</v>
      </c>
      <c r="K3877">
        <v>0</v>
      </c>
    </row>
    <row r="3878" spans="1:11">
      <c r="A3878" s="57">
        <v>41426</v>
      </c>
      <c r="B3878">
        <v>197</v>
      </c>
      <c r="C3878">
        <v>22486.89</v>
      </c>
      <c r="D3878">
        <v>23161.81</v>
      </c>
      <c r="E3878">
        <v>23161.81</v>
      </c>
      <c r="F3878">
        <v>5945</v>
      </c>
      <c r="G3878" t="s">
        <v>431</v>
      </c>
      <c r="H3878" t="s">
        <v>267</v>
      </c>
      <c r="I3878" t="s">
        <v>268</v>
      </c>
      <c r="J3878">
        <v>0.5</v>
      </c>
      <c r="K3878">
        <v>0</v>
      </c>
    </row>
    <row r="3879" spans="1:11">
      <c r="A3879" s="57">
        <v>41426</v>
      </c>
      <c r="B3879">
        <v>802</v>
      </c>
      <c r="C3879">
        <v>248204.44</v>
      </c>
      <c r="D3879">
        <v>248204.44</v>
      </c>
      <c r="E3879">
        <v>248204.44</v>
      </c>
      <c r="F3879">
        <v>5946</v>
      </c>
      <c r="G3879" t="s">
        <v>432</v>
      </c>
      <c r="H3879" t="s">
        <v>265</v>
      </c>
      <c r="I3879" t="s">
        <v>268</v>
      </c>
      <c r="J3879">
        <v>0.5</v>
      </c>
      <c r="K3879">
        <v>0</v>
      </c>
    </row>
    <row r="3880" spans="1:11">
      <c r="A3880" s="57">
        <v>41426</v>
      </c>
      <c r="B3880">
        <v>162</v>
      </c>
      <c r="C3880">
        <v>45237.5</v>
      </c>
      <c r="D3880">
        <v>45999.88</v>
      </c>
      <c r="E3880">
        <v>45999.88</v>
      </c>
      <c r="F3880">
        <v>5946</v>
      </c>
      <c r="G3880" t="s">
        <v>432</v>
      </c>
      <c r="H3880" t="s">
        <v>267</v>
      </c>
      <c r="I3880" t="s">
        <v>268</v>
      </c>
      <c r="J3880">
        <v>0.5</v>
      </c>
      <c r="K3880">
        <v>0</v>
      </c>
    </row>
    <row r="3881" spans="1:11">
      <c r="A3881" s="57">
        <v>41426</v>
      </c>
      <c r="B3881">
        <v>4052</v>
      </c>
      <c r="C3881">
        <v>320961.96000000002</v>
      </c>
      <c r="D3881">
        <v>320961.96000000002</v>
      </c>
      <c r="E3881">
        <v>320961.96000000002</v>
      </c>
      <c r="F3881">
        <v>5947</v>
      </c>
      <c r="G3881" t="s">
        <v>433</v>
      </c>
      <c r="H3881" t="s">
        <v>265</v>
      </c>
      <c r="I3881" t="s">
        <v>268</v>
      </c>
      <c r="J3881">
        <v>0.5</v>
      </c>
      <c r="K3881">
        <v>0</v>
      </c>
    </row>
    <row r="3882" spans="1:11">
      <c r="A3882" s="57">
        <v>41426</v>
      </c>
      <c r="B3882">
        <v>1173</v>
      </c>
      <c r="C3882">
        <v>103429.62</v>
      </c>
      <c r="D3882">
        <v>106575.02</v>
      </c>
      <c r="E3882">
        <v>106575.02</v>
      </c>
      <c r="F3882">
        <v>5947</v>
      </c>
      <c r="G3882" t="s">
        <v>433</v>
      </c>
      <c r="H3882" t="s">
        <v>267</v>
      </c>
      <c r="I3882" t="s">
        <v>268</v>
      </c>
      <c r="J3882">
        <v>0.5</v>
      </c>
      <c r="K3882">
        <v>0</v>
      </c>
    </row>
    <row r="3883" spans="1:11">
      <c r="A3883" s="57">
        <v>41426</v>
      </c>
      <c r="B3883">
        <v>1156</v>
      </c>
      <c r="C3883">
        <v>173321.11</v>
      </c>
      <c r="D3883">
        <v>173321.11</v>
      </c>
      <c r="E3883">
        <v>173321.11</v>
      </c>
      <c r="F3883">
        <v>5948</v>
      </c>
      <c r="G3883" t="s">
        <v>434</v>
      </c>
      <c r="H3883" t="s">
        <v>265</v>
      </c>
      <c r="I3883" t="s">
        <v>268</v>
      </c>
      <c r="J3883">
        <v>0.5</v>
      </c>
      <c r="K3883">
        <v>0</v>
      </c>
    </row>
    <row r="3884" spans="1:11">
      <c r="A3884" s="57">
        <v>41426</v>
      </c>
      <c r="B3884">
        <v>315</v>
      </c>
      <c r="C3884">
        <v>130155.68</v>
      </c>
      <c r="D3884">
        <v>134143.57999999999</v>
      </c>
      <c r="E3884">
        <v>134143.57999999999</v>
      </c>
      <c r="F3884">
        <v>5948</v>
      </c>
      <c r="G3884" t="s">
        <v>434</v>
      </c>
      <c r="H3884" t="s">
        <v>267</v>
      </c>
      <c r="I3884" t="s">
        <v>268</v>
      </c>
      <c r="J3884">
        <v>0.5</v>
      </c>
      <c r="K3884">
        <v>0</v>
      </c>
    </row>
    <row r="3885" spans="1:11">
      <c r="A3885" s="57">
        <v>41426</v>
      </c>
      <c r="B3885">
        <v>129</v>
      </c>
      <c r="C3885">
        <v>31027.62</v>
      </c>
      <c r="D3885">
        <v>31027.62</v>
      </c>
      <c r="E3885">
        <v>31027.62</v>
      </c>
      <c r="F3885">
        <v>5949</v>
      </c>
      <c r="G3885" t="s">
        <v>435</v>
      </c>
      <c r="H3885" t="s">
        <v>265</v>
      </c>
      <c r="I3885" t="s">
        <v>268</v>
      </c>
      <c r="J3885">
        <v>0.5</v>
      </c>
      <c r="K3885">
        <v>0</v>
      </c>
    </row>
    <row r="3886" spans="1:11">
      <c r="A3886" s="57">
        <v>41426</v>
      </c>
      <c r="B3886">
        <v>60</v>
      </c>
      <c r="C3886">
        <v>8780.9</v>
      </c>
      <c r="D3886">
        <v>9044.2800000000007</v>
      </c>
      <c r="E3886">
        <v>9044.2800000000007</v>
      </c>
      <c r="F3886">
        <v>5949</v>
      </c>
      <c r="G3886" t="s">
        <v>435</v>
      </c>
      <c r="H3886" t="s">
        <v>267</v>
      </c>
      <c r="I3886" t="s">
        <v>268</v>
      </c>
      <c r="J3886">
        <v>0.5</v>
      </c>
      <c r="K3886">
        <v>0</v>
      </c>
    </row>
    <row r="3887" spans="1:11">
      <c r="A3887" s="57">
        <v>41426</v>
      </c>
      <c r="B3887">
        <v>922</v>
      </c>
      <c r="C3887">
        <v>133824.91</v>
      </c>
      <c r="D3887">
        <v>133824.91</v>
      </c>
      <c r="E3887">
        <v>133824.91</v>
      </c>
      <c r="F3887">
        <v>5950</v>
      </c>
      <c r="G3887" t="s">
        <v>436</v>
      </c>
      <c r="H3887" t="s">
        <v>265</v>
      </c>
      <c r="I3887" t="s">
        <v>268</v>
      </c>
      <c r="J3887">
        <v>0.5</v>
      </c>
      <c r="K3887">
        <v>0</v>
      </c>
    </row>
    <row r="3888" spans="1:11">
      <c r="A3888" s="57">
        <v>41426</v>
      </c>
      <c r="B3888">
        <v>85</v>
      </c>
      <c r="C3888">
        <v>31690.94</v>
      </c>
      <c r="D3888">
        <v>32641.64</v>
      </c>
      <c r="E3888">
        <v>32641.64</v>
      </c>
      <c r="F3888">
        <v>5950</v>
      </c>
      <c r="G3888" t="s">
        <v>436</v>
      </c>
      <c r="H3888" t="s">
        <v>267</v>
      </c>
      <c r="I3888" t="s">
        <v>268</v>
      </c>
      <c r="J3888">
        <v>0.5</v>
      </c>
      <c r="K3888">
        <v>0</v>
      </c>
    </row>
    <row r="3889" spans="1:11">
      <c r="A3889" s="57">
        <v>41426</v>
      </c>
      <c r="B3889">
        <v>7</v>
      </c>
      <c r="C3889">
        <v>2909.83</v>
      </c>
      <c r="D3889">
        <v>2997.13</v>
      </c>
      <c r="E3889">
        <v>2997.13</v>
      </c>
      <c r="F3889">
        <v>5960</v>
      </c>
      <c r="G3889" t="s">
        <v>437</v>
      </c>
      <c r="H3889" t="s">
        <v>267</v>
      </c>
      <c r="I3889" t="s">
        <v>275</v>
      </c>
      <c r="J3889">
        <v>0.52</v>
      </c>
      <c r="K3889">
        <v>0</v>
      </c>
    </row>
    <row r="3890" spans="1:11">
      <c r="A3890" s="57">
        <v>41426</v>
      </c>
      <c r="B3890">
        <v>74</v>
      </c>
      <c r="C3890">
        <v>40644.15</v>
      </c>
      <c r="D3890">
        <v>41863.53</v>
      </c>
      <c r="E3890">
        <v>41863.53</v>
      </c>
      <c r="F3890">
        <v>5962</v>
      </c>
      <c r="G3890" t="s">
        <v>438</v>
      </c>
      <c r="H3890" t="s">
        <v>267</v>
      </c>
      <c r="I3890" t="s">
        <v>269</v>
      </c>
      <c r="J3890">
        <v>0.52</v>
      </c>
      <c r="K3890">
        <v>0</v>
      </c>
    </row>
    <row r="3891" spans="1:11">
      <c r="A3891" s="57">
        <v>41426</v>
      </c>
      <c r="B3891">
        <v>2</v>
      </c>
      <c r="C3891">
        <v>-701.74</v>
      </c>
      <c r="D3891">
        <v>0</v>
      </c>
      <c r="E3891">
        <v>-701.74</v>
      </c>
      <c r="F3891">
        <v>5964</v>
      </c>
      <c r="G3891" t="s">
        <v>439</v>
      </c>
      <c r="H3891" t="s">
        <v>265</v>
      </c>
      <c r="I3891">
        <v>0</v>
      </c>
      <c r="J3891">
        <v>0</v>
      </c>
      <c r="K3891">
        <v>0</v>
      </c>
    </row>
    <row r="3892" spans="1:11">
      <c r="A3892" s="57">
        <v>41426</v>
      </c>
      <c r="B3892">
        <v>8035</v>
      </c>
      <c r="C3892">
        <v>1482916.59</v>
      </c>
      <c r="D3892">
        <v>1482916.59</v>
      </c>
      <c r="E3892">
        <v>1482916.59</v>
      </c>
      <c r="F3892">
        <v>5964</v>
      </c>
      <c r="G3892" t="s">
        <v>439</v>
      </c>
      <c r="H3892" t="s">
        <v>265</v>
      </c>
      <c r="I3892" t="s">
        <v>275</v>
      </c>
      <c r="J3892">
        <v>0.52</v>
      </c>
      <c r="K3892">
        <v>0</v>
      </c>
    </row>
    <row r="3893" spans="1:11">
      <c r="A3893" s="57">
        <v>41426</v>
      </c>
      <c r="B3893">
        <v>2723</v>
      </c>
      <c r="C3893">
        <v>405049.21</v>
      </c>
      <c r="D3893">
        <v>417045.49</v>
      </c>
      <c r="E3893">
        <v>417045.49</v>
      </c>
      <c r="F3893">
        <v>5964</v>
      </c>
      <c r="G3893" t="s">
        <v>439</v>
      </c>
      <c r="H3893" t="s">
        <v>267</v>
      </c>
      <c r="I3893" t="s">
        <v>275</v>
      </c>
      <c r="J3893">
        <v>0.52</v>
      </c>
      <c r="K3893">
        <v>0</v>
      </c>
    </row>
    <row r="3894" spans="1:11">
      <c r="A3894" s="57">
        <v>41426</v>
      </c>
      <c r="B3894">
        <v>29</v>
      </c>
      <c r="C3894">
        <v>6756.01</v>
      </c>
      <c r="D3894">
        <v>6965.55</v>
      </c>
      <c r="E3894">
        <v>6965.55</v>
      </c>
      <c r="F3894">
        <v>5965</v>
      </c>
      <c r="G3894" t="s">
        <v>440</v>
      </c>
      <c r="H3894" t="s">
        <v>267</v>
      </c>
      <c r="I3894" t="s">
        <v>275</v>
      </c>
      <c r="J3894">
        <v>0.52</v>
      </c>
      <c r="K3894">
        <v>0</v>
      </c>
    </row>
    <row r="3895" spans="1:11">
      <c r="A3895" s="57">
        <v>41426</v>
      </c>
      <c r="B3895">
        <v>8</v>
      </c>
      <c r="C3895">
        <v>26260.44</v>
      </c>
      <c r="D3895">
        <v>27048.240000000002</v>
      </c>
      <c r="E3895">
        <v>27048.240000000002</v>
      </c>
      <c r="F3895">
        <v>5966</v>
      </c>
      <c r="G3895" t="s">
        <v>441</v>
      </c>
      <c r="H3895" t="s">
        <v>267</v>
      </c>
      <c r="I3895" t="s">
        <v>275</v>
      </c>
      <c r="J3895">
        <v>0.52</v>
      </c>
      <c r="K3895">
        <v>0</v>
      </c>
    </row>
    <row r="3896" spans="1:11">
      <c r="A3896" s="57">
        <v>41426</v>
      </c>
      <c r="B3896">
        <v>2630</v>
      </c>
      <c r="C3896">
        <v>530215.91</v>
      </c>
      <c r="D3896">
        <v>530215.91</v>
      </c>
      <c r="E3896">
        <v>530215.91</v>
      </c>
      <c r="F3896">
        <v>5967</v>
      </c>
      <c r="G3896" t="s">
        <v>442</v>
      </c>
      <c r="H3896" t="s">
        <v>265</v>
      </c>
      <c r="I3896" t="s">
        <v>275</v>
      </c>
      <c r="J3896">
        <v>0.52</v>
      </c>
      <c r="K3896">
        <v>0</v>
      </c>
    </row>
    <row r="3897" spans="1:11">
      <c r="A3897" s="57">
        <v>41426</v>
      </c>
      <c r="B3897">
        <v>13662</v>
      </c>
      <c r="C3897">
        <v>500345.93</v>
      </c>
      <c r="D3897">
        <v>511001.47</v>
      </c>
      <c r="E3897">
        <v>511001.47</v>
      </c>
      <c r="F3897">
        <v>5967</v>
      </c>
      <c r="G3897" t="s">
        <v>442</v>
      </c>
      <c r="H3897" t="s">
        <v>267</v>
      </c>
      <c r="I3897" t="s">
        <v>275</v>
      </c>
      <c r="J3897">
        <v>0.52</v>
      </c>
      <c r="K3897">
        <v>0</v>
      </c>
    </row>
    <row r="3898" spans="1:11">
      <c r="A3898" s="57">
        <v>41426</v>
      </c>
      <c r="B3898">
        <v>1</v>
      </c>
      <c r="C3898">
        <v>-79</v>
      </c>
      <c r="D3898">
        <v>0</v>
      </c>
      <c r="E3898">
        <v>-79</v>
      </c>
      <c r="F3898">
        <v>5968</v>
      </c>
      <c r="G3898" t="s">
        <v>443</v>
      </c>
      <c r="H3898" t="s">
        <v>265</v>
      </c>
      <c r="I3898">
        <v>0</v>
      </c>
      <c r="J3898">
        <v>0</v>
      </c>
      <c r="K3898">
        <v>0</v>
      </c>
    </row>
    <row r="3899" spans="1:11">
      <c r="A3899" s="57">
        <v>41426</v>
      </c>
      <c r="B3899">
        <v>2041</v>
      </c>
      <c r="C3899">
        <v>209743.84</v>
      </c>
      <c r="D3899">
        <v>209743.84</v>
      </c>
      <c r="E3899">
        <v>209743.84</v>
      </c>
      <c r="F3899">
        <v>5968</v>
      </c>
      <c r="G3899" t="s">
        <v>443</v>
      </c>
      <c r="H3899" t="s">
        <v>265</v>
      </c>
      <c r="I3899" t="s">
        <v>275</v>
      </c>
      <c r="J3899">
        <v>0.52</v>
      </c>
      <c r="K3899">
        <v>0</v>
      </c>
    </row>
    <row r="3900" spans="1:11">
      <c r="A3900" s="57">
        <v>41426</v>
      </c>
      <c r="B3900">
        <v>530</v>
      </c>
      <c r="C3900">
        <v>72133.279999999999</v>
      </c>
      <c r="D3900">
        <v>73805.119999999995</v>
      </c>
      <c r="E3900">
        <v>73805.119999999995</v>
      </c>
      <c r="F3900">
        <v>5968</v>
      </c>
      <c r="G3900" t="s">
        <v>443</v>
      </c>
      <c r="H3900" t="s">
        <v>267</v>
      </c>
      <c r="I3900" t="s">
        <v>275</v>
      </c>
      <c r="J3900">
        <v>0.52</v>
      </c>
      <c r="K3900">
        <v>0</v>
      </c>
    </row>
    <row r="3901" spans="1:11">
      <c r="A3901" s="57">
        <v>41426</v>
      </c>
      <c r="B3901">
        <v>5807</v>
      </c>
      <c r="C3901">
        <v>1406071.05</v>
      </c>
      <c r="D3901">
        <v>1406071.05</v>
      </c>
      <c r="E3901">
        <v>1406071.05</v>
      </c>
      <c r="F3901">
        <v>5969</v>
      </c>
      <c r="G3901" t="s">
        <v>444</v>
      </c>
      <c r="H3901" t="s">
        <v>265</v>
      </c>
      <c r="I3901" t="s">
        <v>275</v>
      </c>
      <c r="J3901">
        <v>0.52</v>
      </c>
      <c r="K3901">
        <v>0</v>
      </c>
    </row>
    <row r="3902" spans="1:11">
      <c r="A3902" s="57">
        <v>41426</v>
      </c>
      <c r="B3902">
        <v>12</v>
      </c>
      <c r="C3902">
        <v>-1413.72</v>
      </c>
      <c r="D3902">
        <v>0</v>
      </c>
      <c r="E3902">
        <v>-1373.7</v>
      </c>
      <c r="F3902">
        <v>5969</v>
      </c>
      <c r="G3902" t="s">
        <v>444</v>
      </c>
      <c r="H3902" t="s">
        <v>267</v>
      </c>
      <c r="I3902">
        <v>0</v>
      </c>
      <c r="J3902">
        <v>0</v>
      </c>
      <c r="K3902">
        <v>0</v>
      </c>
    </row>
    <row r="3903" spans="1:11">
      <c r="A3903" s="57">
        <v>41426</v>
      </c>
      <c r="B3903">
        <v>16057</v>
      </c>
      <c r="C3903">
        <v>1643451.24</v>
      </c>
      <c r="D3903">
        <v>1683720.76</v>
      </c>
      <c r="E3903">
        <v>1683720.76</v>
      </c>
      <c r="F3903">
        <v>5969</v>
      </c>
      <c r="G3903" t="s">
        <v>444</v>
      </c>
      <c r="H3903" t="s">
        <v>267</v>
      </c>
      <c r="I3903" t="s">
        <v>275</v>
      </c>
      <c r="J3903">
        <v>0.52</v>
      </c>
      <c r="K3903">
        <v>0</v>
      </c>
    </row>
    <row r="3904" spans="1:11">
      <c r="A3904" s="57">
        <v>41426</v>
      </c>
      <c r="B3904">
        <v>1200</v>
      </c>
      <c r="C3904">
        <v>176463.23</v>
      </c>
      <c r="D3904">
        <v>176463.23</v>
      </c>
      <c r="E3904">
        <v>176463.23</v>
      </c>
      <c r="F3904">
        <v>5970</v>
      </c>
      <c r="G3904" t="s">
        <v>445</v>
      </c>
      <c r="H3904" t="s">
        <v>265</v>
      </c>
      <c r="I3904" t="s">
        <v>268</v>
      </c>
      <c r="J3904">
        <v>0.5</v>
      </c>
      <c r="K3904">
        <v>0</v>
      </c>
    </row>
    <row r="3905" spans="1:11">
      <c r="A3905" s="57">
        <v>41426</v>
      </c>
      <c r="B3905">
        <v>183</v>
      </c>
      <c r="C3905">
        <v>27662.35</v>
      </c>
      <c r="D3905">
        <v>28496.33</v>
      </c>
      <c r="E3905">
        <v>28496.33</v>
      </c>
      <c r="F3905">
        <v>5970</v>
      </c>
      <c r="G3905" t="s">
        <v>445</v>
      </c>
      <c r="H3905" t="s">
        <v>267</v>
      </c>
      <c r="I3905" t="s">
        <v>268</v>
      </c>
      <c r="J3905">
        <v>0.5</v>
      </c>
      <c r="K3905">
        <v>0</v>
      </c>
    </row>
    <row r="3906" spans="1:11">
      <c r="A3906" s="57">
        <v>41426</v>
      </c>
      <c r="B3906">
        <v>101</v>
      </c>
      <c r="C3906">
        <v>86538.6</v>
      </c>
      <c r="D3906">
        <v>86538.6</v>
      </c>
      <c r="E3906">
        <v>86538.6</v>
      </c>
      <c r="F3906">
        <v>5971</v>
      </c>
      <c r="G3906" t="s">
        <v>446</v>
      </c>
      <c r="H3906" t="s">
        <v>265</v>
      </c>
      <c r="I3906" t="s">
        <v>268</v>
      </c>
      <c r="J3906">
        <v>0.5</v>
      </c>
      <c r="K3906">
        <v>0</v>
      </c>
    </row>
    <row r="3907" spans="1:11">
      <c r="A3907" s="57">
        <v>41426</v>
      </c>
      <c r="B3907">
        <v>111</v>
      </c>
      <c r="C3907">
        <v>26320</v>
      </c>
      <c r="D3907">
        <v>27109.599999999999</v>
      </c>
      <c r="E3907">
        <v>27109.599999999999</v>
      </c>
      <c r="F3907">
        <v>5971</v>
      </c>
      <c r="G3907" t="s">
        <v>446</v>
      </c>
      <c r="H3907" t="s">
        <v>267</v>
      </c>
      <c r="I3907" t="s">
        <v>268</v>
      </c>
      <c r="J3907">
        <v>0.5</v>
      </c>
      <c r="K3907">
        <v>0</v>
      </c>
    </row>
    <row r="3908" spans="1:11">
      <c r="A3908" s="57">
        <v>41426</v>
      </c>
      <c r="B3908">
        <v>380</v>
      </c>
      <c r="C3908">
        <v>56656.94</v>
      </c>
      <c r="D3908">
        <v>56656.94</v>
      </c>
      <c r="E3908">
        <v>56656.94</v>
      </c>
      <c r="F3908">
        <v>5972</v>
      </c>
      <c r="G3908" t="s">
        <v>447</v>
      </c>
      <c r="H3908" t="s">
        <v>265</v>
      </c>
      <c r="I3908" t="s">
        <v>268</v>
      </c>
      <c r="J3908">
        <v>0.5</v>
      </c>
      <c r="K3908">
        <v>0</v>
      </c>
    </row>
    <row r="3909" spans="1:11">
      <c r="A3909" s="57">
        <v>41426</v>
      </c>
      <c r="B3909">
        <v>12</v>
      </c>
      <c r="C3909">
        <v>750.7</v>
      </c>
      <c r="D3909">
        <v>773.26</v>
      </c>
      <c r="E3909">
        <v>773.26</v>
      </c>
      <c r="F3909">
        <v>5972</v>
      </c>
      <c r="G3909" t="s">
        <v>447</v>
      </c>
      <c r="H3909" t="s">
        <v>267</v>
      </c>
      <c r="I3909" t="s">
        <v>268</v>
      </c>
      <c r="J3909">
        <v>0.5</v>
      </c>
      <c r="K3909">
        <v>0</v>
      </c>
    </row>
    <row r="3910" spans="1:11">
      <c r="A3910" s="57">
        <v>41426</v>
      </c>
      <c r="B3910">
        <v>17</v>
      </c>
      <c r="C3910">
        <v>1265.67</v>
      </c>
      <c r="D3910">
        <v>1265.67</v>
      </c>
      <c r="E3910">
        <v>1265.67</v>
      </c>
      <c r="F3910">
        <v>5973</v>
      </c>
      <c r="G3910" t="s">
        <v>448</v>
      </c>
      <c r="H3910" t="s">
        <v>265</v>
      </c>
      <c r="I3910" t="s">
        <v>268</v>
      </c>
      <c r="J3910">
        <v>0.5</v>
      </c>
      <c r="K3910">
        <v>0</v>
      </c>
    </row>
    <row r="3911" spans="1:11">
      <c r="A3911" s="57">
        <v>41426</v>
      </c>
      <c r="B3911">
        <v>17</v>
      </c>
      <c r="C3911">
        <v>2519.94</v>
      </c>
      <c r="D3911">
        <v>2595.52</v>
      </c>
      <c r="E3911">
        <v>2595.52</v>
      </c>
      <c r="F3911">
        <v>5973</v>
      </c>
      <c r="G3911" t="s">
        <v>448</v>
      </c>
      <c r="H3911" t="s">
        <v>267</v>
      </c>
      <c r="I3911" t="s">
        <v>268</v>
      </c>
      <c r="J3911">
        <v>0.5</v>
      </c>
      <c r="K3911">
        <v>0</v>
      </c>
    </row>
    <row r="3912" spans="1:11">
      <c r="A3912" s="57">
        <v>41426</v>
      </c>
      <c r="B3912">
        <v>5</v>
      </c>
      <c r="C3912">
        <v>6428</v>
      </c>
      <c r="D3912">
        <v>6620.84</v>
      </c>
      <c r="E3912">
        <v>6620.84</v>
      </c>
      <c r="F3912">
        <v>5976</v>
      </c>
      <c r="G3912" t="s">
        <v>559</v>
      </c>
      <c r="H3912" t="s">
        <v>267</v>
      </c>
      <c r="I3912" t="s">
        <v>266</v>
      </c>
      <c r="J3912">
        <v>0.5</v>
      </c>
      <c r="K3912">
        <v>0</v>
      </c>
    </row>
    <row r="3913" spans="1:11">
      <c r="A3913" s="57">
        <v>41426</v>
      </c>
      <c r="B3913">
        <v>3375</v>
      </c>
      <c r="C3913">
        <v>316968.67</v>
      </c>
      <c r="D3913">
        <v>316968.67</v>
      </c>
      <c r="E3913">
        <v>316968.67</v>
      </c>
      <c r="F3913">
        <v>5977</v>
      </c>
      <c r="G3913" t="s">
        <v>449</v>
      </c>
      <c r="H3913" t="s">
        <v>265</v>
      </c>
      <c r="I3913" t="s">
        <v>268</v>
      </c>
      <c r="J3913">
        <v>0.5</v>
      </c>
      <c r="K3913">
        <v>0</v>
      </c>
    </row>
    <row r="3914" spans="1:11">
      <c r="A3914" s="57">
        <v>41426</v>
      </c>
      <c r="B3914">
        <v>712</v>
      </c>
      <c r="C3914">
        <v>101723.41</v>
      </c>
      <c r="D3914">
        <v>104828.05</v>
      </c>
      <c r="E3914">
        <v>104828.05</v>
      </c>
      <c r="F3914">
        <v>5977</v>
      </c>
      <c r="G3914" t="s">
        <v>449</v>
      </c>
      <c r="H3914" t="s">
        <v>267</v>
      </c>
      <c r="I3914" t="s">
        <v>268</v>
      </c>
      <c r="J3914">
        <v>0.5</v>
      </c>
      <c r="K3914">
        <v>0</v>
      </c>
    </row>
    <row r="3915" spans="1:11">
      <c r="A3915" s="57">
        <v>41426</v>
      </c>
      <c r="B3915">
        <v>10</v>
      </c>
      <c r="C3915">
        <v>843.66</v>
      </c>
      <c r="D3915">
        <v>868.96</v>
      </c>
      <c r="E3915">
        <v>868.96</v>
      </c>
      <c r="F3915">
        <v>5983</v>
      </c>
      <c r="G3915" t="s">
        <v>450</v>
      </c>
      <c r="H3915" t="s">
        <v>267</v>
      </c>
      <c r="I3915" t="s">
        <v>273</v>
      </c>
      <c r="J3915">
        <v>0.48</v>
      </c>
      <c r="K3915">
        <v>0</v>
      </c>
    </row>
    <row r="3916" spans="1:11">
      <c r="A3916" s="57">
        <v>41426</v>
      </c>
      <c r="B3916">
        <v>1612</v>
      </c>
      <c r="C3916">
        <v>122409.84</v>
      </c>
      <c r="D3916">
        <v>122409.84</v>
      </c>
      <c r="E3916">
        <v>122409.84</v>
      </c>
      <c r="F3916">
        <v>5992</v>
      </c>
      <c r="G3916" t="s">
        <v>451</v>
      </c>
      <c r="H3916" t="s">
        <v>265</v>
      </c>
      <c r="I3916" t="s">
        <v>268</v>
      </c>
      <c r="J3916">
        <v>0.5</v>
      </c>
      <c r="K3916">
        <v>0</v>
      </c>
    </row>
    <row r="3917" spans="1:11">
      <c r="A3917" s="57">
        <v>41426</v>
      </c>
      <c r="B3917">
        <v>84</v>
      </c>
      <c r="C3917">
        <v>6681.07</v>
      </c>
      <c r="D3917">
        <v>6910.37</v>
      </c>
      <c r="E3917">
        <v>6910.37</v>
      </c>
      <c r="F3917">
        <v>5992</v>
      </c>
      <c r="G3917" t="s">
        <v>451</v>
      </c>
      <c r="H3917" t="s">
        <v>267</v>
      </c>
      <c r="I3917" t="s">
        <v>268</v>
      </c>
      <c r="J3917">
        <v>0.5</v>
      </c>
      <c r="K3917">
        <v>0</v>
      </c>
    </row>
    <row r="3918" spans="1:11">
      <c r="A3918" s="57">
        <v>41426</v>
      </c>
      <c r="B3918">
        <v>52</v>
      </c>
      <c r="C3918">
        <v>3749</v>
      </c>
      <c r="D3918">
        <v>3872.86</v>
      </c>
      <c r="E3918">
        <v>3872.86</v>
      </c>
      <c r="F3918">
        <v>5993</v>
      </c>
      <c r="G3918" t="s">
        <v>452</v>
      </c>
      <c r="H3918" t="s">
        <v>267</v>
      </c>
      <c r="I3918" t="s">
        <v>268</v>
      </c>
      <c r="J3918">
        <v>0.5</v>
      </c>
      <c r="K3918">
        <v>0</v>
      </c>
    </row>
    <row r="3919" spans="1:11">
      <c r="A3919" s="57">
        <v>41426</v>
      </c>
      <c r="B3919">
        <v>3170</v>
      </c>
      <c r="C3919">
        <v>200755.63</v>
      </c>
      <c r="D3919">
        <v>200755.63</v>
      </c>
      <c r="E3919">
        <v>200755.63</v>
      </c>
      <c r="F3919">
        <v>5994</v>
      </c>
      <c r="G3919" t="s">
        <v>453</v>
      </c>
      <c r="H3919" t="s">
        <v>265</v>
      </c>
      <c r="I3919" t="s">
        <v>268</v>
      </c>
      <c r="J3919">
        <v>0.5</v>
      </c>
      <c r="K3919">
        <v>0</v>
      </c>
    </row>
    <row r="3920" spans="1:11">
      <c r="A3920" s="57">
        <v>41426</v>
      </c>
      <c r="B3920">
        <v>22</v>
      </c>
      <c r="C3920">
        <v>953.82</v>
      </c>
      <c r="D3920">
        <v>982.44</v>
      </c>
      <c r="E3920">
        <v>982.44</v>
      </c>
      <c r="F3920">
        <v>5994</v>
      </c>
      <c r="G3920" t="s">
        <v>453</v>
      </c>
      <c r="H3920" t="s">
        <v>267</v>
      </c>
      <c r="I3920" t="s">
        <v>268</v>
      </c>
      <c r="J3920">
        <v>0.5</v>
      </c>
      <c r="K3920">
        <v>0</v>
      </c>
    </row>
    <row r="3921" spans="1:11">
      <c r="A3921" s="57">
        <v>41426</v>
      </c>
      <c r="B3921">
        <v>1619</v>
      </c>
      <c r="C3921">
        <v>148251.95000000001</v>
      </c>
      <c r="D3921">
        <v>148251.95000000001</v>
      </c>
      <c r="E3921">
        <v>148251.95000000001</v>
      </c>
      <c r="F3921">
        <v>5995</v>
      </c>
      <c r="G3921" t="s">
        <v>454</v>
      </c>
      <c r="H3921" t="s">
        <v>265</v>
      </c>
      <c r="I3921" t="s">
        <v>268</v>
      </c>
      <c r="J3921">
        <v>0.5</v>
      </c>
      <c r="K3921">
        <v>0</v>
      </c>
    </row>
    <row r="3922" spans="1:11">
      <c r="A3922" s="57">
        <v>41426</v>
      </c>
      <c r="B3922">
        <v>18</v>
      </c>
      <c r="C3922">
        <v>1479.48</v>
      </c>
      <c r="D3922">
        <v>1540.4</v>
      </c>
      <c r="E3922">
        <v>1540.4</v>
      </c>
      <c r="F3922">
        <v>5995</v>
      </c>
      <c r="G3922" t="s">
        <v>454</v>
      </c>
      <c r="H3922" t="s">
        <v>267</v>
      </c>
      <c r="I3922" t="s">
        <v>268</v>
      </c>
      <c r="J3922">
        <v>0.5</v>
      </c>
      <c r="K3922">
        <v>0</v>
      </c>
    </row>
    <row r="3923" spans="1:11">
      <c r="A3923" s="57">
        <v>41426</v>
      </c>
      <c r="B3923">
        <v>359</v>
      </c>
      <c r="C3923">
        <v>79634.009999999995</v>
      </c>
      <c r="D3923">
        <v>79634.009999999995</v>
      </c>
      <c r="E3923">
        <v>79634.009999999995</v>
      </c>
      <c r="F3923">
        <v>5996</v>
      </c>
      <c r="G3923" t="s">
        <v>455</v>
      </c>
      <c r="H3923" t="s">
        <v>265</v>
      </c>
      <c r="I3923" t="s">
        <v>268</v>
      </c>
      <c r="J3923">
        <v>0.5</v>
      </c>
      <c r="K3923">
        <v>0</v>
      </c>
    </row>
    <row r="3924" spans="1:11">
      <c r="A3924" s="57">
        <v>41426</v>
      </c>
      <c r="B3924">
        <v>6</v>
      </c>
      <c r="C3924">
        <v>273.32</v>
      </c>
      <c r="D3924">
        <v>281.89999999999998</v>
      </c>
      <c r="E3924">
        <v>281.89999999999998</v>
      </c>
      <c r="F3924">
        <v>5996</v>
      </c>
      <c r="G3924" t="s">
        <v>455</v>
      </c>
      <c r="H3924" t="s">
        <v>267</v>
      </c>
      <c r="I3924" t="s">
        <v>268</v>
      </c>
      <c r="J3924">
        <v>0.5</v>
      </c>
      <c r="K3924">
        <v>0</v>
      </c>
    </row>
    <row r="3925" spans="1:11">
      <c r="A3925" s="57">
        <v>41426</v>
      </c>
      <c r="B3925">
        <v>831</v>
      </c>
      <c r="C3925">
        <v>89384.95</v>
      </c>
      <c r="D3925">
        <v>89384.95</v>
      </c>
      <c r="E3925">
        <v>89384.95</v>
      </c>
      <c r="F3925">
        <v>5998</v>
      </c>
      <c r="G3925" t="s">
        <v>456</v>
      </c>
      <c r="H3925" t="s">
        <v>265</v>
      </c>
      <c r="I3925" t="s">
        <v>268</v>
      </c>
      <c r="J3925">
        <v>0.5</v>
      </c>
      <c r="K3925">
        <v>0</v>
      </c>
    </row>
    <row r="3926" spans="1:11">
      <c r="A3926" s="57">
        <v>41426</v>
      </c>
      <c r="B3926">
        <v>2</v>
      </c>
      <c r="C3926">
        <v>370.53</v>
      </c>
      <c r="D3926">
        <v>381.65</v>
      </c>
      <c r="E3926">
        <v>381.65</v>
      </c>
      <c r="F3926">
        <v>5998</v>
      </c>
      <c r="G3926" t="s">
        <v>456</v>
      </c>
      <c r="H3926" t="s">
        <v>267</v>
      </c>
      <c r="I3926" t="s">
        <v>268</v>
      </c>
      <c r="J3926">
        <v>0.5</v>
      </c>
      <c r="K3926">
        <v>0</v>
      </c>
    </row>
    <row r="3927" spans="1:11">
      <c r="A3927" s="57">
        <v>41426</v>
      </c>
      <c r="B3927">
        <v>16353</v>
      </c>
      <c r="C3927">
        <v>2168241.94</v>
      </c>
      <c r="D3927">
        <v>2168241.94</v>
      </c>
      <c r="E3927">
        <v>2168241.94</v>
      </c>
      <c r="F3927">
        <v>5999</v>
      </c>
      <c r="G3927" t="s">
        <v>457</v>
      </c>
      <c r="H3927" t="s">
        <v>265</v>
      </c>
      <c r="I3927" t="s">
        <v>268</v>
      </c>
      <c r="J3927">
        <v>0.5</v>
      </c>
      <c r="K3927">
        <v>0</v>
      </c>
    </row>
    <row r="3928" spans="1:11">
      <c r="A3928" s="57">
        <v>41426</v>
      </c>
      <c r="B3928">
        <v>1595</v>
      </c>
      <c r="C3928">
        <v>219862.53</v>
      </c>
      <c r="D3928">
        <v>226510.21</v>
      </c>
      <c r="E3928">
        <v>226510.21</v>
      </c>
      <c r="F3928">
        <v>5999</v>
      </c>
      <c r="G3928" t="s">
        <v>457</v>
      </c>
      <c r="H3928" t="s">
        <v>267</v>
      </c>
      <c r="I3928" t="s">
        <v>268</v>
      </c>
      <c r="J3928">
        <v>0.5</v>
      </c>
      <c r="K3928">
        <v>0</v>
      </c>
    </row>
    <row r="3929" spans="1:11">
      <c r="A3929" s="57">
        <v>41426</v>
      </c>
      <c r="B3929">
        <v>2</v>
      </c>
      <c r="C3929">
        <v>2034.47</v>
      </c>
      <c r="D3929">
        <v>2095.5100000000002</v>
      </c>
      <c r="E3929">
        <v>2095.5100000000002</v>
      </c>
      <c r="F3929">
        <v>6011</v>
      </c>
      <c r="G3929" t="s">
        <v>458</v>
      </c>
      <c r="H3929" t="s">
        <v>267</v>
      </c>
      <c r="I3929" t="s">
        <v>266</v>
      </c>
      <c r="J3929">
        <v>0.5</v>
      </c>
      <c r="K3929">
        <v>0</v>
      </c>
    </row>
    <row r="3930" spans="1:11">
      <c r="A3930" s="57">
        <v>41426</v>
      </c>
      <c r="B3930">
        <v>3217</v>
      </c>
      <c r="C3930">
        <v>972123.27</v>
      </c>
      <c r="D3930">
        <v>972123.27</v>
      </c>
      <c r="E3930">
        <v>972123.27</v>
      </c>
      <c r="F3930">
        <v>6012</v>
      </c>
      <c r="G3930" t="s">
        <v>459</v>
      </c>
      <c r="H3930" t="s">
        <v>265</v>
      </c>
      <c r="I3930" t="s">
        <v>266</v>
      </c>
      <c r="J3930">
        <v>0.5</v>
      </c>
      <c r="K3930">
        <v>0</v>
      </c>
    </row>
    <row r="3931" spans="1:11">
      <c r="A3931" s="57">
        <v>41426</v>
      </c>
      <c r="B3931">
        <v>275</v>
      </c>
      <c r="C3931">
        <v>-30884.52</v>
      </c>
      <c r="D3931">
        <v>-30685.759999999998</v>
      </c>
      <c r="E3931">
        <v>-30685.759999999998</v>
      </c>
      <c r="F3931">
        <v>6012</v>
      </c>
      <c r="G3931" t="s">
        <v>459</v>
      </c>
      <c r="H3931" t="s">
        <v>267</v>
      </c>
      <c r="I3931" t="s">
        <v>266</v>
      </c>
      <c r="J3931">
        <v>0.5</v>
      </c>
      <c r="K3931">
        <v>0</v>
      </c>
    </row>
    <row r="3932" spans="1:11">
      <c r="A3932" s="57">
        <v>41426</v>
      </c>
      <c r="B3932">
        <v>1</v>
      </c>
      <c r="C3932">
        <v>156.61000000000001</v>
      </c>
      <c r="D3932">
        <v>156.61000000000001</v>
      </c>
      <c r="E3932">
        <v>156.61000000000001</v>
      </c>
      <c r="F3932">
        <v>6051</v>
      </c>
      <c r="G3932" t="s">
        <v>561</v>
      </c>
      <c r="H3932" t="s">
        <v>265</v>
      </c>
      <c r="I3932" t="s">
        <v>266</v>
      </c>
      <c r="J3932">
        <v>0.5</v>
      </c>
      <c r="K3932">
        <v>0</v>
      </c>
    </row>
    <row r="3933" spans="1:11">
      <c r="A3933" s="57">
        <v>41426</v>
      </c>
      <c r="B3933">
        <v>1</v>
      </c>
      <c r="C3933">
        <v>303.83999999999997</v>
      </c>
      <c r="D3933">
        <v>312.95999999999998</v>
      </c>
      <c r="E3933">
        <v>312.95999999999998</v>
      </c>
      <c r="F3933">
        <v>6051</v>
      </c>
      <c r="G3933" t="s">
        <v>561</v>
      </c>
      <c r="H3933" t="s">
        <v>267</v>
      </c>
      <c r="I3933" t="s">
        <v>266</v>
      </c>
      <c r="J3933">
        <v>0.5</v>
      </c>
      <c r="K3933">
        <v>0</v>
      </c>
    </row>
    <row r="3934" spans="1:11">
      <c r="A3934" s="57">
        <v>41426</v>
      </c>
      <c r="B3934">
        <v>4</v>
      </c>
      <c r="C3934">
        <v>2583.21</v>
      </c>
      <c r="D3934">
        <v>2583.21</v>
      </c>
      <c r="E3934">
        <v>2583.21</v>
      </c>
      <c r="F3934">
        <v>6211</v>
      </c>
      <c r="G3934" t="s">
        <v>460</v>
      </c>
      <c r="H3934" t="s">
        <v>265</v>
      </c>
      <c r="I3934" t="s">
        <v>266</v>
      </c>
      <c r="J3934">
        <v>0.5</v>
      </c>
      <c r="K3934">
        <v>0</v>
      </c>
    </row>
    <row r="3935" spans="1:11">
      <c r="A3935" s="57">
        <v>41426</v>
      </c>
      <c r="B3935">
        <v>3</v>
      </c>
      <c r="C3935">
        <v>3011.97</v>
      </c>
      <c r="D3935">
        <v>3102.33</v>
      </c>
      <c r="E3935">
        <v>3102.33</v>
      </c>
      <c r="F3935">
        <v>6211</v>
      </c>
      <c r="G3935" t="s">
        <v>460</v>
      </c>
      <c r="H3935" t="s">
        <v>267</v>
      </c>
      <c r="I3935" t="s">
        <v>266</v>
      </c>
      <c r="J3935">
        <v>0.5</v>
      </c>
      <c r="K3935">
        <v>0</v>
      </c>
    </row>
    <row r="3936" spans="1:11">
      <c r="A3936" s="57">
        <v>41426</v>
      </c>
      <c r="B3936">
        <v>5</v>
      </c>
      <c r="C3936">
        <v>287.92</v>
      </c>
      <c r="D3936">
        <v>0</v>
      </c>
      <c r="E3936">
        <v>287.92</v>
      </c>
      <c r="F3936">
        <v>6300</v>
      </c>
      <c r="G3936" t="s">
        <v>461</v>
      </c>
      <c r="H3936" t="s">
        <v>265</v>
      </c>
      <c r="I3936">
        <v>0</v>
      </c>
      <c r="J3936">
        <v>0</v>
      </c>
      <c r="K3936">
        <v>0</v>
      </c>
    </row>
    <row r="3937" spans="1:11">
      <c r="A3937" s="57">
        <v>41426</v>
      </c>
      <c r="B3937">
        <v>44700</v>
      </c>
      <c r="C3937">
        <v>13747568.630000001</v>
      </c>
      <c r="D3937">
        <v>13747568.630000001</v>
      </c>
      <c r="E3937">
        <v>13747568.630000001</v>
      </c>
      <c r="F3937">
        <v>6300</v>
      </c>
      <c r="G3937" t="s">
        <v>461</v>
      </c>
      <c r="H3937" t="s">
        <v>265</v>
      </c>
      <c r="I3937" t="s">
        <v>266</v>
      </c>
      <c r="J3937">
        <v>0.5</v>
      </c>
      <c r="K3937">
        <v>0</v>
      </c>
    </row>
    <row r="3938" spans="1:11">
      <c r="A3938" s="57">
        <v>41426</v>
      </c>
      <c r="B3938">
        <v>143</v>
      </c>
      <c r="C3938">
        <v>35345.54</v>
      </c>
      <c r="D3938">
        <v>36121.1</v>
      </c>
      <c r="E3938">
        <v>36121.1</v>
      </c>
      <c r="F3938">
        <v>6300</v>
      </c>
      <c r="G3938" t="s">
        <v>461</v>
      </c>
      <c r="H3938" t="s">
        <v>267</v>
      </c>
      <c r="I3938" t="s">
        <v>266</v>
      </c>
      <c r="J3938">
        <v>0.5</v>
      </c>
      <c r="K3938">
        <v>0</v>
      </c>
    </row>
    <row r="3939" spans="1:11">
      <c r="A3939" s="57">
        <v>41426</v>
      </c>
      <c r="B3939">
        <v>1</v>
      </c>
      <c r="C3939">
        <v>75.900000000000006</v>
      </c>
      <c r="D3939">
        <v>0</v>
      </c>
      <c r="E3939">
        <v>75.900000000000006</v>
      </c>
      <c r="F3939">
        <v>7011</v>
      </c>
      <c r="G3939" t="s">
        <v>462</v>
      </c>
      <c r="H3939" t="s">
        <v>265</v>
      </c>
      <c r="I3939">
        <v>0</v>
      </c>
      <c r="J3939">
        <v>0</v>
      </c>
      <c r="K3939">
        <v>0</v>
      </c>
    </row>
    <row r="3940" spans="1:11">
      <c r="A3940" s="57">
        <v>41426</v>
      </c>
      <c r="B3940">
        <v>17744</v>
      </c>
      <c r="C3940">
        <v>4560652.49</v>
      </c>
      <c r="D3940">
        <v>4560652.49</v>
      </c>
      <c r="E3940">
        <v>4560652.49</v>
      </c>
      <c r="F3940">
        <v>7011</v>
      </c>
      <c r="G3940" t="s">
        <v>462</v>
      </c>
      <c r="H3940" t="s">
        <v>265</v>
      </c>
      <c r="I3940" t="s">
        <v>276</v>
      </c>
      <c r="J3940">
        <v>0.52</v>
      </c>
      <c r="K3940">
        <v>0</v>
      </c>
    </row>
    <row r="3941" spans="1:11">
      <c r="A3941" s="57">
        <v>41426</v>
      </c>
      <c r="B3941">
        <v>12943</v>
      </c>
      <c r="C3941">
        <v>6680274.4000000004</v>
      </c>
      <c r="D3941">
        <v>6885687.4199999999</v>
      </c>
      <c r="E3941">
        <v>6885687.4199999999</v>
      </c>
      <c r="F3941">
        <v>7011</v>
      </c>
      <c r="G3941" t="s">
        <v>462</v>
      </c>
      <c r="H3941" t="s">
        <v>267</v>
      </c>
      <c r="I3941" t="s">
        <v>276</v>
      </c>
      <c r="J3941">
        <v>0.52</v>
      </c>
      <c r="K3941">
        <v>0</v>
      </c>
    </row>
    <row r="3942" spans="1:11">
      <c r="A3942" s="57">
        <v>41426</v>
      </c>
      <c r="B3942">
        <v>150</v>
      </c>
      <c r="C3942">
        <v>70687.03</v>
      </c>
      <c r="D3942">
        <v>72984.13</v>
      </c>
      <c r="E3942">
        <v>72984.13</v>
      </c>
      <c r="F3942">
        <v>7012</v>
      </c>
      <c r="G3942" t="s">
        <v>463</v>
      </c>
      <c r="H3942" t="s">
        <v>267</v>
      </c>
      <c r="I3942" t="s">
        <v>276</v>
      </c>
      <c r="J3942">
        <v>0.52</v>
      </c>
      <c r="K3942">
        <v>0</v>
      </c>
    </row>
    <row r="3943" spans="1:11">
      <c r="A3943" s="57">
        <v>41426</v>
      </c>
      <c r="B3943">
        <v>11</v>
      </c>
      <c r="C3943">
        <v>2378.62</v>
      </c>
      <c r="D3943">
        <v>2461.06</v>
      </c>
      <c r="E3943">
        <v>2461.06</v>
      </c>
      <c r="F3943">
        <v>7032</v>
      </c>
      <c r="G3943" t="s">
        <v>464</v>
      </c>
      <c r="H3943" t="s">
        <v>267</v>
      </c>
      <c r="I3943" t="s">
        <v>276</v>
      </c>
      <c r="J3943">
        <v>0.52</v>
      </c>
      <c r="K3943">
        <v>0</v>
      </c>
    </row>
    <row r="3944" spans="1:11">
      <c r="A3944" s="57">
        <v>41426</v>
      </c>
      <c r="B3944">
        <v>136</v>
      </c>
      <c r="C3944">
        <v>20296.2</v>
      </c>
      <c r="D3944">
        <v>20296.2</v>
      </c>
      <c r="E3944">
        <v>20296.2</v>
      </c>
      <c r="F3944">
        <v>7033</v>
      </c>
      <c r="G3944" t="s">
        <v>465</v>
      </c>
      <c r="H3944" t="s">
        <v>265</v>
      </c>
      <c r="I3944" t="s">
        <v>276</v>
      </c>
      <c r="J3944">
        <v>0.52</v>
      </c>
      <c r="K3944">
        <v>0</v>
      </c>
    </row>
    <row r="3945" spans="1:11">
      <c r="A3945" s="57">
        <v>41426</v>
      </c>
      <c r="B3945">
        <v>15</v>
      </c>
      <c r="C3945">
        <v>1966.12</v>
      </c>
      <c r="D3945">
        <v>2025.06</v>
      </c>
      <c r="E3945">
        <v>2025.06</v>
      </c>
      <c r="F3945">
        <v>7033</v>
      </c>
      <c r="G3945" t="s">
        <v>465</v>
      </c>
      <c r="H3945" t="s">
        <v>267</v>
      </c>
      <c r="I3945" t="s">
        <v>276</v>
      </c>
      <c r="J3945">
        <v>0.52</v>
      </c>
      <c r="K3945">
        <v>0</v>
      </c>
    </row>
    <row r="3946" spans="1:11">
      <c r="A3946" s="57">
        <v>41426</v>
      </c>
      <c r="B3946">
        <v>18</v>
      </c>
      <c r="C3946">
        <v>1128.05</v>
      </c>
      <c r="D3946">
        <v>1128.05</v>
      </c>
      <c r="E3946">
        <v>1128.05</v>
      </c>
      <c r="F3946">
        <v>7210</v>
      </c>
      <c r="G3946" t="s">
        <v>466</v>
      </c>
      <c r="H3946" t="s">
        <v>265</v>
      </c>
      <c r="I3946" t="s">
        <v>266</v>
      </c>
      <c r="J3946">
        <v>0.5</v>
      </c>
      <c r="K3946">
        <v>0</v>
      </c>
    </row>
    <row r="3947" spans="1:11">
      <c r="A3947" s="57">
        <v>41426</v>
      </c>
      <c r="B3947">
        <v>2</v>
      </c>
      <c r="C3947">
        <v>44.55</v>
      </c>
      <c r="D3947">
        <v>45.89</v>
      </c>
      <c r="E3947">
        <v>45.89</v>
      </c>
      <c r="F3947">
        <v>7210</v>
      </c>
      <c r="G3947" t="s">
        <v>466</v>
      </c>
      <c r="H3947" t="s">
        <v>267</v>
      </c>
      <c r="I3947" t="s">
        <v>266</v>
      </c>
      <c r="J3947">
        <v>0.5</v>
      </c>
      <c r="K3947">
        <v>0</v>
      </c>
    </row>
    <row r="3948" spans="1:11">
      <c r="A3948" s="57">
        <v>41426</v>
      </c>
      <c r="B3948">
        <v>1</v>
      </c>
      <c r="C3948">
        <v>9.39</v>
      </c>
      <c r="D3948">
        <v>9.67</v>
      </c>
      <c r="E3948">
        <v>9.67</v>
      </c>
      <c r="F3948">
        <v>7211</v>
      </c>
      <c r="G3948" t="s">
        <v>467</v>
      </c>
      <c r="H3948" t="s">
        <v>267</v>
      </c>
      <c r="I3948" t="s">
        <v>266</v>
      </c>
      <c r="J3948">
        <v>0.5</v>
      </c>
      <c r="K3948">
        <v>0</v>
      </c>
    </row>
    <row r="3949" spans="1:11">
      <c r="A3949" s="57">
        <v>41426</v>
      </c>
      <c r="B3949">
        <v>1228</v>
      </c>
      <c r="C3949">
        <v>60630.13</v>
      </c>
      <c r="D3949">
        <v>60630.13</v>
      </c>
      <c r="E3949">
        <v>60630.13</v>
      </c>
      <c r="F3949">
        <v>7216</v>
      </c>
      <c r="G3949" t="s">
        <v>468</v>
      </c>
      <c r="H3949" t="s">
        <v>265</v>
      </c>
      <c r="I3949" t="s">
        <v>266</v>
      </c>
      <c r="J3949">
        <v>0.5</v>
      </c>
      <c r="K3949">
        <v>0</v>
      </c>
    </row>
    <row r="3950" spans="1:11">
      <c r="A3950" s="57">
        <v>41426</v>
      </c>
      <c r="B3950">
        <v>14</v>
      </c>
      <c r="C3950">
        <v>377.11</v>
      </c>
      <c r="D3950">
        <v>388.43</v>
      </c>
      <c r="E3950">
        <v>388.43</v>
      </c>
      <c r="F3950">
        <v>7216</v>
      </c>
      <c r="G3950" t="s">
        <v>468</v>
      </c>
      <c r="H3950" t="s">
        <v>267</v>
      </c>
      <c r="I3950" t="s">
        <v>266</v>
      </c>
      <c r="J3950">
        <v>0.5</v>
      </c>
      <c r="K3950">
        <v>0</v>
      </c>
    </row>
    <row r="3951" spans="1:11">
      <c r="A3951" s="57">
        <v>41426</v>
      </c>
      <c r="B3951">
        <v>58</v>
      </c>
      <c r="C3951">
        <v>16603.95</v>
      </c>
      <c r="D3951">
        <v>16603.95</v>
      </c>
      <c r="E3951">
        <v>16603.95</v>
      </c>
      <c r="F3951">
        <v>7217</v>
      </c>
      <c r="G3951" t="s">
        <v>469</v>
      </c>
      <c r="H3951" t="s">
        <v>265</v>
      </c>
      <c r="I3951" t="s">
        <v>266</v>
      </c>
      <c r="J3951">
        <v>0.5</v>
      </c>
      <c r="K3951">
        <v>0</v>
      </c>
    </row>
    <row r="3952" spans="1:11">
      <c r="A3952" s="57">
        <v>41426</v>
      </c>
      <c r="B3952">
        <v>87</v>
      </c>
      <c r="C3952">
        <v>18760.55</v>
      </c>
      <c r="D3952">
        <v>18760.55</v>
      </c>
      <c r="E3952">
        <v>18760.55</v>
      </c>
      <c r="F3952">
        <v>7221</v>
      </c>
      <c r="G3952" t="s">
        <v>470</v>
      </c>
      <c r="H3952" t="s">
        <v>265</v>
      </c>
      <c r="I3952" t="s">
        <v>266</v>
      </c>
      <c r="J3952">
        <v>0.5</v>
      </c>
      <c r="K3952">
        <v>0</v>
      </c>
    </row>
    <row r="3953" spans="1:11">
      <c r="A3953" s="57">
        <v>41426</v>
      </c>
      <c r="B3953">
        <v>21</v>
      </c>
      <c r="C3953">
        <v>2147.02</v>
      </c>
      <c r="D3953">
        <v>2211.52</v>
      </c>
      <c r="E3953">
        <v>2211.52</v>
      </c>
      <c r="F3953">
        <v>7221</v>
      </c>
      <c r="G3953" t="s">
        <v>470</v>
      </c>
      <c r="H3953" t="s">
        <v>267</v>
      </c>
      <c r="I3953" t="s">
        <v>266</v>
      </c>
      <c r="J3953">
        <v>0.5</v>
      </c>
      <c r="K3953">
        <v>0</v>
      </c>
    </row>
    <row r="3954" spans="1:11">
      <c r="A3954" s="57">
        <v>41426</v>
      </c>
      <c r="B3954">
        <v>6656</v>
      </c>
      <c r="C3954">
        <v>741688.98</v>
      </c>
      <c r="D3954">
        <v>741688.98</v>
      </c>
      <c r="E3954">
        <v>741688.98</v>
      </c>
      <c r="F3954">
        <v>7230</v>
      </c>
      <c r="G3954" t="s">
        <v>471</v>
      </c>
      <c r="H3954" t="s">
        <v>265</v>
      </c>
      <c r="I3954" t="s">
        <v>266</v>
      </c>
      <c r="J3954">
        <v>0.5</v>
      </c>
      <c r="K3954">
        <v>0</v>
      </c>
    </row>
    <row r="3955" spans="1:11">
      <c r="A3955" s="57">
        <v>41426</v>
      </c>
      <c r="B3955">
        <v>181</v>
      </c>
      <c r="C3955">
        <v>20337.82</v>
      </c>
      <c r="D3955">
        <v>20996.28</v>
      </c>
      <c r="E3955">
        <v>20996.28</v>
      </c>
      <c r="F3955">
        <v>7230</v>
      </c>
      <c r="G3955" t="s">
        <v>471</v>
      </c>
      <c r="H3955" t="s">
        <v>267</v>
      </c>
      <c r="I3955" t="s">
        <v>266</v>
      </c>
      <c r="J3955">
        <v>0.5</v>
      </c>
      <c r="K3955">
        <v>0</v>
      </c>
    </row>
    <row r="3956" spans="1:11">
      <c r="A3956" s="57">
        <v>41426</v>
      </c>
      <c r="B3956">
        <v>51</v>
      </c>
      <c r="C3956">
        <v>125332.7</v>
      </c>
      <c r="D3956">
        <v>125332.7</v>
      </c>
      <c r="E3956">
        <v>125332.7</v>
      </c>
      <c r="F3956">
        <v>7261</v>
      </c>
      <c r="G3956" t="s">
        <v>472</v>
      </c>
      <c r="H3956" t="s">
        <v>265</v>
      </c>
      <c r="I3956" t="s">
        <v>266</v>
      </c>
      <c r="J3956">
        <v>0.5</v>
      </c>
      <c r="K3956">
        <v>0</v>
      </c>
    </row>
    <row r="3957" spans="1:11">
      <c r="A3957" s="57">
        <v>41426</v>
      </c>
      <c r="B3957">
        <v>21</v>
      </c>
      <c r="C3957">
        <v>7478.35</v>
      </c>
      <c r="D3957">
        <v>7478.35</v>
      </c>
      <c r="E3957">
        <v>7478.35</v>
      </c>
      <c r="F3957">
        <v>7273</v>
      </c>
      <c r="G3957" t="s">
        <v>473</v>
      </c>
      <c r="H3957" t="s">
        <v>265</v>
      </c>
      <c r="I3957" t="s">
        <v>266</v>
      </c>
      <c r="J3957">
        <v>0.5</v>
      </c>
      <c r="K3957">
        <v>0</v>
      </c>
    </row>
    <row r="3958" spans="1:11">
      <c r="A3958" s="57">
        <v>41426</v>
      </c>
      <c r="B3958">
        <v>24</v>
      </c>
      <c r="C3958">
        <v>1619.33</v>
      </c>
      <c r="D3958">
        <v>1667.97</v>
      </c>
      <c r="E3958">
        <v>1667.97</v>
      </c>
      <c r="F3958">
        <v>7273</v>
      </c>
      <c r="G3958" t="s">
        <v>473</v>
      </c>
      <c r="H3958" t="s">
        <v>267</v>
      </c>
      <c r="I3958" t="s">
        <v>266</v>
      </c>
      <c r="J3958">
        <v>0.5</v>
      </c>
      <c r="K3958">
        <v>0</v>
      </c>
    </row>
    <row r="3959" spans="1:11">
      <c r="A3959" s="57">
        <v>41426</v>
      </c>
      <c r="B3959">
        <v>2</v>
      </c>
      <c r="C3959">
        <v>314.10000000000002</v>
      </c>
      <c r="D3959">
        <v>314.10000000000002</v>
      </c>
      <c r="E3959">
        <v>314.10000000000002</v>
      </c>
      <c r="F3959">
        <v>7276</v>
      </c>
      <c r="G3959" t="s">
        <v>474</v>
      </c>
      <c r="H3959" t="s">
        <v>265</v>
      </c>
      <c r="I3959" t="s">
        <v>266</v>
      </c>
      <c r="J3959">
        <v>0.5</v>
      </c>
      <c r="K3959">
        <v>0</v>
      </c>
    </row>
    <row r="3960" spans="1:11">
      <c r="A3960" s="57">
        <v>41426</v>
      </c>
      <c r="B3960">
        <v>8</v>
      </c>
      <c r="C3960">
        <v>3395.57</v>
      </c>
      <c r="D3960">
        <v>3497.45</v>
      </c>
      <c r="E3960">
        <v>3497.45</v>
      </c>
      <c r="F3960">
        <v>7277</v>
      </c>
      <c r="G3960" t="s">
        <v>475</v>
      </c>
      <c r="H3960" t="s">
        <v>267</v>
      </c>
      <c r="I3960" t="s">
        <v>266</v>
      </c>
      <c r="J3960">
        <v>0.5</v>
      </c>
      <c r="K3960">
        <v>0</v>
      </c>
    </row>
    <row r="3961" spans="1:11">
      <c r="A3961" s="57">
        <v>41426</v>
      </c>
      <c r="B3961">
        <v>3</v>
      </c>
      <c r="C3961">
        <v>110.08</v>
      </c>
      <c r="D3961">
        <v>113.38</v>
      </c>
      <c r="E3961">
        <v>113.38</v>
      </c>
      <c r="F3961">
        <v>7278</v>
      </c>
      <c r="G3961" t="s">
        <v>476</v>
      </c>
      <c r="H3961" t="s">
        <v>267</v>
      </c>
      <c r="I3961" t="s">
        <v>266</v>
      </c>
      <c r="J3961">
        <v>0.5</v>
      </c>
      <c r="K3961">
        <v>0</v>
      </c>
    </row>
    <row r="3962" spans="1:11">
      <c r="A3962" s="57">
        <v>41426</v>
      </c>
      <c r="B3962">
        <v>103</v>
      </c>
      <c r="C3962">
        <v>16647.48</v>
      </c>
      <c r="D3962">
        <v>16647.48</v>
      </c>
      <c r="E3962">
        <v>16647.48</v>
      </c>
      <c r="F3962">
        <v>7296</v>
      </c>
      <c r="G3962" t="s">
        <v>477</v>
      </c>
      <c r="H3962" t="s">
        <v>265</v>
      </c>
      <c r="I3962" t="s">
        <v>268</v>
      </c>
      <c r="J3962">
        <v>0.5</v>
      </c>
      <c r="K3962">
        <v>0</v>
      </c>
    </row>
    <row r="3963" spans="1:11">
      <c r="A3963" s="57">
        <v>41426</v>
      </c>
      <c r="B3963">
        <v>11</v>
      </c>
      <c r="C3963">
        <v>1913.99</v>
      </c>
      <c r="D3963">
        <v>1971.43</v>
      </c>
      <c r="E3963">
        <v>1971.43</v>
      </c>
      <c r="F3963">
        <v>7296</v>
      </c>
      <c r="G3963" t="s">
        <v>477</v>
      </c>
      <c r="H3963" t="s">
        <v>267</v>
      </c>
      <c r="I3963" t="s">
        <v>268</v>
      </c>
      <c r="J3963">
        <v>0.5</v>
      </c>
      <c r="K3963">
        <v>0</v>
      </c>
    </row>
    <row r="3964" spans="1:11">
      <c r="A3964" s="57">
        <v>41426</v>
      </c>
      <c r="B3964">
        <v>11</v>
      </c>
      <c r="C3964">
        <v>3147</v>
      </c>
      <c r="D3964">
        <v>3147</v>
      </c>
      <c r="E3964">
        <v>3147</v>
      </c>
      <c r="F3964">
        <v>7297</v>
      </c>
      <c r="G3964" t="s">
        <v>478</v>
      </c>
      <c r="H3964" t="s">
        <v>265</v>
      </c>
      <c r="I3964" t="s">
        <v>266</v>
      </c>
      <c r="J3964">
        <v>0.5</v>
      </c>
      <c r="K3964">
        <v>0</v>
      </c>
    </row>
    <row r="3965" spans="1:11">
      <c r="A3965" s="57">
        <v>41426</v>
      </c>
      <c r="B3965">
        <v>23</v>
      </c>
      <c r="C3965">
        <v>2573.52</v>
      </c>
      <c r="D3965">
        <v>2652.4</v>
      </c>
      <c r="E3965">
        <v>2652.4</v>
      </c>
      <c r="F3965">
        <v>7297</v>
      </c>
      <c r="G3965" t="s">
        <v>478</v>
      </c>
      <c r="H3965" t="s">
        <v>267</v>
      </c>
      <c r="I3965" t="s">
        <v>266</v>
      </c>
      <c r="J3965">
        <v>0.5</v>
      </c>
      <c r="K3965">
        <v>0</v>
      </c>
    </row>
    <row r="3966" spans="1:11">
      <c r="A3966" s="57">
        <v>41426</v>
      </c>
      <c r="B3966">
        <v>133</v>
      </c>
      <c r="C3966">
        <v>8986.36</v>
      </c>
      <c r="D3966">
        <v>8986.36</v>
      </c>
      <c r="E3966">
        <v>8986.36</v>
      </c>
      <c r="F3966">
        <v>7298</v>
      </c>
      <c r="G3966" t="s">
        <v>479</v>
      </c>
      <c r="H3966" t="s">
        <v>265</v>
      </c>
      <c r="I3966" t="s">
        <v>266</v>
      </c>
      <c r="J3966">
        <v>0.5</v>
      </c>
      <c r="K3966">
        <v>0</v>
      </c>
    </row>
    <row r="3967" spans="1:11">
      <c r="A3967" s="57">
        <v>41426</v>
      </c>
      <c r="B3967">
        <v>108</v>
      </c>
      <c r="C3967">
        <v>14302.37</v>
      </c>
      <c r="D3967">
        <v>14734.49</v>
      </c>
      <c r="E3967">
        <v>14734.49</v>
      </c>
      <c r="F3967">
        <v>7298</v>
      </c>
      <c r="G3967" t="s">
        <v>479</v>
      </c>
      <c r="H3967" t="s">
        <v>267</v>
      </c>
      <c r="I3967" t="s">
        <v>266</v>
      </c>
      <c r="J3967">
        <v>0.5</v>
      </c>
      <c r="K3967">
        <v>0</v>
      </c>
    </row>
    <row r="3968" spans="1:11">
      <c r="A3968" s="57">
        <v>41426</v>
      </c>
      <c r="B3968">
        <v>174</v>
      </c>
      <c r="C3968">
        <v>83538.41</v>
      </c>
      <c r="D3968">
        <v>83538.41</v>
      </c>
      <c r="E3968">
        <v>83538.41</v>
      </c>
      <c r="F3968">
        <v>7299</v>
      </c>
      <c r="G3968" t="s">
        <v>480</v>
      </c>
      <c r="H3968" t="s">
        <v>265</v>
      </c>
      <c r="I3968" t="s">
        <v>266</v>
      </c>
      <c r="J3968">
        <v>0.5</v>
      </c>
      <c r="K3968">
        <v>0</v>
      </c>
    </row>
    <row r="3969" spans="1:11">
      <c r="A3969" s="57">
        <v>41426</v>
      </c>
      <c r="B3969">
        <v>189</v>
      </c>
      <c r="C3969">
        <v>80805.75</v>
      </c>
      <c r="D3969">
        <v>83235.41</v>
      </c>
      <c r="E3969">
        <v>83235.41</v>
      </c>
      <c r="F3969">
        <v>7299</v>
      </c>
      <c r="G3969" t="s">
        <v>480</v>
      </c>
      <c r="H3969" t="s">
        <v>267</v>
      </c>
      <c r="I3969" t="s">
        <v>266</v>
      </c>
      <c r="J3969">
        <v>0.5</v>
      </c>
      <c r="K3969">
        <v>0</v>
      </c>
    </row>
    <row r="3970" spans="1:11">
      <c r="A3970" s="57">
        <v>41426</v>
      </c>
      <c r="B3970">
        <v>4774</v>
      </c>
      <c r="C3970">
        <v>822969.18</v>
      </c>
      <c r="D3970">
        <v>822969.18</v>
      </c>
      <c r="E3970">
        <v>822969.18</v>
      </c>
      <c r="F3970">
        <v>7311</v>
      </c>
      <c r="G3970" t="s">
        <v>481</v>
      </c>
      <c r="H3970" t="s">
        <v>265</v>
      </c>
      <c r="I3970" t="s">
        <v>266</v>
      </c>
      <c r="J3970">
        <v>0.5</v>
      </c>
      <c r="K3970">
        <v>0</v>
      </c>
    </row>
    <row r="3971" spans="1:11">
      <c r="A3971" s="57">
        <v>41426</v>
      </c>
      <c r="B3971">
        <v>295</v>
      </c>
      <c r="C3971">
        <v>127330.2</v>
      </c>
      <c r="D3971">
        <v>131152.51999999999</v>
      </c>
      <c r="E3971">
        <v>131152.51999999999</v>
      </c>
      <c r="F3971">
        <v>7311</v>
      </c>
      <c r="G3971" t="s">
        <v>481</v>
      </c>
      <c r="H3971" t="s">
        <v>267</v>
      </c>
      <c r="I3971" t="s">
        <v>266</v>
      </c>
      <c r="J3971">
        <v>0.5</v>
      </c>
      <c r="K3971">
        <v>0</v>
      </c>
    </row>
    <row r="3972" spans="1:11">
      <c r="A3972" s="57">
        <v>41426</v>
      </c>
      <c r="B3972">
        <v>9</v>
      </c>
      <c r="C3972">
        <v>2765.34</v>
      </c>
      <c r="D3972">
        <v>2848.32</v>
      </c>
      <c r="E3972">
        <v>2848.32</v>
      </c>
      <c r="F3972">
        <v>7333</v>
      </c>
      <c r="G3972" t="s">
        <v>483</v>
      </c>
      <c r="H3972" t="s">
        <v>267</v>
      </c>
      <c r="I3972" t="s">
        <v>266</v>
      </c>
      <c r="J3972">
        <v>0.5</v>
      </c>
      <c r="K3972">
        <v>0</v>
      </c>
    </row>
    <row r="3973" spans="1:11">
      <c r="A3973" s="57">
        <v>41426</v>
      </c>
      <c r="B3973">
        <v>14</v>
      </c>
      <c r="C3973">
        <v>1337.15</v>
      </c>
      <c r="D3973">
        <v>1377.25</v>
      </c>
      <c r="E3973">
        <v>1377.25</v>
      </c>
      <c r="F3973">
        <v>7338</v>
      </c>
      <c r="G3973" t="s">
        <v>484</v>
      </c>
      <c r="H3973" t="s">
        <v>267</v>
      </c>
      <c r="I3973" t="s">
        <v>266</v>
      </c>
      <c r="J3973">
        <v>0.5</v>
      </c>
      <c r="K3973">
        <v>0</v>
      </c>
    </row>
    <row r="3974" spans="1:11">
      <c r="A3974" s="57">
        <v>41426</v>
      </c>
      <c r="B3974">
        <v>72</v>
      </c>
      <c r="C3974">
        <v>52900.54</v>
      </c>
      <c r="D3974">
        <v>52900.54</v>
      </c>
      <c r="E3974">
        <v>52900.54</v>
      </c>
      <c r="F3974">
        <v>7339</v>
      </c>
      <c r="G3974" t="s">
        <v>485</v>
      </c>
      <c r="H3974" t="s">
        <v>265</v>
      </c>
      <c r="I3974" t="s">
        <v>266</v>
      </c>
      <c r="J3974">
        <v>0.5</v>
      </c>
      <c r="K3974">
        <v>0</v>
      </c>
    </row>
    <row r="3975" spans="1:11">
      <c r="A3975" s="57">
        <v>41426</v>
      </c>
      <c r="B3975">
        <v>58</v>
      </c>
      <c r="C3975">
        <v>8321.52</v>
      </c>
      <c r="D3975">
        <v>8571.2000000000007</v>
      </c>
      <c r="E3975">
        <v>8571.2000000000007</v>
      </c>
      <c r="F3975">
        <v>7339</v>
      </c>
      <c r="G3975" t="s">
        <v>485</v>
      </c>
      <c r="H3975" t="s">
        <v>267</v>
      </c>
      <c r="I3975" t="s">
        <v>266</v>
      </c>
      <c r="J3975">
        <v>0.5</v>
      </c>
      <c r="K3975">
        <v>0</v>
      </c>
    </row>
    <row r="3976" spans="1:11">
      <c r="A3976" s="57">
        <v>41426</v>
      </c>
      <c r="B3976">
        <v>38</v>
      </c>
      <c r="C3976">
        <v>10325.459999999999</v>
      </c>
      <c r="D3976">
        <v>10325.459999999999</v>
      </c>
      <c r="E3976">
        <v>10325.459999999999</v>
      </c>
      <c r="F3976">
        <v>7342</v>
      </c>
      <c r="G3976" t="s">
        <v>486</v>
      </c>
      <c r="H3976" t="s">
        <v>265</v>
      </c>
      <c r="I3976" t="s">
        <v>266</v>
      </c>
      <c r="J3976">
        <v>0.5</v>
      </c>
      <c r="K3976">
        <v>0</v>
      </c>
    </row>
    <row r="3977" spans="1:11">
      <c r="A3977" s="57">
        <v>41426</v>
      </c>
      <c r="B3977">
        <v>36</v>
      </c>
      <c r="C3977">
        <v>43670.04</v>
      </c>
      <c r="D3977">
        <v>43670.04</v>
      </c>
      <c r="E3977">
        <v>43670.04</v>
      </c>
      <c r="F3977">
        <v>7361</v>
      </c>
      <c r="G3977" t="s">
        <v>488</v>
      </c>
      <c r="H3977" t="s">
        <v>265</v>
      </c>
      <c r="I3977" t="s">
        <v>266</v>
      </c>
      <c r="J3977">
        <v>0.5</v>
      </c>
      <c r="K3977">
        <v>0</v>
      </c>
    </row>
    <row r="3978" spans="1:11">
      <c r="A3978" s="57">
        <v>41426</v>
      </c>
      <c r="B3978">
        <v>1</v>
      </c>
      <c r="C3978">
        <v>20.059999999999999</v>
      </c>
      <c r="D3978">
        <v>20.66</v>
      </c>
      <c r="E3978">
        <v>20.66</v>
      </c>
      <c r="F3978">
        <v>7361</v>
      </c>
      <c r="G3978" t="s">
        <v>488</v>
      </c>
      <c r="H3978" t="s">
        <v>267</v>
      </c>
      <c r="I3978" t="s">
        <v>266</v>
      </c>
      <c r="J3978">
        <v>0.5</v>
      </c>
      <c r="K3978">
        <v>0</v>
      </c>
    </row>
    <row r="3979" spans="1:11">
      <c r="A3979" s="57">
        <v>41426</v>
      </c>
      <c r="B3979">
        <v>3839</v>
      </c>
      <c r="C3979">
        <v>274699.71999999997</v>
      </c>
      <c r="D3979">
        <v>274699.71999999997</v>
      </c>
      <c r="E3979">
        <v>274699.71999999997</v>
      </c>
      <c r="F3979">
        <v>7372</v>
      </c>
      <c r="G3979" t="s">
        <v>489</v>
      </c>
      <c r="H3979" t="s">
        <v>265</v>
      </c>
      <c r="I3979" t="s">
        <v>268</v>
      </c>
      <c r="J3979">
        <v>0.5</v>
      </c>
      <c r="K3979">
        <v>0</v>
      </c>
    </row>
    <row r="3980" spans="1:11">
      <c r="A3980" s="57">
        <v>41426</v>
      </c>
      <c r="B3980">
        <v>331</v>
      </c>
      <c r="C3980">
        <v>51485.21</v>
      </c>
      <c r="D3980">
        <v>52958.89</v>
      </c>
      <c r="E3980">
        <v>52958.89</v>
      </c>
      <c r="F3980">
        <v>7372</v>
      </c>
      <c r="G3980" t="s">
        <v>489</v>
      </c>
      <c r="H3980" t="s">
        <v>267</v>
      </c>
      <c r="I3980" t="s">
        <v>268</v>
      </c>
      <c r="J3980">
        <v>0.5</v>
      </c>
      <c r="K3980">
        <v>0</v>
      </c>
    </row>
    <row r="3981" spans="1:11">
      <c r="A3981" s="57">
        <v>41426</v>
      </c>
      <c r="B3981">
        <v>39</v>
      </c>
      <c r="C3981">
        <v>1558.75</v>
      </c>
      <c r="D3981">
        <v>1605.51</v>
      </c>
      <c r="E3981">
        <v>1605.51</v>
      </c>
      <c r="F3981">
        <v>7375</v>
      </c>
      <c r="G3981" t="s">
        <v>490</v>
      </c>
      <c r="H3981" t="s">
        <v>267</v>
      </c>
      <c r="I3981" t="s">
        <v>266</v>
      </c>
      <c r="J3981">
        <v>0.5</v>
      </c>
      <c r="K3981">
        <v>0</v>
      </c>
    </row>
    <row r="3982" spans="1:11">
      <c r="A3982" s="57">
        <v>41426</v>
      </c>
      <c r="B3982">
        <v>13</v>
      </c>
      <c r="C3982">
        <v>927.94</v>
      </c>
      <c r="D3982">
        <v>955.82</v>
      </c>
      <c r="E3982">
        <v>955.82</v>
      </c>
      <c r="F3982">
        <v>7379</v>
      </c>
      <c r="G3982" t="s">
        <v>491</v>
      </c>
      <c r="H3982" t="s">
        <v>267</v>
      </c>
      <c r="I3982" t="s">
        <v>268</v>
      </c>
      <c r="J3982">
        <v>0.5</v>
      </c>
      <c r="K3982">
        <v>0</v>
      </c>
    </row>
    <row r="3983" spans="1:11">
      <c r="A3983" s="57">
        <v>41426</v>
      </c>
      <c r="B3983">
        <v>2618</v>
      </c>
      <c r="C3983">
        <v>1076905.6100000001</v>
      </c>
      <c r="D3983">
        <v>1076905.6100000001</v>
      </c>
      <c r="E3983">
        <v>1076905.6100000001</v>
      </c>
      <c r="F3983">
        <v>7392</v>
      </c>
      <c r="G3983" t="s">
        <v>492</v>
      </c>
      <c r="H3983" t="s">
        <v>265</v>
      </c>
      <c r="I3983" t="s">
        <v>266</v>
      </c>
      <c r="J3983">
        <v>0.5</v>
      </c>
      <c r="K3983">
        <v>0</v>
      </c>
    </row>
    <row r="3984" spans="1:11">
      <c r="A3984" s="57">
        <v>41426</v>
      </c>
      <c r="B3984">
        <v>162</v>
      </c>
      <c r="C3984">
        <v>34180.67</v>
      </c>
      <c r="D3984">
        <v>35336.129999999997</v>
      </c>
      <c r="E3984">
        <v>35336.129999999997</v>
      </c>
      <c r="F3984">
        <v>7392</v>
      </c>
      <c r="G3984" t="s">
        <v>492</v>
      </c>
      <c r="H3984" t="s">
        <v>267</v>
      </c>
      <c r="I3984" t="s">
        <v>266</v>
      </c>
      <c r="J3984">
        <v>0.5</v>
      </c>
      <c r="K3984">
        <v>0</v>
      </c>
    </row>
    <row r="3985" spans="1:11">
      <c r="A3985" s="57">
        <v>41426</v>
      </c>
      <c r="B3985">
        <v>449</v>
      </c>
      <c r="C3985">
        <v>71329.09</v>
      </c>
      <c r="D3985">
        <v>71329.09</v>
      </c>
      <c r="E3985">
        <v>71329.09</v>
      </c>
      <c r="F3985">
        <v>7393</v>
      </c>
      <c r="G3985" t="s">
        <v>493</v>
      </c>
      <c r="H3985" t="s">
        <v>265</v>
      </c>
      <c r="I3985" t="s">
        <v>266</v>
      </c>
      <c r="J3985">
        <v>0.5</v>
      </c>
      <c r="K3985">
        <v>0</v>
      </c>
    </row>
    <row r="3986" spans="1:11">
      <c r="A3986" s="57">
        <v>41426</v>
      </c>
      <c r="B3986">
        <v>569</v>
      </c>
      <c r="C3986">
        <v>171035.25</v>
      </c>
      <c r="D3986">
        <v>171035.25</v>
      </c>
      <c r="E3986">
        <v>171035.25</v>
      </c>
      <c r="F3986">
        <v>7394</v>
      </c>
      <c r="G3986" t="s">
        <v>494</v>
      </c>
      <c r="H3986" t="s">
        <v>265</v>
      </c>
      <c r="I3986" t="s">
        <v>266</v>
      </c>
      <c r="J3986">
        <v>0.5</v>
      </c>
      <c r="K3986">
        <v>0</v>
      </c>
    </row>
    <row r="3987" spans="1:11">
      <c r="A3987" s="57">
        <v>41426</v>
      </c>
      <c r="B3987">
        <v>79</v>
      </c>
      <c r="C3987">
        <v>11141.17</v>
      </c>
      <c r="D3987">
        <v>11475.37</v>
      </c>
      <c r="E3987">
        <v>11475.37</v>
      </c>
      <c r="F3987">
        <v>7394</v>
      </c>
      <c r="G3987" t="s">
        <v>494</v>
      </c>
      <c r="H3987" t="s">
        <v>267</v>
      </c>
      <c r="I3987" t="s">
        <v>266</v>
      </c>
      <c r="J3987">
        <v>0.5</v>
      </c>
      <c r="K3987">
        <v>0</v>
      </c>
    </row>
    <row r="3988" spans="1:11">
      <c r="A3988" s="57">
        <v>41426</v>
      </c>
      <c r="B3988">
        <v>172</v>
      </c>
      <c r="C3988">
        <v>23999.57</v>
      </c>
      <c r="D3988">
        <v>23999.57</v>
      </c>
      <c r="E3988">
        <v>23999.57</v>
      </c>
      <c r="F3988">
        <v>7395</v>
      </c>
      <c r="G3988" t="s">
        <v>495</v>
      </c>
      <c r="H3988" t="s">
        <v>265</v>
      </c>
      <c r="I3988" t="s">
        <v>266</v>
      </c>
      <c r="J3988">
        <v>0.5</v>
      </c>
      <c r="K3988">
        <v>0</v>
      </c>
    </row>
    <row r="3989" spans="1:11">
      <c r="A3989" s="57">
        <v>41426</v>
      </c>
      <c r="B3989">
        <v>21</v>
      </c>
      <c r="C3989">
        <v>2315.69</v>
      </c>
      <c r="D3989">
        <v>2385.15</v>
      </c>
      <c r="E3989">
        <v>2385.15</v>
      </c>
      <c r="F3989">
        <v>7395</v>
      </c>
      <c r="G3989" t="s">
        <v>495</v>
      </c>
      <c r="H3989" t="s">
        <v>267</v>
      </c>
      <c r="I3989" t="s">
        <v>266</v>
      </c>
      <c r="J3989">
        <v>0.5</v>
      </c>
      <c r="K3989">
        <v>0</v>
      </c>
    </row>
    <row r="3990" spans="1:11">
      <c r="A3990" s="57">
        <v>41426</v>
      </c>
      <c r="B3990">
        <v>2</v>
      </c>
      <c r="C3990">
        <v>-77.25</v>
      </c>
      <c r="D3990">
        <v>0</v>
      </c>
      <c r="E3990">
        <v>-77.25</v>
      </c>
      <c r="F3990">
        <v>7399</v>
      </c>
      <c r="G3990" t="s">
        <v>496</v>
      </c>
      <c r="H3990" t="s">
        <v>265</v>
      </c>
      <c r="I3990">
        <v>0</v>
      </c>
      <c r="J3990">
        <v>0</v>
      </c>
      <c r="K3990">
        <v>0</v>
      </c>
    </row>
    <row r="3991" spans="1:11">
      <c r="A3991" s="57">
        <v>41426</v>
      </c>
      <c r="B3991">
        <v>18170</v>
      </c>
      <c r="C3991">
        <v>3144318.79</v>
      </c>
      <c r="D3991">
        <v>3144318.79</v>
      </c>
      <c r="E3991">
        <v>3144318.79</v>
      </c>
      <c r="F3991">
        <v>7399</v>
      </c>
      <c r="G3991" t="s">
        <v>496</v>
      </c>
      <c r="H3991" t="s">
        <v>265</v>
      </c>
      <c r="I3991" t="s">
        <v>266</v>
      </c>
      <c r="J3991">
        <v>0.5</v>
      </c>
      <c r="K3991">
        <v>0</v>
      </c>
    </row>
    <row r="3992" spans="1:11">
      <c r="A3992" s="57">
        <v>41426</v>
      </c>
      <c r="B3992">
        <v>8338</v>
      </c>
      <c r="C3992">
        <v>967329.2</v>
      </c>
      <c r="D3992">
        <v>997077.34</v>
      </c>
      <c r="E3992">
        <v>997077.34</v>
      </c>
      <c r="F3992">
        <v>7399</v>
      </c>
      <c r="G3992" t="s">
        <v>496</v>
      </c>
      <c r="H3992" t="s">
        <v>267</v>
      </c>
      <c r="I3992" t="s">
        <v>266</v>
      </c>
      <c r="J3992">
        <v>0.5</v>
      </c>
      <c r="K3992">
        <v>0</v>
      </c>
    </row>
    <row r="3993" spans="1:11">
      <c r="A3993" s="57">
        <v>41426</v>
      </c>
      <c r="B3993">
        <v>18</v>
      </c>
      <c r="C3993">
        <v>6552.22</v>
      </c>
      <c r="D3993">
        <v>0</v>
      </c>
      <c r="E3993">
        <v>6552.22</v>
      </c>
      <c r="F3993">
        <v>7512</v>
      </c>
      <c r="G3993" t="s">
        <v>497</v>
      </c>
      <c r="H3993" t="s">
        <v>265</v>
      </c>
      <c r="I3993">
        <v>0</v>
      </c>
      <c r="J3993">
        <v>0</v>
      </c>
      <c r="K3993">
        <v>0</v>
      </c>
    </row>
    <row r="3994" spans="1:11">
      <c r="A3994" s="57">
        <v>41426</v>
      </c>
      <c r="B3994">
        <v>4213</v>
      </c>
      <c r="C3994">
        <v>916744.2</v>
      </c>
      <c r="D3994">
        <v>916744.2</v>
      </c>
      <c r="E3994">
        <v>916744.2</v>
      </c>
      <c r="F3994">
        <v>7512</v>
      </c>
      <c r="G3994" t="s">
        <v>497</v>
      </c>
      <c r="H3994" t="s">
        <v>265</v>
      </c>
      <c r="I3994" t="s">
        <v>277</v>
      </c>
      <c r="J3994">
        <v>0.55000000000000004</v>
      </c>
      <c r="K3994">
        <v>0</v>
      </c>
    </row>
    <row r="3995" spans="1:11">
      <c r="A3995" s="57">
        <v>41426</v>
      </c>
      <c r="B3995">
        <v>2139</v>
      </c>
      <c r="C3995">
        <v>750814.05</v>
      </c>
      <c r="D3995">
        <v>771753.81</v>
      </c>
      <c r="E3995">
        <v>771753.81</v>
      </c>
      <c r="F3995">
        <v>7512</v>
      </c>
      <c r="G3995" t="s">
        <v>497</v>
      </c>
      <c r="H3995" t="s">
        <v>267</v>
      </c>
      <c r="I3995" t="s">
        <v>277</v>
      </c>
      <c r="J3995">
        <v>0.55000000000000004</v>
      </c>
      <c r="K3995">
        <v>0</v>
      </c>
    </row>
    <row r="3996" spans="1:11">
      <c r="A3996" s="57">
        <v>41426</v>
      </c>
      <c r="B3996">
        <v>105</v>
      </c>
      <c r="C3996">
        <v>10983.47</v>
      </c>
      <c r="D3996">
        <v>10983.47</v>
      </c>
      <c r="E3996">
        <v>10983.47</v>
      </c>
      <c r="F3996">
        <v>7513</v>
      </c>
      <c r="G3996" t="s">
        <v>498</v>
      </c>
      <c r="H3996" t="s">
        <v>265</v>
      </c>
      <c r="I3996" t="s">
        <v>277</v>
      </c>
      <c r="J3996">
        <v>0.55000000000000004</v>
      </c>
      <c r="K3996">
        <v>0</v>
      </c>
    </row>
    <row r="3997" spans="1:11">
      <c r="A3997" s="57">
        <v>41426</v>
      </c>
      <c r="B3997">
        <v>4</v>
      </c>
      <c r="C3997">
        <v>2508.19</v>
      </c>
      <c r="D3997">
        <v>2614.21</v>
      </c>
      <c r="E3997">
        <v>2614.21</v>
      </c>
      <c r="F3997">
        <v>7513</v>
      </c>
      <c r="G3997" t="s">
        <v>498</v>
      </c>
      <c r="H3997" t="s">
        <v>267</v>
      </c>
      <c r="I3997" t="s">
        <v>277</v>
      </c>
      <c r="J3997">
        <v>0.55000000000000004</v>
      </c>
      <c r="K3997">
        <v>0</v>
      </c>
    </row>
    <row r="3998" spans="1:11">
      <c r="A3998" s="57">
        <v>41426</v>
      </c>
      <c r="B3998">
        <v>18</v>
      </c>
      <c r="C3998">
        <v>5036.03</v>
      </c>
      <c r="D3998">
        <v>5036.03</v>
      </c>
      <c r="E3998">
        <v>5036.03</v>
      </c>
      <c r="F3998">
        <v>7519</v>
      </c>
      <c r="G3998" t="s">
        <v>499</v>
      </c>
      <c r="H3998" t="s">
        <v>265</v>
      </c>
      <c r="I3998" t="s">
        <v>277</v>
      </c>
      <c r="J3998">
        <v>0.55000000000000004</v>
      </c>
      <c r="K3998">
        <v>0</v>
      </c>
    </row>
    <row r="3999" spans="1:11">
      <c r="A3999" s="57">
        <v>41426</v>
      </c>
      <c r="B3999">
        <v>11</v>
      </c>
      <c r="C3999">
        <v>5741.84</v>
      </c>
      <c r="D3999">
        <v>5914.12</v>
      </c>
      <c r="E3999">
        <v>5914.12</v>
      </c>
      <c r="F3999">
        <v>7519</v>
      </c>
      <c r="G3999" t="s">
        <v>499</v>
      </c>
      <c r="H3999" t="s">
        <v>267</v>
      </c>
      <c r="I3999" t="s">
        <v>277</v>
      </c>
      <c r="J3999">
        <v>0.55000000000000004</v>
      </c>
      <c r="K3999">
        <v>0</v>
      </c>
    </row>
    <row r="4000" spans="1:11">
      <c r="A4000" s="57">
        <v>41426</v>
      </c>
      <c r="B4000">
        <v>1</v>
      </c>
      <c r="C4000">
        <v>10</v>
      </c>
      <c r="D4000">
        <v>0</v>
      </c>
      <c r="E4000">
        <v>10</v>
      </c>
      <c r="F4000">
        <v>7523</v>
      </c>
      <c r="G4000" t="s">
        <v>500</v>
      </c>
      <c r="H4000" t="s">
        <v>265</v>
      </c>
      <c r="I4000">
        <v>0</v>
      </c>
      <c r="J4000">
        <v>0</v>
      </c>
      <c r="K4000">
        <v>0</v>
      </c>
    </row>
    <row r="4001" spans="1:11">
      <c r="A4001" s="57">
        <v>41426</v>
      </c>
      <c r="B4001">
        <v>24212</v>
      </c>
      <c r="C4001">
        <v>789272.63</v>
      </c>
      <c r="D4001">
        <v>789272.63</v>
      </c>
      <c r="E4001">
        <v>789272.63</v>
      </c>
      <c r="F4001">
        <v>7523</v>
      </c>
      <c r="G4001" t="s">
        <v>500</v>
      </c>
      <c r="H4001" t="s">
        <v>265</v>
      </c>
      <c r="I4001" t="s">
        <v>271</v>
      </c>
      <c r="J4001">
        <v>0.52</v>
      </c>
      <c r="K4001">
        <v>0</v>
      </c>
    </row>
    <row r="4002" spans="1:11">
      <c r="A4002" s="57">
        <v>41426</v>
      </c>
      <c r="B4002">
        <v>1</v>
      </c>
      <c r="C4002">
        <v>14.49</v>
      </c>
      <c r="D4002">
        <v>0</v>
      </c>
      <c r="E4002">
        <v>14.93</v>
      </c>
      <c r="F4002">
        <v>7523</v>
      </c>
      <c r="G4002" t="s">
        <v>500</v>
      </c>
      <c r="H4002" t="s">
        <v>267</v>
      </c>
      <c r="I4002">
        <v>0</v>
      </c>
      <c r="J4002">
        <v>0</v>
      </c>
      <c r="K4002">
        <v>0</v>
      </c>
    </row>
    <row r="4003" spans="1:11">
      <c r="A4003" s="57">
        <v>41426</v>
      </c>
      <c r="B4003">
        <v>152</v>
      </c>
      <c r="C4003">
        <v>5206.01</v>
      </c>
      <c r="D4003">
        <v>5362.15</v>
      </c>
      <c r="E4003">
        <v>5362.15</v>
      </c>
      <c r="F4003">
        <v>7523</v>
      </c>
      <c r="G4003" t="s">
        <v>500</v>
      </c>
      <c r="H4003" t="s">
        <v>267</v>
      </c>
      <c r="I4003" t="s">
        <v>271</v>
      </c>
      <c r="J4003">
        <v>0.52</v>
      </c>
      <c r="K4003">
        <v>0</v>
      </c>
    </row>
    <row r="4004" spans="1:11">
      <c r="A4004" s="57">
        <v>41426</v>
      </c>
      <c r="B4004">
        <v>33</v>
      </c>
      <c r="C4004">
        <v>16196.27</v>
      </c>
      <c r="D4004">
        <v>16196.27</v>
      </c>
      <c r="E4004">
        <v>16196.27</v>
      </c>
      <c r="F4004">
        <v>7531</v>
      </c>
      <c r="G4004" t="s">
        <v>501</v>
      </c>
      <c r="H4004" t="s">
        <v>265</v>
      </c>
      <c r="I4004" t="s">
        <v>271</v>
      </c>
      <c r="J4004">
        <v>0.52</v>
      </c>
      <c r="K4004">
        <v>0</v>
      </c>
    </row>
    <row r="4005" spans="1:11">
      <c r="A4005" s="57">
        <v>41426</v>
      </c>
      <c r="B4005">
        <v>2</v>
      </c>
      <c r="C4005">
        <v>288.06</v>
      </c>
      <c r="D4005">
        <v>296.7</v>
      </c>
      <c r="E4005">
        <v>296.7</v>
      </c>
      <c r="F4005">
        <v>7531</v>
      </c>
      <c r="G4005" t="s">
        <v>501</v>
      </c>
      <c r="H4005" t="s">
        <v>267</v>
      </c>
      <c r="I4005" t="s">
        <v>271</v>
      </c>
      <c r="J4005">
        <v>0.52</v>
      </c>
      <c r="K4005">
        <v>0</v>
      </c>
    </row>
    <row r="4006" spans="1:11">
      <c r="A4006" s="57">
        <v>41426</v>
      </c>
      <c r="B4006">
        <v>2959</v>
      </c>
      <c r="C4006">
        <v>1373510.43</v>
      </c>
      <c r="D4006">
        <v>1373510.43</v>
      </c>
      <c r="E4006">
        <v>1373510.43</v>
      </c>
      <c r="F4006">
        <v>7538</v>
      </c>
      <c r="G4006" t="s">
        <v>503</v>
      </c>
      <c r="H4006" t="s">
        <v>265</v>
      </c>
      <c r="I4006" t="s">
        <v>271</v>
      </c>
      <c r="J4006">
        <v>0.52</v>
      </c>
      <c r="K4006">
        <v>0</v>
      </c>
    </row>
    <row r="4007" spans="1:11">
      <c r="A4007" s="57">
        <v>41426</v>
      </c>
      <c r="B4007">
        <v>19</v>
      </c>
      <c r="C4007">
        <v>5613.36</v>
      </c>
      <c r="D4007">
        <v>5787.88</v>
      </c>
      <c r="E4007">
        <v>5787.88</v>
      </c>
      <c r="F4007">
        <v>7538</v>
      </c>
      <c r="G4007" t="s">
        <v>503</v>
      </c>
      <c r="H4007" t="s">
        <v>267</v>
      </c>
      <c r="I4007" t="s">
        <v>271</v>
      </c>
      <c r="J4007">
        <v>0.52</v>
      </c>
      <c r="K4007">
        <v>0</v>
      </c>
    </row>
    <row r="4008" spans="1:11">
      <c r="A4008" s="57">
        <v>41426</v>
      </c>
      <c r="B4008">
        <v>3</v>
      </c>
      <c r="C4008">
        <v>116.7</v>
      </c>
      <c r="D4008">
        <v>120.18</v>
      </c>
      <c r="E4008">
        <v>120.18</v>
      </c>
      <c r="F4008">
        <v>7542</v>
      </c>
      <c r="G4008" t="s">
        <v>504</v>
      </c>
      <c r="H4008" t="s">
        <v>267</v>
      </c>
      <c r="I4008" t="s">
        <v>271</v>
      </c>
      <c r="J4008">
        <v>0.52</v>
      </c>
      <c r="K4008">
        <v>0</v>
      </c>
    </row>
    <row r="4009" spans="1:11">
      <c r="A4009" s="57">
        <v>41426</v>
      </c>
      <c r="B4009">
        <v>1</v>
      </c>
      <c r="C4009">
        <v>643.11</v>
      </c>
      <c r="D4009">
        <v>662.41</v>
      </c>
      <c r="E4009">
        <v>662.41</v>
      </c>
      <c r="F4009">
        <v>7549</v>
      </c>
      <c r="G4009" t="s">
        <v>505</v>
      </c>
      <c r="H4009" t="s">
        <v>267</v>
      </c>
      <c r="I4009" t="s">
        <v>271</v>
      </c>
      <c r="J4009">
        <v>0.52</v>
      </c>
      <c r="K4009">
        <v>0</v>
      </c>
    </row>
    <row r="4010" spans="1:11">
      <c r="A4010" s="57">
        <v>41426</v>
      </c>
      <c r="B4010">
        <v>95</v>
      </c>
      <c r="C4010">
        <v>12786.39</v>
      </c>
      <c r="D4010">
        <v>12786.39</v>
      </c>
      <c r="E4010">
        <v>12786.39</v>
      </c>
      <c r="F4010">
        <v>7622</v>
      </c>
      <c r="G4010" t="s">
        <v>506</v>
      </c>
      <c r="H4010" t="s">
        <v>265</v>
      </c>
      <c r="I4010" t="s">
        <v>266</v>
      </c>
      <c r="J4010">
        <v>0.5</v>
      </c>
      <c r="K4010">
        <v>0</v>
      </c>
    </row>
    <row r="4011" spans="1:11">
      <c r="A4011" s="57">
        <v>41426</v>
      </c>
      <c r="B4011">
        <v>4</v>
      </c>
      <c r="C4011">
        <v>191.27</v>
      </c>
      <c r="D4011">
        <v>197.01</v>
      </c>
      <c r="E4011">
        <v>197.01</v>
      </c>
      <c r="F4011">
        <v>7622</v>
      </c>
      <c r="G4011" t="s">
        <v>506</v>
      </c>
      <c r="H4011" t="s">
        <v>267</v>
      </c>
      <c r="I4011" t="s">
        <v>266</v>
      </c>
      <c r="J4011">
        <v>0.5</v>
      </c>
      <c r="K4011">
        <v>0</v>
      </c>
    </row>
    <row r="4012" spans="1:11">
      <c r="A4012" s="57">
        <v>41426</v>
      </c>
      <c r="B4012">
        <v>5</v>
      </c>
      <c r="C4012">
        <v>380.75</v>
      </c>
      <c r="D4012">
        <v>392.19</v>
      </c>
      <c r="E4012">
        <v>392.19</v>
      </c>
      <c r="F4012">
        <v>7629</v>
      </c>
      <c r="G4012" t="s">
        <v>507</v>
      </c>
      <c r="H4012" t="s">
        <v>267</v>
      </c>
      <c r="I4012" t="s">
        <v>266</v>
      </c>
      <c r="J4012">
        <v>0.5</v>
      </c>
      <c r="K4012">
        <v>0</v>
      </c>
    </row>
    <row r="4013" spans="1:11">
      <c r="A4013" s="57">
        <v>41426</v>
      </c>
      <c r="B4013">
        <v>6</v>
      </c>
      <c r="C4013">
        <v>1313.33</v>
      </c>
      <c r="D4013">
        <v>1352.73</v>
      </c>
      <c r="E4013">
        <v>1352.73</v>
      </c>
      <c r="F4013">
        <v>7631</v>
      </c>
      <c r="G4013" t="s">
        <v>508</v>
      </c>
      <c r="H4013" t="s">
        <v>267</v>
      </c>
      <c r="I4013" t="s">
        <v>268</v>
      </c>
      <c r="J4013">
        <v>0.5</v>
      </c>
      <c r="K4013">
        <v>0</v>
      </c>
    </row>
    <row r="4014" spans="1:11">
      <c r="A4014" s="57">
        <v>41426</v>
      </c>
      <c r="B4014">
        <v>1</v>
      </c>
      <c r="C4014">
        <v>189.1</v>
      </c>
      <c r="D4014">
        <v>194.78</v>
      </c>
      <c r="E4014">
        <v>194.78</v>
      </c>
      <c r="F4014">
        <v>7641</v>
      </c>
      <c r="G4014" t="s">
        <v>576</v>
      </c>
      <c r="H4014" t="s">
        <v>267</v>
      </c>
      <c r="I4014" t="s">
        <v>266</v>
      </c>
      <c r="J4014">
        <v>0.5</v>
      </c>
      <c r="K4014">
        <v>0</v>
      </c>
    </row>
    <row r="4015" spans="1:11">
      <c r="A4015" s="57">
        <v>41426</v>
      </c>
      <c r="B4015">
        <v>142</v>
      </c>
      <c r="C4015">
        <v>16955.509999999998</v>
      </c>
      <c r="D4015">
        <v>16955.509999999998</v>
      </c>
      <c r="E4015">
        <v>16955.509999999998</v>
      </c>
      <c r="F4015">
        <v>7699</v>
      </c>
      <c r="G4015" t="s">
        <v>509</v>
      </c>
      <c r="H4015" t="s">
        <v>265</v>
      </c>
      <c r="I4015" t="s">
        <v>266</v>
      </c>
      <c r="J4015">
        <v>0.5</v>
      </c>
      <c r="K4015">
        <v>0</v>
      </c>
    </row>
    <row r="4016" spans="1:11">
      <c r="A4016" s="57">
        <v>41426</v>
      </c>
      <c r="B4016">
        <v>4</v>
      </c>
      <c r="C4016">
        <v>3389.3</v>
      </c>
      <c r="D4016">
        <v>3490.98</v>
      </c>
      <c r="E4016">
        <v>3490.98</v>
      </c>
      <c r="F4016">
        <v>7699</v>
      </c>
      <c r="G4016" t="s">
        <v>509</v>
      </c>
      <c r="H4016" t="s">
        <v>267</v>
      </c>
      <c r="I4016" t="s">
        <v>266</v>
      </c>
      <c r="J4016">
        <v>0.5</v>
      </c>
      <c r="K4016">
        <v>0</v>
      </c>
    </row>
    <row r="4017" spans="1:11">
      <c r="A4017" s="57">
        <v>41426</v>
      </c>
      <c r="B4017">
        <v>5</v>
      </c>
      <c r="C4017">
        <v>227.69</v>
      </c>
      <c r="D4017">
        <v>234.51</v>
      </c>
      <c r="E4017">
        <v>234.51</v>
      </c>
      <c r="F4017">
        <v>7829</v>
      </c>
      <c r="G4017" t="s">
        <v>510</v>
      </c>
      <c r="H4017" t="s">
        <v>267</v>
      </c>
      <c r="I4017" t="s">
        <v>266</v>
      </c>
      <c r="J4017">
        <v>0.5</v>
      </c>
      <c r="K4017">
        <v>0</v>
      </c>
    </row>
    <row r="4018" spans="1:11">
      <c r="A4018" s="57">
        <v>41426</v>
      </c>
      <c r="B4018">
        <v>1</v>
      </c>
      <c r="C4018">
        <v>2</v>
      </c>
      <c r="D4018">
        <v>0</v>
      </c>
      <c r="E4018">
        <v>2</v>
      </c>
      <c r="F4018">
        <v>7832</v>
      </c>
      <c r="G4018" t="s">
        <v>511</v>
      </c>
      <c r="H4018" t="s">
        <v>265</v>
      </c>
      <c r="I4018">
        <v>0</v>
      </c>
      <c r="J4018">
        <v>0</v>
      </c>
      <c r="K4018">
        <v>0</v>
      </c>
    </row>
    <row r="4019" spans="1:11">
      <c r="A4019" s="57">
        <v>41426</v>
      </c>
      <c r="B4019">
        <v>3622</v>
      </c>
      <c r="C4019">
        <v>160931.63</v>
      </c>
      <c r="D4019">
        <v>160931.63</v>
      </c>
      <c r="E4019">
        <v>160931.63</v>
      </c>
      <c r="F4019">
        <v>7832</v>
      </c>
      <c r="G4019" t="s">
        <v>511</v>
      </c>
      <c r="H4019" t="s">
        <v>265</v>
      </c>
      <c r="I4019" t="s">
        <v>266</v>
      </c>
      <c r="J4019">
        <v>0.5</v>
      </c>
      <c r="K4019">
        <v>0</v>
      </c>
    </row>
    <row r="4020" spans="1:11">
      <c r="A4020" s="57">
        <v>41426</v>
      </c>
      <c r="B4020">
        <v>104</v>
      </c>
      <c r="C4020">
        <v>2755.73</v>
      </c>
      <c r="D4020">
        <v>2844.05</v>
      </c>
      <c r="E4020">
        <v>2844.05</v>
      </c>
      <c r="F4020">
        <v>7832</v>
      </c>
      <c r="G4020" t="s">
        <v>511</v>
      </c>
      <c r="H4020" t="s">
        <v>267</v>
      </c>
      <c r="I4020" t="s">
        <v>266</v>
      </c>
      <c r="J4020">
        <v>0.5</v>
      </c>
      <c r="K4020">
        <v>0</v>
      </c>
    </row>
    <row r="4021" spans="1:11">
      <c r="A4021" s="57">
        <v>41426</v>
      </c>
      <c r="B4021">
        <v>139</v>
      </c>
      <c r="C4021">
        <v>7626.99</v>
      </c>
      <c r="D4021">
        <v>7626.99</v>
      </c>
      <c r="E4021">
        <v>7626.99</v>
      </c>
      <c r="F4021">
        <v>7841</v>
      </c>
      <c r="G4021" t="s">
        <v>512</v>
      </c>
      <c r="H4021" t="s">
        <v>265</v>
      </c>
      <c r="I4021" t="s">
        <v>268</v>
      </c>
      <c r="J4021">
        <v>0.5</v>
      </c>
      <c r="K4021">
        <v>0</v>
      </c>
    </row>
    <row r="4022" spans="1:11">
      <c r="A4022" s="57">
        <v>41426</v>
      </c>
      <c r="B4022">
        <v>16</v>
      </c>
      <c r="C4022">
        <v>888.1</v>
      </c>
      <c r="D4022">
        <v>914.7</v>
      </c>
      <c r="E4022">
        <v>914.7</v>
      </c>
      <c r="F4022">
        <v>7841</v>
      </c>
      <c r="G4022" t="s">
        <v>512</v>
      </c>
      <c r="H4022" t="s">
        <v>267</v>
      </c>
      <c r="I4022" t="s">
        <v>268</v>
      </c>
      <c r="J4022">
        <v>0.5</v>
      </c>
      <c r="K4022">
        <v>0</v>
      </c>
    </row>
    <row r="4023" spans="1:11">
      <c r="A4023" s="57">
        <v>41426</v>
      </c>
      <c r="B4023">
        <v>12</v>
      </c>
      <c r="C4023">
        <v>2792.3</v>
      </c>
      <c r="D4023">
        <v>2792.3</v>
      </c>
      <c r="E4023">
        <v>2792.3</v>
      </c>
      <c r="F4023">
        <v>7911</v>
      </c>
      <c r="G4023" t="s">
        <v>513</v>
      </c>
      <c r="H4023" t="s">
        <v>265</v>
      </c>
      <c r="I4023" t="s">
        <v>266</v>
      </c>
      <c r="J4023">
        <v>0.5</v>
      </c>
      <c r="K4023">
        <v>0</v>
      </c>
    </row>
    <row r="4024" spans="1:11">
      <c r="A4024" s="57">
        <v>41426</v>
      </c>
      <c r="B4024">
        <v>2</v>
      </c>
      <c r="C4024">
        <v>1624.57</v>
      </c>
      <c r="D4024">
        <v>1673.31</v>
      </c>
      <c r="E4024">
        <v>1673.31</v>
      </c>
      <c r="F4024">
        <v>7911</v>
      </c>
      <c r="G4024" t="s">
        <v>513</v>
      </c>
      <c r="H4024" t="s">
        <v>267</v>
      </c>
      <c r="I4024" t="s">
        <v>266</v>
      </c>
      <c r="J4024">
        <v>0.5</v>
      </c>
      <c r="K4024">
        <v>0</v>
      </c>
    </row>
    <row r="4025" spans="1:11">
      <c r="A4025" s="57">
        <v>41426</v>
      </c>
      <c r="B4025">
        <v>15070</v>
      </c>
      <c r="C4025">
        <v>2963630.76</v>
      </c>
      <c r="D4025">
        <v>2963630.76</v>
      </c>
      <c r="E4025">
        <v>2963630.76</v>
      </c>
      <c r="F4025">
        <v>7922</v>
      </c>
      <c r="G4025" t="s">
        <v>514</v>
      </c>
      <c r="H4025" t="s">
        <v>265</v>
      </c>
      <c r="I4025" t="s">
        <v>266</v>
      </c>
      <c r="J4025">
        <v>0.5</v>
      </c>
      <c r="K4025">
        <v>0</v>
      </c>
    </row>
    <row r="4026" spans="1:11">
      <c r="A4026" s="57">
        <v>41426</v>
      </c>
      <c r="B4026">
        <v>738</v>
      </c>
      <c r="C4026">
        <v>200667.76</v>
      </c>
      <c r="D4026">
        <v>207104.82</v>
      </c>
      <c r="E4026">
        <v>207104.82</v>
      </c>
      <c r="F4026">
        <v>7922</v>
      </c>
      <c r="G4026" t="s">
        <v>514</v>
      </c>
      <c r="H4026" t="s">
        <v>267</v>
      </c>
      <c r="I4026" t="s">
        <v>266</v>
      </c>
      <c r="J4026">
        <v>0.5</v>
      </c>
      <c r="K4026">
        <v>0</v>
      </c>
    </row>
    <row r="4027" spans="1:11">
      <c r="A4027" s="57">
        <v>41426</v>
      </c>
      <c r="B4027">
        <v>101</v>
      </c>
      <c r="C4027">
        <v>18197.8</v>
      </c>
      <c r="D4027">
        <v>18197.8</v>
      </c>
      <c r="E4027">
        <v>18197.8</v>
      </c>
      <c r="F4027">
        <v>7929</v>
      </c>
      <c r="G4027" t="s">
        <v>515</v>
      </c>
      <c r="H4027" t="s">
        <v>265</v>
      </c>
      <c r="I4027" t="s">
        <v>266</v>
      </c>
      <c r="J4027">
        <v>0.5</v>
      </c>
      <c r="K4027">
        <v>0</v>
      </c>
    </row>
    <row r="4028" spans="1:11">
      <c r="A4028" s="57">
        <v>41426</v>
      </c>
      <c r="B4028">
        <v>20</v>
      </c>
      <c r="C4028">
        <v>1508.47</v>
      </c>
      <c r="D4028">
        <v>1570.61</v>
      </c>
      <c r="E4028">
        <v>1570.61</v>
      </c>
      <c r="F4028">
        <v>7929</v>
      </c>
      <c r="G4028" t="s">
        <v>515</v>
      </c>
      <c r="H4028" t="s">
        <v>267</v>
      </c>
      <c r="I4028" t="s">
        <v>266</v>
      </c>
      <c r="J4028">
        <v>0.5</v>
      </c>
      <c r="K4028">
        <v>0</v>
      </c>
    </row>
    <row r="4029" spans="1:11">
      <c r="A4029" s="57">
        <v>41426</v>
      </c>
      <c r="B4029">
        <v>62</v>
      </c>
      <c r="C4029">
        <v>55681.8</v>
      </c>
      <c r="D4029">
        <v>55681.8</v>
      </c>
      <c r="E4029">
        <v>55681.8</v>
      </c>
      <c r="F4029">
        <v>7941</v>
      </c>
      <c r="G4029" t="s">
        <v>517</v>
      </c>
      <c r="H4029" t="s">
        <v>265</v>
      </c>
      <c r="I4029" t="s">
        <v>266</v>
      </c>
      <c r="J4029">
        <v>0.5</v>
      </c>
      <c r="K4029">
        <v>0</v>
      </c>
    </row>
    <row r="4030" spans="1:11">
      <c r="A4030" s="57">
        <v>41426</v>
      </c>
      <c r="B4030">
        <v>48</v>
      </c>
      <c r="C4030">
        <v>13942.83</v>
      </c>
      <c r="D4030">
        <v>14361.67</v>
      </c>
      <c r="E4030">
        <v>14361.67</v>
      </c>
      <c r="F4030">
        <v>7941</v>
      </c>
      <c r="G4030" t="s">
        <v>517</v>
      </c>
      <c r="H4030" t="s">
        <v>267</v>
      </c>
      <c r="I4030" t="s">
        <v>266</v>
      </c>
      <c r="J4030">
        <v>0.5</v>
      </c>
      <c r="K4030">
        <v>0</v>
      </c>
    </row>
    <row r="4031" spans="1:11">
      <c r="A4031" s="57">
        <v>41426</v>
      </c>
      <c r="B4031">
        <v>462</v>
      </c>
      <c r="C4031">
        <v>42289.85</v>
      </c>
      <c r="D4031">
        <v>42289.85</v>
      </c>
      <c r="E4031">
        <v>42289.85</v>
      </c>
      <c r="F4031">
        <v>7991</v>
      </c>
      <c r="G4031" t="s">
        <v>518</v>
      </c>
      <c r="H4031" t="s">
        <v>265</v>
      </c>
      <c r="I4031" t="s">
        <v>266</v>
      </c>
      <c r="J4031">
        <v>0.5</v>
      </c>
      <c r="K4031">
        <v>0</v>
      </c>
    </row>
    <row r="4032" spans="1:11">
      <c r="A4032" s="57">
        <v>41426</v>
      </c>
      <c r="B4032">
        <v>383</v>
      </c>
      <c r="C4032">
        <v>46657.279999999999</v>
      </c>
      <c r="D4032">
        <v>48163.519999999997</v>
      </c>
      <c r="E4032">
        <v>48163.519999999997</v>
      </c>
      <c r="F4032">
        <v>7991</v>
      </c>
      <c r="G4032" t="s">
        <v>518</v>
      </c>
      <c r="H4032" t="s">
        <v>267</v>
      </c>
      <c r="I4032" t="s">
        <v>266</v>
      </c>
      <c r="J4032">
        <v>0.5</v>
      </c>
      <c r="K4032">
        <v>0</v>
      </c>
    </row>
    <row r="4033" spans="1:11">
      <c r="A4033" s="57">
        <v>41426</v>
      </c>
      <c r="B4033">
        <v>365</v>
      </c>
      <c r="C4033">
        <v>97307.63</v>
      </c>
      <c r="D4033">
        <v>97307.63</v>
      </c>
      <c r="E4033">
        <v>97307.63</v>
      </c>
      <c r="F4033">
        <v>7992</v>
      </c>
      <c r="G4033" t="s">
        <v>519</v>
      </c>
      <c r="H4033" t="s">
        <v>265</v>
      </c>
      <c r="I4033" t="s">
        <v>266</v>
      </c>
      <c r="J4033">
        <v>0.5</v>
      </c>
      <c r="K4033">
        <v>0</v>
      </c>
    </row>
    <row r="4034" spans="1:11">
      <c r="A4034" s="57">
        <v>41426</v>
      </c>
      <c r="B4034">
        <v>88</v>
      </c>
      <c r="C4034">
        <v>14169.62</v>
      </c>
      <c r="D4034">
        <v>14594.7</v>
      </c>
      <c r="E4034">
        <v>14594.7</v>
      </c>
      <c r="F4034">
        <v>7992</v>
      </c>
      <c r="G4034" t="s">
        <v>519</v>
      </c>
      <c r="H4034" t="s">
        <v>267</v>
      </c>
      <c r="I4034" t="s">
        <v>266</v>
      </c>
      <c r="J4034">
        <v>0.5</v>
      </c>
      <c r="K4034">
        <v>0</v>
      </c>
    </row>
    <row r="4035" spans="1:11">
      <c r="A4035" s="57">
        <v>41426</v>
      </c>
      <c r="B4035">
        <v>5</v>
      </c>
      <c r="C4035">
        <v>234.87</v>
      </c>
      <c r="D4035">
        <v>241.91</v>
      </c>
      <c r="E4035">
        <v>241.91</v>
      </c>
      <c r="F4035">
        <v>7993</v>
      </c>
      <c r="G4035" t="s">
        <v>520</v>
      </c>
      <c r="H4035" t="s">
        <v>267</v>
      </c>
      <c r="I4035" t="s">
        <v>268</v>
      </c>
      <c r="J4035">
        <v>0.5</v>
      </c>
      <c r="K4035">
        <v>0</v>
      </c>
    </row>
    <row r="4036" spans="1:11">
      <c r="A4036" s="57">
        <v>41426</v>
      </c>
      <c r="B4036">
        <v>7</v>
      </c>
      <c r="C4036">
        <v>170.89</v>
      </c>
      <c r="D4036">
        <v>175.99</v>
      </c>
      <c r="E4036">
        <v>175.99</v>
      </c>
      <c r="F4036">
        <v>7994</v>
      </c>
      <c r="G4036" t="s">
        <v>521</v>
      </c>
      <c r="H4036" t="s">
        <v>267</v>
      </c>
      <c r="I4036" t="s">
        <v>266</v>
      </c>
      <c r="J4036">
        <v>0.5</v>
      </c>
      <c r="K4036">
        <v>0</v>
      </c>
    </row>
    <row r="4037" spans="1:11">
      <c r="A4037" s="57">
        <v>41426</v>
      </c>
      <c r="B4037">
        <v>1</v>
      </c>
      <c r="C4037">
        <v>27.8</v>
      </c>
      <c r="D4037">
        <v>27.8</v>
      </c>
      <c r="E4037">
        <v>27.8</v>
      </c>
      <c r="F4037">
        <v>7995</v>
      </c>
      <c r="G4037" t="s">
        <v>563</v>
      </c>
      <c r="H4037" t="s">
        <v>265</v>
      </c>
      <c r="I4037" t="s">
        <v>266</v>
      </c>
      <c r="J4037">
        <v>0.5</v>
      </c>
      <c r="K4037">
        <v>0</v>
      </c>
    </row>
    <row r="4038" spans="1:11">
      <c r="A4038" s="57">
        <v>41426</v>
      </c>
      <c r="B4038">
        <v>795</v>
      </c>
      <c r="C4038">
        <v>70038.8</v>
      </c>
      <c r="D4038">
        <v>70038.8</v>
      </c>
      <c r="E4038">
        <v>70038.8</v>
      </c>
      <c r="F4038">
        <v>7996</v>
      </c>
      <c r="G4038" t="s">
        <v>522</v>
      </c>
      <c r="H4038" t="s">
        <v>265</v>
      </c>
      <c r="I4038" t="s">
        <v>266</v>
      </c>
      <c r="J4038">
        <v>0.5</v>
      </c>
      <c r="K4038">
        <v>0</v>
      </c>
    </row>
    <row r="4039" spans="1:11">
      <c r="A4039" s="57">
        <v>41426</v>
      </c>
      <c r="B4039">
        <v>278</v>
      </c>
      <c r="C4039">
        <v>38928.089999999997</v>
      </c>
      <c r="D4039">
        <v>40114.53</v>
      </c>
      <c r="E4039">
        <v>40114.53</v>
      </c>
      <c r="F4039">
        <v>7996</v>
      </c>
      <c r="G4039" t="s">
        <v>522</v>
      </c>
      <c r="H4039" t="s">
        <v>267</v>
      </c>
      <c r="I4039" t="s">
        <v>266</v>
      </c>
      <c r="J4039">
        <v>0.5</v>
      </c>
      <c r="K4039">
        <v>0</v>
      </c>
    </row>
    <row r="4040" spans="1:11">
      <c r="A4040" s="57">
        <v>41426</v>
      </c>
      <c r="B4040">
        <v>1</v>
      </c>
      <c r="C4040">
        <v>44</v>
      </c>
      <c r="D4040">
        <v>0</v>
      </c>
      <c r="E4040">
        <v>44</v>
      </c>
      <c r="F4040">
        <v>7997</v>
      </c>
      <c r="G4040" t="s">
        <v>523</v>
      </c>
      <c r="H4040" t="s">
        <v>265</v>
      </c>
      <c r="I4040">
        <v>0</v>
      </c>
      <c r="J4040">
        <v>0</v>
      </c>
      <c r="K4040">
        <v>0</v>
      </c>
    </row>
    <row r="4041" spans="1:11">
      <c r="A4041" s="57">
        <v>41426</v>
      </c>
      <c r="B4041">
        <v>7198</v>
      </c>
      <c r="C4041">
        <v>376220.2</v>
      </c>
      <c r="D4041">
        <v>376220.2</v>
      </c>
      <c r="E4041">
        <v>376220.2</v>
      </c>
      <c r="F4041">
        <v>7997</v>
      </c>
      <c r="G4041" t="s">
        <v>523</v>
      </c>
      <c r="H4041" t="s">
        <v>265</v>
      </c>
      <c r="I4041" t="s">
        <v>266</v>
      </c>
      <c r="J4041">
        <v>0.5</v>
      </c>
      <c r="K4041">
        <v>0</v>
      </c>
    </row>
    <row r="4042" spans="1:11">
      <c r="A4042" s="57">
        <v>41426</v>
      </c>
      <c r="B4042">
        <v>146</v>
      </c>
      <c r="C4042">
        <v>66998.55</v>
      </c>
      <c r="D4042">
        <v>69148.05</v>
      </c>
      <c r="E4042">
        <v>69148.05</v>
      </c>
      <c r="F4042">
        <v>7997</v>
      </c>
      <c r="G4042" t="s">
        <v>523</v>
      </c>
      <c r="H4042" t="s">
        <v>267</v>
      </c>
      <c r="I4042" t="s">
        <v>266</v>
      </c>
      <c r="J4042">
        <v>0.5</v>
      </c>
      <c r="K4042">
        <v>0</v>
      </c>
    </row>
    <row r="4043" spans="1:11">
      <c r="A4043" s="57">
        <v>41426</v>
      </c>
      <c r="B4043">
        <v>99</v>
      </c>
      <c r="C4043">
        <v>9478</v>
      </c>
      <c r="D4043">
        <v>9478</v>
      </c>
      <c r="E4043">
        <v>9478</v>
      </c>
      <c r="F4043">
        <v>7998</v>
      </c>
      <c r="G4043" t="s">
        <v>524</v>
      </c>
      <c r="H4043" t="s">
        <v>265</v>
      </c>
      <c r="I4043" t="s">
        <v>266</v>
      </c>
      <c r="J4043">
        <v>0.5</v>
      </c>
      <c r="K4043">
        <v>0</v>
      </c>
    </row>
    <row r="4044" spans="1:11">
      <c r="A4044" s="57">
        <v>41426</v>
      </c>
      <c r="B4044">
        <v>7</v>
      </c>
      <c r="C4044">
        <v>797.35</v>
      </c>
      <c r="D4044">
        <v>821.27</v>
      </c>
      <c r="E4044">
        <v>821.27</v>
      </c>
      <c r="F4044">
        <v>7998</v>
      </c>
      <c r="G4044" t="s">
        <v>524</v>
      </c>
      <c r="H4044" t="s">
        <v>267</v>
      </c>
      <c r="I4044" t="s">
        <v>266</v>
      </c>
      <c r="J4044">
        <v>0.5</v>
      </c>
      <c r="K4044">
        <v>0</v>
      </c>
    </row>
    <row r="4045" spans="1:11">
      <c r="A4045" s="57">
        <v>41426</v>
      </c>
      <c r="B4045">
        <v>672</v>
      </c>
      <c r="C4045">
        <v>49404.29</v>
      </c>
      <c r="D4045">
        <v>49404.29</v>
      </c>
      <c r="E4045">
        <v>49404.29</v>
      </c>
      <c r="F4045">
        <v>7999</v>
      </c>
      <c r="G4045" t="s">
        <v>525</v>
      </c>
      <c r="H4045" t="s">
        <v>265</v>
      </c>
      <c r="I4045" t="s">
        <v>266</v>
      </c>
      <c r="J4045">
        <v>0.5</v>
      </c>
      <c r="K4045">
        <v>0</v>
      </c>
    </row>
    <row r="4046" spans="1:11">
      <c r="A4046" s="57">
        <v>41426</v>
      </c>
      <c r="B4046">
        <v>730</v>
      </c>
      <c r="C4046">
        <v>44606.05</v>
      </c>
      <c r="D4046">
        <v>46056.69</v>
      </c>
      <c r="E4046">
        <v>46056.69</v>
      </c>
      <c r="F4046">
        <v>7999</v>
      </c>
      <c r="G4046" t="s">
        <v>525</v>
      </c>
      <c r="H4046" t="s">
        <v>267</v>
      </c>
      <c r="I4046" t="s">
        <v>266</v>
      </c>
      <c r="J4046">
        <v>0.5</v>
      </c>
      <c r="K4046">
        <v>0</v>
      </c>
    </row>
    <row r="4047" spans="1:11">
      <c r="A4047" s="57">
        <v>41426</v>
      </c>
      <c r="B4047">
        <v>1121</v>
      </c>
      <c r="C4047">
        <v>433233.18</v>
      </c>
      <c r="D4047">
        <v>433233.18</v>
      </c>
      <c r="E4047">
        <v>433233.18</v>
      </c>
      <c r="F4047">
        <v>8011</v>
      </c>
      <c r="G4047" t="s">
        <v>526</v>
      </c>
      <c r="H4047" t="s">
        <v>265</v>
      </c>
      <c r="I4047" t="s">
        <v>266</v>
      </c>
      <c r="J4047">
        <v>0.5</v>
      </c>
      <c r="K4047">
        <v>0</v>
      </c>
    </row>
    <row r="4048" spans="1:11">
      <c r="A4048" s="57">
        <v>41426</v>
      </c>
      <c r="B4048">
        <v>41</v>
      </c>
      <c r="C4048">
        <v>40732.559999999998</v>
      </c>
      <c r="D4048">
        <v>41954.559999999998</v>
      </c>
      <c r="E4048">
        <v>41954.559999999998</v>
      </c>
      <c r="F4048">
        <v>8011</v>
      </c>
      <c r="G4048" t="s">
        <v>526</v>
      </c>
      <c r="H4048" t="s">
        <v>267</v>
      </c>
      <c r="I4048" t="s">
        <v>266</v>
      </c>
      <c r="J4048">
        <v>0.5</v>
      </c>
      <c r="K4048">
        <v>0</v>
      </c>
    </row>
    <row r="4049" spans="1:11">
      <c r="A4049" s="57">
        <v>41426</v>
      </c>
      <c r="B4049">
        <v>3582</v>
      </c>
      <c r="C4049">
        <v>1730057.6</v>
      </c>
      <c r="D4049">
        <v>1730057.6</v>
      </c>
      <c r="E4049">
        <v>1730057.6</v>
      </c>
      <c r="F4049">
        <v>8021</v>
      </c>
      <c r="G4049" t="s">
        <v>527</v>
      </c>
      <c r="H4049" t="s">
        <v>265</v>
      </c>
      <c r="I4049" t="s">
        <v>266</v>
      </c>
      <c r="J4049">
        <v>0.5</v>
      </c>
      <c r="K4049">
        <v>0</v>
      </c>
    </row>
    <row r="4050" spans="1:11">
      <c r="A4050" s="57">
        <v>41426</v>
      </c>
      <c r="B4050">
        <v>46</v>
      </c>
      <c r="C4050">
        <v>45715.24</v>
      </c>
      <c r="D4050">
        <v>47086.68</v>
      </c>
      <c r="E4050">
        <v>47086.68</v>
      </c>
      <c r="F4050">
        <v>8021</v>
      </c>
      <c r="G4050" t="s">
        <v>527</v>
      </c>
      <c r="H4050" t="s">
        <v>267</v>
      </c>
      <c r="I4050" t="s">
        <v>266</v>
      </c>
      <c r="J4050">
        <v>0.5</v>
      </c>
      <c r="K4050">
        <v>0</v>
      </c>
    </row>
    <row r="4051" spans="1:11">
      <c r="A4051" s="57">
        <v>41426</v>
      </c>
      <c r="B4051">
        <v>857</v>
      </c>
      <c r="C4051">
        <v>58853.89</v>
      </c>
      <c r="D4051">
        <v>58853.89</v>
      </c>
      <c r="E4051">
        <v>58853.89</v>
      </c>
      <c r="F4051">
        <v>8041</v>
      </c>
      <c r="G4051" t="s">
        <v>528</v>
      </c>
      <c r="H4051" t="s">
        <v>265</v>
      </c>
      <c r="I4051" t="s">
        <v>266</v>
      </c>
      <c r="J4051">
        <v>0.5</v>
      </c>
      <c r="K4051">
        <v>0</v>
      </c>
    </row>
    <row r="4052" spans="1:11">
      <c r="A4052" s="57">
        <v>41426</v>
      </c>
      <c r="B4052">
        <v>3</v>
      </c>
      <c r="C4052">
        <v>3440.15</v>
      </c>
      <c r="D4052">
        <v>3543.37</v>
      </c>
      <c r="E4052">
        <v>3543.37</v>
      </c>
      <c r="F4052">
        <v>8041</v>
      </c>
      <c r="G4052" t="s">
        <v>528</v>
      </c>
      <c r="H4052" t="s">
        <v>267</v>
      </c>
      <c r="I4052" t="s">
        <v>266</v>
      </c>
      <c r="J4052">
        <v>0.5</v>
      </c>
      <c r="K4052">
        <v>0</v>
      </c>
    </row>
    <row r="4053" spans="1:11">
      <c r="A4053" s="57">
        <v>41426</v>
      </c>
      <c r="B4053">
        <v>1294</v>
      </c>
      <c r="C4053">
        <v>406750.15</v>
      </c>
      <c r="D4053">
        <v>406750.15</v>
      </c>
      <c r="E4053">
        <v>406750.15</v>
      </c>
      <c r="F4053">
        <v>8042</v>
      </c>
      <c r="G4053" t="s">
        <v>529</v>
      </c>
      <c r="H4053" t="s">
        <v>265</v>
      </c>
      <c r="I4053" t="s">
        <v>266</v>
      </c>
      <c r="J4053">
        <v>0.5</v>
      </c>
      <c r="K4053">
        <v>0</v>
      </c>
    </row>
    <row r="4054" spans="1:11">
      <c r="A4054" s="57">
        <v>41426</v>
      </c>
      <c r="B4054">
        <v>6</v>
      </c>
      <c r="C4054">
        <v>1738.55</v>
      </c>
      <c r="D4054">
        <v>1790.71</v>
      </c>
      <c r="E4054">
        <v>1790.71</v>
      </c>
      <c r="F4054">
        <v>8042</v>
      </c>
      <c r="G4054" t="s">
        <v>529</v>
      </c>
      <c r="H4054" t="s">
        <v>267</v>
      </c>
      <c r="I4054" t="s">
        <v>266</v>
      </c>
      <c r="J4054">
        <v>0.5</v>
      </c>
      <c r="K4054">
        <v>0</v>
      </c>
    </row>
    <row r="4055" spans="1:11">
      <c r="A4055" s="57">
        <v>41426</v>
      </c>
      <c r="B4055">
        <v>421</v>
      </c>
      <c r="C4055">
        <v>98262.94</v>
      </c>
      <c r="D4055">
        <v>98262.94</v>
      </c>
      <c r="E4055">
        <v>98262.94</v>
      </c>
      <c r="F4055">
        <v>8043</v>
      </c>
      <c r="G4055" t="s">
        <v>530</v>
      </c>
      <c r="H4055" t="s">
        <v>265</v>
      </c>
      <c r="I4055" t="s">
        <v>266</v>
      </c>
      <c r="J4055">
        <v>0.5</v>
      </c>
      <c r="K4055">
        <v>0</v>
      </c>
    </row>
    <row r="4056" spans="1:11">
      <c r="A4056" s="57">
        <v>41426</v>
      </c>
      <c r="B4056">
        <v>83</v>
      </c>
      <c r="C4056">
        <v>21622.639999999999</v>
      </c>
      <c r="D4056">
        <v>22345.86</v>
      </c>
      <c r="E4056">
        <v>22345.86</v>
      </c>
      <c r="F4056">
        <v>8043</v>
      </c>
      <c r="G4056" t="s">
        <v>530</v>
      </c>
      <c r="H4056" t="s">
        <v>267</v>
      </c>
      <c r="I4056" t="s">
        <v>266</v>
      </c>
      <c r="J4056">
        <v>0.5</v>
      </c>
      <c r="K4056">
        <v>0</v>
      </c>
    </row>
    <row r="4057" spans="1:11">
      <c r="A4057" s="57">
        <v>41426</v>
      </c>
      <c r="B4057">
        <v>252</v>
      </c>
      <c r="C4057">
        <v>27724.29</v>
      </c>
      <c r="D4057">
        <v>27724.29</v>
      </c>
      <c r="E4057">
        <v>27724.29</v>
      </c>
      <c r="F4057">
        <v>8049</v>
      </c>
      <c r="G4057" t="s">
        <v>531</v>
      </c>
      <c r="H4057" t="s">
        <v>265</v>
      </c>
      <c r="I4057" t="s">
        <v>266</v>
      </c>
      <c r="J4057">
        <v>0.5</v>
      </c>
      <c r="K4057">
        <v>0</v>
      </c>
    </row>
    <row r="4058" spans="1:11">
      <c r="A4058" s="57">
        <v>41426</v>
      </c>
      <c r="B4058">
        <v>4</v>
      </c>
      <c r="C4058">
        <v>517.23</v>
      </c>
      <c r="D4058">
        <v>532.75</v>
      </c>
      <c r="E4058">
        <v>532.75</v>
      </c>
      <c r="F4058">
        <v>8049</v>
      </c>
      <c r="G4058" t="s">
        <v>531</v>
      </c>
      <c r="H4058" t="s">
        <v>267</v>
      </c>
      <c r="I4058" t="s">
        <v>266</v>
      </c>
      <c r="J4058">
        <v>0.5</v>
      </c>
      <c r="K4058">
        <v>0</v>
      </c>
    </row>
    <row r="4059" spans="1:11">
      <c r="A4059" s="57">
        <v>41426</v>
      </c>
      <c r="B4059">
        <v>7</v>
      </c>
      <c r="C4059">
        <v>662.35</v>
      </c>
      <c r="D4059">
        <v>662.35</v>
      </c>
      <c r="E4059">
        <v>662.35</v>
      </c>
      <c r="F4059">
        <v>8050</v>
      </c>
      <c r="G4059" t="s">
        <v>532</v>
      </c>
      <c r="H4059" t="s">
        <v>265</v>
      </c>
      <c r="I4059" t="s">
        <v>266</v>
      </c>
      <c r="J4059">
        <v>0.5</v>
      </c>
      <c r="K4059">
        <v>0</v>
      </c>
    </row>
    <row r="4060" spans="1:11">
      <c r="A4060" s="57">
        <v>41426</v>
      </c>
      <c r="B4060">
        <v>1247</v>
      </c>
      <c r="C4060">
        <v>285791.95</v>
      </c>
      <c r="D4060">
        <v>285791.95</v>
      </c>
      <c r="E4060">
        <v>285791.95</v>
      </c>
      <c r="F4060">
        <v>8062</v>
      </c>
      <c r="G4060" t="s">
        <v>533</v>
      </c>
      <c r="H4060" t="s">
        <v>265</v>
      </c>
      <c r="I4060" t="s">
        <v>266</v>
      </c>
      <c r="J4060">
        <v>0.5</v>
      </c>
      <c r="K4060">
        <v>0</v>
      </c>
    </row>
    <row r="4061" spans="1:11">
      <c r="A4061" s="57">
        <v>41426</v>
      </c>
      <c r="B4061">
        <v>65</v>
      </c>
      <c r="C4061">
        <v>81513.05</v>
      </c>
      <c r="D4061">
        <v>84003.09</v>
      </c>
      <c r="E4061">
        <v>84003.09</v>
      </c>
      <c r="F4061">
        <v>8062</v>
      </c>
      <c r="G4061" t="s">
        <v>533</v>
      </c>
      <c r="H4061" t="s">
        <v>267</v>
      </c>
      <c r="I4061" t="s">
        <v>266</v>
      </c>
      <c r="J4061">
        <v>0.5</v>
      </c>
      <c r="K4061">
        <v>0</v>
      </c>
    </row>
    <row r="4062" spans="1:11">
      <c r="A4062" s="57">
        <v>41426</v>
      </c>
      <c r="B4062">
        <v>140</v>
      </c>
      <c r="C4062">
        <v>76615.39</v>
      </c>
      <c r="D4062">
        <v>76615.39</v>
      </c>
      <c r="E4062">
        <v>76615.39</v>
      </c>
      <c r="F4062">
        <v>8071</v>
      </c>
      <c r="G4062" t="s">
        <v>534</v>
      </c>
      <c r="H4062" t="s">
        <v>265</v>
      </c>
      <c r="I4062" t="s">
        <v>266</v>
      </c>
      <c r="J4062">
        <v>0.5</v>
      </c>
      <c r="K4062">
        <v>0</v>
      </c>
    </row>
    <row r="4063" spans="1:11">
      <c r="A4063" s="57">
        <v>41426</v>
      </c>
      <c r="B4063">
        <v>16</v>
      </c>
      <c r="C4063">
        <v>10120.209999999999</v>
      </c>
      <c r="D4063">
        <v>10423.85</v>
      </c>
      <c r="E4063">
        <v>10423.85</v>
      </c>
      <c r="F4063">
        <v>8071</v>
      </c>
      <c r="G4063" t="s">
        <v>534</v>
      </c>
      <c r="H4063" t="s">
        <v>267</v>
      </c>
      <c r="I4063" t="s">
        <v>266</v>
      </c>
      <c r="J4063">
        <v>0.5</v>
      </c>
      <c r="K4063">
        <v>0</v>
      </c>
    </row>
    <row r="4064" spans="1:11">
      <c r="A4064" s="57">
        <v>41426</v>
      </c>
      <c r="B4064">
        <v>7130</v>
      </c>
      <c r="C4064">
        <v>2879053.98</v>
      </c>
      <c r="D4064">
        <v>2879053.98</v>
      </c>
      <c r="E4064">
        <v>2879053.98</v>
      </c>
      <c r="F4064">
        <v>8099</v>
      </c>
      <c r="G4064" t="s">
        <v>535</v>
      </c>
      <c r="H4064" t="s">
        <v>265</v>
      </c>
      <c r="I4064" t="s">
        <v>266</v>
      </c>
      <c r="J4064">
        <v>0.5</v>
      </c>
      <c r="K4064">
        <v>0</v>
      </c>
    </row>
    <row r="4065" spans="1:11">
      <c r="A4065" s="57">
        <v>41426</v>
      </c>
      <c r="B4065">
        <v>160</v>
      </c>
      <c r="C4065">
        <v>39109.9</v>
      </c>
      <c r="D4065">
        <v>40496.160000000003</v>
      </c>
      <c r="E4065">
        <v>40496.160000000003</v>
      </c>
      <c r="F4065">
        <v>8099</v>
      </c>
      <c r="G4065" t="s">
        <v>535</v>
      </c>
      <c r="H4065" t="s">
        <v>267</v>
      </c>
      <c r="I4065" t="s">
        <v>266</v>
      </c>
      <c r="J4065">
        <v>0.5</v>
      </c>
      <c r="K4065">
        <v>0</v>
      </c>
    </row>
    <row r="4066" spans="1:11">
      <c r="A4066" s="57">
        <v>41426</v>
      </c>
      <c r="B4066">
        <v>169</v>
      </c>
      <c r="C4066">
        <v>298041.87</v>
      </c>
      <c r="D4066">
        <v>298041.87</v>
      </c>
      <c r="E4066">
        <v>298041.87</v>
      </c>
      <c r="F4066">
        <v>8111</v>
      </c>
      <c r="G4066" t="s">
        <v>536</v>
      </c>
      <c r="H4066" t="s">
        <v>265</v>
      </c>
      <c r="I4066" t="s">
        <v>266</v>
      </c>
      <c r="J4066">
        <v>0.5</v>
      </c>
      <c r="K4066">
        <v>0</v>
      </c>
    </row>
    <row r="4067" spans="1:11">
      <c r="A4067" s="57">
        <v>41426</v>
      </c>
      <c r="B4067">
        <v>3</v>
      </c>
      <c r="C4067">
        <v>1679.74</v>
      </c>
      <c r="D4067">
        <v>1730.12</v>
      </c>
      <c r="E4067">
        <v>1730.12</v>
      </c>
      <c r="F4067">
        <v>8111</v>
      </c>
      <c r="G4067" t="s">
        <v>536</v>
      </c>
      <c r="H4067" t="s">
        <v>267</v>
      </c>
      <c r="I4067" t="s">
        <v>266</v>
      </c>
      <c r="J4067">
        <v>0.5</v>
      </c>
      <c r="K4067">
        <v>0</v>
      </c>
    </row>
    <row r="4068" spans="1:11">
      <c r="A4068" s="57">
        <v>41426</v>
      </c>
      <c r="B4068">
        <v>1207</v>
      </c>
      <c r="C4068">
        <v>1593231.22</v>
      </c>
      <c r="D4068">
        <v>1593231.22</v>
      </c>
      <c r="E4068">
        <v>1593231.22</v>
      </c>
      <c r="F4068">
        <v>8211</v>
      </c>
      <c r="G4068" t="s">
        <v>537</v>
      </c>
      <c r="H4068" t="s">
        <v>265</v>
      </c>
      <c r="I4068" t="s">
        <v>266</v>
      </c>
      <c r="J4068">
        <v>0.5</v>
      </c>
      <c r="K4068">
        <v>0</v>
      </c>
    </row>
    <row r="4069" spans="1:11">
      <c r="A4069" s="57">
        <v>41426</v>
      </c>
      <c r="B4069">
        <v>10</v>
      </c>
      <c r="C4069">
        <v>2591.64</v>
      </c>
      <c r="D4069">
        <v>2669.4</v>
      </c>
      <c r="E4069">
        <v>2669.4</v>
      </c>
      <c r="F4069">
        <v>8211</v>
      </c>
      <c r="G4069" t="s">
        <v>537</v>
      </c>
      <c r="H4069" t="s">
        <v>267</v>
      </c>
      <c r="I4069" t="s">
        <v>266</v>
      </c>
      <c r="J4069">
        <v>0.5</v>
      </c>
      <c r="K4069">
        <v>0</v>
      </c>
    </row>
    <row r="4070" spans="1:11">
      <c r="A4070" s="57">
        <v>41426</v>
      </c>
      <c r="B4070">
        <v>2</v>
      </c>
      <c r="C4070">
        <v>52.6</v>
      </c>
      <c r="D4070">
        <v>0</v>
      </c>
      <c r="E4070">
        <v>52.6</v>
      </c>
      <c r="F4070">
        <v>8220</v>
      </c>
      <c r="G4070" t="s">
        <v>538</v>
      </c>
      <c r="H4070" t="s">
        <v>265</v>
      </c>
      <c r="I4070">
        <v>0</v>
      </c>
      <c r="J4070">
        <v>0</v>
      </c>
      <c r="K4070">
        <v>0</v>
      </c>
    </row>
    <row r="4071" spans="1:11">
      <c r="A4071" s="57">
        <v>41426</v>
      </c>
      <c r="B4071">
        <v>5178</v>
      </c>
      <c r="C4071">
        <v>799316.06</v>
      </c>
      <c r="D4071">
        <v>799316.06</v>
      </c>
      <c r="E4071">
        <v>799316.06</v>
      </c>
      <c r="F4071">
        <v>8220</v>
      </c>
      <c r="G4071" t="s">
        <v>538</v>
      </c>
      <c r="H4071" t="s">
        <v>265</v>
      </c>
      <c r="I4071" t="s">
        <v>266</v>
      </c>
      <c r="J4071">
        <v>0.5</v>
      </c>
      <c r="K4071">
        <v>0</v>
      </c>
    </row>
    <row r="4072" spans="1:11">
      <c r="A4072" s="57">
        <v>41426</v>
      </c>
      <c r="B4072">
        <v>66</v>
      </c>
      <c r="C4072">
        <v>36471.379999999997</v>
      </c>
      <c r="D4072">
        <v>37565.519999999997</v>
      </c>
      <c r="E4072">
        <v>37565.519999999997</v>
      </c>
      <c r="F4072">
        <v>8220</v>
      </c>
      <c r="G4072" t="s">
        <v>538</v>
      </c>
      <c r="H4072" t="s">
        <v>267</v>
      </c>
      <c r="I4072" t="s">
        <v>266</v>
      </c>
      <c r="J4072">
        <v>0.5</v>
      </c>
      <c r="K4072">
        <v>0</v>
      </c>
    </row>
    <row r="4073" spans="1:11">
      <c r="A4073" s="57">
        <v>41426</v>
      </c>
      <c r="B4073">
        <v>2</v>
      </c>
      <c r="C4073">
        <v>158.16</v>
      </c>
      <c r="D4073">
        <v>162.9</v>
      </c>
      <c r="E4073">
        <v>162.9</v>
      </c>
      <c r="F4073">
        <v>8244</v>
      </c>
      <c r="G4073" t="s">
        <v>539</v>
      </c>
      <c r="H4073" t="s">
        <v>267</v>
      </c>
      <c r="I4073" t="s">
        <v>266</v>
      </c>
      <c r="J4073">
        <v>0.5</v>
      </c>
      <c r="K4073">
        <v>0</v>
      </c>
    </row>
    <row r="4074" spans="1:11">
      <c r="A4074" s="57">
        <v>41426</v>
      </c>
      <c r="B4074">
        <v>194</v>
      </c>
      <c r="C4074">
        <v>105074.23</v>
      </c>
      <c r="D4074">
        <v>105074.23</v>
      </c>
      <c r="E4074">
        <v>105074.23</v>
      </c>
      <c r="F4074">
        <v>8249</v>
      </c>
      <c r="G4074" t="s">
        <v>540</v>
      </c>
      <c r="H4074" t="s">
        <v>265</v>
      </c>
      <c r="I4074" t="s">
        <v>266</v>
      </c>
      <c r="J4074">
        <v>0.5</v>
      </c>
      <c r="K4074">
        <v>0</v>
      </c>
    </row>
    <row r="4075" spans="1:11">
      <c r="A4075" s="57">
        <v>41426</v>
      </c>
      <c r="B4075">
        <v>13</v>
      </c>
      <c r="C4075">
        <v>8004.52</v>
      </c>
      <c r="D4075">
        <v>8244.66</v>
      </c>
      <c r="E4075">
        <v>8244.66</v>
      </c>
      <c r="F4075">
        <v>8249</v>
      </c>
      <c r="G4075" t="s">
        <v>540</v>
      </c>
      <c r="H4075" t="s">
        <v>267</v>
      </c>
      <c r="I4075" t="s">
        <v>266</v>
      </c>
      <c r="J4075">
        <v>0.5</v>
      </c>
      <c r="K4075">
        <v>0</v>
      </c>
    </row>
    <row r="4076" spans="1:11">
      <c r="A4076" s="57">
        <v>41426</v>
      </c>
      <c r="B4076">
        <v>1462</v>
      </c>
      <c r="C4076">
        <v>882418.56</v>
      </c>
      <c r="D4076">
        <v>882418.56</v>
      </c>
      <c r="E4076">
        <v>882418.56</v>
      </c>
      <c r="F4076">
        <v>8299</v>
      </c>
      <c r="G4076" t="s">
        <v>541</v>
      </c>
      <c r="H4076" t="s">
        <v>265</v>
      </c>
      <c r="I4076" t="s">
        <v>266</v>
      </c>
      <c r="J4076">
        <v>0.5</v>
      </c>
      <c r="K4076">
        <v>0</v>
      </c>
    </row>
    <row r="4077" spans="1:11">
      <c r="A4077" s="57">
        <v>41426</v>
      </c>
      <c r="B4077">
        <v>180</v>
      </c>
      <c r="C4077">
        <v>65555.88</v>
      </c>
      <c r="D4077">
        <v>67557.259999999995</v>
      </c>
      <c r="E4077">
        <v>67557.259999999995</v>
      </c>
      <c r="F4077">
        <v>8299</v>
      </c>
      <c r="G4077" t="s">
        <v>541</v>
      </c>
      <c r="H4077" t="s">
        <v>267</v>
      </c>
      <c r="I4077" t="s">
        <v>266</v>
      </c>
      <c r="J4077">
        <v>0.5</v>
      </c>
      <c r="K4077">
        <v>0</v>
      </c>
    </row>
    <row r="4078" spans="1:11">
      <c r="A4078" s="57">
        <v>41426</v>
      </c>
      <c r="B4078">
        <v>381</v>
      </c>
      <c r="C4078">
        <v>122651.57</v>
      </c>
      <c r="D4078">
        <v>122651.57</v>
      </c>
      <c r="E4078">
        <v>122651.57</v>
      </c>
      <c r="F4078">
        <v>8351</v>
      </c>
      <c r="G4078" t="s">
        <v>542</v>
      </c>
      <c r="H4078" t="s">
        <v>265</v>
      </c>
      <c r="I4078" t="s">
        <v>266</v>
      </c>
      <c r="J4078">
        <v>0.5</v>
      </c>
      <c r="K4078">
        <v>0</v>
      </c>
    </row>
    <row r="4079" spans="1:11">
      <c r="A4079" s="57">
        <v>41426</v>
      </c>
      <c r="B4079">
        <v>2</v>
      </c>
      <c r="C4079">
        <v>556.44000000000005</v>
      </c>
      <c r="D4079">
        <v>573.12</v>
      </c>
      <c r="E4079">
        <v>573.12</v>
      </c>
      <c r="F4079">
        <v>8351</v>
      </c>
      <c r="G4079" t="s">
        <v>542</v>
      </c>
      <c r="H4079" t="s">
        <v>267</v>
      </c>
      <c r="I4079" t="s">
        <v>266</v>
      </c>
      <c r="J4079">
        <v>0.5</v>
      </c>
      <c r="K4079">
        <v>0</v>
      </c>
    </row>
    <row r="4080" spans="1:11">
      <c r="A4080" s="57">
        <v>41426</v>
      </c>
      <c r="B4080">
        <v>24399</v>
      </c>
      <c r="C4080">
        <v>3008028.42</v>
      </c>
      <c r="D4080">
        <v>3008028.42</v>
      </c>
      <c r="E4080">
        <v>3008028.42</v>
      </c>
      <c r="F4080">
        <v>8398</v>
      </c>
      <c r="G4080" t="s">
        <v>543</v>
      </c>
      <c r="H4080" t="s">
        <v>265</v>
      </c>
      <c r="I4080" t="s">
        <v>266</v>
      </c>
      <c r="J4080">
        <v>0.5</v>
      </c>
      <c r="K4080">
        <v>0</v>
      </c>
    </row>
    <row r="4081" spans="1:11">
      <c r="A4081" s="57">
        <v>41426</v>
      </c>
      <c r="B4081">
        <v>633</v>
      </c>
      <c r="C4081">
        <v>91483.07</v>
      </c>
      <c r="D4081">
        <v>94253.99</v>
      </c>
      <c r="E4081">
        <v>94253.99</v>
      </c>
      <c r="F4081">
        <v>8398</v>
      </c>
      <c r="G4081" t="s">
        <v>543</v>
      </c>
      <c r="H4081" t="s">
        <v>267</v>
      </c>
      <c r="I4081" t="s">
        <v>266</v>
      </c>
      <c r="J4081">
        <v>0.5</v>
      </c>
      <c r="K4081">
        <v>0</v>
      </c>
    </row>
    <row r="4082" spans="1:11">
      <c r="A4082" s="57">
        <v>41426</v>
      </c>
      <c r="B4082">
        <v>3</v>
      </c>
      <c r="C4082">
        <v>86.34</v>
      </c>
      <c r="D4082">
        <v>86.34</v>
      </c>
      <c r="E4082">
        <v>86.34</v>
      </c>
      <c r="F4082">
        <v>8641</v>
      </c>
      <c r="G4082" t="s">
        <v>544</v>
      </c>
      <c r="H4082" t="s">
        <v>265</v>
      </c>
      <c r="I4082" t="s">
        <v>266</v>
      </c>
      <c r="J4082">
        <v>0.5</v>
      </c>
      <c r="K4082">
        <v>0</v>
      </c>
    </row>
    <row r="4083" spans="1:11">
      <c r="A4083" s="57">
        <v>41426</v>
      </c>
      <c r="B4083">
        <v>9</v>
      </c>
      <c r="C4083">
        <v>1678.11</v>
      </c>
      <c r="D4083">
        <v>1729.75</v>
      </c>
      <c r="E4083">
        <v>1729.75</v>
      </c>
      <c r="F4083">
        <v>8641</v>
      </c>
      <c r="G4083" t="s">
        <v>544</v>
      </c>
      <c r="H4083" t="s">
        <v>267</v>
      </c>
      <c r="I4083" t="s">
        <v>266</v>
      </c>
      <c r="J4083">
        <v>0.5</v>
      </c>
      <c r="K4083">
        <v>0</v>
      </c>
    </row>
    <row r="4084" spans="1:11">
      <c r="A4084" s="57">
        <v>41426</v>
      </c>
      <c r="B4084">
        <v>19</v>
      </c>
      <c r="C4084">
        <v>4797.6000000000004</v>
      </c>
      <c r="D4084">
        <v>4942.2</v>
      </c>
      <c r="E4084">
        <v>4942.2</v>
      </c>
      <c r="F4084">
        <v>8661</v>
      </c>
      <c r="G4084" t="s">
        <v>545</v>
      </c>
      <c r="H4084" t="s">
        <v>267</v>
      </c>
      <c r="I4084" t="s">
        <v>266</v>
      </c>
      <c r="J4084">
        <v>0.5</v>
      </c>
      <c r="K4084">
        <v>0</v>
      </c>
    </row>
    <row r="4085" spans="1:11">
      <c r="A4085" s="57">
        <v>41426</v>
      </c>
      <c r="B4085">
        <v>1</v>
      </c>
      <c r="C4085">
        <v>97.91</v>
      </c>
      <c r="D4085">
        <v>97.91</v>
      </c>
      <c r="E4085">
        <v>97.91</v>
      </c>
      <c r="F4085">
        <v>8675</v>
      </c>
      <c r="G4085" t="s">
        <v>546</v>
      </c>
      <c r="H4085" t="s">
        <v>265</v>
      </c>
      <c r="I4085" t="s">
        <v>266</v>
      </c>
      <c r="J4085">
        <v>0.5</v>
      </c>
      <c r="K4085">
        <v>0</v>
      </c>
    </row>
    <row r="4086" spans="1:11">
      <c r="A4086" s="57">
        <v>41426</v>
      </c>
      <c r="B4086">
        <v>2</v>
      </c>
      <c r="C4086">
        <v>88.6</v>
      </c>
      <c r="D4086">
        <v>91.26</v>
      </c>
      <c r="E4086">
        <v>91.26</v>
      </c>
      <c r="F4086">
        <v>8675</v>
      </c>
      <c r="G4086" t="s">
        <v>546</v>
      </c>
      <c r="H4086" t="s">
        <v>267</v>
      </c>
      <c r="I4086" t="s">
        <v>266</v>
      </c>
      <c r="J4086">
        <v>0.5</v>
      </c>
      <c r="K4086">
        <v>0</v>
      </c>
    </row>
    <row r="4087" spans="1:11">
      <c r="A4087" s="57">
        <v>41426</v>
      </c>
      <c r="B4087">
        <v>3068</v>
      </c>
      <c r="C4087">
        <v>584007.89</v>
      </c>
      <c r="D4087">
        <v>584007.89</v>
      </c>
      <c r="E4087">
        <v>584007.89</v>
      </c>
      <c r="F4087">
        <v>8699</v>
      </c>
      <c r="G4087" t="s">
        <v>547</v>
      </c>
      <c r="H4087" t="s">
        <v>265</v>
      </c>
      <c r="I4087" t="s">
        <v>266</v>
      </c>
      <c r="J4087">
        <v>0.5</v>
      </c>
      <c r="K4087">
        <v>0</v>
      </c>
    </row>
    <row r="4088" spans="1:11">
      <c r="A4088" s="57">
        <v>41426</v>
      </c>
      <c r="B4088">
        <v>139</v>
      </c>
      <c r="C4088">
        <v>44846.49</v>
      </c>
      <c r="D4088">
        <v>46255.57</v>
      </c>
      <c r="E4088">
        <v>46255.57</v>
      </c>
      <c r="F4088">
        <v>8699</v>
      </c>
      <c r="G4088" t="s">
        <v>547</v>
      </c>
      <c r="H4088" t="s">
        <v>267</v>
      </c>
      <c r="I4088" t="s">
        <v>266</v>
      </c>
      <c r="J4088">
        <v>0.5</v>
      </c>
      <c r="K4088">
        <v>0</v>
      </c>
    </row>
    <row r="4089" spans="1:11">
      <c r="A4089" s="57">
        <v>41426</v>
      </c>
      <c r="B4089">
        <v>1</v>
      </c>
      <c r="C4089">
        <v>201.29</v>
      </c>
      <c r="D4089">
        <v>207.33</v>
      </c>
      <c r="E4089">
        <v>207.33</v>
      </c>
      <c r="F4089">
        <v>8734</v>
      </c>
      <c r="G4089" t="s">
        <v>566</v>
      </c>
      <c r="H4089" t="s">
        <v>267</v>
      </c>
      <c r="I4089" t="s">
        <v>266</v>
      </c>
      <c r="J4089">
        <v>0.5</v>
      </c>
      <c r="K4089">
        <v>0</v>
      </c>
    </row>
    <row r="4090" spans="1:11">
      <c r="A4090" s="57">
        <v>41426</v>
      </c>
      <c r="B4090">
        <v>150</v>
      </c>
      <c r="C4090">
        <v>80146.399999999994</v>
      </c>
      <c r="D4090">
        <v>80146.399999999994</v>
      </c>
      <c r="E4090">
        <v>80146.399999999994</v>
      </c>
      <c r="F4090">
        <v>8911</v>
      </c>
      <c r="G4090" t="s">
        <v>548</v>
      </c>
      <c r="H4090" t="s">
        <v>265</v>
      </c>
      <c r="I4090" t="s">
        <v>266</v>
      </c>
      <c r="J4090">
        <v>0.5</v>
      </c>
      <c r="K4090">
        <v>0</v>
      </c>
    </row>
    <row r="4091" spans="1:11">
      <c r="A4091" s="57">
        <v>41426</v>
      </c>
      <c r="B4091">
        <v>1</v>
      </c>
      <c r="C4091">
        <v>269.35000000000002</v>
      </c>
      <c r="D4091">
        <v>277.43</v>
      </c>
      <c r="E4091">
        <v>277.43</v>
      </c>
      <c r="F4091">
        <v>8911</v>
      </c>
      <c r="G4091" t="s">
        <v>548</v>
      </c>
      <c r="H4091" t="s">
        <v>267</v>
      </c>
      <c r="I4091" t="s">
        <v>266</v>
      </c>
      <c r="J4091">
        <v>0.5</v>
      </c>
      <c r="K4091">
        <v>0</v>
      </c>
    </row>
    <row r="4092" spans="1:11">
      <c r="A4092" s="57">
        <v>41426</v>
      </c>
      <c r="B4092">
        <v>1431</v>
      </c>
      <c r="C4092">
        <v>712403.57</v>
      </c>
      <c r="D4092">
        <v>712403.57</v>
      </c>
      <c r="E4092">
        <v>712403.57</v>
      </c>
      <c r="F4092">
        <v>8931</v>
      </c>
      <c r="G4092" t="s">
        <v>549</v>
      </c>
      <c r="H4092" t="s">
        <v>265</v>
      </c>
      <c r="I4092" t="s">
        <v>266</v>
      </c>
      <c r="J4092">
        <v>0.5</v>
      </c>
      <c r="K4092">
        <v>0</v>
      </c>
    </row>
    <row r="4093" spans="1:11">
      <c r="A4093" s="57">
        <v>41426</v>
      </c>
      <c r="B4093">
        <v>8</v>
      </c>
      <c r="C4093">
        <v>2102.46</v>
      </c>
      <c r="D4093">
        <v>2165.54</v>
      </c>
      <c r="E4093">
        <v>2165.54</v>
      </c>
      <c r="F4093">
        <v>8931</v>
      </c>
      <c r="G4093" t="s">
        <v>549</v>
      </c>
      <c r="H4093" t="s">
        <v>267</v>
      </c>
      <c r="I4093" t="s">
        <v>266</v>
      </c>
      <c r="J4093">
        <v>0.5</v>
      </c>
      <c r="K4093">
        <v>0</v>
      </c>
    </row>
    <row r="4094" spans="1:11">
      <c r="A4094" s="57">
        <v>41426</v>
      </c>
      <c r="B4094">
        <v>756</v>
      </c>
      <c r="C4094">
        <v>749519.54</v>
      </c>
      <c r="D4094">
        <v>749519.54</v>
      </c>
      <c r="E4094">
        <v>749519.54</v>
      </c>
      <c r="F4094">
        <v>8999</v>
      </c>
      <c r="G4094" t="s">
        <v>550</v>
      </c>
      <c r="H4094" t="s">
        <v>265</v>
      </c>
      <c r="I4094" t="s">
        <v>266</v>
      </c>
      <c r="J4094">
        <v>0.5</v>
      </c>
      <c r="K4094">
        <v>0</v>
      </c>
    </row>
    <row r="4095" spans="1:11">
      <c r="A4095" s="57">
        <v>41426</v>
      </c>
      <c r="B4095">
        <v>726</v>
      </c>
      <c r="C4095">
        <v>93410.75</v>
      </c>
      <c r="D4095">
        <v>97738.81</v>
      </c>
      <c r="E4095">
        <v>97738.81</v>
      </c>
      <c r="F4095">
        <v>8999</v>
      </c>
      <c r="G4095" t="s">
        <v>550</v>
      </c>
      <c r="H4095" t="s">
        <v>267</v>
      </c>
      <c r="I4095" t="s">
        <v>266</v>
      </c>
      <c r="J4095">
        <v>0.5</v>
      </c>
      <c r="K4095">
        <v>0</v>
      </c>
    </row>
    <row r="4096" spans="1:11">
      <c r="A4096" s="57">
        <v>41426</v>
      </c>
      <c r="B4096">
        <v>3</v>
      </c>
      <c r="C4096">
        <v>273.48</v>
      </c>
      <c r="D4096">
        <v>281.68</v>
      </c>
      <c r="E4096">
        <v>281.68</v>
      </c>
      <c r="F4096">
        <v>9222</v>
      </c>
      <c r="G4096" t="s">
        <v>551</v>
      </c>
      <c r="H4096" t="s">
        <v>267</v>
      </c>
      <c r="I4096" t="s">
        <v>266</v>
      </c>
      <c r="J4096">
        <v>0.5</v>
      </c>
      <c r="K4096">
        <v>0</v>
      </c>
    </row>
    <row r="4097" spans="1:11">
      <c r="A4097" s="57">
        <v>41426</v>
      </c>
      <c r="B4097">
        <v>16</v>
      </c>
      <c r="C4097">
        <v>4187.3500000000004</v>
      </c>
      <c r="D4097">
        <v>4312.97</v>
      </c>
      <c r="E4097">
        <v>4312.97</v>
      </c>
      <c r="F4097">
        <v>9311</v>
      </c>
      <c r="G4097" t="s">
        <v>552</v>
      </c>
      <c r="H4097" t="s">
        <v>267</v>
      </c>
      <c r="I4097" t="s">
        <v>266</v>
      </c>
      <c r="J4097">
        <v>0.5</v>
      </c>
      <c r="K4097">
        <v>0</v>
      </c>
    </row>
    <row r="4098" spans="1:11">
      <c r="A4098" s="57">
        <v>41426</v>
      </c>
      <c r="B4098">
        <v>1</v>
      </c>
      <c r="C4098">
        <v>554.51</v>
      </c>
      <c r="D4098">
        <v>0</v>
      </c>
      <c r="E4098">
        <v>554.51</v>
      </c>
      <c r="F4098">
        <v>9399</v>
      </c>
      <c r="G4098" t="s">
        <v>553</v>
      </c>
      <c r="H4098" t="s">
        <v>265</v>
      </c>
      <c r="I4098">
        <v>0</v>
      </c>
      <c r="J4098">
        <v>0</v>
      </c>
      <c r="K4098">
        <v>0</v>
      </c>
    </row>
    <row r="4099" spans="1:11">
      <c r="A4099" s="57">
        <v>41426</v>
      </c>
      <c r="B4099">
        <v>31058</v>
      </c>
      <c r="C4099">
        <v>17306218.73</v>
      </c>
      <c r="D4099">
        <v>17306218.73</v>
      </c>
      <c r="E4099">
        <v>17306218.73</v>
      </c>
      <c r="F4099">
        <v>9399</v>
      </c>
      <c r="G4099" t="s">
        <v>553</v>
      </c>
      <c r="H4099" t="s">
        <v>265</v>
      </c>
      <c r="I4099" t="s">
        <v>266</v>
      </c>
      <c r="J4099">
        <v>0.5</v>
      </c>
      <c r="K4099">
        <v>0</v>
      </c>
    </row>
    <row r="4100" spans="1:11">
      <c r="A4100" s="57">
        <v>41426</v>
      </c>
      <c r="B4100">
        <v>1770</v>
      </c>
      <c r="C4100">
        <v>74802.210000000006</v>
      </c>
      <c r="D4100">
        <v>77064.87</v>
      </c>
      <c r="E4100">
        <v>77064.87</v>
      </c>
      <c r="F4100">
        <v>9399</v>
      </c>
      <c r="G4100" t="s">
        <v>553</v>
      </c>
      <c r="H4100" t="s">
        <v>267</v>
      </c>
      <c r="I4100" t="s">
        <v>266</v>
      </c>
      <c r="J4100">
        <v>0.5</v>
      </c>
      <c r="K4100">
        <v>0</v>
      </c>
    </row>
    <row r="4101" spans="1:11">
      <c r="A4101" s="57">
        <v>41426</v>
      </c>
      <c r="B4101">
        <v>11605</v>
      </c>
      <c r="C4101">
        <v>1423705.59</v>
      </c>
      <c r="D4101">
        <v>1423705.59</v>
      </c>
      <c r="E4101">
        <v>1423705.59</v>
      </c>
      <c r="F4101">
        <v>9402</v>
      </c>
      <c r="G4101" t="s">
        <v>554</v>
      </c>
      <c r="H4101" t="s">
        <v>265</v>
      </c>
      <c r="I4101" t="s">
        <v>266</v>
      </c>
      <c r="J4101">
        <v>0.5</v>
      </c>
      <c r="K4101">
        <v>0</v>
      </c>
    </row>
    <row r="4102" spans="1:11">
      <c r="A4102" s="57">
        <v>41426</v>
      </c>
      <c r="B4102">
        <v>36</v>
      </c>
      <c r="C4102">
        <v>3271.66</v>
      </c>
      <c r="D4102">
        <v>3369.78</v>
      </c>
      <c r="E4102">
        <v>3369.78</v>
      </c>
      <c r="F4102">
        <v>9402</v>
      </c>
      <c r="G4102" t="s">
        <v>554</v>
      </c>
      <c r="H4102" t="s">
        <v>267</v>
      </c>
      <c r="I4102" t="s">
        <v>266</v>
      </c>
      <c r="J4102">
        <v>0.5</v>
      </c>
      <c r="K4102">
        <v>0</v>
      </c>
    </row>
    <row r="4103" spans="1:11">
      <c r="A4103" s="57">
        <v>41395</v>
      </c>
      <c r="B4103">
        <v>326</v>
      </c>
      <c r="C4103">
        <v>169547.99</v>
      </c>
      <c r="D4103">
        <v>169547.99</v>
      </c>
      <c r="E4103">
        <v>169547.99</v>
      </c>
      <c r="F4103">
        <v>1520</v>
      </c>
      <c r="G4103" t="s">
        <v>317</v>
      </c>
      <c r="H4103" t="s">
        <v>265</v>
      </c>
      <c r="I4103" t="s">
        <v>268</v>
      </c>
      <c r="J4103">
        <v>0.5</v>
      </c>
      <c r="K4103">
        <v>0</v>
      </c>
    </row>
    <row r="4104" spans="1:11">
      <c r="A4104" s="57">
        <v>41395</v>
      </c>
      <c r="B4104">
        <v>47</v>
      </c>
      <c r="C4104">
        <v>13274.24</v>
      </c>
      <c r="D4104">
        <v>13501.56</v>
      </c>
      <c r="E4104">
        <v>13501.56</v>
      </c>
      <c r="F4104">
        <v>1520</v>
      </c>
      <c r="G4104" t="s">
        <v>317</v>
      </c>
      <c r="H4104" t="s">
        <v>267</v>
      </c>
      <c r="I4104" t="s">
        <v>268</v>
      </c>
      <c r="J4104">
        <v>0.5</v>
      </c>
      <c r="K4104">
        <v>0</v>
      </c>
    </row>
    <row r="4105" spans="1:11">
      <c r="A4105" s="57">
        <v>41395</v>
      </c>
      <c r="B4105">
        <v>98</v>
      </c>
      <c r="C4105">
        <v>96243.19</v>
      </c>
      <c r="D4105">
        <v>96243.19</v>
      </c>
      <c r="E4105">
        <v>96243.19</v>
      </c>
      <c r="F4105">
        <v>1711</v>
      </c>
      <c r="G4105" t="s">
        <v>318</v>
      </c>
      <c r="H4105" t="s">
        <v>265</v>
      </c>
      <c r="I4105" t="s">
        <v>266</v>
      </c>
      <c r="J4105">
        <v>0.5</v>
      </c>
      <c r="K4105">
        <v>0</v>
      </c>
    </row>
    <row r="4106" spans="1:11">
      <c r="A4106" s="57">
        <v>41395</v>
      </c>
      <c r="B4106">
        <v>1</v>
      </c>
      <c r="C4106">
        <v>317.69</v>
      </c>
      <c r="D4106">
        <v>327.23</v>
      </c>
      <c r="E4106">
        <v>327.23</v>
      </c>
      <c r="F4106">
        <v>1711</v>
      </c>
      <c r="G4106" t="s">
        <v>318</v>
      </c>
      <c r="H4106" t="s">
        <v>267</v>
      </c>
      <c r="I4106" t="s">
        <v>266</v>
      </c>
      <c r="J4106">
        <v>0.5</v>
      </c>
      <c r="K4106">
        <v>0</v>
      </c>
    </row>
    <row r="4107" spans="1:11">
      <c r="A4107" s="57">
        <v>41395</v>
      </c>
      <c r="B4107">
        <v>18</v>
      </c>
      <c r="C4107">
        <v>6970.84</v>
      </c>
      <c r="D4107">
        <v>6970.84</v>
      </c>
      <c r="E4107">
        <v>6970.84</v>
      </c>
      <c r="F4107">
        <v>1731</v>
      </c>
      <c r="G4107" t="s">
        <v>319</v>
      </c>
      <c r="H4107" t="s">
        <v>265</v>
      </c>
      <c r="I4107" t="s">
        <v>266</v>
      </c>
      <c r="J4107">
        <v>0.5</v>
      </c>
      <c r="K4107">
        <v>0</v>
      </c>
    </row>
    <row r="4108" spans="1:11">
      <c r="A4108" s="57">
        <v>41395</v>
      </c>
      <c r="B4108">
        <v>1</v>
      </c>
      <c r="C4108">
        <v>330.38</v>
      </c>
      <c r="D4108">
        <v>340.3</v>
      </c>
      <c r="E4108">
        <v>340.3</v>
      </c>
      <c r="F4108">
        <v>1731</v>
      </c>
      <c r="G4108" t="s">
        <v>319</v>
      </c>
      <c r="H4108" t="s">
        <v>267</v>
      </c>
      <c r="I4108" t="s">
        <v>266</v>
      </c>
      <c r="J4108">
        <v>0.5</v>
      </c>
      <c r="K4108">
        <v>0</v>
      </c>
    </row>
    <row r="4109" spans="1:11">
      <c r="A4109" s="57">
        <v>41395</v>
      </c>
      <c r="B4109">
        <v>1</v>
      </c>
      <c r="C4109">
        <v>40</v>
      </c>
      <c r="D4109">
        <v>40</v>
      </c>
      <c r="E4109">
        <v>40</v>
      </c>
      <c r="F4109">
        <v>1799</v>
      </c>
      <c r="G4109" t="s">
        <v>320</v>
      </c>
      <c r="H4109" t="s">
        <v>265</v>
      </c>
      <c r="I4109" t="s">
        <v>266</v>
      </c>
      <c r="J4109">
        <v>0.5</v>
      </c>
      <c r="K4109">
        <v>0</v>
      </c>
    </row>
    <row r="4110" spans="1:11">
      <c r="A4110" s="57">
        <v>41395</v>
      </c>
      <c r="B4110">
        <v>3</v>
      </c>
      <c r="C4110">
        <v>2483.0700000000002</v>
      </c>
      <c r="D4110">
        <v>2557.5700000000002</v>
      </c>
      <c r="E4110">
        <v>2557.5700000000002</v>
      </c>
      <c r="F4110">
        <v>1799</v>
      </c>
      <c r="G4110" t="s">
        <v>320</v>
      </c>
      <c r="H4110" t="s">
        <v>267</v>
      </c>
      <c r="I4110" t="s">
        <v>266</v>
      </c>
      <c r="J4110">
        <v>0.5</v>
      </c>
      <c r="K4110">
        <v>0</v>
      </c>
    </row>
    <row r="4111" spans="1:11">
      <c r="A4111" s="57">
        <v>41395</v>
      </c>
      <c r="B4111">
        <v>4164</v>
      </c>
      <c r="C4111">
        <v>1073102.27</v>
      </c>
      <c r="D4111">
        <v>1073102.27</v>
      </c>
      <c r="E4111">
        <v>1073102.27</v>
      </c>
      <c r="F4111">
        <v>2741</v>
      </c>
      <c r="G4111" t="s">
        <v>321</v>
      </c>
      <c r="H4111" t="s">
        <v>265</v>
      </c>
      <c r="I4111" t="s">
        <v>266</v>
      </c>
      <c r="J4111">
        <v>0.5</v>
      </c>
      <c r="K4111">
        <v>0</v>
      </c>
    </row>
    <row r="4112" spans="1:11">
      <c r="A4112" s="57">
        <v>41395</v>
      </c>
      <c r="B4112">
        <v>53</v>
      </c>
      <c r="C4112">
        <v>37364.69</v>
      </c>
      <c r="D4112">
        <v>38278.370000000003</v>
      </c>
      <c r="E4112">
        <v>38278.370000000003</v>
      </c>
      <c r="F4112">
        <v>2741</v>
      </c>
      <c r="G4112" t="s">
        <v>321</v>
      </c>
      <c r="H4112" t="s">
        <v>267</v>
      </c>
      <c r="I4112" t="s">
        <v>266</v>
      </c>
      <c r="J4112">
        <v>0.5</v>
      </c>
      <c r="K4112">
        <v>0</v>
      </c>
    </row>
    <row r="4113" spans="1:11">
      <c r="A4113" s="57">
        <v>41395</v>
      </c>
      <c r="B4113">
        <v>138</v>
      </c>
      <c r="C4113">
        <v>15784.52</v>
      </c>
      <c r="D4113">
        <v>16263.4</v>
      </c>
      <c r="E4113">
        <v>16263.4</v>
      </c>
      <c r="F4113">
        <v>4011</v>
      </c>
      <c r="G4113" t="s">
        <v>322</v>
      </c>
      <c r="H4113" t="s">
        <v>267</v>
      </c>
      <c r="I4113" t="s">
        <v>266</v>
      </c>
      <c r="J4113">
        <v>0.5</v>
      </c>
      <c r="K4113">
        <v>0</v>
      </c>
    </row>
    <row r="4114" spans="1:11">
      <c r="A4114" s="57">
        <v>41395</v>
      </c>
      <c r="B4114">
        <v>343</v>
      </c>
      <c r="C4114">
        <v>36364.94</v>
      </c>
      <c r="D4114">
        <v>36364.94</v>
      </c>
      <c r="E4114">
        <v>36364.94</v>
      </c>
      <c r="F4114">
        <v>4111</v>
      </c>
      <c r="G4114" t="s">
        <v>323</v>
      </c>
      <c r="H4114" t="s">
        <v>265</v>
      </c>
      <c r="I4114" t="s">
        <v>266</v>
      </c>
      <c r="J4114">
        <v>0.5</v>
      </c>
      <c r="K4114">
        <v>0</v>
      </c>
    </row>
    <row r="4115" spans="1:11">
      <c r="A4115" s="57">
        <v>41395</v>
      </c>
      <c r="B4115">
        <v>449</v>
      </c>
      <c r="C4115">
        <v>26091.75</v>
      </c>
      <c r="D4115">
        <v>26898.81</v>
      </c>
      <c r="E4115">
        <v>26898.81</v>
      </c>
      <c r="F4115">
        <v>4111</v>
      </c>
      <c r="G4115" t="s">
        <v>323</v>
      </c>
      <c r="H4115" t="s">
        <v>267</v>
      </c>
      <c r="I4115" t="s">
        <v>266</v>
      </c>
      <c r="J4115">
        <v>0.5</v>
      </c>
      <c r="K4115">
        <v>0</v>
      </c>
    </row>
    <row r="4116" spans="1:11">
      <c r="A4116" s="57">
        <v>41395</v>
      </c>
      <c r="B4116">
        <v>221</v>
      </c>
      <c r="C4116">
        <v>14690.81</v>
      </c>
      <c r="D4116">
        <v>14690.81</v>
      </c>
      <c r="E4116">
        <v>14690.81</v>
      </c>
      <c r="F4116">
        <v>4112</v>
      </c>
      <c r="G4116" t="s">
        <v>324</v>
      </c>
      <c r="H4116" t="s">
        <v>265</v>
      </c>
      <c r="I4116" t="s">
        <v>266</v>
      </c>
      <c r="J4116">
        <v>0.5</v>
      </c>
      <c r="K4116">
        <v>0</v>
      </c>
    </row>
    <row r="4117" spans="1:11">
      <c r="A4117" s="57">
        <v>41395</v>
      </c>
      <c r="B4117">
        <v>638</v>
      </c>
      <c r="C4117">
        <v>90719.94</v>
      </c>
      <c r="D4117">
        <v>93599.72</v>
      </c>
      <c r="E4117">
        <v>93599.72</v>
      </c>
      <c r="F4117">
        <v>4112</v>
      </c>
      <c r="G4117" t="s">
        <v>324</v>
      </c>
      <c r="H4117" t="s">
        <v>267</v>
      </c>
      <c r="I4117" t="s">
        <v>266</v>
      </c>
      <c r="J4117">
        <v>0.5</v>
      </c>
      <c r="K4117">
        <v>0</v>
      </c>
    </row>
    <row r="4118" spans="1:11">
      <c r="A4118" s="57">
        <v>41395</v>
      </c>
      <c r="B4118">
        <v>91</v>
      </c>
      <c r="C4118">
        <v>15082.79</v>
      </c>
      <c r="D4118">
        <v>15082.79</v>
      </c>
      <c r="E4118">
        <v>15082.79</v>
      </c>
      <c r="F4118">
        <v>4119</v>
      </c>
      <c r="G4118" t="s">
        <v>325</v>
      </c>
      <c r="H4118" t="s">
        <v>265</v>
      </c>
      <c r="I4118" t="s">
        <v>266</v>
      </c>
      <c r="J4118">
        <v>0.5</v>
      </c>
      <c r="K4118">
        <v>0</v>
      </c>
    </row>
    <row r="4119" spans="1:11">
      <c r="A4119" s="57">
        <v>41395</v>
      </c>
      <c r="B4119">
        <v>1</v>
      </c>
      <c r="C4119">
        <v>1027.73</v>
      </c>
      <c r="D4119">
        <v>1058.57</v>
      </c>
      <c r="E4119">
        <v>1058.57</v>
      </c>
      <c r="F4119">
        <v>4119</v>
      </c>
      <c r="G4119" t="s">
        <v>325</v>
      </c>
      <c r="H4119" t="s">
        <v>267</v>
      </c>
      <c r="I4119" t="s">
        <v>266</v>
      </c>
      <c r="J4119">
        <v>0.5</v>
      </c>
      <c r="K4119">
        <v>0</v>
      </c>
    </row>
    <row r="4120" spans="1:11">
      <c r="A4120" s="57">
        <v>41395</v>
      </c>
      <c r="B4120">
        <v>6</v>
      </c>
      <c r="C4120">
        <v>165.61</v>
      </c>
      <c r="D4120">
        <v>0</v>
      </c>
      <c r="E4120">
        <v>165.61</v>
      </c>
      <c r="F4120">
        <v>4121</v>
      </c>
      <c r="G4120" t="s">
        <v>326</v>
      </c>
      <c r="H4120" t="s">
        <v>265</v>
      </c>
      <c r="I4120">
        <v>0</v>
      </c>
      <c r="J4120">
        <v>0</v>
      </c>
      <c r="K4120">
        <v>0</v>
      </c>
    </row>
    <row r="4121" spans="1:11">
      <c r="A4121" s="57">
        <v>41395</v>
      </c>
      <c r="B4121">
        <v>16696</v>
      </c>
      <c r="C4121">
        <v>756083.68</v>
      </c>
      <c r="D4121">
        <v>756083.68</v>
      </c>
      <c r="E4121">
        <v>756083.68</v>
      </c>
      <c r="F4121">
        <v>4121</v>
      </c>
      <c r="G4121" t="s">
        <v>326</v>
      </c>
      <c r="H4121" t="s">
        <v>265</v>
      </c>
      <c r="I4121" t="s">
        <v>266</v>
      </c>
      <c r="J4121">
        <v>0.5</v>
      </c>
      <c r="K4121">
        <v>0</v>
      </c>
    </row>
    <row r="4122" spans="1:11">
      <c r="A4122" s="57">
        <v>41395</v>
      </c>
      <c r="B4122">
        <v>1057</v>
      </c>
      <c r="C4122">
        <v>54029.919999999998</v>
      </c>
      <c r="D4122">
        <v>55679.519999999997</v>
      </c>
      <c r="E4122">
        <v>55679.519999999997</v>
      </c>
      <c r="F4122">
        <v>4121</v>
      </c>
      <c r="G4122" t="s">
        <v>326</v>
      </c>
      <c r="H4122" t="s">
        <v>267</v>
      </c>
      <c r="I4122" t="s">
        <v>266</v>
      </c>
      <c r="J4122">
        <v>0.5</v>
      </c>
      <c r="K4122">
        <v>0</v>
      </c>
    </row>
    <row r="4123" spans="1:11">
      <c r="A4123" s="57">
        <v>41395</v>
      </c>
      <c r="B4123">
        <v>9</v>
      </c>
      <c r="C4123">
        <v>659</v>
      </c>
      <c r="D4123">
        <v>659</v>
      </c>
      <c r="E4123">
        <v>659</v>
      </c>
      <c r="F4123">
        <v>4131</v>
      </c>
      <c r="G4123" t="s">
        <v>327</v>
      </c>
      <c r="H4123" t="s">
        <v>265</v>
      </c>
      <c r="I4123" t="s">
        <v>266</v>
      </c>
      <c r="J4123">
        <v>0.5</v>
      </c>
      <c r="K4123">
        <v>0</v>
      </c>
    </row>
    <row r="4124" spans="1:11">
      <c r="A4124" s="57">
        <v>41395</v>
      </c>
      <c r="B4124">
        <v>111</v>
      </c>
      <c r="C4124">
        <v>12356.32</v>
      </c>
      <c r="D4124">
        <v>12739.5</v>
      </c>
      <c r="E4124">
        <v>12739.5</v>
      </c>
      <c r="F4124">
        <v>4131</v>
      </c>
      <c r="G4124" t="s">
        <v>327</v>
      </c>
      <c r="H4124" t="s">
        <v>267</v>
      </c>
      <c r="I4124" t="s">
        <v>266</v>
      </c>
      <c r="J4124">
        <v>0.5</v>
      </c>
      <c r="K4124">
        <v>0</v>
      </c>
    </row>
    <row r="4125" spans="1:11">
      <c r="A4125" s="57">
        <v>41395</v>
      </c>
      <c r="B4125">
        <v>246</v>
      </c>
      <c r="C4125">
        <v>41831.360000000001</v>
      </c>
      <c r="D4125">
        <v>41831.360000000001</v>
      </c>
      <c r="E4125">
        <v>41831.360000000001</v>
      </c>
      <c r="F4125">
        <v>4214</v>
      </c>
      <c r="G4125" t="s">
        <v>328</v>
      </c>
      <c r="H4125" t="s">
        <v>265</v>
      </c>
      <c r="I4125" t="s">
        <v>266</v>
      </c>
      <c r="J4125">
        <v>0.5</v>
      </c>
      <c r="K4125">
        <v>0</v>
      </c>
    </row>
    <row r="4126" spans="1:11">
      <c r="A4126" s="57">
        <v>41395</v>
      </c>
      <c r="B4126">
        <v>25</v>
      </c>
      <c r="C4126">
        <v>7892.6</v>
      </c>
      <c r="D4126">
        <v>8129.38</v>
      </c>
      <c r="E4126">
        <v>8129.38</v>
      </c>
      <c r="F4126">
        <v>4214</v>
      </c>
      <c r="G4126" t="s">
        <v>328</v>
      </c>
      <c r="H4126" t="s">
        <v>267</v>
      </c>
      <c r="I4126" t="s">
        <v>266</v>
      </c>
      <c r="J4126">
        <v>0.5</v>
      </c>
      <c r="K4126">
        <v>0</v>
      </c>
    </row>
    <row r="4127" spans="1:11">
      <c r="A4127" s="57">
        <v>41395</v>
      </c>
      <c r="B4127">
        <v>420</v>
      </c>
      <c r="C4127">
        <v>448740.94</v>
      </c>
      <c r="D4127">
        <v>448740.94</v>
      </c>
      <c r="E4127">
        <v>448740.94</v>
      </c>
      <c r="F4127">
        <v>4215</v>
      </c>
      <c r="G4127" t="s">
        <v>329</v>
      </c>
      <c r="H4127" t="s">
        <v>265</v>
      </c>
      <c r="I4127" t="s">
        <v>266</v>
      </c>
      <c r="J4127">
        <v>0.5</v>
      </c>
      <c r="K4127">
        <v>0</v>
      </c>
    </row>
    <row r="4128" spans="1:11">
      <c r="A4128" s="57">
        <v>41395</v>
      </c>
      <c r="B4128">
        <v>65</v>
      </c>
      <c r="C4128">
        <v>175035.07</v>
      </c>
      <c r="D4128">
        <v>180286.13</v>
      </c>
      <c r="E4128">
        <v>180286.13</v>
      </c>
      <c r="F4128">
        <v>4215</v>
      </c>
      <c r="G4128" t="s">
        <v>329</v>
      </c>
      <c r="H4128" t="s">
        <v>267</v>
      </c>
      <c r="I4128" t="s">
        <v>266</v>
      </c>
      <c r="J4128">
        <v>0.5</v>
      </c>
      <c r="K4128">
        <v>0</v>
      </c>
    </row>
    <row r="4129" spans="1:11">
      <c r="A4129" s="57">
        <v>41395</v>
      </c>
      <c r="B4129">
        <v>7</v>
      </c>
      <c r="C4129">
        <v>573.07000000000005</v>
      </c>
      <c r="D4129">
        <v>590.25</v>
      </c>
      <c r="E4129">
        <v>590.25</v>
      </c>
      <c r="F4129">
        <v>4225</v>
      </c>
      <c r="G4129" t="s">
        <v>330</v>
      </c>
      <c r="H4129" t="s">
        <v>267</v>
      </c>
      <c r="I4129" t="s">
        <v>266</v>
      </c>
      <c r="J4129">
        <v>0.5</v>
      </c>
      <c r="K4129">
        <v>0</v>
      </c>
    </row>
    <row r="4130" spans="1:11">
      <c r="A4130" s="57">
        <v>41395</v>
      </c>
      <c r="B4130">
        <v>148</v>
      </c>
      <c r="C4130">
        <v>225636.11</v>
      </c>
      <c r="D4130">
        <v>225636.11</v>
      </c>
      <c r="E4130">
        <v>225636.11</v>
      </c>
      <c r="F4130">
        <v>4411</v>
      </c>
      <c r="G4130" t="s">
        <v>331</v>
      </c>
      <c r="H4130" t="s">
        <v>265</v>
      </c>
      <c r="I4130" t="s">
        <v>269</v>
      </c>
      <c r="J4130">
        <v>0.52</v>
      </c>
      <c r="K4130">
        <v>0</v>
      </c>
    </row>
    <row r="4131" spans="1:11">
      <c r="A4131" s="57">
        <v>41395</v>
      </c>
      <c r="B4131">
        <v>1303</v>
      </c>
      <c r="C4131">
        <v>1726967.11</v>
      </c>
      <c r="D4131">
        <v>1756205.13</v>
      </c>
      <c r="E4131">
        <v>1756205.13</v>
      </c>
      <c r="F4131">
        <v>4411</v>
      </c>
      <c r="G4131" t="s">
        <v>331</v>
      </c>
      <c r="H4131" t="s">
        <v>267</v>
      </c>
      <c r="I4131" t="s">
        <v>269</v>
      </c>
      <c r="J4131">
        <v>0.52</v>
      </c>
      <c r="K4131">
        <v>0</v>
      </c>
    </row>
    <row r="4132" spans="1:11">
      <c r="A4132" s="57">
        <v>41395</v>
      </c>
      <c r="B4132">
        <v>21</v>
      </c>
      <c r="C4132">
        <v>8172.17</v>
      </c>
      <c r="D4132">
        <v>8172.17</v>
      </c>
      <c r="E4132">
        <v>8172.17</v>
      </c>
      <c r="F4132">
        <v>4457</v>
      </c>
      <c r="G4132" t="s">
        <v>332</v>
      </c>
      <c r="H4132" t="s">
        <v>265</v>
      </c>
      <c r="I4132" t="s">
        <v>266</v>
      </c>
      <c r="J4132">
        <v>0.5</v>
      </c>
      <c r="K4132">
        <v>0</v>
      </c>
    </row>
    <row r="4133" spans="1:11">
      <c r="A4133" s="57">
        <v>41395</v>
      </c>
      <c r="B4133">
        <v>10</v>
      </c>
      <c r="C4133">
        <v>2826.62</v>
      </c>
      <c r="D4133">
        <v>2911.44</v>
      </c>
      <c r="E4133">
        <v>2911.44</v>
      </c>
      <c r="F4133">
        <v>4457</v>
      </c>
      <c r="G4133" t="s">
        <v>332</v>
      </c>
      <c r="H4133" t="s">
        <v>267</v>
      </c>
      <c r="I4133" t="s">
        <v>266</v>
      </c>
      <c r="J4133">
        <v>0.5</v>
      </c>
      <c r="K4133">
        <v>0</v>
      </c>
    </row>
    <row r="4134" spans="1:11">
      <c r="A4134" s="57">
        <v>41395</v>
      </c>
      <c r="B4134">
        <v>11</v>
      </c>
      <c r="C4134">
        <v>9119.6299999999992</v>
      </c>
      <c r="D4134">
        <v>9119.6299999999992</v>
      </c>
      <c r="E4134">
        <v>9119.6299999999992</v>
      </c>
      <c r="F4134">
        <v>4468</v>
      </c>
      <c r="G4134" t="s">
        <v>333</v>
      </c>
      <c r="H4134" t="s">
        <v>265</v>
      </c>
      <c r="I4134" t="s">
        <v>266</v>
      </c>
      <c r="J4134">
        <v>0.5</v>
      </c>
      <c r="K4134">
        <v>0</v>
      </c>
    </row>
    <row r="4135" spans="1:11">
      <c r="A4135" s="57">
        <v>41395</v>
      </c>
      <c r="B4135">
        <v>14</v>
      </c>
      <c r="C4135">
        <v>8362.16</v>
      </c>
      <c r="D4135">
        <v>8613.0400000000009</v>
      </c>
      <c r="E4135">
        <v>8613.0400000000009</v>
      </c>
      <c r="F4135">
        <v>4468</v>
      </c>
      <c r="G4135" t="s">
        <v>333</v>
      </c>
      <c r="H4135" t="s">
        <v>267</v>
      </c>
      <c r="I4135" t="s">
        <v>266</v>
      </c>
      <c r="J4135">
        <v>0.5</v>
      </c>
      <c r="K4135">
        <v>0</v>
      </c>
    </row>
    <row r="4136" spans="1:11">
      <c r="A4136" s="57">
        <v>41395</v>
      </c>
      <c r="B4136">
        <v>45214</v>
      </c>
      <c r="C4136">
        <v>20436584.579999998</v>
      </c>
      <c r="D4136">
        <v>20436584.579999998</v>
      </c>
      <c r="E4136">
        <v>20436584.579999998</v>
      </c>
      <c r="F4136">
        <v>4511</v>
      </c>
      <c r="G4136" t="s">
        <v>334</v>
      </c>
      <c r="H4136" t="s">
        <v>265</v>
      </c>
      <c r="I4136" t="s">
        <v>270</v>
      </c>
      <c r="J4136">
        <v>0.5</v>
      </c>
      <c r="K4136">
        <v>0</v>
      </c>
    </row>
    <row r="4137" spans="1:11">
      <c r="A4137" s="57">
        <v>41395</v>
      </c>
      <c r="B4137">
        <v>4</v>
      </c>
      <c r="C4137">
        <v>5079.22</v>
      </c>
      <c r="D4137">
        <v>0</v>
      </c>
      <c r="E4137">
        <v>5193.5</v>
      </c>
      <c r="F4137">
        <v>4511</v>
      </c>
      <c r="G4137" t="s">
        <v>334</v>
      </c>
      <c r="H4137" t="s">
        <v>267</v>
      </c>
      <c r="I4137">
        <v>0</v>
      </c>
      <c r="J4137">
        <v>0</v>
      </c>
      <c r="K4137">
        <v>0</v>
      </c>
    </row>
    <row r="4138" spans="1:11">
      <c r="A4138" s="57">
        <v>41395</v>
      </c>
      <c r="B4138">
        <v>7456</v>
      </c>
      <c r="C4138">
        <v>3403440.04</v>
      </c>
      <c r="D4138">
        <v>3477422.42</v>
      </c>
      <c r="E4138">
        <v>3477422.42</v>
      </c>
      <c r="F4138">
        <v>4511</v>
      </c>
      <c r="G4138" t="s">
        <v>334</v>
      </c>
      <c r="H4138" t="s">
        <v>267</v>
      </c>
      <c r="I4138" t="s">
        <v>270</v>
      </c>
      <c r="J4138">
        <v>0.5</v>
      </c>
      <c r="K4138">
        <v>0</v>
      </c>
    </row>
    <row r="4139" spans="1:11">
      <c r="A4139" s="57">
        <v>41395</v>
      </c>
      <c r="B4139">
        <v>56</v>
      </c>
      <c r="C4139">
        <v>12925.7</v>
      </c>
      <c r="D4139">
        <v>12925.7</v>
      </c>
      <c r="E4139">
        <v>12925.7</v>
      </c>
      <c r="F4139">
        <v>4582</v>
      </c>
      <c r="G4139" t="s">
        <v>335</v>
      </c>
      <c r="H4139" t="s">
        <v>265</v>
      </c>
      <c r="I4139" t="s">
        <v>270</v>
      </c>
      <c r="J4139">
        <v>0.5</v>
      </c>
      <c r="K4139">
        <v>0</v>
      </c>
    </row>
    <row r="4140" spans="1:11">
      <c r="A4140" s="57">
        <v>41395</v>
      </c>
      <c r="B4140">
        <v>15</v>
      </c>
      <c r="C4140">
        <v>1738.42</v>
      </c>
      <c r="D4140">
        <v>1790.52</v>
      </c>
      <c r="E4140">
        <v>1790.52</v>
      </c>
      <c r="F4140">
        <v>4582</v>
      </c>
      <c r="G4140" t="s">
        <v>335</v>
      </c>
      <c r="H4140" t="s">
        <v>267</v>
      </c>
      <c r="I4140" t="s">
        <v>270</v>
      </c>
      <c r="J4140">
        <v>0.5</v>
      </c>
      <c r="K4140">
        <v>0</v>
      </c>
    </row>
    <row r="4141" spans="1:11">
      <c r="A4141" s="57">
        <v>41395</v>
      </c>
      <c r="B4141">
        <v>13700</v>
      </c>
      <c r="C4141">
        <v>11437070.82</v>
      </c>
      <c r="D4141">
        <v>11437070.82</v>
      </c>
      <c r="E4141">
        <v>11437070.82</v>
      </c>
      <c r="F4141">
        <v>4722</v>
      </c>
      <c r="G4141" t="s">
        <v>336</v>
      </c>
      <c r="H4141" t="s">
        <v>265</v>
      </c>
      <c r="I4141" t="s">
        <v>269</v>
      </c>
      <c r="J4141">
        <v>0.52</v>
      </c>
      <c r="K4141">
        <v>0</v>
      </c>
    </row>
    <row r="4142" spans="1:11">
      <c r="A4142" s="57">
        <v>41395</v>
      </c>
      <c r="B4142">
        <v>2292</v>
      </c>
      <c r="C4142">
        <v>1178434.83</v>
      </c>
      <c r="D4142">
        <v>1213901.51</v>
      </c>
      <c r="E4142">
        <v>1213901.51</v>
      </c>
      <c r="F4142">
        <v>4722</v>
      </c>
      <c r="G4142" t="s">
        <v>336</v>
      </c>
      <c r="H4142" t="s">
        <v>267</v>
      </c>
      <c r="I4142" t="s">
        <v>269</v>
      </c>
      <c r="J4142">
        <v>0.52</v>
      </c>
      <c r="K4142">
        <v>0</v>
      </c>
    </row>
    <row r="4143" spans="1:11">
      <c r="A4143" s="57">
        <v>41395</v>
      </c>
      <c r="B4143">
        <v>11532</v>
      </c>
      <c r="C4143">
        <v>550554.11</v>
      </c>
      <c r="D4143">
        <v>550554.11</v>
      </c>
      <c r="E4143">
        <v>550554.11</v>
      </c>
      <c r="F4143">
        <v>4784</v>
      </c>
      <c r="G4143" t="s">
        <v>337</v>
      </c>
      <c r="H4143" t="s">
        <v>265</v>
      </c>
      <c r="I4143" t="s">
        <v>266</v>
      </c>
      <c r="J4143">
        <v>0.5</v>
      </c>
      <c r="K4143">
        <v>0</v>
      </c>
    </row>
    <row r="4144" spans="1:11">
      <c r="A4144" s="57">
        <v>41395</v>
      </c>
      <c r="B4144">
        <v>206</v>
      </c>
      <c r="C4144">
        <v>2607.36</v>
      </c>
      <c r="D4144">
        <v>2685.72</v>
      </c>
      <c r="E4144">
        <v>2685.72</v>
      </c>
      <c r="F4144">
        <v>4784</v>
      </c>
      <c r="G4144" t="s">
        <v>337</v>
      </c>
      <c r="H4144" t="s">
        <v>267</v>
      </c>
      <c r="I4144" t="s">
        <v>266</v>
      </c>
      <c r="J4144">
        <v>0.5</v>
      </c>
      <c r="K4144">
        <v>0</v>
      </c>
    </row>
    <row r="4145" spans="1:11">
      <c r="A4145" s="57">
        <v>41395</v>
      </c>
      <c r="B4145">
        <v>1403</v>
      </c>
      <c r="C4145">
        <v>169809.42</v>
      </c>
      <c r="D4145">
        <v>169809.42</v>
      </c>
      <c r="E4145">
        <v>169809.42</v>
      </c>
      <c r="F4145">
        <v>4789</v>
      </c>
      <c r="G4145" t="s">
        <v>338</v>
      </c>
      <c r="H4145" t="s">
        <v>265</v>
      </c>
      <c r="I4145" t="s">
        <v>266</v>
      </c>
      <c r="J4145">
        <v>0.5</v>
      </c>
      <c r="K4145">
        <v>0</v>
      </c>
    </row>
    <row r="4146" spans="1:11">
      <c r="A4146" s="57">
        <v>41395</v>
      </c>
      <c r="B4146">
        <v>218</v>
      </c>
      <c r="C4146">
        <v>25001.41</v>
      </c>
      <c r="D4146">
        <v>25846.69</v>
      </c>
      <c r="E4146">
        <v>25846.69</v>
      </c>
      <c r="F4146">
        <v>4789</v>
      </c>
      <c r="G4146" t="s">
        <v>338</v>
      </c>
      <c r="H4146" t="s">
        <v>267</v>
      </c>
      <c r="I4146" t="s">
        <v>266</v>
      </c>
      <c r="J4146">
        <v>0.5</v>
      </c>
      <c r="K4146">
        <v>0</v>
      </c>
    </row>
    <row r="4147" spans="1:11">
      <c r="A4147" s="57">
        <v>41395</v>
      </c>
      <c r="B4147">
        <v>5734</v>
      </c>
      <c r="C4147">
        <v>428938.35</v>
      </c>
      <c r="D4147">
        <v>428938.35</v>
      </c>
      <c r="E4147">
        <v>428938.35</v>
      </c>
      <c r="F4147">
        <v>4812</v>
      </c>
      <c r="G4147" t="s">
        <v>339</v>
      </c>
      <c r="H4147" t="s">
        <v>265</v>
      </c>
      <c r="I4147" t="s">
        <v>266</v>
      </c>
      <c r="J4147">
        <v>0.5</v>
      </c>
      <c r="K4147">
        <v>0</v>
      </c>
    </row>
    <row r="4148" spans="1:11">
      <c r="A4148" s="57">
        <v>41395</v>
      </c>
      <c r="B4148">
        <v>262</v>
      </c>
      <c r="C4148">
        <v>22568.91</v>
      </c>
      <c r="D4148">
        <v>23281.89</v>
      </c>
      <c r="E4148">
        <v>23281.89</v>
      </c>
      <c r="F4148">
        <v>4812</v>
      </c>
      <c r="G4148" t="s">
        <v>339</v>
      </c>
      <c r="H4148" t="s">
        <v>267</v>
      </c>
      <c r="I4148" t="s">
        <v>266</v>
      </c>
      <c r="J4148">
        <v>0.5</v>
      </c>
      <c r="K4148">
        <v>0</v>
      </c>
    </row>
    <row r="4149" spans="1:11">
      <c r="A4149" s="57">
        <v>41395</v>
      </c>
      <c r="B4149">
        <v>2</v>
      </c>
      <c r="C4149">
        <v>90.72</v>
      </c>
      <c r="D4149">
        <v>0</v>
      </c>
      <c r="E4149">
        <v>90.72</v>
      </c>
      <c r="F4149">
        <v>4814</v>
      </c>
      <c r="G4149" t="s">
        <v>340</v>
      </c>
      <c r="H4149" t="s">
        <v>265</v>
      </c>
      <c r="I4149">
        <v>0</v>
      </c>
      <c r="J4149">
        <v>0</v>
      </c>
      <c r="K4149">
        <v>0</v>
      </c>
    </row>
    <row r="4150" spans="1:11">
      <c r="A4150" s="57">
        <v>41395</v>
      </c>
      <c r="B4150">
        <v>73253</v>
      </c>
      <c r="C4150">
        <v>8751504.0399999991</v>
      </c>
      <c r="D4150">
        <v>8751504.0399999991</v>
      </c>
      <c r="E4150">
        <v>8751504.0399999991</v>
      </c>
      <c r="F4150">
        <v>4814</v>
      </c>
      <c r="G4150" t="s">
        <v>340</v>
      </c>
      <c r="H4150" t="s">
        <v>265</v>
      </c>
      <c r="I4150" t="s">
        <v>266</v>
      </c>
      <c r="J4150">
        <v>0.5</v>
      </c>
      <c r="K4150">
        <v>0</v>
      </c>
    </row>
    <row r="4151" spans="1:11">
      <c r="A4151" s="57">
        <v>41395</v>
      </c>
      <c r="B4151">
        <v>413</v>
      </c>
      <c r="C4151">
        <v>17170.28</v>
      </c>
      <c r="D4151">
        <v>17729.98</v>
      </c>
      <c r="E4151">
        <v>17729.98</v>
      </c>
      <c r="F4151">
        <v>4814</v>
      </c>
      <c r="G4151" t="s">
        <v>340</v>
      </c>
      <c r="H4151" t="s">
        <v>267</v>
      </c>
      <c r="I4151" t="s">
        <v>266</v>
      </c>
      <c r="J4151">
        <v>0.5</v>
      </c>
      <c r="K4151">
        <v>0</v>
      </c>
    </row>
    <row r="4152" spans="1:11">
      <c r="A4152" s="57">
        <v>41395</v>
      </c>
      <c r="B4152">
        <v>287</v>
      </c>
      <c r="C4152">
        <v>25683.98</v>
      </c>
      <c r="D4152">
        <v>25683.98</v>
      </c>
      <c r="E4152">
        <v>25683.98</v>
      </c>
      <c r="F4152">
        <v>4816</v>
      </c>
      <c r="G4152" t="s">
        <v>341</v>
      </c>
      <c r="H4152" t="s">
        <v>265</v>
      </c>
      <c r="I4152" t="s">
        <v>266</v>
      </c>
      <c r="J4152">
        <v>0.5</v>
      </c>
      <c r="K4152">
        <v>0</v>
      </c>
    </row>
    <row r="4153" spans="1:11">
      <c r="A4153" s="57">
        <v>41395</v>
      </c>
      <c r="B4153">
        <v>229</v>
      </c>
      <c r="C4153">
        <v>31840.53</v>
      </c>
      <c r="D4153">
        <v>32801.81</v>
      </c>
      <c r="E4153">
        <v>32801.81</v>
      </c>
      <c r="F4153">
        <v>4816</v>
      </c>
      <c r="G4153" t="s">
        <v>341</v>
      </c>
      <c r="H4153" t="s">
        <v>267</v>
      </c>
      <c r="I4153" t="s">
        <v>266</v>
      </c>
      <c r="J4153">
        <v>0.5</v>
      </c>
      <c r="K4153">
        <v>0</v>
      </c>
    </row>
    <row r="4154" spans="1:11">
      <c r="A4154" s="57">
        <v>41395</v>
      </c>
      <c r="B4154">
        <v>52</v>
      </c>
      <c r="C4154">
        <v>5523.62</v>
      </c>
      <c r="D4154">
        <v>5694.34</v>
      </c>
      <c r="E4154">
        <v>5694.34</v>
      </c>
      <c r="F4154">
        <v>4829</v>
      </c>
      <c r="G4154" t="s">
        <v>342</v>
      </c>
      <c r="H4154" t="s">
        <v>267</v>
      </c>
      <c r="I4154" t="s">
        <v>266</v>
      </c>
      <c r="J4154">
        <v>0.5</v>
      </c>
      <c r="K4154">
        <v>0</v>
      </c>
    </row>
    <row r="4155" spans="1:11">
      <c r="A4155" s="57">
        <v>41395</v>
      </c>
      <c r="B4155">
        <v>1</v>
      </c>
      <c r="C4155">
        <v>120</v>
      </c>
      <c r="D4155">
        <v>0</v>
      </c>
      <c r="E4155">
        <v>120</v>
      </c>
      <c r="F4155">
        <v>4899</v>
      </c>
      <c r="G4155" t="s">
        <v>343</v>
      </c>
      <c r="H4155" t="s">
        <v>265</v>
      </c>
      <c r="I4155">
        <v>0</v>
      </c>
      <c r="J4155">
        <v>0</v>
      </c>
      <c r="K4155">
        <v>0</v>
      </c>
    </row>
    <row r="4156" spans="1:11">
      <c r="A4156" s="57">
        <v>41395</v>
      </c>
      <c r="B4156">
        <v>9187</v>
      </c>
      <c r="C4156">
        <v>977781.61</v>
      </c>
      <c r="D4156">
        <v>977781.61</v>
      </c>
      <c r="E4156">
        <v>977781.61</v>
      </c>
      <c r="F4156">
        <v>4899</v>
      </c>
      <c r="G4156" t="s">
        <v>343</v>
      </c>
      <c r="H4156" t="s">
        <v>265</v>
      </c>
      <c r="I4156" t="s">
        <v>266</v>
      </c>
      <c r="J4156">
        <v>0.5</v>
      </c>
      <c r="K4156">
        <v>0</v>
      </c>
    </row>
    <row r="4157" spans="1:11">
      <c r="A4157" s="57">
        <v>41395</v>
      </c>
      <c r="B4157">
        <v>36</v>
      </c>
      <c r="C4157">
        <v>2780.27</v>
      </c>
      <c r="D4157">
        <v>2863.71</v>
      </c>
      <c r="E4157">
        <v>2863.71</v>
      </c>
      <c r="F4157">
        <v>4899</v>
      </c>
      <c r="G4157" t="s">
        <v>343</v>
      </c>
      <c r="H4157" t="s">
        <v>267</v>
      </c>
      <c r="I4157" t="s">
        <v>266</v>
      </c>
      <c r="J4157">
        <v>0.5</v>
      </c>
      <c r="K4157">
        <v>0</v>
      </c>
    </row>
    <row r="4158" spans="1:11">
      <c r="A4158" s="57">
        <v>41395</v>
      </c>
      <c r="B4158">
        <v>13180</v>
      </c>
      <c r="C4158">
        <v>3903249.12</v>
      </c>
      <c r="D4158">
        <v>3903249.12</v>
      </c>
      <c r="E4158">
        <v>3903249.12</v>
      </c>
      <c r="F4158">
        <v>4900</v>
      </c>
      <c r="G4158" t="s">
        <v>344</v>
      </c>
      <c r="H4158" t="s">
        <v>265</v>
      </c>
      <c r="I4158" t="s">
        <v>266</v>
      </c>
      <c r="J4158">
        <v>0.5</v>
      </c>
      <c r="K4158">
        <v>0</v>
      </c>
    </row>
    <row r="4159" spans="1:11">
      <c r="A4159" s="57">
        <v>41395</v>
      </c>
      <c r="B4159">
        <v>41</v>
      </c>
      <c r="C4159">
        <v>8039.99</v>
      </c>
      <c r="D4159">
        <v>8284.49</v>
      </c>
      <c r="E4159">
        <v>8284.49</v>
      </c>
      <c r="F4159">
        <v>4900</v>
      </c>
      <c r="G4159" t="s">
        <v>344</v>
      </c>
      <c r="H4159" t="s">
        <v>267</v>
      </c>
      <c r="I4159" t="s">
        <v>266</v>
      </c>
      <c r="J4159">
        <v>0.5</v>
      </c>
      <c r="K4159">
        <v>0</v>
      </c>
    </row>
    <row r="4160" spans="1:11">
      <c r="A4160" s="57">
        <v>41395</v>
      </c>
      <c r="B4160">
        <v>1277</v>
      </c>
      <c r="C4160">
        <v>302476.59999999998</v>
      </c>
      <c r="D4160">
        <v>302476.59999999998</v>
      </c>
      <c r="E4160">
        <v>302476.59999999998</v>
      </c>
      <c r="F4160">
        <v>5013</v>
      </c>
      <c r="G4160" t="s">
        <v>345</v>
      </c>
      <c r="H4160" t="s">
        <v>265</v>
      </c>
      <c r="I4160" t="s">
        <v>271</v>
      </c>
      <c r="J4160">
        <v>0.52</v>
      </c>
      <c r="K4160">
        <v>0</v>
      </c>
    </row>
    <row r="4161" spans="1:11">
      <c r="A4161" s="57">
        <v>41395</v>
      </c>
      <c r="B4161">
        <v>22</v>
      </c>
      <c r="C4161">
        <v>11412.49</v>
      </c>
      <c r="D4161">
        <v>11830.13</v>
      </c>
      <c r="E4161">
        <v>11830.13</v>
      </c>
      <c r="F4161">
        <v>5013</v>
      </c>
      <c r="G4161" t="s">
        <v>345</v>
      </c>
      <c r="H4161" t="s">
        <v>267</v>
      </c>
      <c r="I4161" t="s">
        <v>271</v>
      </c>
      <c r="J4161">
        <v>0.52</v>
      </c>
      <c r="K4161">
        <v>0</v>
      </c>
    </row>
    <row r="4162" spans="1:11">
      <c r="A4162" s="57">
        <v>41395</v>
      </c>
      <c r="B4162">
        <v>3</v>
      </c>
      <c r="C4162">
        <v>588.42999999999995</v>
      </c>
      <c r="D4162">
        <v>588.42999999999995</v>
      </c>
      <c r="E4162">
        <v>588.42999999999995</v>
      </c>
      <c r="F4162">
        <v>5039</v>
      </c>
      <c r="G4162" t="s">
        <v>347</v>
      </c>
      <c r="H4162" t="s">
        <v>265</v>
      </c>
      <c r="I4162" t="s">
        <v>268</v>
      </c>
      <c r="J4162">
        <v>0.5</v>
      </c>
      <c r="K4162">
        <v>0</v>
      </c>
    </row>
    <row r="4163" spans="1:11">
      <c r="A4163" s="57">
        <v>41395</v>
      </c>
      <c r="B4163">
        <v>4</v>
      </c>
      <c r="C4163">
        <v>10870.27</v>
      </c>
      <c r="D4163">
        <v>11196.39</v>
      </c>
      <c r="E4163">
        <v>11196.39</v>
      </c>
      <c r="F4163">
        <v>5039</v>
      </c>
      <c r="G4163" t="s">
        <v>347</v>
      </c>
      <c r="H4163" t="s">
        <v>267</v>
      </c>
      <c r="I4163" t="s">
        <v>268</v>
      </c>
      <c r="J4163">
        <v>0.5</v>
      </c>
      <c r="K4163">
        <v>0</v>
      </c>
    </row>
    <row r="4164" spans="1:11">
      <c r="A4164" s="57">
        <v>41395</v>
      </c>
      <c r="B4164">
        <v>5</v>
      </c>
      <c r="C4164">
        <v>1183.21</v>
      </c>
      <c r="D4164">
        <v>1218.69</v>
      </c>
      <c r="E4164">
        <v>1218.69</v>
      </c>
      <c r="F4164">
        <v>5044</v>
      </c>
      <c r="G4164" t="s">
        <v>348</v>
      </c>
      <c r="H4164" t="s">
        <v>267</v>
      </c>
      <c r="I4164" t="s">
        <v>268</v>
      </c>
      <c r="J4164">
        <v>0.5</v>
      </c>
      <c r="K4164">
        <v>0</v>
      </c>
    </row>
    <row r="4165" spans="1:11">
      <c r="A4165" s="57">
        <v>41395</v>
      </c>
      <c r="B4165">
        <v>3</v>
      </c>
      <c r="C4165">
        <v>16.95</v>
      </c>
      <c r="D4165">
        <v>0</v>
      </c>
      <c r="E4165">
        <v>16.95</v>
      </c>
      <c r="F4165">
        <v>5045</v>
      </c>
      <c r="G4165" t="s">
        <v>349</v>
      </c>
      <c r="H4165" t="s">
        <v>265</v>
      </c>
      <c r="I4165">
        <v>0</v>
      </c>
      <c r="J4165">
        <v>0</v>
      </c>
      <c r="K4165">
        <v>0</v>
      </c>
    </row>
    <row r="4166" spans="1:11">
      <c r="A4166" s="57">
        <v>41395</v>
      </c>
      <c r="B4166">
        <v>48354</v>
      </c>
      <c r="C4166">
        <v>1862365.51</v>
      </c>
      <c r="D4166">
        <v>1862365.51</v>
      </c>
      <c r="E4166">
        <v>1862365.51</v>
      </c>
      <c r="F4166">
        <v>5045</v>
      </c>
      <c r="G4166" t="s">
        <v>349</v>
      </c>
      <c r="H4166" t="s">
        <v>265</v>
      </c>
      <c r="I4166" t="s">
        <v>268</v>
      </c>
      <c r="J4166">
        <v>0.5</v>
      </c>
      <c r="K4166">
        <v>0</v>
      </c>
    </row>
    <row r="4167" spans="1:11">
      <c r="A4167" s="57">
        <v>41395</v>
      </c>
      <c r="B4167">
        <v>656</v>
      </c>
      <c r="C4167">
        <v>172500.32</v>
      </c>
      <c r="D4167">
        <v>177288.04</v>
      </c>
      <c r="E4167">
        <v>177288.04</v>
      </c>
      <c r="F4167">
        <v>5045</v>
      </c>
      <c r="G4167" t="s">
        <v>349</v>
      </c>
      <c r="H4167" t="s">
        <v>267</v>
      </c>
      <c r="I4167" t="s">
        <v>268</v>
      </c>
      <c r="J4167">
        <v>0.5</v>
      </c>
      <c r="K4167">
        <v>0</v>
      </c>
    </row>
    <row r="4168" spans="1:11">
      <c r="A4168" s="57">
        <v>41395</v>
      </c>
      <c r="B4168">
        <v>10</v>
      </c>
      <c r="C4168">
        <v>118840.58</v>
      </c>
      <c r="D4168">
        <v>122405.78</v>
      </c>
      <c r="E4168">
        <v>122405.78</v>
      </c>
      <c r="F4168">
        <v>5046</v>
      </c>
      <c r="G4168" t="s">
        <v>350</v>
      </c>
      <c r="H4168" t="s">
        <v>267</v>
      </c>
      <c r="I4168" t="s">
        <v>266</v>
      </c>
      <c r="J4168">
        <v>0.5</v>
      </c>
      <c r="K4168">
        <v>0</v>
      </c>
    </row>
    <row r="4169" spans="1:11">
      <c r="A4169" s="57">
        <v>41395</v>
      </c>
      <c r="B4169">
        <v>848</v>
      </c>
      <c r="C4169">
        <v>1411272.45</v>
      </c>
      <c r="D4169">
        <v>1411272.45</v>
      </c>
      <c r="E4169">
        <v>1411272.45</v>
      </c>
      <c r="F4169">
        <v>5047</v>
      </c>
      <c r="G4169" t="s">
        <v>351</v>
      </c>
      <c r="H4169" t="s">
        <v>265</v>
      </c>
      <c r="I4169" t="s">
        <v>266</v>
      </c>
      <c r="J4169">
        <v>0.5</v>
      </c>
      <c r="K4169">
        <v>0</v>
      </c>
    </row>
    <row r="4170" spans="1:11">
      <c r="A4170" s="57">
        <v>41395</v>
      </c>
      <c r="B4170">
        <v>118</v>
      </c>
      <c r="C4170">
        <v>47897.48</v>
      </c>
      <c r="D4170">
        <v>49334.400000000001</v>
      </c>
      <c r="E4170">
        <v>49334.400000000001</v>
      </c>
      <c r="F4170">
        <v>5047</v>
      </c>
      <c r="G4170" t="s">
        <v>351</v>
      </c>
      <c r="H4170" t="s">
        <v>267</v>
      </c>
      <c r="I4170" t="s">
        <v>266</v>
      </c>
      <c r="J4170">
        <v>0.5</v>
      </c>
      <c r="K4170">
        <v>0</v>
      </c>
    </row>
    <row r="4171" spans="1:11">
      <c r="A4171" s="57">
        <v>41395</v>
      </c>
      <c r="B4171">
        <v>592</v>
      </c>
      <c r="C4171">
        <v>759535.74</v>
      </c>
      <c r="D4171">
        <v>759535.74</v>
      </c>
      <c r="E4171">
        <v>759535.74</v>
      </c>
      <c r="F4171">
        <v>5065</v>
      </c>
      <c r="G4171" t="s">
        <v>352</v>
      </c>
      <c r="H4171" t="s">
        <v>265</v>
      </c>
      <c r="I4171" t="s">
        <v>268</v>
      </c>
      <c r="J4171">
        <v>0.5</v>
      </c>
      <c r="K4171">
        <v>0</v>
      </c>
    </row>
    <row r="4172" spans="1:11">
      <c r="A4172" s="57">
        <v>41395</v>
      </c>
      <c r="B4172">
        <v>32</v>
      </c>
      <c r="C4172">
        <v>10407.86</v>
      </c>
      <c r="D4172">
        <v>10617.78</v>
      </c>
      <c r="E4172">
        <v>10617.78</v>
      </c>
      <c r="F4172">
        <v>5065</v>
      </c>
      <c r="G4172" t="s">
        <v>352</v>
      </c>
      <c r="H4172" t="s">
        <v>267</v>
      </c>
      <c r="I4172" t="s">
        <v>268</v>
      </c>
      <c r="J4172">
        <v>0.5</v>
      </c>
      <c r="K4172">
        <v>0</v>
      </c>
    </row>
    <row r="4173" spans="1:11">
      <c r="A4173" s="57">
        <v>41395</v>
      </c>
      <c r="B4173">
        <v>729</v>
      </c>
      <c r="C4173">
        <v>158480.51</v>
      </c>
      <c r="D4173">
        <v>158480.51</v>
      </c>
      <c r="E4173">
        <v>158480.51</v>
      </c>
      <c r="F4173">
        <v>5072</v>
      </c>
      <c r="G4173" t="s">
        <v>353</v>
      </c>
      <c r="H4173" t="s">
        <v>265</v>
      </c>
      <c r="I4173" t="s">
        <v>268</v>
      </c>
      <c r="J4173">
        <v>0.5</v>
      </c>
      <c r="K4173">
        <v>0</v>
      </c>
    </row>
    <row r="4174" spans="1:11">
      <c r="A4174" s="57">
        <v>41395</v>
      </c>
      <c r="B4174">
        <v>11</v>
      </c>
      <c r="C4174">
        <v>1882.84</v>
      </c>
      <c r="D4174">
        <v>1939.36</v>
      </c>
      <c r="E4174">
        <v>1939.36</v>
      </c>
      <c r="F4174">
        <v>5072</v>
      </c>
      <c r="G4174" t="s">
        <v>353</v>
      </c>
      <c r="H4174" t="s">
        <v>267</v>
      </c>
      <c r="I4174" t="s">
        <v>268</v>
      </c>
      <c r="J4174">
        <v>0.5</v>
      </c>
      <c r="K4174">
        <v>0</v>
      </c>
    </row>
    <row r="4175" spans="1:11">
      <c r="A4175" s="57">
        <v>41395</v>
      </c>
      <c r="B4175">
        <v>2</v>
      </c>
      <c r="C4175">
        <v>-42.99</v>
      </c>
      <c r="D4175">
        <v>-11.57</v>
      </c>
      <c r="E4175">
        <v>-11.57</v>
      </c>
      <c r="F4175">
        <v>5074</v>
      </c>
      <c r="G4175" t="s">
        <v>354</v>
      </c>
      <c r="H4175" t="s">
        <v>267</v>
      </c>
      <c r="I4175" t="s">
        <v>268</v>
      </c>
      <c r="J4175">
        <v>0.5</v>
      </c>
      <c r="K4175">
        <v>0</v>
      </c>
    </row>
    <row r="4176" spans="1:11">
      <c r="A4176" s="57">
        <v>41395</v>
      </c>
      <c r="B4176">
        <v>135</v>
      </c>
      <c r="C4176">
        <v>17946.21</v>
      </c>
      <c r="D4176">
        <v>17946.21</v>
      </c>
      <c r="E4176">
        <v>17946.21</v>
      </c>
      <c r="F4176">
        <v>5085</v>
      </c>
      <c r="G4176" t="s">
        <v>355</v>
      </c>
      <c r="H4176" t="s">
        <v>265</v>
      </c>
      <c r="I4176" t="s">
        <v>266</v>
      </c>
      <c r="J4176">
        <v>0.5</v>
      </c>
      <c r="K4176">
        <v>0</v>
      </c>
    </row>
    <row r="4177" spans="1:11">
      <c r="A4177" s="57">
        <v>41395</v>
      </c>
      <c r="B4177">
        <v>8</v>
      </c>
      <c r="C4177">
        <v>2150.81</v>
      </c>
      <c r="D4177">
        <v>2215.33</v>
      </c>
      <c r="E4177">
        <v>2215.33</v>
      </c>
      <c r="F4177">
        <v>5085</v>
      </c>
      <c r="G4177" t="s">
        <v>355</v>
      </c>
      <c r="H4177" t="s">
        <v>267</v>
      </c>
      <c r="I4177" t="s">
        <v>266</v>
      </c>
      <c r="J4177">
        <v>0.5</v>
      </c>
      <c r="K4177">
        <v>0</v>
      </c>
    </row>
    <row r="4178" spans="1:11">
      <c r="A4178" s="57">
        <v>41395</v>
      </c>
      <c r="B4178">
        <v>15</v>
      </c>
      <c r="C4178">
        <v>12480.01</v>
      </c>
      <c r="D4178">
        <v>12854.41</v>
      </c>
      <c r="E4178">
        <v>12854.41</v>
      </c>
      <c r="F4178">
        <v>5094</v>
      </c>
      <c r="G4178" t="s">
        <v>356</v>
      </c>
      <c r="H4178" t="s">
        <v>267</v>
      </c>
      <c r="I4178" t="s">
        <v>268</v>
      </c>
      <c r="J4178">
        <v>0.5</v>
      </c>
      <c r="K4178">
        <v>0</v>
      </c>
    </row>
    <row r="4179" spans="1:11">
      <c r="A4179" s="57">
        <v>41395</v>
      </c>
      <c r="B4179">
        <v>768</v>
      </c>
      <c r="C4179">
        <v>493275.34</v>
      </c>
      <c r="D4179">
        <v>493275.34</v>
      </c>
      <c r="E4179">
        <v>493275.34</v>
      </c>
      <c r="F4179">
        <v>5099</v>
      </c>
      <c r="G4179" t="s">
        <v>357</v>
      </c>
      <c r="H4179" t="s">
        <v>265</v>
      </c>
      <c r="I4179" t="s">
        <v>268</v>
      </c>
      <c r="J4179">
        <v>0.5</v>
      </c>
      <c r="K4179">
        <v>0</v>
      </c>
    </row>
    <row r="4180" spans="1:11">
      <c r="A4180" s="57">
        <v>41395</v>
      </c>
      <c r="B4180">
        <v>90</v>
      </c>
      <c r="C4180">
        <v>45596.35</v>
      </c>
      <c r="D4180">
        <v>47023.93</v>
      </c>
      <c r="E4180">
        <v>47023.93</v>
      </c>
      <c r="F4180">
        <v>5099</v>
      </c>
      <c r="G4180" t="s">
        <v>357</v>
      </c>
      <c r="H4180" t="s">
        <v>267</v>
      </c>
      <c r="I4180" t="s">
        <v>268</v>
      </c>
      <c r="J4180">
        <v>0.5</v>
      </c>
      <c r="K4180">
        <v>0</v>
      </c>
    </row>
    <row r="4181" spans="1:11">
      <c r="A4181" s="57">
        <v>41395</v>
      </c>
      <c r="B4181">
        <v>200</v>
      </c>
      <c r="C4181">
        <v>204376.65</v>
      </c>
      <c r="D4181">
        <v>204376.65</v>
      </c>
      <c r="E4181">
        <v>204376.65</v>
      </c>
      <c r="F4181">
        <v>5111</v>
      </c>
      <c r="G4181" t="s">
        <v>358</v>
      </c>
      <c r="H4181" t="s">
        <v>265</v>
      </c>
      <c r="I4181" t="s">
        <v>268</v>
      </c>
      <c r="J4181">
        <v>0.5</v>
      </c>
      <c r="K4181">
        <v>0</v>
      </c>
    </row>
    <row r="4182" spans="1:11">
      <c r="A4182" s="57">
        <v>41395</v>
      </c>
      <c r="B4182">
        <v>17</v>
      </c>
      <c r="C4182">
        <v>1745.75</v>
      </c>
      <c r="D4182">
        <v>1798.13</v>
      </c>
      <c r="E4182">
        <v>1798.13</v>
      </c>
      <c r="F4182">
        <v>5111</v>
      </c>
      <c r="G4182" t="s">
        <v>358</v>
      </c>
      <c r="H4182" t="s">
        <v>267</v>
      </c>
      <c r="I4182" t="s">
        <v>268</v>
      </c>
      <c r="J4182">
        <v>0.5</v>
      </c>
      <c r="K4182">
        <v>0</v>
      </c>
    </row>
    <row r="4183" spans="1:11">
      <c r="A4183" s="57">
        <v>41395</v>
      </c>
      <c r="B4183">
        <v>63</v>
      </c>
      <c r="C4183">
        <v>15341.56</v>
      </c>
      <c r="D4183">
        <v>15888.12</v>
      </c>
      <c r="E4183">
        <v>15888.12</v>
      </c>
      <c r="F4183">
        <v>5122</v>
      </c>
      <c r="G4183" t="s">
        <v>359</v>
      </c>
      <c r="H4183" t="s">
        <v>267</v>
      </c>
      <c r="I4183" t="s">
        <v>266</v>
      </c>
      <c r="J4183">
        <v>0.5</v>
      </c>
      <c r="K4183">
        <v>0</v>
      </c>
    </row>
    <row r="4184" spans="1:11">
      <c r="A4184" s="57">
        <v>41395</v>
      </c>
      <c r="B4184">
        <v>18</v>
      </c>
      <c r="C4184">
        <v>18814.27</v>
      </c>
      <c r="D4184">
        <v>19378.669999999998</v>
      </c>
      <c r="E4184">
        <v>19378.669999999998</v>
      </c>
      <c r="F4184">
        <v>5131</v>
      </c>
      <c r="G4184" t="s">
        <v>360</v>
      </c>
      <c r="H4184" t="s">
        <v>267</v>
      </c>
      <c r="I4184" t="s">
        <v>268</v>
      </c>
      <c r="J4184">
        <v>0.5</v>
      </c>
      <c r="K4184">
        <v>0</v>
      </c>
    </row>
    <row r="4185" spans="1:11">
      <c r="A4185" s="57">
        <v>41395</v>
      </c>
      <c r="B4185">
        <v>20</v>
      </c>
      <c r="C4185">
        <v>6282.95</v>
      </c>
      <c r="D4185">
        <v>6474.65</v>
      </c>
      <c r="E4185">
        <v>6474.65</v>
      </c>
      <c r="F4185">
        <v>5137</v>
      </c>
      <c r="G4185" t="s">
        <v>361</v>
      </c>
      <c r="H4185" t="s">
        <v>267</v>
      </c>
      <c r="I4185" t="s">
        <v>268</v>
      </c>
      <c r="J4185">
        <v>0.5</v>
      </c>
      <c r="K4185">
        <v>0</v>
      </c>
    </row>
    <row r="4186" spans="1:11">
      <c r="A4186" s="57">
        <v>41395</v>
      </c>
      <c r="B4186">
        <v>3</v>
      </c>
      <c r="C4186">
        <v>188.52</v>
      </c>
      <c r="D4186">
        <v>194.18</v>
      </c>
      <c r="E4186">
        <v>194.18</v>
      </c>
      <c r="F4186">
        <v>5139</v>
      </c>
      <c r="G4186" t="s">
        <v>362</v>
      </c>
      <c r="H4186" t="s">
        <v>267</v>
      </c>
      <c r="I4186" t="s">
        <v>268</v>
      </c>
      <c r="J4186">
        <v>0.5</v>
      </c>
      <c r="K4186">
        <v>0</v>
      </c>
    </row>
    <row r="4187" spans="1:11">
      <c r="A4187" s="57">
        <v>41395</v>
      </c>
      <c r="B4187">
        <v>7</v>
      </c>
      <c r="C4187">
        <v>2932.38</v>
      </c>
      <c r="D4187">
        <v>3020.34</v>
      </c>
      <c r="E4187">
        <v>3020.34</v>
      </c>
      <c r="F4187">
        <v>5169</v>
      </c>
      <c r="G4187" t="s">
        <v>363</v>
      </c>
      <c r="H4187" t="s">
        <v>267</v>
      </c>
      <c r="I4187" t="s">
        <v>266</v>
      </c>
      <c r="J4187">
        <v>0.5</v>
      </c>
      <c r="K4187">
        <v>0</v>
      </c>
    </row>
    <row r="4188" spans="1:11">
      <c r="A4188" s="57">
        <v>41395</v>
      </c>
      <c r="B4188">
        <v>1068</v>
      </c>
      <c r="C4188">
        <v>71679.679999999993</v>
      </c>
      <c r="D4188">
        <v>71679.679999999993</v>
      </c>
      <c r="E4188">
        <v>71679.679999999993</v>
      </c>
      <c r="F4188">
        <v>5172</v>
      </c>
      <c r="G4188" t="s">
        <v>364</v>
      </c>
      <c r="H4188" t="s">
        <v>265</v>
      </c>
      <c r="I4188" t="s">
        <v>268</v>
      </c>
      <c r="J4188">
        <v>0.5</v>
      </c>
      <c r="K4188">
        <v>0</v>
      </c>
    </row>
    <row r="4189" spans="1:11">
      <c r="A4189" s="57">
        <v>41395</v>
      </c>
      <c r="B4189">
        <v>2</v>
      </c>
      <c r="C4189">
        <v>89.17</v>
      </c>
      <c r="D4189">
        <v>91.85</v>
      </c>
      <c r="E4189">
        <v>91.85</v>
      </c>
      <c r="F4189">
        <v>5172</v>
      </c>
      <c r="G4189" t="s">
        <v>364</v>
      </c>
      <c r="H4189" t="s">
        <v>267</v>
      </c>
      <c r="I4189" t="s">
        <v>268</v>
      </c>
      <c r="J4189">
        <v>0.5</v>
      </c>
      <c r="K4189">
        <v>0</v>
      </c>
    </row>
    <row r="4190" spans="1:11">
      <c r="A4190" s="57">
        <v>41395</v>
      </c>
      <c r="B4190">
        <v>49</v>
      </c>
      <c r="C4190">
        <v>6711.49</v>
      </c>
      <c r="D4190">
        <v>6913.45</v>
      </c>
      <c r="E4190">
        <v>6913.45</v>
      </c>
      <c r="F4190">
        <v>5192</v>
      </c>
      <c r="G4190" t="s">
        <v>365</v>
      </c>
      <c r="H4190" t="s">
        <v>267</v>
      </c>
      <c r="I4190" t="s">
        <v>268</v>
      </c>
      <c r="J4190">
        <v>0.5</v>
      </c>
      <c r="K4190">
        <v>0</v>
      </c>
    </row>
    <row r="4191" spans="1:11">
      <c r="A4191" s="57">
        <v>41395</v>
      </c>
      <c r="B4191">
        <v>1</v>
      </c>
      <c r="C4191">
        <v>38.44</v>
      </c>
      <c r="D4191">
        <v>39.6</v>
      </c>
      <c r="E4191">
        <v>39.6</v>
      </c>
      <c r="F4191">
        <v>5193</v>
      </c>
      <c r="G4191" t="s">
        <v>366</v>
      </c>
      <c r="H4191" t="s">
        <v>267</v>
      </c>
      <c r="I4191" t="s">
        <v>266</v>
      </c>
      <c r="J4191">
        <v>0.5</v>
      </c>
      <c r="K4191">
        <v>0</v>
      </c>
    </row>
    <row r="4192" spans="1:11">
      <c r="A4192" s="57">
        <v>41395</v>
      </c>
      <c r="B4192">
        <v>1691</v>
      </c>
      <c r="C4192">
        <v>1675038.69</v>
      </c>
      <c r="D4192">
        <v>1675038.69</v>
      </c>
      <c r="E4192">
        <v>1675038.69</v>
      </c>
      <c r="F4192">
        <v>5199</v>
      </c>
      <c r="G4192" t="s">
        <v>367</v>
      </c>
      <c r="H4192" t="s">
        <v>265</v>
      </c>
      <c r="I4192" t="s">
        <v>268</v>
      </c>
      <c r="J4192">
        <v>0.5</v>
      </c>
      <c r="K4192">
        <v>0</v>
      </c>
    </row>
    <row r="4193" spans="1:11">
      <c r="A4193" s="57">
        <v>41395</v>
      </c>
      <c r="B4193">
        <v>146</v>
      </c>
      <c r="C4193">
        <v>72421.539999999994</v>
      </c>
      <c r="D4193">
        <v>74199.8</v>
      </c>
      <c r="E4193">
        <v>74199.8</v>
      </c>
      <c r="F4193">
        <v>5199</v>
      </c>
      <c r="G4193" t="s">
        <v>367</v>
      </c>
      <c r="H4193" t="s">
        <v>267</v>
      </c>
      <c r="I4193" t="s">
        <v>268</v>
      </c>
      <c r="J4193">
        <v>0.5</v>
      </c>
      <c r="K4193">
        <v>0</v>
      </c>
    </row>
    <row r="4194" spans="1:11">
      <c r="A4194" s="57">
        <v>41395</v>
      </c>
      <c r="B4194">
        <v>7453</v>
      </c>
      <c r="C4194">
        <v>1415643.13</v>
      </c>
      <c r="D4194">
        <v>1415643.13</v>
      </c>
      <c r="E4194">
        <v>1415643.13</v>
      </c>
      <c r="F4194">
        <v>5200</v>
      </c>
      <c r="G4194" t="s">
        <v>368</v>
      </c>
      <c r="H4194" t="s">
        <v>265</v>
      </c>
      <c r="I4194" t="s">
        <v>272</v>
      </c>
      <c r="J4194">
        <v>0.47</v>
      </c>
      <c r="K4194">
        <v>0</v>
      </c>
    </row>
    <row r="4195" spans="1:11">
      <c r="A4195" s="57">
        <v>41395</v>
      </c>
      <c r="B4195">
        <v>121</v>
      </c>
      <c r="C4195">
        <v>23550.41</v>
      </c>
      <c r="D4195">
        <v>24284.35</v>
      </c>
      <c r="E4195">
        <v>24284.35</v>
      </c>
      <c r="F4195">
        <v>5200</v>
      </c>
      <c r="G4195" t="s">
        <v>368</v>
      </c>
      <c r="H4195" t="s">
        <v>267</v>
      </c>
      <c r="I4195" t="s">
        <v>272</v>
      </c>
      <c r="J4195">
        <v>0.47</v>
      </c>
      <c r="K4195">
        <v>0</v>
      </c>
    </row>
    <row r="4196" spans="1:11">
      <c r="A4196" s="57">
        <v>41395</v>
      </c>
      <c r="B4196">
        <v>1775</v>
      </c>
      <c r="C4196">
        <v>622656.98</v>
      </c>
      <c r="D4196">
        <v>622656.98</v>
      </c>
      <c r="E4196">
        <v>622656.98</v>
      </c>
      <c r="F4196">
        <v>5211</v>
      </c>
      <c r="G4196" t="s">
        <v>369</v>
      </c>
      <c r="H4196" t="s">
        <v>265</v>
      </c>
      <c r="I4196" t="s">
        <v>268</v>
      </c>
      <c r="J4196">
        <v>0.5</v>
      </c>
      <c r="K4196">
        <v>0</v>
      </c>
    </row>
    <row r="4197" spans="1:11">
      <c r="A4197" s="57">
        <v>41395</v>
      </c>
      <c r="B4197">
        <v>17</v>
      </c>
      <c r="C4197">
        <v>1537.08</v>
      </c>
      <c r="D4197">
        <v>1586.04</v>
      </c>
      <c r="E4197">
        <v>1586.04</v>
      </c>
      <c r="F4197">
        <v>5211</v>
      </c>
      <c r="G4197" t="s">
        <v>369</v>
      </c>
      <c r="H4197" t="s">
        <v>267</v>
      </c>
      <c r="I4197" t="s">
        <v>268</v>
      </c>
      <c r="J4197">
        <v>0.5</v>
      </c>
      <c r="K4197">
        <v>0</v>
      </c>
    </row>
    <row r="4198" spans="1:11">
      <c r="A4198" s="57">
        <v>41395</v>
      </c>
      <c r="B4198">
        <v>1</v>
      </c>
      <c r="C4198">
        <v>26.15</v>
      </c>
      <c r="D4198">
        <v>26.93</v>
      </c>
      <c r="E4198">
        <v>26.93</v>
      </c>
      <c r="F4198">
        <v>5231</v>
      </c>
      <c r="G4198" t="s">
        <v>569</v>
      </c>
      <c r="H4198" t="s">
        <v>267</v>
      </c>
      <c r="I4198" t="s">
        <v>272</v>
      </c>
      <c r="J4198">
        <v>0.47</v>
      </c>
      <c r="K4198">
        <v>0</v>
      </c>
    </row>
    <row r="4199" spans="1:11">
      <c r="A4199" s="57">
        <v>41395</v>
      </c>
      <c r="B4199">
        <v>61137</v>
      </c>
      <c r="C4199">
        <v>5123149.51</v>
      </c>
      <c r="D4199">
        <v>5123149.51</v>
      </c>
      <c r="E4199">
        <v>5123149.51</v>
      </c>
      <c r="F4199">
        <v>5251</v>
      </c>
      <c r="G4199" t="s">
        <v>370</v>
      </c>
      <c r="H4199" t="s">
        <v>265</v>
      </c>
      <c r="I4199" t="s">
        <v>268</v>
      </c>
      <c r="J4199">
        <v>0.5</v>
      </c>
      <c r="K4199">
        <v>0</v>
      </c>
    </row>
    <row r="4200" spans="1:11">
      <c r="A4200" s="57">
        <v>41395</v>
      </c>
      <c r="B4200">
        <v>97</v>
      </c>
      <c r="C4200">
        <v>9445.56</v>
      </c>
      <c r="D4200">
        <v>9840.8799999999992</v>
      </c>
      <c r="E4200">
        <v>9840.8799999999992</v>
      </c>
      <c r="F4200">
        <v>5251</v>
      </c>
      <c r="G4200" t="s">
        <v>370</v>
      </c>
      <c r="H4200" t="s">
        <v>267</v>
      </c>
      <c r="I4200" t="s">
        <v>268</v>
      </c>
      <c r="J4200">
        <v>0.5</v>
      </c>
      <c r="K4200">
        <v>0</v>
      </c>
    </row>
    <row r="4201" spans="1:11">
      <c r="A4201" s="57">
        <v>41395</v>
      </c>
      <c r="B4201">
        <v>1422</v>
      </c>
      <c r="C4201">
        <v>156393.26999999999</v>
      </c>
      <c r="D4201">
        <v>156393.26999999999</v>
      </c>
      <c r="E4201">
        <v>156393.26999999999</v>
      </c>
      <c r="F4201">
        <v>5261</v>
      </c>
      <c r="G4201" t="s">
        <v>366</v>
      </c>
      <c r="H4201" t="s">
        <v>265</v>
      </c>
      <c r="I4201" t="s">
        <v>268</v>
      </c>
      <c r="J4201">
        <v>0.5</v>
      </c>
      <c r="K4201">
        <v>0</v>
      </c>
    </row>
    <row r="4202" spans="1:11">
      <c r="A4202" s="57">
        <v>41395</v>
      </c>
      <c r="B4202">
        <v>13</v>
      </c>
      <c r="C4202">
        <v>880.24</v>
      </c>
      <c r="D4202">
        <v>906.62</v>
      </c>
      <c r="E4202">
        <v>906.62</v>
      </c>
      <c r="F4202">
        <v>5261</v>
      </c>
      <c r="G4202" t="s">
        <v>366</v>
      </c>
      <c r="H4202" t="s">
        <v>267</v>
      </c>
      <c r="I4202" t="s">
        <v>268</v>
      </c>
      <c r="J4202">
        <v>0.5</v>
      </c>
      <c r="K4202">
        <v>0</v>
      </c>
    </row>
    <row r="4203" spans="1:11">
      <c r="A4203" s="57">
        <v>41395</v>
      </c>
      <c r="B4203">
        <v>1</v>
      </c>
      <c r="C4203">
        <v>105.56</v>
      </c>
      <c r="D4203">
        <v>108.72</v>
      </c>
      <c r="E4203">
        <v>108.72</v>
      </c>
      <c r="F4203">
        <v>5271</v>
      </c>
      <c r="G4203" t="s">
        <v>557</v>
      </c>
      <c r="H4203" t="s">
        <v>267</v>
      </c>
      <c r="I4203" t="s">
        <v>271</v>
      </c>
      <c r="J4203">
        <v>0.52</v>
      </c>
      <c r="K4203">
        <v>0</v>
      </c>
    </row>
    <row r="4204" spans="1:11">
      <c r="A4204" s="57">
        <v>41395</v>
      </c>
      <c r="B4204">
        <v>4592</v>
      </c>
      <c r="C4204">
        <v>1028300.5</v>
      </c>
      <c r="D4204">
        <v>1028300.5</v>
      </c>
      <c r="E4204">
        <v>1028300.5</v>
      </c>
      <c r="F4204">
        <v>5300</v>
      </c>
      <c r="G4204" t="s">
        <v>371</v>
      </c>
      <c r="H4204" t="s">
        <v>265</v>
      </c>
      <c r="I4204" t="s">
        <v>266</v>
      </c>
      <c r="J4204">
        <v>0.5</v>
      </c>
      <c r="K4204">
        <v>0</v>
      </c>
    </row>
    <row r="4205" spans="1:11">
      <c r="A4205" s="57">
        <v>41395</v>
      </c>
      <c r="B4205">
        <v>131</v>
      </c>
      <c r="C4205">
        <v>25069.27</v>
      </c>
      <c r="D4205">
        <v>25836.81</v>
      </c>
      <c r="E4205">
        <v>25836.81</v>
      </c>
      <c r="F4205">
        <v>5300</v>
      </c>
      <c r="G4205" t="s">
        <v>371</v>
      </c>
      <c r="H4205" t="s">
        <v>267</v>
      </c>
      <c r="I4205" t="s">
        <v>266</v>
      </c>
      <c r="J4205">
        <v>0.5</v>
      </c>
      <c r="K4205">
        <v>0</v>
      </c>
    </row>
    <row r="4206" spans="1:11">
      <c r="A4206" s="57">
        <v>41395</v>
      </c>
      <c r="B4206">
        <v>3046</v>
      </c>
      <c r="C4206">
        <v>402450.35</v>
      </c>
      <c r="D4206">
        <v>402450.35</v>
      </c>
      <c r="E4206">
        <v>402450.35</v>
      </c>
      <c r="F4206">
        <v>5309</v>
      </c>
      <c r="G4206" t="s">
        <v>372</v>
      </c>
      <c r="H4206" t="s">
        <v>265</v>
      </c>
      <c r="I4206" t="s">
        <v>268</v>
      </c>
      <c r="J4206">
        <v>0.5</v>
      </c>
      <c r="K4206">
        <v>0</v>
      </c>
    </row>
    <row r="4207" spans="1:11">
      <c r="A4207" s="57">
        <v>41395</v>
      </c>
      <c r="B4207">
        <v>2403</v>
      </c>
      <c r="C4207">
        <v>287026.18</v>
      </c>
      <c r="D4207">
        <v>295675.08</v>
      </c>
      <c r="E4207">
        <v>295675.08</v>
      </c>
      <c r="F4207">
        <v>5309</v>
      </c>
      <c r="G4207" t="s">
        <v>372</v>
      </c>
      <c r="H4207" t="s">
        <v>267</v>
      </c>
      <c r="I4207" t="s">
        <v>268</v>
      </c>
      <c r="J4207">
        <v>0.5</v>
      </c>
      <c r="K4207">
        <v>0</v>
      </c>
    </row>
    <row r="4208" spans="1:11">
      <c r="A4208" s="57">
        <v>41395</v>
      </c>
      <c r="B4208">
        <v>235</v>
      </c>
      <c r="C4208">
        <v>51941.88</v>
      </c>
      <c r="D4208">
        <v>51941.88</v>
      </c>
      <c r="E4208">
        <v>51941.88</v>
      </c>
      <c r="F4208">
        <v>5310</v>
      </c>
      <c r="G4208" t="s">
        <v>373</v>
      </c>
      <c r="H4208" t="s">
        <v>265</v>
      </c>
      <c r="I4208" t="s">
        <v>266</v>
      </c>
      <c r="J4208">
        <v>0.5</v>
      </c>
      <c r="K4208">
        <v>0</v>
      </c>
    </row>
    <row r="4209" spans="1:11">
      <c r="A4209" s="57">
        <v>41395</v>
      </c>
      <c r="B4209">
        <v>704</v>
      </c>
      <c r="C4209">
        <v>45777.09</v>
      </c>
      <c r="D4209">
        <v>47194.91</v>
      </c>
      <c r="E4209">
        <v>47194.91</v>
      </c>
      <c r="F4209">
        <v>5310</v>
      </c>
      <c r="G4209" t="s">
        <v>373</v>
      </c>
      <c r="H4209" t="s">
        <v>267</v>
      </c>
      <c r="I4209" t="s">
        <v>266</v>
      </c>
      <c r="J4209">
        <v>0.5</v>
      </c>
      <c r="K4209">
        <v>0</v>
      </c>
    </row>
    <row r="4210" spans="1:11">
      <c r="A4210" s="57">
        <v>41395</v>
      </c>
      <c r="B4210">
        <v>182481</v>
      </c>
      <c r="C4210">
        <v>14388895.98</v>
      </c>
      <c r="D4210">
        <v>14388895.98</v>
      </c>
      <c r="E4210">
        <v>14388895.98</v>
      </c>
      <c r="F4210">
        <v>5311</v>
      </c>
      <c r="G4210" t="s">
        <v>374</v>
      </c>
      <c r="H4210" t="s">
        <v>265</v>
      </c>
      <c r="I4210" t="s">
        <v>272</v>
      </c>
      <c r="J4210">
        <v>0.47</v>
      </c>
      <c r="K4210">
        <v>0</v>
      </c>
    </row>
    <row r="4211" spans="1:11">
      <c r="A4211" s="57">
        <v>41395</v>
      </c>
      <c r="B4211">
        <v>2</v>
      </c>
      <c r="C4211">
        <v>-1240.74</v>
      </c>
      <c r="D4211">
        <v>0</v>
      </c>
      <c r="E4211">
        <v>-1203.5</v>
      </c>
      <c r="F4211">
        <v>5311</v>
      </c>
      <c r="G4211" t="s">
        <v>374</v>
      </c>
      <c r="H4211" t="s">
        <v>267</v>
      </c>
      <c r="I4211">
        <v>0</v>
      </c>
      <c r="J4211">
        <v>0</v>
      </c>
      <c r="K4211">
        <v>0</v>
      </c>
    </row>
    <row r="4212" spans="1:11">
      <c r="A4212" s="57">
        <v>41395</v>
      </c>
      <c r="B4212">
        <v>4657</v>
      </c>
      <c r="C4212">
        <v>663689.69999999995</v>
      </c>
      <c r="D4212">
        <v>684078.76</v>
      </c>
      <c r="E4212">
        <v>684078.76</v>
      </c>
      <c r="F4212">
        <v>5311</v>
      </c>
      <c r="G4212" t="s">
        <v>374</v>
      </c>
      <c r="H4212" t="s">
        <v>267</v>
      </c>
      <c r="I4212" t="s">
        <v>272</v>
      </c>
      <c r="J4212">
        <v>0.47</v>
      </c>
      <c r="K4212">
        <v>0</v>
      </c>
    </row>
    <row r="4213" spans="1:11">
      <c r="A4213" s="57">
        <v>41395</v>
      </c>
      <c r="B4213">
        <v>21</v>
      </c>
      <c r="C4213">
        <v>1412.77</v>
      </c>
      <c r="D4213">
        <v>1455.17</v>
      </c>
      <c r="E4213">
        <v>1455.17</v>
      </c>
      <c r="F4213">
        <v>5331</v>
      </c>
      <c r="G4213" t="s">
        <v>375</v>
      </c>
      <c r="H4213" t="s">
        <v>267</v>
      </c>
      <c r="I4213" t="s">
        <v>268</v>
      </c>
      <c r="J4213">
        <v>0.5</v>
      </c>
      <c r="K4213">
        <v>0</v>
      </c>
    </row>
    <row r="4214" spans="1:11">
      <c r="A4214" s="57">
        <v>41395</v>
      </c>
      <c r="B4214">
        <v>297</v>
      </c>
      <c r="C4214">
        <v>50861.04</v>
      </c>
      <c r="D4214">
        <v>50861.04</v>
      </c>
      <c r="E4214">
        <v>50861.04</v>
      </c>
      <c r="F4214">
        <v>5399</v>
      </c>
      <c r="G4214" t="s">
        <v>376</v>
      </c>
      <c r="H4214" t="s">
        <v>265</v>
      </c>
      <c r="I4214" t="s">
        <v>266</v>
      </c>
      <c r="J4214">
        <v>0.5</v>
      </c>
      <c r="K4214">
        <v>0</v>
      </c>
    </row>
    <row r="4215" spans="1:11">
      <c r="A4215" s="57">
        <v>41395</v>
      </c>
      <c r="B4215">
        <v>303</v>
      </c>
      <c r="C4215">
        <v>27512.7</v>
      </c>
      <c r="D4215">
        <v>28460.560000000001</v>
      </c>
      <c r="E4215">
        <v>28460.560000000001</v>
      </c>
      <c r="F4215">
        <v>5399</v>
      </c>
      <c r="G4215" t="s">
        <v>376</v>
      </c>
      <c r="H4215" t="s">
        <v>267</v>
      </c>
      <c r="I4215" t="s">
        <v>266</v>
      </c>
      <c r="J4215">
        <v>0.5</v>
      </c>
      <c r="K4215">
        <v>0</v>
      </c>
    </row>
    <row r="4216" spans="1:11">
      <c r="A4216" s="57">
        <v>41395</v>
      </c>
      <c r="B4216">
        <v>5</v>
      </c>
      <c r="C4216">
        <v>312.14999999999998</v>
      </c>
      <c r="D4216">
        <v>0</v>
      </c>
      <c r="E4216">
        <v>312.14999999999998</v>
      </c>
      <c r="F4216">
        <v>5411</v>
      </c>
      <c r="G4216" t="s">
        <v>377</v>
      </c>
      <c r="H4216" t="s">
        <v>265</v>
      </c>
      <c r="I4216">
        <v>0</v>
      </c>
      <c r="J4216">
        <v>0</v>
      </c>
      <c r="K4216">
        <v>0</v>
      </c>
    </row>
    <row r="4217" spans="1:11">
      <c r="A4217" s="57">
        <v>41395</v>
      </c>
      <c r="B4217">
        <v>664864</v>
      </c>
      <c r="C4217">
        <v>39448487.640000001</v>
      </c>
      <c r="D4217">
        <v>39448487.640000001</v>
      </c>
      <c r="E4217">
        <v>39448487.640000001</v>
      </c>
      <c r="F4217">
        <v>5411</v>
      </c>
      <c r="G4217" t="s">
        <v>377</v>
      </c>
      <c r="H4217" t="s">
        <v>265</v>
      </c>
      <c r="I4217" t="s">
        <v>266</v>
      </c>
      <c r="J4217">
        <v>0.5</v>
      </c>
      <c r="K4217">
        <v>0</v>
      </c>
    </row>
    <row r="4218" spans="1:11">
      <c r="A4218" s="57">
        <v>41395</v>
      </c>
      <c r="B4218">
        <v>3169</v>
      </c>
      <c r="C4218">
        <v>185368.58</v>
      </c>
      <c r="D4218">
        <v>191004.38</v>
      </c>
      <c r="E4218">
        <v>191004.38</v>
      </c>
      <c r="F4218">
        <v>5411</v>
      </c>
      <c r="G4218" t="s">
        <v>377</v>
      </c>
      <c r="H4218" t="s">
        <v>267</v>
      </c>
      <c r="I4218" t="s">
        <v>266</v>
      </c>
      <c r="J4218">
        <v>0.5</v>
      </c>
      <c r="K4218">
        <v>0</v>
      </c>
    </row>
    <row r="4219" spans="1:11">
      <c r="A4219" s="57">
        <v>41395</v>
      </c>
      <c r="B4219">
        <v>9</v>
      </c>
      <c r="C4219">
        <v>188.58</v>
      </c>
      <c r="D4219">
        <v>194.26</v>
      </c>
      <c r="E4219">
        <v>194.26</v>
      </c>
      <c r="F4219">
        <v>5422</v>
      </c>
      <c r="G4219" t="s">
        <v>378</v>
      </c>
      <c r="H4219" t="s">
        <v>267</v>
      </c>
      <c r="I4219" t="s">
        <v>268</v>
      </c>
      <c r="J4219">
        <v>0.5</v>
      </c>
      <c r="K4219">
        <v>0</v>
      </c>
    </row>
    <row r="4220" spans="1:11">
      <c r="A4220" s="57">
        <v>41395</v>
      </c>
      <c r="B4220">
        <v>1143</v>
      </c>
      <c r="C4220">
        <v>44078.98</v>
      </c>
      <c r="D4220">
        <v>44078.98</v>
      </c>
      <c r="E4220">
        <v>44078.98</v>
      </c>
      <c r="F4220">
        <v>5441</v>
      </c>
      <c r="G4220" t="s">
        <v>379</v>
      </c>
      <c r="H4220" t="s">
        <v>265</v>
      </c>
      <c r="I4220" t="s">
        <v>268</v>
      </c>
      <c r="J4220">
        <v>0.5</v>
      </c>
      <c r="K4220">
        <v>0</v>
      </c>
    </row>
    <row r="4221" spans="1:11">
      <c r="A4221" s="57">
        <v>41395</v>
      </c>
      <c r="B4221">
        <v>100</v>
      </c>
      <c r="C4221">
        <v>4454.7700000000004</v>
      </c>
      <c r="D4221">
        <v>4589.17</v>
      </c>
      <c r="E4221">
        <v>4589.17</v>
      </c>
      <c r="F4221">
        <v>5441</v>
      </c>
      <c r="G4221" t="s">
        <v>379</v>
      </c>
      <c r="H4221" t="s">
        <v>267</v>
      </c>
      <c r="I4221" t="s">
        <v>268</v>
      </c>
      <c r="J4221">
        <v>0.5</v>
      </c>
      <c r="K4221">
        <v>0</v>
      </c>
    </row>
    <row r="4222" spans="1:11">
      <c r="A4222" s="57">
        <v>41395</v>
      </c>
      <c r="B4222">
        <v>22</v>
      </c>
      <c r="C4222">
        <v>602.98</v>
      </c>
      <c r="D4222">
        <v>621.05999999999995</v>
      </c>
      <c r="E4222">
        <v>621.05999999999995</v>
      </c>
      <c r="F4222">
        <v>5451</v>
      </c>
      <c r="G4222" t="s">
        <v>380</v>
      </c>
      <c r="H4222" t="s">
        <v>267</v>
      </c>
      <c r="I4222" t="s">
        <v>266</v>
      </c>
      <c r="J4222">
        <v>0.5</v>
      </c>
      <c r="K4222">
        <v>0</v>
      </c>
    </row>
    <row r="4223" spans="1:11">
      <c r="A4223" s="57">
        <v>41395</v>
      </c>
      <c r="B4223">
        <v>453</v>
      </c>
      <c r="C4223">
        <v>16202.9</v>
      </c>
      <c r="D4223">
        <v>16202.9</v>
      </c>
      <c r="E4223">
        <v>16202.9</v>
      </c>
      <c r="F4223">
        <v>5462</v>
      </c>
      <c r="G4223" t="s">
        <v>381</v>
      </c>
      <c r="H4223" t="s">
        <v>265</v>
      </c>
      <c r="I4223" t="s">
        <v>266</v>
      </c>
      <c r="J4223">
        <v>0.5</v>
      </c>
      <c r="K4223">
        <v>0</v>
      </c>
    </row>
    <row r="4224" spans="1:11">
      <c r="A4224" s="57">
        <v>41395</v>
      </c>
      <c r="B4224">
        <v>46</v>
      </c>
      <c r="C4224">
        <v>1452.36</v>
      </c>
      <c r="D4224">
        <v>1495.88</v>
      </c>
      <c r="E4224">
        <v>1495.88</v>
      </c>
      <c r="F4224">
        <v>5462</v>
      </c>
      <c r="G4224" t="s">
        <v>381</v>
      </c>
      <c r="H4224" t="s">
        <v>267</v>
      </c>
      <c r="I4224" t="s">
        <v>266</v>
      </c>
      <c r="J4224">
        <v>0.5</v>
      </c>
      <c r="K4224">
        <v>0</v>
      </c>
    </row>
    <row r="4225" spans="1:11">
      <c r="A4225" s="57">
        <v>41395</v>
      </c>
      <c r="B4225">
        <v>1</v>
      </c>
      <c r="C4225">
        <v>59.92</v>
      </c>
      <c r="D4225">
        <v>0</v>
      </c>
      <c r="E4225">
        <v>59.92</v>
      </c>
      <c r="F4225">
        <v>5499</v>
      </c>
      <c r="G4225" t="s">
        <v>382</v>
      </c>
      <c r="H4225" t="s">
        <v>265</v>
      </c>
      <c r="I4225">
        <v>0</v>
      </c>
      <c r="J4225">
        <v>0</v>
      </c>
      <c r="K4225">
        <v>0</v>
      </c>
    </row>
    <row r="4226" spans="1:11">
      <c r="A4226" s="57">
        <v>41395</v>
      </c>
      <c r="B4226">
        <v>29267</v>
      </c>
      <c r="C4226">
        <v>1574952.97</v>
      </c>
      <c r="D4226">
        <v>1574952.97</v>
      </c>
      <c r="E4226">
        <v>1574952.97</v>
      </c>
      <c r="F4226">
        <v>5499</v>
      </c>
      <c r="G4226" t="s">
        <v>382</v>
      </c>
      <c r="H4226" t="s">
        <v>265</v>
      </c>
      <c r="I4226" t="s">
        <v>266</v>
      </c>
      <c r="J4226">
        <v>0.5</v>
      </c>
      <c r="K4226">
        <v>0</v>
      </c>
    </row>
    <row r="4227" spans="1:11">
      <c r="A4227" s="57">
        <v>41395</v>
      </c>
      <c r="B4227">
        <v>792</v>
      </c>
      <c r="C4227">
        <v>56824.639999999999</v>
      </c>
      <c r="D4227">
        <v>58272.44</v>
      </c>
      <c r="E4227">
        <v>58272.44</v>
      </c>
      <c r="F4227">
        <v>5499</v>
      </c>
      <c r="G4227" t="s">
        <v>382</v>
      </c>
      <c r="H4227" t="s">
        <v>267</v>
      </c>
      <c r="I4227" t="s">
        <v>266</v>
      </c>
      <c r="J4227">
        <v>0.5</v>
      </c>
      <c r="K4227">
        <v>0</v>
      </c>
    </row>
    <row r="4228" spans="1:11">
      <c r="A4228" s="57">
        <v>41395</v>
      </c>
      <c r="B4228">
        <v>4245</v>
      </c>
      <c r="C4228">
        <v>3493089.13</v>
      </c>
      <c r="D4228">
        <v>3493089.13</v>
      </c>
      <c r="E4228">
        <v>3493089.13</v>
      </c>
      <c r="F4228">
        <v>5511</v>
      </c>
      <c r="G4228" t="s">
        <v>383</v>
      </c>
      <c r="H4228" t="s">
        <v>265</v>
      </c>
      <c r="I4228" t="s">
        <v>271</v>
      </c>
      <c r="J4228">
        <v>0.52</v>
      </c>
      <c r="K4228">
        <v>0</v>
      </c>
    </row>
    <row r="4229" spans="1:11">
      <c r="A4229" s="57">
        <v>41395</v>
      </c>
      <c r="B4229">
        <v>31</v>
      </c>
      <c r="C4229">
        <v>14496.94</v>
      </c>
      <c r="D4229">
        <v>14938.26</v>
      </c>
      <c r="E4229">
        <v>14938.26</v>
      </c>
      <c r="F4229">
        <v>5511</v>
      </c>
      <c r="G4229" t="s">
        <v>383</v>
      </c>
      <c r="H4229" t="s">
        <v>267</v>
      </c>
      <c r="I4229" t="s">
        <v>271</v>
      </c>
      <c r="J4229">
        <v>0.52</v>
      </c>
      <c r="K4229">
        <v>0</v>
      </c>
    </row>
    <row r="4230" spans="1:11">
      <c r="A4230" s="57">
        <v>41395</v>
      </c>
      <c r="B4230">
        <v>2</v>
      </c>
      <c r="C4230">
        <v>332.01</v>
      </c>
      <c r="D4230">
        <v>341.97</v>
      </c>
      <c r="E4230">
        <v>341.97</v>
      </c>
      <c r="F4230">
        <v>5531</v>
      </c>
      <c r="G4230" t="s">
        <v>384</v>
      </c>
      <c r="H4230" t="s">
        <v>267</v>
      </c>
      <c r="I4230" t="s">
        <v>268</v>
      </c>
      <c r="J4230">
        <v>0.5</v>
      </c>
      <c r="K4230">
        <v>0</v>
      </c>
    </row>
    <row r="4231" spans="1:11">
      <c r="A4231" s="57">
        <v>41395</v>
      </c>
      <c r="B4231">
        <v>1333</v>
      </c>
      <c r="C4231">
        <v>646627.81999999995</v>
      </c>
      <c r="D4231">
        <v>646627.81999999995</v>
      </c>
      <c r="E4231">
        <v>646627.81999999995</v>
      </c>
      <c r="F4231">
        <v>5532</v>
      </c>
      <c r="G4231" t="s">
        <v>385</v>
      </c>
      <c r="H4231" t="s">
        <v>265</v>
      </c>
      <c r="I4231" t="s">
        <v>271</v>
      </c>
      <c r="J4231">
        <v>0.52</v>
      </c>
      <c r="K4231">
        <v>0</v>
      </c>
    </row>
    <row r="4232" spans="1:11">
      <c r="A4232" s="57">
        <v>41395</v>
      </c>
      <c r="B4232">
        <v>2</v>
      </c>
      <c r="C4232">
        <v>68.11</v>
      </c>
      <c r="D4232">
        <v>70.150000000000006</v>
      </c>
      <c r="E4232">
        <v>70.150000000000006</v>
      </c>
      <c r="F4232">
        <v>5532</v>
      </c>
      <c r="G4232" t="s">
        <v>385</v>
      </c>
      <c r="H4232" t="s">
        <v>267</v>
      </c>
      <c r="I4232" t="s">
        <v>271</v>
      </c>
      <c r="J4232">
        <v>0.52</v>
      </c>
      <c r="K4232">
        <v>0</v>
      </c>
    </row>
    <row r="4233" spans="1:11">
      <c r="A4233" s="57">
        <v>41395</v>
      </c>
      <c r="B4233">
        <v>5910</v>
      </c>
      <c r="C4233">
        <v>695572.53</v>
      </c>
      <c r="D4233">
        <v>695572.53</v>
      </c>
      <c r="E4233">
        <v>695572.53</v>
      </c>
      <c r="F4233">
        <v>5533</v>
      </c>
      <c r="G4233" t="s">
        <v>386</v>
      </c>
      <c r="H4233" t="s">
        <v>265</v>
      </c>
      <c r="I4233" t="s">
        <v>271</v>
      </c>
      <c r="J4233">
        <v>0.52</v>
      </c>
      <c r="K4233">
        <v>0</v>
      </c>
    </row>
    <row r="4234" spans="1:11">
      <c r="A4234" s="57">
        <v>41395</v>
      </c>
      <c r="B4234">
        <v>61</v>
      </c>
      <c r="C4234">
        <v>39835.54</v>
      </c>
      <c r="D4234">
        <v>41043.18</v>
      </c>
      <c r="E4234">
        <v>41043.18</v>
      </c>
      <c r="F4234">
        <v>5533</v>
      </c>
      <c r="G4234" t="s">
        <v>386</v>
      </c>
      <c r="H4234" t="s">
        <v>267</v>
      </c>
      <c r="I4234" t="s">
        <v>271</v>
      </c>
      <c r="J4234">
        <v>0.52</v>
      </c>
      <c r="K4234">
        <v>0</v>
      </c>
    </row>
    <row r="4235" spans="1:11">
      <c r="A4235" s="57">
        <v>41395</v>
      </c>
      <c r="B4235">
        <v>9</v>
      </c>
      <c r="C4235">
        <v>773.46</v>
      </c>
      <c r="D4235">
        <v>0</v>
      </c>
      <c r="E4235">
        <v>773.46</v>
      </c>
      <c r="F4235">
        <v>5541</v>
      </c>
      <c r="G4235" t="s">
        <v>387</v>
      </c>
      <c r="H4235" t="s">
        <v>265</v>
      </c>
      <c r="I4235">
        <v>0</v>
      </c>
      <c r="J4235">
        <v>0</v>
      </c>
      <c r="K4235">
        <v>0</v>
      </c>
    </row>
    <row r="4236" spans="1:11">
      <c r="A4236" s="57">
        <v>41395</v>
      </c>
      <c r="B4236">
        <v>246049</v>
      </c>
      <c r="C4236">
        <v>15695379.470000001</v>
      </c>
      <c r="D4236">
        <v>15695379.470000001</v>
      </c>
      <c r="E4236">
        <v>15695379.470000001</v>
      </c>
      <c r="F4236">
        <v>5541</v>
      </c>
      <c r="G4236" t="s">
        <v>387</v>
      </c>
      <c r="H4236" t="s">
        <v>265</v>
      </c>
      <c r="I4236" t="s">
        <v>273</v>
      </c>
      <c r="J4236">
        <v>0.48</v>
      </c>
      <c r="K4236">
        <v>0</v>
      </c>
    </row>
    <row r="4237" spans="1:11">
      <c r="A4237" s="57">
        <v>41395</v>
      </c>
      <c r="B4237">
        <v>1363</v>
      </c>
      <c r="C4237">
        <v>74391.86</v>
      </c>
      <c r="D4237">
        <v>76637.64</v>
      </c>
      <c r="E4237">
        <v>76637.64</v>
      </c>
      <c r="F4237">
        <v>5541</v>
      </c>
      <c r="G4237" t="s">
        <v>387</v>
      </c>
      <c r="H4237" t="s">
        <v>267</v>
      </c>
      <c r="I4237" t="s">
        <v>273</v>
      </c>
      <c r="J4237">
        <v>0.48</v>
      </c>
      <c r="K4237">
        <v>0</v>
      </c>
    </row>
    <row r="4238" spans="1:11">
      <c r="A4238" s="57">
        <v>41395</v>
      </c>
      <c r="B4238">
        <v>150</v>
      </c>
      <c r="C4238">
        <v>6443.62</v>
      </c>
      <c r="D4238">
        <v>6638.18</v>
      </c>
      <c r="E4238">
        <v>6638.18</v>
      </c>
      <c r="F4238">
        <v>5542</v>
      </c>
      <c r="G4238" t="s">
        <v>388</v>
      </c>
      <c r="H4238" t="s">
        <v>267</v>
      </c>
      <c r="I4238" t="s">
        <v>273</v>
      </c>
      <c r="J4238">
        <v>0.48</v>
      </c>
      <c r="K4238">
        <v>0</v>
      </c>
    </row>
    <row r="4239" spans="1:11">
      <c r="A4239" s="57">
        <v>41395</v>
      </c>
      <c r="B4239">
        <v>372</v>
      </c>
      <c r="C4239">
        <v>77462.44</v>
      </c>
      <c r="D4239">
        <v>77462.44</v>
      </c>
      <c r="E4239">
        <v>77462.44</v>
      </c>
      <c r="F4239">
        <v>5551</v>
      </c>
      <c r="G4239" t="s">
        <v>389</v>
      </c>
      <c r="H4239" t="s">
        <v>265</v>
      </c>
      <c r="I4239" t="s">
        <v>268</v>
      </c>
      <c r="J4239">
        <v>0.5</v>
      </c>
      <c r="K4239">
        <v>0</v>
      </c>
    </row>
    <row r="4240" spans="1:11">
      <c r="A4240" s="57">
        <v>41395</v>
      </c>
      <c r="B4240">
        <v>15</v>
      </c>
      <c r="C4240">
        <v>5101.42</v>
      </c>
      <c r="D4240">
        <v>5257.62</v>
      </c>
      <c r="E4240">
        <v>5257.62</v>
      </c>
      <c r="F4240">
        <v>5551</v>
      </c>
      <c r="G4240" t="s">
        <v>389</v>
      </c>
      <c r="H4240" t="s">
        <v>267</v>
      </c>
      <c r="I4240" t="s">
        <v>268</v>
      </c>
      <c r="J4240">
        <v>0.5</v>
      </c>
      <c r="K4240">
        <v>0</v>
      </c>
    </row>
    <row r="4241" spans="1:11">
      <c r="A4241" s="57">
        <v>41395</v>
      </c>
      <c r="B4241">
        <v>23</v>
      </c>
      <c r="C4241">
        <v>21847.599999999999</v>
      </c>
      <c r="D4241">
        <v>21847.599999999999</v>
      </c>
      <c r="E4241">
        <v>21847.599999999999</v>
      </c>
      <c r="F4241">
        <v>5561</v>
      </c>
      <c r="G4241" t="s">
        <v>390</v>
      </c>
      <c r="H4241" t="s">
        <v>265</v>
      </c>
      <c r="I4241" t="s">
        <v>268</v>
      </c>
      <c r="J4241">
        <v>0.5</v>
      </c>
      <c r="K4241">
        <v>0</v>
      </c>
    </row>
    <row r="4242" spans="1:11">
      <c r="A4242" s="57">
        <v>41395</v>
      </c>
      <c r="B4242">
        <v>15</v>
      </c>
      <c r="C4242">
        <v>5673.89</v>
      </c>
      <c r="D4242">
        <v>5881.33</v>
      </c>
      <c r="E4242">
        <v>5881.33</v>
      </c>
      <c r="F4242">
        <v>5561</v>
      </c>
      <c r="G4242" t="s">
        <v>390</v>
      </c>
      <c r="H4242" t="s">
        <v>267</v>
      </c>
      <c r="I4242" t="s">
        <v>268</v>
      </c>
      <c r="J4242">
        <v>0.5</v>
      </c>
      <c r="K4242">
        <v>0</v>
      </c>
    </row>
    <row r="4243" spans="1:11">
      <c r="A4243" s="57">
        <v>41395</v>
      </c>
      <c r="B4243">
        <v>237</v>
      </c>
      <c r="C4243">
        <v>164523.38</v>
      </c>
      <c r="D4243">
        <v>164523.38</v>
      </c>
      <c r="E4243">
        <v>164523.38</v>
      </c>
      <c r="F4243">
        <v>5571</v>
      </c>
      <c r="G4243" t="s">
        <v>391</v>
      </c>
      <c r="H4243" t="s">
        <v>265</v>
      </c>
      <c r="I4243" t="s">
        <v>268</v>
      </c>
      <c r="J4243">
        <v>0.5</v>
      </c>
      <c r="K4243">
        <v>0</v>
      </c>
    </row>
    <row r="4244" spans="1:11">
      <c r="A4244" s="57">
        <v>41395</v>
      </c>
      <c r="B4244">
        <v>51</v>
      </c>
      <c r="C4244">
        <v>25460.07</v>
      </c>
      <c r="D4244">
        <v>26226.25</v>
      </c>
      <c r="E4244">
        <v>26226.25</v>
      </c>
      <c r="F4244">
        <v>5571</v>
      </c>
      <c r="G4244" t="s">
        <v>391</v>
      </c>
      <c r="H4244" t="s">
        <v>267</v>
      </c>
      <c r="I4244" t="s">
        <v>268</v>
      </c>
      <c r="J4244">
        <v>0.5</v>
      </c>
      <c r="K4244">
        <v>0</v>
      </c>
    </row>
    <row r="4245" spans="1:11">
      <c r="A4245" s="57">
        <v>41395</v>
      </c>
      <c r="B4245">
        <v>366</v>
      </c>
      <c r="C4245">
        <v>156032.95999999999</v>
      </c>
      <c r="D4245">
        <v>156032.95999999999</v>
      </c>
      <c r="E4245">
        <v>156032.95999999999</v>
      </c>
      <c r="F4245">
        <v>5599</v>
      </c>
      <c r="G4245" t="s">
        <v>392</v>
      </c>
      <c r="H4245" t="s">
        <v>265</v>
      </c>
      <c r="I4245" t="s">
        <v>268</v>
      </c>
      <c r="J4245">
        <v>0.5</v>
      </c>
      <c r="K4245">
        <v>0</v>
      </c>
    </row>
    <row r="4246" spans="1:11">
      <c r="A4246" s="57">
        <v>41395</v>
      </c>
      <c r="B4246">
        <v>13</v>
      </c>
      <c r="C4246">
        <v>65681.19</v>
      </c>
      <c r="D4246">
        <v>67651.61</v>
      </c>
      <c r="E4246">
        <v>67651.61</v>
      </c>
      <c r="F4246">
        <v>5599</v>
      </c>
      <c r="G4246" t="s">
        <v>392</v>
      </c>
      <c r="H4246" t="s">
        <v>267</v>
      </c>
      <c r="I4246" t="s">
        <v>268</v>
      </c>
      <c r="J4246">
        <v>0.5</v>
      </c>
      <c r="K4246">
        <v>0</v>
      </c>
    </row>
    <row r="4247" spans="1:11">
      <c r="A4247" s="57">
        <v>41395</v>
      </c>
      <c r="B4247">
        <v>4092</v>
      </c>
      <c r="C4247">
        <v>678415.95</v>
      </c>
      <c r="D4247">
        <v>678415.95</v>
      </c>
      <c r="E4247">
        <v>678415.95</v>
      </c>
      <c r="F4247">
        <v>5611</v>
      </c>
      <c r="G4247" t="s">
        <v>393</v>
      </c>
      <c r="H4247" t="s">
        <v>265</v>
      </c>
      <c r="I4247" t="s">
        <v>268</v>
      </c>
      <c r="J4247">
        <v>0.5</v>
      </c>
      <c r="K4247">
        <v>0</v>
      </c>
    </row>
    <row r="4248" spans="1:11">
      <c r="A4248" s="57">
        <v>41395</v>
      </c>
      <c r="B4248">
        <v>359</v>
      </c>
      <c r="C4248">
        <v>95613.24</v>
      </c>
      <c r="D4248">
        <v>98690.28</v>
      </c>
      <c r="E4248">
        <v>98690.28</v>
      </c>
      <c r="F4248">
        <v>5611</v>
      </c>
      <c r="G4248" t="s">
        <v>393</v>
      </c>
      <c r="H4248" t="s">
        <v>267</v>
      </c>
      <c r="I4248" t="s">
        <v>268</v>
      </c>
      <c r="J4248">
        <v>0.5</v>
      </c>
      <c r="K4248">
        <v>0</v>
      </c>
    </row>
    <row r="4249" spans="1:11">
      <c r="A4249" s="57">
        <v>41395</v>
      </c>
      <c r="B4249">
        <v>25672</v>
      </c>
      <c r="C4249">
        <v>2413868.84</v>
      </c>
      <c r="D4249">
        <v>2413868.84</v>
      </c>
      <c r="E4249">
        <v>2413868.84</v>
      </c>
      <c r="F4249">
        <v>5621</v>
      </c>
      <c r="G4249" t="s">
        <v>394</v>
      </c>
      <c r="H4249" t="s">
        <v>265</v>
      </c>
      <c r="I4249" t="s">
        <v>268</v>
      </c>
      <c r="J4249">
        <v>0.5</v>
      </c>
      <c r="K4249">
        <v>0</v>
      </c>
    </row>
    <row r="4250" spans="1:11">
      <c r="A4250" s="57">
        <v>41395</v>
      </c>
      <c r="B4250">
        <v>1038</v>
      </c>
      <c r="C4250">
        <v>199043.63</v>
      </c>
      <c r="D4250">
        <v>205177.75</v>
      </c>
      <c r="E4250">
        <v>205177.75</v>
      </c>
      <c r="F4250">
        <v>5621</v>
      </c>
      <c r="G4250" t="s">
        <v>394</v>
      </c>
      <c r="H4250" t="s">
        <v>267</v>
      </c>
      <c r="I4250" t="s">
        <v>268</v>
      </c>
      <c r="J4250">
        <v>0.5</v>
      </c>
      <c r="K4250">
        <v>0</v>
      </c>
    </row>
    <row r="4251" spans="1:11">
      <c r="A4251" s="57">
        <v>41395</v>
      </c>
      <c r="B4251">
        <v>4108</v>
      </c>
      <c r="C4251">
        <v>477189.71</v>
      </c>
      <c r="D4251">
        <v>477189.71</v>
      </c>
      <c r="E4251">
        <v>477189.71</v>
      </c>
      <c r="F4251">
        <v>5631</v>
      </c>
      <c r="G4251" t="s">
        <v>395</v>
      </c>
      <c r="H4251" t="s">
        <v>265</v>
      </c>
      <c r="I4251" t="s">
        <v>268</v>
      </c>
      <c r="J4251">
        <v>0.5</v>
      </c>
      <c r="K4251">
        <v>0</v>
      </c>
    </row>
    <row r="4252" spans="1:11">
      <c r="A4252" s="57">
        <v>41395</v>
      </c>
      <c r="B4252">
        <v>247</v>
      </c>
      <c r="C4252">
        <v>71980.31</v>
      </c>
      <c r="D4252">
        <v>74197.47</v>
      </c>
      <c r="E4252">
        <v>74197.47</v>
      </c>
      <c r="F4252">
        <v>5631</v>
      </c>
      <c r="G4252" t="s">
        <v>395</v>
      </c>
      <c r="H4252" t="s">
        <v>267</v>
      </c>
      <c r="I4252" t="s">
        <v>268</v>
      </c>
      <c r="J4252">
        <v>0.5</v>
      </c>
      <c r="K4252">
        <v>0</v>
      </c>
    </row>
    <row r="4253" spans="1:11">
      <c r="A4253" s="57">
        <v>41395</v>
      </c>
      <c r="B4253">
        <v>4360</v>
      </c>
      <c r="C4253">
        <v>304663.67999999999</v>
      </c>
      <c r="D4253">
        <v>304663.67999999999</v>
      </c>
      <c r="E4253">
        <v>304663.67999999999</v>
      </c>
      <c r="F4253">
        <v>5641</v>
      </c>
      <c r="G4253" t="s">
        <v>396</v>
      </c>
      <c r="H4253" t="s">
        <v>265</v>
      </c>
      <c r="I4253" t="s">
        <v>268</v>
      </c>
      <c r="J4253">
        <v>0.5</v>
      </c>
      <c r="K4253">
        <v>0</v>
      </c>
    </row>
    <row r="4254" spans="1:11">
      <c r="A4254" s="57">
        <v>41395</v>
      </c>
      <c r="B4254">
        <v>147</v>
      </c>
      <c r="C4254">
        <v>12845.22</v>
      </c>
      <c r="D4254">
        <v>13249.74</v>
      </c>
      <c r="E4254">
        <v>13249.74</v>
      </c>
      <c r="F4254">
        <v>5641</v>
      </c>
      <c r="G4254" t="s">
        <v>396</v>
      </c>
      <c r="H4254" t="s">
        <v>267</v>
      </c>
      <c r="I4254" t="s">
        <v>268</v>
      </c>
      <c r="J4254">
        <v>0.5</v>
      </c>
      <c r="K4254">
        <v>0</v>
      </c>
    </row>
    <row r="4255" spans="1:11">
      <c r="A4255" s="57">
        <v>41395</v>
      </c>
      <c r="B4255">
        <v>5551</v>
      </c>
      <c r="C4255">
        <v>424049.36</v>
      </c>
      <c r="D4255">
        <v>424049.36</v>
      </c>
      <c r="E4255">
        <v>424049.36</v>
      </c>
      <c r="F4255">
        <v>5651</v>
      </c>
      <c r="G4255" t="s">
        <v>397</v>
      </c>
      <c r="H4255" t="s">
        <v>265</v>
      </c>
      <c r="I4255" t="s">
        <v>268</v>
      </c>
      <c r="J4255">
        <v>0.5</v>
      </c>
      <c r="K4255">
        <v>0</v>
      </c>
    </row>
    <row r="4256" spans="1:11">
      <c r="A4256" s="57">
        <v>41395</v>
      </c>
      <c r="B4256">
        <v>2474</v>
      </c>
      <c r="C4256">
        <v>350887.43</v>
      </c>
      <c r="D4256">
        <v>361871.07</v>
      </c>
      <c r="E4256">
        <v>361871.07</v>
      </c>
      <c r="F4256">
        <v>5651</v>
      </c>
      <c r="G4256" t="s">
        <v>397</v>
      </c>
      <c r="H4256" t="s">
        <v>267</v>
      </c>
      <c r="I4256" t="s">
        <v>268</v>
      </c>
      <c r="J4256">
        <v>0.5</v>
      </c>
      <c r="K4256">
        <v>0</v>
      </c>
    </row>
    <row r="4257" spans="1:11">
      <c r="A4257" s="57">
        <v>41395</v>
      </c>
      <c r="B4257">
        <v>117</v>
      </c>
      <c r="C4257">
        <v>11264.67</v>
      </c>
      <c r="D4257">
        <v>11602.65</v>
      </c>
      <c r="E4257">
        <v>11602.65</v>
      </c>
      <c r="F4257">
        <v>5655</v>
      </c>
      <c r="G4257" t="s">
        <v>398</v>
      </c>
      <c r="H4257" t="s">
        <v>267</v>
      </c>
      <c r="I4257" t="s">
        <v>268</v>
      </c>
      <c r="J4257">
        <v>0.5</v>
      </c>
      <c r="K4257">
        <v>0</v>
      </c>
    </row>
    <row r="4258" spans="1:11">
      <c r="A4258" s="57">
        <v>41395</v>
      </c>
      <c r="B4258">
        <v>7389</v>
      </c>
      <c r="C4258">
        <v>1020807.44</v>
      </c>
      <c r="D4258">
        <v>1020807.44</v>
      </c>
      <c r="E4258">
        <v>1020807.44</v>
      </c>
      <c r="F4258">
        <v>5661</v>
      </c>
      <c r="G4258" t="s">
        <v>399</v>
      </c>
      <c r="H4258" t="s">
        <v>265</v>
      </c>
      <c r="I4258" t="s">
        <v>268</v>
      </c>
      <c r="J4258">
        <v>0.5</v>
      </c>
      <c r="K4258">
        <v>0</v>
      </c>
    </row>
    <row r="4259" spans="1:11">
      <c r="A4259" s="57">
        <v>41395</v>
      </c>
      <c r="B4259">
        <v>1164</v>
      </c>
      <c r="C4259">
        <v>157511.97</v>
      </c>
      <c r="D4259">
        <v>162254.57</v>
      </c>
      <c r="E4259">
        <v>162254.57</v>
      </c>
      <c r="F4259">
        <v>5661</v>
      </c>
      <c r="G4259" t="s">
        <v>399</v>
      </c>
      <c r="H4259" t="s">
        <v>267</v>
      </c>
      <c r="I4259" t="s">
        <v>268</v>
      </c>
      <c r="J4259">
        <v>0.5</v>
      </c>
      <c r="K4259">
        <v>0</v>
      </c>
    </row>
    <row r="4260" spans="1:11">
      <c r="A4260" s="57">
        <v>41395</v>
      </c>
      <c r="B4260">
        <v>14</v>
      </c>
      <c r="C4260">
        <v>1580.5</v>
      </c>
      <c r="D4260">
        <v>1580.5</v>
      </c>
      <c r="E4260">
        <v>1580.5</v>
      </c>
      <c r="F4260">
        <v>5681</v>
      </c>
      <c r="G4260" t="s">
        <v>400</v>
      </c>
      <c r="H4260" t="s">
        <v>265</v>
      </c>
      <c r="I4260" t="s">
        <v>268</v>
      </c>
      <c r="J4260">
        <v>0.5</v>
      </c>
      <c r="K4260">
        <v>0</v>
      </c>
    </row>
    <row r="4261" spans="1:11">
      <c r="A4261" s="57">
        <v>41395</v>
      </c>
      <c r="B4261">
        <v>9</v>
      </c>
      <c r="C4261">
        <v>1321.8</v>
      </c>
      <c r="D4261">
        <v>1361.46</v>
      </c>
      <c r="E4261">
        <v>1361.46</v>
      </c>
      <c r="F4261">
        <v>5681</v>
      </c>
      <c r="G4261" t="s">
        <v>400</v>
      </c>
      <c r="H4261" t="s">
        <v>267</v>
      </c>
      <c r="I4261" t="s">
        <v>268</v>
      </c>
      <c r="J4261">
        <v>0.5</v>
      </c>
      <c r="K4261">
        <v>0</v>
      </c>
    </row>
    <row r="4262" spans="1:11">
      <c r="A4262" s="57">
        <v>41395</v>
      </c>
      <c r="B4262">
        <v>1</v>
      </c>
      <c r="C4262">
        <v>152.1</v>
      </c>
      <c r="D4262">
        <v>0</v>
      </c>
      <c r="E4262">
        <v>152.1</v>
      </c>
      <c r="F4262">
        <v>5691</v>
      </c>
      <c r="G4262" t="s">
        <v>401</v>
      </c>
      <c r="H4262" t="s">
        <v>265</v>
      </c>
      <c r="I4262">
        <v>0</v>
      </c>
      <c r="J4262">
        <v>0</v>
      </c>
      <c r="K4262">
        <v>0</v>
      </c>
    </row>
    <row r="4263" spans="1:11">
      <c r="A4263" s="57">
        <v>41395</v>
      </c>
      <c r="B4263">
        <v>19478</v>
      </c>
      <c r="C4263">
        <v>2425779.86</v>
      </c>
      <c r="D4263">
        <v>2425779.86</v>
      </c>
      <c r="E4263">
        <v>2425779.86</v>
      </c>
      <c r="F4263">
        <v>5691</v>
      </c>
      <c r="G4263" t="s">
        <v>401</v>
      </c>
      <c r="H4263" t="s">
        <v>265</v>
      </c>
      <c r="I4263" t="s">
        <v>268</v>
      </c>
      <c r="J4263">
        <v>0.5</v>
      </c>
      <c r="K4263">
        <v>0</v>
      </c>
    </row>
    <row r="4264" spans="1:11">
      <c r="A4264" s="57">
        <v>41395</v>
      </c>
      <c r="B4264">
        <v>2564</v>
      </c>
      <c r="C4264">
        <v>420829.09</v>
      </c>
      <c r="D4264">
        <v>431959.85</v>
      </c>
      <c r="E4264">
        <v>431959.85</v>
      </c>
      <c r="F4264">
        <v>5691</v>
      </c>
      <c r="G4264" t="s">
        <v>401</v>
      </c>
      <c r="H4264" t="s">
        <v>267</v>
      </c>
      <c r="I4264" t="s">
        <v>268</v>
      </c>
      <c r="J4264">
        <v>0.5</v>
      </c>
      <c r="K4264">
        <v>0</v>
      </c>
    </row>
    <row r="4265" spans="1:11">
      <c r="A4265" s="57">
        <v>41395</v>
      </c>
      <c r="B4265">
        <v>71</v>
      </c>
      <c r="C4265">
        <v>5215.8999999999996</v>
      </c>
      <c r="D4265">
        <v>5215.8999999999996</v>
      </c>
      <c r="E4265">
        <v>5215.8999999999996</v>
      </c>
      <c r="F4265">
        <v>5697</v>
      </c>
      <c r="G4265" t="s">
        <v>402</v>
      </c>
      <c r="H4265" t="s">
        <v>265</v>
      </c>
      <c r="I4265" t="s">
        <v>266</v>
      </c>
      <c r="J4265">
        <v>0.5</v>
      </c>
      <c r="K4265">
        <v>0</v>
      </c>
    </row>
    <row r="4266" spans="1:11">
      <c r="A4266" s="57">
        <v>41395</v>
      </c>
      <c r="B4266">
        <v>37</v>
      </c>
      <c r="C4266">
        <v>17528.150000000001</v>
      </c>
      <c r="D4266">
        <v>18028.13</v>
      </c>
      <c r="E4266">
        <v>18028.13</v>
      </c>
      <c r="F4266">
        <v>5697</v>
      </c>
      <c r="G4266" t="s">
        <v>402</v>
      </c>
      <c r="H4266" t="s">
        <v>267</v>
      </c>
      <c r="I4266" t="s">
        <v>266</v>
      </c>
      <c r="J4266">
        <v>0.5</v>
      </c>
      <c r="K4266">
        <v>0</v>
      </c>
    </row>
    <row r="4267" spans="1:11">
      <c r="A4267" s="57">
        <v>41395</v>
      </c>
      <c r="B4267">
        <v>7</v>
      </c>
      <c r="C4267">
        <v>1134.5899999999999</v>
      </c>
      <c r="D4267">
        <v>1168.6099999999999</v>
      </c>
      <c r="E4267">
        <v>1168.6099999999999</v>
      </c>
      <c r="F4267">
        <v>5698</v>
      </c>
      <c r="G4267" t="s">
        <v>403</v>
      </c>
      <c r="H4267" t="s">
        <v>267</v>
      </c>
      <c r="I4267" t="s">
        <v>268</v>
      </c>
      <c r="J4267">
        <v>0.5</v>
      </c>
      <c r="K4267">
        <v>0</v>
      </c>
    </row>
    <row r="4268" spans="1:11">
      <c r="A4268" s="57">
        <v>41395</v>
      </c>
      <c r="B4268">
        <v>7999</v>
      </c>
      <c r="C4268">
        <v>1119817.67</v>
      </c>
      <c r="D4268">
        <v>1119817.67</v>
      </c>
      <c r="E4268">
        <v>1119817.67</v>
      </c>
      <c r="F4268">
        <v>5699</v>
      </c>
      <c r="G4268" t="s">
        <v>404</v>
      </c>
      <c r="H4268" t="s">
        <v>265</v>
      </c>
      <c r="I4268" t="s">
        <v>268</v>
      </c>
      <c r="J4268">
        <v>0.5</v>
      </c>
      <c r="K4268">
        <v>0</v>
      </c>
    </row>
    <row r="4269" spans="1:11">
      <c r="A4269" s="57">
        <v>41395</v>
      </c>
      <c r="B4269">
        <v>912</v>
      </c>
      <c r="C4269">
        <v>188259.67</v>
      </c>
      <c r="D4269">
        <v>193981.37</v>
      </c>
      <c r="E4269">
        <v>193981.37</v>
      </c>
      <c r="F4269">
        <v>5699</v>
      </c>
      <c r="G4269" t="s">
        <v>404</v>
      </c>
      <c r="H4269" t="s">
        <v>267</v>
      </c>
      <c r="I4269" t="s">
        <v>268</v>
      </c>
      <c r="J4269">
        <v>0.5</v>
      </c>
      <c r="K4269">
        <v>0</v>
      </c>
    </row>
    <row r="4270" spans="1:11">
      <c r="A4270" s="57">
        <v>41395</v>
      </c>
      <c r="B4270">
        <v>1763</v>
      </c>
      <c r="C4270">
        <v>1194040.95</v>
      </c>
      <c r="D4270">
        <v>1194040.95</v>
      </c>
      <c r="E4270">
        <v>1194040.95</v>
      </c>
      <c r="F4270">
        <v>5712</v>
      </c>
      <c r="G4270" t="s">
        <v>405</v>
      </c>
      <c r="H4270" t="s">
        <v>265</v>
      </c>
      <c r="I4270" t="s">
        <v>268</v>
      </c>
      <c r="J4270">
        <v>0.5</v>
      </c>
      <c r="K4270">
        <v>0</v>
      </c>
    </row>
    <row r="4271" spans="1:11">
      <c r="A4271" s="57">
        <v>41395</v>
      </c>
      <c r="B4271">
        <v>78</v>
      </c>
      <c r="C4271">
        <v>39207.769999999997</v>
      </c>
      <c r="D4271">
        <v>40467.35</v>
      </c>
      <c r="E4271">
        <v>40467.35</v>
      </c>
      <c r="F4271">
        <v>5712</v>
      </c>
      <c r="G4271" t="s">
        <v>405</v>
      </c>
      <c r="H4271" t="s">
        <v>267</v>
      </c>
      <c r="I4271" t="s">
        <v>268</v>
      </c>
      <c r="J4271">
        <v>0.5</v>
      </c>
      <c r="K4271">
        <v>0</v>
      </c>
    </row>
    <row r="4272" spans="1:11">
      <c r="A4272" s="57">
        <v>41395</v>
      </c>
      <c r="B4272">
        <v>223</v>
      </c>
      <c r="C4272">
        <v>251430.05</v>
      </c>
      <c r="D4272">
        <v>251430.05</v>
      </c>
      <c r="E4272">
        <v>251430.05</v>
      </c>
      <c r="F4272">
        <v>5713</v>
      </c>
      <c r="G4272" t="s">
        <v>406</v>
      </c>
      <c r="H4272" t="s">
        <v>265</v>
      </c>
      <c r="I4272" t="s">
        <v>268</v>
      </c>
      <c r="J4272">
        <v>0.5</v>
      </c>
      <c r="K4272">
        <v>0</v>
      </c>
    </row>
    <row r="4273" spans="1:11">
      <c r="A4273" s="57">
        <v>41395</v>
      </c>
      <c r="B4273">
        <v>11</v>
      </c>
      <c r="C4273">
        <v>10262.700000000001</v>
      </c>
      <c r="D4273">
        <v>10570.6</v>
      </c>
      <c r="E4273">
        <v>10570.6</v>
      </c>
      <c r="F4273">
        <v>5713</v>
      </c>
      <c r="G4273" t="s">
        <v>406</v>
      </c>
      <c r="H4273" t="s">
        <v>267</v>
      </c>
      <c r="I4273" t="s">
        <v>268</v>
      </c>
      <c r="J4273">
        <v>0.5</v>
      </c>
      <c r="K4273">
        <v>0</v>
      </c>
    </row>
    <row r="4274" spans="1:11">
      <c r="A4274" s="57">
        <v>41395</v>
      </c>
      <c r="B4274">
        <v>442</v>
      </c>
      <c r="C4274">
        <v>77401.09</v>
      </c>
      <c r="D4274">
        <v>77401.09</v>
      </c>
      <c r="E4274">
        <v>77401.09</v>
      </c>
      <c r="F4274">
        <v>5714</v>
      </c>
      <c r="G4274" t="s">
        <v>407</v>
      </c>
      <c r="H4274" t="s">
        <v>265</v>
      </c>
      <c r="I4274" t="s">
        <v>268</v>
      </c>
      <c r="J4274">
        <v>0.5</v>
      </c>
      <c r="K4274">
        <v>0</v>
      </c>
    </row>
    <row r="4275" spans="1:11">
      <c r="A4275" s="57">
        <v>41395</v>
      </c>
      <c r="B4275">
        <v>9</v>
      </c>
      <c r="C4275">
        <v>2270.91</v>
      </c>
      <c r="D4275">
        <v>2339.0300000000002</v>
      </c>
      <c r="E4275">
        <v>2339.0300000000002</v>
      </c>
      <c r="F4275">
        <v>5714</v>
      </c>
      <c r="G4275" t="s">
        <v>407</v>
      </c>
      <c r="H4275" t="s">
        <v>267</v>
      </c>
      <c r="I4275" t="s">
        <v>268</v>
      </c>
      <c r="J4275">
        <v>0.5</v>
      </c>
      <c r="K4275">
        <v>0</v>
      </c>
    </row>
    <row r="4276" spans="1:11">
      <c r="A4276" s="57">
        <v>41395</v>
      </c>
      <c r="B4276">
        <v>14</v>
      </c>
      <c r="C4276">
        <v>2678.3</v>
      </c>
      <c r="D4276">
        <v>2678.3</v>
      </c>
      <c r="E4276">
        <v>2678.3</v>
      </c>
      <c r="F4276">
        <v>5718</v>
      </c>
      <c r="G4276" t="s">
        <v>408</v>
      </c>
      <c r="H4276" t="s">
        <v>265</v>
      </c>
      <c r="I4276" t="s">
        <v>268</v>
      </c>
      <c r="J4276">
        <v>0.5</v>
      </c>
      <c r="K4276">
        <v>0</v>
      </c>
    </row>
    <row r="4277" spans="1:11">
      <c r="A4277" s="57">
        <v>41395</v>
      </c>
      <c r="B4277">
        <v>9892</v>
      </c>
      <c r="C4277">
        <v>1533334.39</v>
      </c>
      <c r="D4277">
        <v>1533334.39</v>
      </c>
      <c r="E4277">
        <v>1533334.39</v>
      </c>
      <c r="F4277">
        <v>5719</v>
      </c>
      <c r="G4277" t="s">
        <v>409</v>
      </c>
      <c r="H4277" t="s">
        <v>265</v>
      </c>
      <c r="I4277" t="s">
        <v>268</v>
      </c>
      <c r="J4277">
        <v>0.5</v>
      </c>
      <c r="K4277">
        <v>0</v>
      </c>
    </row>
    <row r="4278" spans="1:11">
      <c r="A4278" s="57">
        <v>41395</v>
      </c>
      <c r="B4278">
        <v>245</v>
      </c>
      <c r="C4278">
        <v>38753.01</v>
      </c>
      <c r="D4278">
        <v>39756.730000000003</v>
      </c>
      <c r="E4278">
        <v>39756.730000000003</v>
      </c>
      <c r="F4278">
        <v>5719</v>
      </c>
      <c r="G4278" t="s">
        <v>409</v>
      </c>
      <c r="H4278" t="s">
        <v>267</v>
      </c>
      <c r="I4278" t="s">
        <v>268</v>
      </c>
      <c r="J4278">
        <v>0.5</v>
      </c>
      <c r="K4278">
        <v>0</v>
      </c>
    </row>
    <row r="4279" spans="1:11">
      <c r="A4279" s="57">
        <v>41395</v>
      </c>
      <c r="B4279">
        <v>1668</v>
      </c>
      <c r="C4279">
        <v>1255899.47</v>
      </c>
      <c r="D4279">
        <v>1255899.47</v>
      </c>
      <c r="E4279">
        <v>1255899.47</v>
      </c>
      <c r="F4279">
        <v>5722</v>
      </c>
      <c r="G4279" t="s">
        <v>410</v>
      </c>
      <c r="H4279" t="s">
        <v>265</v>
      </c>
      <c r="I4279" t="s">
        <v>268</v>
      </c>
      <c r="J4279">
        <v>0.5</v>
      </c>
      <c r="K4279">
        <v>0</v>
      </c>
    </row>
    <row r="4280" spans="1:11">
      <c r="A4280" s="57">
        <v>41395</v>
      </c>
      <c r="B4280">
        <v>70</v>
      </c>
      <c r="C4280">
        <v>19614.939999999999</v>
      </c>
      <c r="D4280">
        <v>20203.36</v>
      </c>
      <c r="E4280">
        <v>20203.36</v>
      </c>
      <c r="F4280">
        <v>5722</v>
      </c>
      <c r="G4280" t="s">
        <v>410</v>
      </c>
      <c r="H4280" t="s">
        <v>267</v>
      </c>
      <c r="I4280" t="s">
        <v>268</v>
      </c>
      <c r="J4280">
        <v>0.5</v>
      </c>
      <c r="K4280">
        <v>0</v>
      </c>
    </row>
    <row r="4281" spans="1:11">
      <c r="A4281" s="57">
        <v>41395</v>
      </c>
      <c r="B4281">
        <v>13759</v>
      </c>
      <c r="C4281">
        <v>4321903.74</v>
      </c>
      <c r="D4281">
        <v>4321903.74</v>
      </c>
      <c r="E4281">
        <v>4321903.74</v>
      </c>
      <c r="F4281">
        <v>5732</v>
      </c>
      <c r="G4281" t="s">
        <v>411</v>
      </c>
      <c r="H4281" t="s">
        <v>265</v>
      </c>
      <c r="I4281" t="s">
        <v>268</v>
      </c>
      <c r="J4281">
        <v>0.5</v>
      </c>
      <c r="K4281">
        <v>0</v>
      </c>
    </row>
    <row r="4282" spans="1:11">
      <c r="A4282" s="57">
        <v>41395</v>
      </c>
      <c r="B4282">
        <v>564</v>
      </c>
      <c r="C4282">
        <v>94469.49</v>
      </c>
      <c r="D4282">
        <v>97491.53</v>
      </c>
      <c r="E4282">
        <v>97491.53</v>
      </c>
      <c r="F4282">
        <v>5732</v>
      </c>
      <c r="G4282" t="s">
        <v>411</v>
      </c>
      <c r="H4282" t="s">
        <v>267</v>
      </c>
      <c r="I4282" t="s">
        <v>268</v>
      </c>
      <c r="J4282">
        <v>0.5</v>
      </c>
      <c r="K4282">
        <v>0</v>
      </c>
    </row>
    <row r="4283" spans="1:11">
      <c r="A4283" s="57">
        <v>41395</v>
      </c>
      <c r="B4283">
        <v>277</v>
      </c>
      <c r="C4283">
        <v>78142.039999999994</v>
      </c>
      <c r="D4283">
        <v>78142.039999999994</v>
      </c>
      <c r="E4283">
        <v>78142.039999999994</v>
      </c>
      <c r="F4283">
        <v>5733</v>
      </c>
      <c r="G4283" t="s">
        <v>412</v>
      </c>
      <c r="H4283" t="s">
        <v>265</v>
      </c>
      <c r="I4283" t="s">
        <v>268</v>
      </c>
      <c r="J4283">
        <v>0.5</v>
      </c>
      <c r="K4283">
        <v>0</v>
      </c>
    </row>
    <row r="4284" spans="1:11">
      <c r="A4284" s="57">
        <v>41395</v>
      </c>
      <c r="B4284">
        <v>46</v>
      </c>
      <c r="C4284">
        <v>11231.42</v>
      </c>
      <c r="D4284">
        <v>11568.32</v>
      </c>
      <c r="E4284">
        <v>11568.32</v>
      </c>
      <c r="F4284">
        <v>5733</v>
      </c>
      <c r="G4284" t="s">
        <v>412</v>
      </c>
      <c r="H4284" t="s">
        <v>267</v>
      </c>
      <c r="I4284" t="s">
        <v>268</v>
      </c>
      <c r="J4284">
        <v>0.5</v>
      </c>
      <c r="K4284">
        <v>0</v>
      </c>
    </row>
    <row r="4285" spans="1:11">
      <c r="A4285" s="57">
        <v>41395</v>
      </c>
      <c r="B4285">
        <v>22</v>
      </c>
      <c r="C4285">
        <v>11325</v>
      </c>
      <c r="D4285">
        <v>11325</v>
      </c>
      <c r="E4285">
        <v>11325</v>
      </c>
      <c r="F4285">
        <v>5734</v>
      </c>
      <c r="G4285" t="s">
        <v>413</v>
      </c>
      <c r="H4285" t="s">
        <v>265</v>
      </c>
      <c r="I4285" t="s">
        <v>268</v>
      </c>
      <c r="J4285">
        <v>0.5</v>
      </c>
      <c r="K4285">
        <v>0</v>
      </c>
    </row>
    <row r="4286" spans="1:11">
      <c r="A4286" s="57">
        <v>41395</v>
      </c>
      <c r="B4286">
        <v>236</v>
      </c>
      <c r="C4286">
        <v>57777</v>
      </c>
      <c r="D4286">
        <v>59421.3</v>
      </c>
      <c r="E4286">
        <v>59421.3</v>
      </c>
      <c r="F4286">
        <v>5734</v>
      </c>
      <c r="G4286" t="s">
        <v>413</v>
      </c>
      <c r="H4286" t="s">
        <v>267</v>
      </c>
      <c r="I4286" t="s">
        <v>268</v>
      </c>
      <c r="J4286">
        <v>0.5</v>
      </c>
      <c r="K4286">
        <v>0</v>
      </c>
    </row>
    <row r="4287" spans="1:11">
      <c r="A4287" s="57">
        <v>41395</v>
      </c>
      <c r="B4287">
        <v>1871</v>
      </c>
      <c r="C4287">
        <v>72387.710000000006</v>
      </c>
      <c r="D4287">
        <v>72387.710000000006</v>
      </c>
      <c r="E4287">
        <v>72387.710000000006</v>
      </c>
      <c r="F4287">
        <v>5735</v>
      </c>
      <c r="G4287" t="s">
        <v>414</v>
      </c>
      <c r="H4287" t="s">
        <v>265</v>
      </c>
      <c r="I4287" t="s">
        <v>268</v>
      </c>
      <c r="J4287">
        <v>0.5</v>
      </c>
      <c r="K4287">
        <v>0</v>
      </c>
    </row>
    <row r="4288" spans="1:11">
      <c r="A4288" s="57">
        <v>41395</v>
      </c>
      <c r="B4288">
        <v>43</v>
      </c>
      <c r="C4288">
        <v>3170.29</v>
      </c>
      <c r="D4288">
        <v>3265.27</v>
      </c>
      <c r="E4288">
        <v>3265.27</v>
      </c>
      <c r="F4288">
        <v>5735</v>
      </c>
      <c r="G4288" t="s">
        <v>414</v>
      </c>
      <c r="H4288" t="s">
        <v>267</v>
      </c>
      <c r="I4288" t="s">
        <v>268</v>
      </c>
      <c r="J4288">
        <v>0.5</v>
      </c>
      <c r="K4288">
        <v>0</v>
      </c>
    </row>
    <row r="4289" spans="1:11">
      <c r="A4289" s="57">
        <v>41395</v>
      </c>
      <c r="B4289">
        <v>6862</v>
      </c>
      <c r="C4289">
        <v>724707.59</v>
      </c>
      <c r="D4289">
        <v>724707.59</v>
      </c>
      <c r="E4289">
        <v>724707.59</v>
      </c>
      <c r="F4289">
        <v>5811</v>
      </c>
      <c r="G4289" t="s">
        <v>415</v>
      </c>
      <c r="H4289" t="s">
        <v>265</v>
      </c>
      <c r="I4289" t="s">
        <v>274</v>
      </c>
      <c r="J4289">
        <v>0.52</v>
      </c>
      <c r="K4289">
        <v>0</v>
      </c>
    </row>
    <row r="4290" spans="1:11">
      <c r="A4290" s="57">
        <v>41395</v>
      </c>
      <c r="B4290">
        <v>217</v>
      </c>
      <c r="C4290">
        <v>17294.41</v>
      </c>
      <c r="D4290">
        <v>17818.45</v>
      </c>
      <c r="E4290">
        <v>17818.45</v>
      </c>
      <c r="F4290">
        <v>5811</v>
      </c>
      <c r="G4290" t="s">
        <v>415</v>
      </c>
      <c r="H4290" t="s">
        <v>267</v>
      </c>
      <c r="I4290" t="s">
        <v>274</v>
      </c>
      <c r="J4290">
        <v>0.52</v>
      </c>
      <c r="K4290">
        <v>0</v>
      </c>
    </row>
    <row r="4291" spans="1:11">
      <c r="A4291" s="57">
        <v>41395</v>
      </c>
      <c r="B4291">
        <v>1</v>
      </c>
      <c r="C4291">
        <v>786</v>
      </c>
      <c r="D4291">
        <v>0</v>
      </c>
      <c r="E4291">
        <v>786</v>
      </c>
      <c r="F4291">
        <v>5812</v>
      </c>
      <c r="G4291" t="s">
        <v>416</v>
      </c>
      <c r="H4291" t="s">
        <v>265</v>
      </c>
      <c r="I4291">
        <v>0</v>
      </c>
      <c r="J4291">
        <v>0</v>
      </c>
      <c r="K4291">
        <v>0</v>
      </c>
    </row>
    <row r="4292" spans="1:11">
      <c r="A4292" s="57">
        <v>41395</v>
      </c>
      <c r="B4292">
        <v>75607</v>
      </c>
      <c r="C4292">
        <v>6418674.9100000001</v>
      </c>
      <c r="D4292">
        <v>6418674.9100000001</v>
      </c>
      <c r="E4292">
        <v>6418674.9100000001</v>
      </c>
      <c r="F4292">
        <v>5812</v>
      </c>
      <c r="G4292" t="s">
        <v>416</v>
      </c>
      <c r="H4292" t="s">
        <v>265</v>
      </c>
      <c r="I4292" t="s">
        <v>274</v>
      </c>
      <c r="J4292">
        <v>0.52</v>
      </c>
      <c r="K4292">
        <v>0</v>
      </c>
    </row>
    <row r="4293" spans="1:11">
      <c r="A4293" s="57">
        <v>41395</v>
      </c>
      <c r="B4293">
        <v>1</v>
      </c>
      <c r="C4293">
        <v>109.64</v>
      </c>
      <c r="D4293">
        <v>0</v>
      </c>
      <c r="E4293">
        <v>112.92</v>
      </c>
      <c r="F4293">
        <v>5812</v>
      </c>
      <c r="G4293" t="s">
        <v>416</v>
      </c>
      <c r="H4293" t="s">
        <v>267</v>
      </c>
      <c r="I4293">
        <v>0</v>
      </c>
      <c r="J4293">
        <v>0</v>
      </c>
      <c r="K4293">
        <v>0</v>
      </c>
    </row>
    <row r="4294" spans="1:11">
      <c r="A4294" s="57">
        <v>41395</v>
      </c>
      <c r="B4294">
        <v>8563</v>
      </c>
      <c r="C4294">
        <v>845324.65</v>
      </c>
      <c r="D4294">
        <v>870853.99</v>
      </c>
      <c r="E4294">
        <v>870853.99</v>
      </c>
      <c r="F4294">
        <v>5812</v>
      </c>
      <c r="G4294" t="s">
        <v>416</v>
      </c>
      <c r="H4294" t="s">
        <v>267</v>
      </c>
      <c r="I4294" t="s">
        <v>274</v>
      </c>
      <c r="J4294">
        <v>0.52</v>
      </c>
      <c r="K4294">
        <v>0</v>
      </c>
    </row>
    <row r="4295" spans="1:11">
      <c r="A4295" s="57">
        <v>41395</v>
      </c>
      <c r="B4295">
        <v>1</v>
      </c>
      <c r="C4295">
        <v>85.75</v>
      </c>
      <c r="D4295">
        <v>0</v>
      </c>
      <c r="E4295">
        <v>85.75</v>
      </c>
      <c r="F4295">
        <v>5813</v>
      </c>
      <c r="G4295" t="s">
        <v>417</v>
      </c>
      <c r="H4295" t="s">
        <v>265</v>
      </c>
      <c r="I4295">
        <v>0</v>
      </c>
      <c r="J4295">
        <v>0</v>
      </c>
      <c r="K4295">
        <v>0</v>
      </c>
    </row>
    <row r="4296" spans="1:11">
      <c r="A4296" s="57">
        <v>41395</v>
      </c>
      <c r="B4296">
        <v>17891</v>
      </c>
      <c r="C4296">
        <v>1761495.3</v>
      </c>
      <c r="D4296">
        <v>1761495.3</v>
      </c>
      <c r="E4296">
        <v>1761495.3</v>
      </c>
      <c r="F4296">
        <v>5813</v>
      </c>
      <c r="G4296" t="s">
        <v>417</v>
      </c>
      <c r="H4296" t="s">
        <v>265</v>
      </c>
      <c r="I4296" t="s">
        <v>274</v>
      </c>
      <c r="J4296">
        <v>0.52</v>
      </c>
      <c r="K4296">
        <v>0</v>
      </c>
    </row>
    <row r="4297" spans="1:11">
      <c r="A4297" s="57">
        <v>41395</v>
      </c>
      <c r="B4297">
        <v>1030</v>
      </c>
      <c r="C4297">
        <v>116839.64</v>
      </c>
      <c r="D4297">
        <v>120345.84</v>
      </c>
      <c r="E4297">
        <v>120345.84</v>
      </c>
      <c r="F4297">
        <v>5813</v>
      </c>
      <c r="G4297" t="s">
        <v>417</v>
      </c>
      <c r="H4297" t="s">
        <v>267</v>
      </c>
      <c r="I4297" t="s">
        <v>274</v>
      </c>
      <c r="J4297">
        <v>0.52</v>
      </c>
      <c r="K4297">
        <v>0</v>
      </c>
    </row>
    <row r="4298" spans="1:11">
      <c r="A4298" s="57">
        <v>41395</v>
      </c>
      <c r="B4298">
        <v>2</v>
      </c>
      <c r="C4298">
        <v>39.4</v>
      </c>
      <c r="D4298">
        <v>0</v>
      </c>
      <c r="E4298">
        <v>39.4</v>
      </c>
      <c r="F4298">
        <v>5814</v>
      </c>
      <c r="G4298" t="s">
        <v>418</v>
      </c>
      <c r="H4298" t="s">
        <v>265</v>
      </c>
      <c r="I4298">
        <v>0</v>
      </c>
      <c r="J4298">
        <v>0</v>
      </c>
      <c r="K4298">
        <v>0</v>
      </c>
    </row>
    <row r="4299" spans="1:11">
      <c r="A4299" s="57">
        <v>41395</v>
      </c>
      <c r="B4299">
        <v>30515</v>
      </c>
      <c r="C4299">
        <v>504829.88</v>
      </c>
      <c r="D4299">
        <v>504829.88</v>
      </c>
      <c r="E4299">
        <v>504829.88</v>
      </c>
      <c r="F4299">
        <v>5814</v>
      </c>
      <c r="G4299" t="s">
        <v>418</v>
      </c>
      <c r="H4299" t="s">
        <v>265</v>
      </c>
      <c r="I4299" t="s">
        <v>274</v>
      </c>
      <c r="J4299">
        <v>0.52</v>
      </c>
      <c r="K4299">
        <v>0</v>
      </c>
    </row>
    <row r="4300" spans="1:11">
      <c r="A4300" s="57">
        <v>41395</v>
      </c>
      <c r="B4300">
        <v>1114</v>
      </c>
      <c r="C4300">
        <v>20957.86</v>
      </c>
      <c r="D4300">
        <v>21586.92</v>
      </c>
      <c r="E4300">
        <v>21586.92</v>
      </c>
      <c r="F4300">
        <v>5814</v>
      </c>
      <c r="G4300" t="s">
        <v>418</v>
      </c>
      <c r="H4300" t="s">
        <v>267</v>
      </c>
      <c r="I4300" t="s">
        <v>274</v>
      </c>
      <c r="J4300">
        <v>0.52</v>
      </c>
      <c r="K4300">
        <v>0</v>
      </c>
    </row>
    <row r="4301" spans="1:11">
      <c r="A4301" s="57">
        <v>41395</v>
      </c>
      <c r="B4301">
        <v>54727</v>
      </c>
      <c r="C4301">
        <v>2590540.31</v>
      </c>
      <c r="D4301">
        <v>2590540.31</v>
      </c>
      <c r="E4301">
        <v>2590540.31</v>
      </c>
      <c r="F4301">
        <v>5912</v>
      </c>
      <c r="G4301" t="s">
        <v>419</v>
      </c>
      <c r="H4301" t="s">
        <v>265</v>
      </c>
      <c r="I4301" t="s">
        <v>266</v>
      </c>
      <c r="J4301">
        <v>0.5</v>
      </c>
      <c r="K4301">
        <v>0</v>
      </c>
    </row>
    <row r="4302" spans="1:11">
      <c r="A4302" s="57">
        <v>41395</v>
      </c>
      <c r="B4302">
        <v>999</v>
      </c>
      <c r="C4302">
        <v>52484</v>
      </c>
      <c r="D4302">
        <v>54063.48</v>
      </c>
      <c r="E4302">
        <v>54063.48</v>
      </c>
      <c r="F4302">
        <v>5912</v>
      </c>
      <c r="G4302" t="s">
        <v>419</v>
      </c>
      <c r="H4302" t="s">
        <v>267</v>
      </c>
      <c r="I4302" t="s">
        <v>266</v>
      </c>
      <c r="J4302">
        <v>0.5</v>
      </c>
      <c r="K4302">
        <v>0</v>
      </c>
    </row>
    <row r="4303" spans="1:11">
      <c r="A4303" s="57">
        <v>41395</v>
      </c>
      <c r="B4303">
        <v>4</v>
      </c>
      <c r="C4303">
        <v>449.45</v>
      </c>
      <c r="D4303">
        <v>0</v>
      </c>
      <c r="E4303">
        <v>449.45</v>
      </c>
      <c r="F4303">
        <v>5921</v>
      </c>
      <c r="G4303" t="s">
        <v>420</v>
      </c>
      <c r="H4303" t="s">
        <v>265</v>
      </c>
      <c r="I4303">
        <v>0</v>
      </c>
      <c r="J4303">
        <v>0</v>
      </c>
      <c r="K4303">
        <v>0</v>
      </c>
    </row>
    <row r="4304" spans="1:11">
      <c r="A4304" s="57">
        <v>41395</v>
      </c>
      <c r="B4304">
        <v>140877</v>
      </c>
      <c r="C4304">
        <v>10241388.189999999</v>
      </c>
      <c r="D4304">
        <v>10241388.189999999</v>
      </c>
      <c r="E4304">
        <v>10241388.189999999</v>
      </c>
      <c r="F4304">
        <v>5921</v>
      </c>
      <c r="G4304" t="s">
        <v>420</v>
      </c>
      <c r="H4304" t="s">
        <v>265</v>
      </c>
      <c r="I4304" t="s">
        <v>268</v>
      </c>
      <c r="J4304">
        <v>0.5</v>
      </c>
      <c r="K4304">
        <v>0</v>
      </c>
    </row>
    <row r="4305" spans="1:11">
      <c r="A4305" s="57">
        <v>41395</v>
      </c>
      <c r="B4305">
        <v>342</v>
      </c>
      <c r="C4305">
        <v>36058.86</v>
      </c>
      <c r="D4305">
        <v>37522.519999999997</v>
      </c>
      <c r="E4305">
        <v>37522.519999999997</v>
      </c>
      <c r="F4305">
        <v>5921</v>
      </c>
      <c r="G4305" t="s">
        <v>420</v>
      </c>
      <c r="H4305" t="s">
        <v>267</v>
      </c>
      <c r="I4305" t="s">
        <v>268</v>
      </c>
      <c r="J4305">
        <v>0.5</v>
      </c>
      <c r="K4305">
        <v>0</v>
      </c>
    </row>
    <row r="4306" spans="1:11">
      <c r="A4306" s="57">
        <v>41395</v>
      </c>
      <c r="B4306">
        <v>6</v>
      </c>
      <c r="C4306">
        <v>532.75</v>
      </c>
      <c r="D4306">
        <v>548.75</v>
      </c>
      <c r="E4306">
        <v>548.75</v>
      </c>
      <c r="F4306">
        <v>5931</v>
      </c>
      <c r="G4306" t="s">
        <v>421</v>
      </c>
      <c r="H4306" t="s">
        <v>267</v>
      </c>
      <c r="I4306" t="s">
        <v>268</v>
      </c>
      <c r="J4306">
        <v>0.5</v>
      </c>
      <c r="K4306">
        <v>0</v>
      </c>
    </row>
    <row r="4307" spans="1:11">
      <c r="A4307" s="57">
        <v>41395</v>
      </c>
      <c r="B4307">
        <v>143</v>
      </c>
      <c r="C4307">
        <v>59490.28</v>
      </c>
      <c r="D4307">
        <v>59490.28</v>
      </c>
      <c r="E4307">
        <v>59490.28</v>
      </c>
      <c r="F4307">
        <v>5932</v>
      </c>
      <c r="G4307" t="s">
        <v>422</v>
      </c>
      <c r="H4307" t="s">
        <v>265</v>
      </c>
      <c r="I4307" t="s">
        <v>268</v>
      </c>
      <c r="J4307">
        <v>0.5</v>
      </c>
      <c r="K4307">
        <v>0</v>
      </c>
    </row>
    <row r="4308" spans="1:11">
      <c r="A4308" s="57">
        <v>41395</v>
      </c>
      <c r="B4308">
        <v>37</v>
      </c>
      <c r="C4308">
        <v>14890.78</v>
      </c>
      <c r="D4308">
        <v>15337.5</v>
      </c>
      <c r="E4308">
        <v>15337.5</v>
      </c>
      <c r="F4308">
        <v>5932</v>
      </c>
      <c r="G4308" t="s">
        <v>422</v>
      </c>
      <c r="H4308" t="s">
        <v>267</v>
      </c>
      <c r="I4308" t="s">
        <v>268</v>
      </c>
      <c r="J4308">
        <v>0.5</v>
      </c>
      <c r="K4308">
        <v>0</v>
      </c>
    </row>
    <row r="4309" spans="1:11">
      <c r="A4309" s="57">
        <v>41395</v>
      </c>
      <c r="B4309">
        <v>20</v>
      </c>
      <c r="C4309">
        <v>6436.65</v>
      </c>
      <c r="D4309">
        <v>6436.65</v>
      </c>
      <c r="E4309">
        <v>6436.65</v>
      </c>
      <c r="F4309">
        <v>5933</v>
      </c>
      <c r="G4309" t="s">
        <v>423</v>
      </c>
      <c r="H4309" t="s">
        <v>265</v>
      </c>
      <c r="I4309" t="s">
        <v>268</v>
      </c>
      <c r="J4309">
        <v>0.5</v>
      </c>
      <c r="K4309">
        <v>0</v>
      </c>
    </row>
    <row r="4310" spans="1:11">
      <c r="A4310" s="57">
        <v>41395</v>
      </c>
      <c r="B4310">
        <v>4</v>
      </c>
      <c r="C4310">
        <v>216.45</v>
      </c>
      <c r="D4310">
        <v>222.93</v>
      </c>
      <c r="E4310">
        <v>222.93</v>
      </c>
      <c r="F4310">
        <v>5933</v>
      </c>
      <c r="G4310" t="s">
        <v>423</v>
      </c>
      <c r="H4310" t="s">
        <v>267</v>
      </c>
      <c r="I4310" t="s">
        <v>268</v>
      </c>
      <c r="J4310">
        <v>0.5</v>
      </c>
      <c r="K4310">
        <v>0</v>
      </c>
    </row>
    <row r="4311" spans="1:11">
      <c r="A4311" s="57">
        <v>41395</v>
      </c>
      <c r="B4311">
        <v>6</v>
      </c>
      <c r="C4311">
        <v>2725.81</v>
      </c>
      <c r="D4311">
        <v>2725.81</v>
      </c>
      <c r="E4311">
        <v>2725.81</v>
      </c>
      <c r="F4311">
        <v>5935</v>
      </c>
      <c r="G4311" t="s">
        <v>424</v>
      </c>
      <c r="H4311" t="s">
        <v>265</v>
      </c>
      <c r="I4311" t="s">
        <v>271</v>
      </c>
      <c r="J4311">
        <v>0.52</v>
      </c>
      <c r="K4311">
        <v>0</v>
      </c>
    </row>
    <row r="4312" spans="1:11">
      <c r="A4312" s="57">
        <v>41395</v>
      </c>
      <c r="B4312">
        <v>1</v>
      </c>
      <c r="C4312">
        <v>219.06</v>
      </c>
      <c r="D4312">
        <v>225.64</v>
      </c>
      <c r="E4312">
        <v>225.64</v>
      </c>
      <c r="F4312">
        <v>5937</v>
      </c>
      <c r="G4312" t="s">
        <v>425</v>
      </c>
      <c r="H4312" t="s">
        <v>267</v>
      </c>
      <c r="I4312" t="s">
        <v>268</v>
      </c>
      <c r="J4312">
        <v>0.5</v>
      </c>
      <c r="K4312">
        <v>0</v>
      </c>
    </row>
    <row r="4313" spans="1:11">
      <c r="A4313" s="57">
        <v>41395</v>
      </c>
      <c r="B4313">
        <v>372</v>
      </c>
      <c r="C4313">
        <v>84290.38</v>
      </c>
      <c r="D4313">
        <v>84290.38</v>
      </c>
      <c r="E4313">
        <v>84290.38</v>
      </c>
      <c r="F4313">
        <v>5940</v>
      </c>
      <c r="G4313" t="s">
        <v>426</v>
      </c>
      <c r="H4313" t="s">
        <v>265</v>
      </c>
      <c r="I4313" t="s">
        <v>268</v>
      </c>
      <c r="J4313">
        <v>0.5</v>
      </c>
      <c r="K4313">
        <v>0</v>
      </c>
    </row>
    <row r="4314" spans="1:11">
      <c r="A4314" s="57">
        <v>41395</v>
      </c>
      <c r="B4314">
        <v>735</v>
      </c>
      <c r="C4314">
        <v>90344.67</v>
      </c>
      <c r="D4314">
        <v>90678.51</v>
      </c>
      <c r="E4314">
        <v>90678.51</v>
      </c>
      <c r="F4314">
        <v>5940</v>
      </c>
      <c r="G4314" t="s">
        <v>426</v>
      </c>
      <c r="H4314" t="s">
        <v>267</v>
      </c>
      <c r="I4314" t="s">
        <v>268</v>
      </c>
      <c r="J4314">
        <v>0.5</v>
      </c>
      <c r="K4314">
        <v>0</v>
      </c>
    </row>
    <row r="4315" spans="1:11">
      <c r="A4315" s="57">
        <v>41395</v>
      </c>
      <c r="B4315">
        <v>1</v>
      </c>
      <c r="C4315">
        <v>39.979999999999997</v>
      </c>
      <c r="D4315">
        <v>0</v>
      </c>
      <c r="E4315">
        <v>39.979999999999997</v>
      </c>
      <c r="F4315">
        <v>5941</v>
      </c>
      <c r="G4315" t="s">
        <v>427</v>
      </c>
      <c r="H4315" t="s">
        <v>265</v>
      </c>
      <c r="I4315">
        <v>0</v>
      </c>
      <c r="J4315">
        <v>0</v>
      </c>
      <c r="K4315">
        <v>0</v>
      </c>
    </row>
    <row r="4316" spans="1:11">
      <c r="A4316" s="57">
        <v>41395</v>
      </c>
      <c r="B4316">
        <v>12686</v>
      </c>
      <c r="C4316">
        <v>1468762.52</v>
      </c>
      <c r="D4316">
        <v>1468762.52</v>
      </c>
      <c r="E4316">
        <v>1468762.52</v>
      </c>
      <c r="F4316">
        <v>5941</v>
      </c>
      <c r="G4316" t="s">
        <v>427</v>
      </c>
      <c r="H4316" t="s">
        <v>265</v>
      </c>
      <c r="I4316" t="s">
        <v>268</v>
      </c>
      <c r="J4316">
        <v>0.5</v>
      </c>
      <c r="K4316">
        <v>0</v>
      </c>
    </row>
    <row r="4317" spans="1:11">
      <c r="A4317" s="57">
        <v>41395</v>
      </c>
      <c r="B4317">
        <v>1123</v>
      </c>
      <c r="C4317">
        <v>172739.04</v>
      </c>
      <c r="D4317">
        <v>177849.08</v>
      </c>
      <c r="E4317">
        <v>177849.08</v>
      </c>
      <c r="F4317">
        <v>5941</v>
      </c>
      <c r="G4317" t="s">
        <v>427</v>
      </c>
      <c r="H4317" t="s">
        <v>267</v>
      </c>
      <c r="I4317" t="s">
        <v>268</v>
      </c>
      <c r="J4317">
        <v>0.5</v>
      </c>
      <c r="K4317">
        <v>0</v>
      </c>
    </row>
    <row r="4318" spans="1:11">
      <c r="A4318" s="57">
        <v>41395</v>
      </c>
      <c r="B4318">
        <v>6438</v>
      </c>
      <c r="C4318">
        <v>404800.63</v>
      </c>
      <c r="D4318">
        <v>404800.63</v>
      </c>
      <c r="E4318">
        <v>404800.63</v>
      </c>
      <c r="F4318">
        <v>5942</v>
      </c>
      <c r="G4318" t="s">
        <v>428</v>
      </c>
      <c r="H4318" t="s">
        <v>265</v>
      </c>
      <c r="I4318" t="s">
        <v>268</v>
      </c>
      <c r="J4318">
        <v>0.5</v>
      </c>
      <c r="K4318">
        <v>0</v>
      </c>
    </row>
    <row r="4319" spans="1:11">
      <c r="A4319" s="57">
        <v>41395</v>
      </c>
      <c r="B4319">
        <v>1590</v>
      </c>
      <c r="C4319">
        <v>66972.13</v>
      </c>
      <c r="D4319">
        <v>67774.31</v>
      </c>
      <c r="E4319">
        <v>67774.31</v>
      </c>
      <c r="F4319">
        <v>5942</v>
      </c>
      <c r="G4319" t="s">
        <v>428</v>
      </c>
      <c r="H4319" t="s">
        <v>267</v>
      </c>
      <c r="I4319" t="s">
        <v>268</v>
      </c>
      <c r="J4319">
        <v>0.5</v>
      </c>
      <c r="K4319">
        <v>0</v>
      </c>
    </row>
    <row r="4320" spans="1:11">
      <c r="A4320" s="57">
        <v>41395</v>
      </c>
      <c r="B4320">
        <v>15850</v>
      </c>
      <c r="C4320">
        <v>1532694.44</v>
      </c>
      <c r="D4320">
        <v>1532694.44</v>
      </c>
      <c r="E4320">
        <v>1532694.44</v>
      </c>
      <c r="F4320">
        <v>5943</v>
      </c>
      <c r="G4320" t="s">
        <v>429</v>
      </c>
      <c r="H4320" t="s">
        <v>265</v>
      </c>
      <c r="I4320" t="s">
        <v>268</v>
      </c>
      <c r="J4320">
        <v>0.5</v>
      </c>
      <c r="K4320">
        <v>0</v>
      </c>
    </row>
    <row r="4321" spans="1:11">
      <c r="A4321" s="57">
        <v>41395</v>
      </c>
      <c r="B4321">
        <v>188</v>
      </c>
      <c r="C4321">
        <v>24097.01</v>
      </c>
      <c r="D4321">
        <v>24923.43</v>
      </c>
      <c r="E4321">
        <v>24923.43</v>
      </c>
      <c r="F4321">
        <v>5943</v>
      </c>
      <c r="G4321" t="s">
        <v>429</v>
      </c>
      <c r="H4321" t="s">
        <v>267</v>
      </c>
      <c r="I4321" t="s">
        <v>268</v>
      </c>
      <c r="J4321">
        <v>0.5</v>
      </c>
      <c r="K4321">
        <v>0</v>
      </c>
    </row>
    <row r="4322" spans="1:11">
      <c r="A4322" s="57">
        <v>41395</v>
      </c>
      <c r="B4322">
        <v>1</v>
      </c>
      <c r="C4322">
        <v>4135</v>
      </c>
      <c r="D4322">
        <v>0</v>
      </c>
      <c r="E4322">
        <v>4135</v>
      </c>
      <c r="F4322">
        <v>5944</v>
      </c>
      <c r="G4322" t="s">
        <v>430</v>
      </c>
      <c r="H4322" t="s">
        <v>265</v>
      </c>
      <c r="I4322">
        <v>0</v>
      </c>
      <c r="J4322">
        <v>0</v>
      </c>
      <c r="K4322">
        <v>0</v>
      </c>
    </row>
    <row r="4323" spans="1:11">
      <c r="A4323" s="57">
        <v>41395</v>
      </c>
      <c r="B4323">
        <v>6170</v>
      </c>
      <c r="C4323">
        <v>2090049.87</v>
      </c>
      <c r="D4323">
        <v>2090049.87</v>
      </c>
      <c r="E4323">
        <v>2090049.87</v>
      </c>
      <c r="F4323">
        <v>5944</v>
      </c>
      <c r="G4323" t="s">
        <v>430</v>
      </c>
      <c r="H4323" t="s">
        <v>265</v>
      </c>
      <c r="I4323" t="s">
        <v>268</v>
      </c>
      <c r="J4323">
        <v>0.5</v>
      </c>
      <c r="K4323">
        <v>0</v>
      </c>
    </row>
    <row r="4324" spans="1:11">
      <c r="A4324" s="57">
        <v>41395</v>
      </c>
      <c r="B4324">
        <v>583</v>
      </c>
      <c r="C4324">
        <v>502278.69</v>
      </c>
      <c r="D4324">
        <v>518015.89</v>
      </c>
      <c r="E4324">
        <v>518015.89</v>
      </c>
      <c r="F4324">
        <v>5944</v>
      </c>
      <c r="G4324" t="s">
        <v>430</v>
      </c>
      <c r="H4324" t="s">
        <v>267</v>
      </c>
      <c r="I4324" t="s">
        <v>268</v>
      </c>
      <c r="J4324">
        <v>0.5</v>
      </c>
      <c r="K4324">
        <v>0</v>
      </c>
    </row>
    <row r="4325" spans="1:11">
      <c r="A4325" s="57">
        <v>41395</v>
      </c>
      <c r="B4325">
        <v>4448</v>
      </c>
      <c r="C4325">
        <v>328961.94</v>
      </c>
      <c r="D4325">
        <v>328961.94</v>
      </c>
      <c r="E4325">
        <v>328961.94</v>
      </c>
      <c r="F4325">
        <v>5945</v>
      </c>
      <c r="G4325" t="s">
        <v>431</v>
      </c>
      <c r="H4325" t="s">
        <v>265</v>
      </c>
      <c r="I4325" t="s">
        <v>268</v>
      </c>
      <c r="J4325">
        <v>0.5</v>
      </c>
      <c r="K4325">
        <v>0</v>
      </c>
    </row>
    <row r="4326" spans="1:11">
      <c r="A4326" s="57">
        <v>41395</v>
      </c>
      <c r="B4326">
        <v>188</v>
      </c>
      <c r="C4326">
        <v>20761.509999999998</v>
      </c>
      <c r="D4326">
        <v>21388.77</v>
      </c>
      <c r="E4326">
        <v>21388.77</v>
      </c>
      <c r="F4326">
        <v>5945</v>
      </c>
      <c r="G4326" t="s">
        <v>431</v>
      </c>
      <c r="H4326" t="s">
        <v>267</v>
      </c>
      <c r="I4326" t="s">
        <v>268</v>
      </c>
      <c r="J4326">
        <v>0.5</v>
      </c>
      <c r="K4326">
        <v>0</v>
      </c>
    </row>
    <row r="4327" spans="1:11">
      <c r="A4327" s="57">
        <v>41395</v>
      </c>
      <c r="B4327">
        <v>948</v>
      </c>
      <c r="C4327">
        <v>243520.73</v>
      </c>
      <c r="D4327">
        <v>243520.73</v>
      </c>
      <c r="E4327">
        <v>243520.73</v>
      </c>
      <c r="F4327">
        <v>5946</v>
      </c>
      <c r="G4327" t="s">
        <v>432</v>
      </c>
      <c r="H4327" t="s">
        <v>265</v>
      </c>
      <c r="I4327" t="s">
        <v>268</v>
      </c>
      <c r="J4327">
        <v>0.5</v>
      </c>
      <c r="K4327">
        <v>0</v>
      </c>
    </row>
    <row r="4328" spans="1:11">
      <c r="A4328" s="57">
        <v>41395</v>
      </c>
      <c r="B4328">
        <v>209</v>
      </c>
      <c r="C4328">
        <v>53418.46</v>
      </c>
      <c r="D4328">
        <v>54747.4</v>
      </c>
      <c r="E4328">
        <v>54747.4</v>
      </c>
      <c r="F4328">
        <v>5946</v>
      </c>
      <c r="G4328" t="s">
        <v>432</v>
      </c>
      <c r="H4328" t="s">
        <v>267</v>
      </c>
      <c r="I4328" t="s">
        <v>268</v>
      </c>
      <c r="J4328">
        <v>0.5</v>
      </c>
      <c r="K4328">
        <v>0</v>
      </c>
    </row>
    <row r="4329" spans="1:11">
      <c r="A4329" s="57">
        <v>41395</v>
      </c>
      <c r="B4329">
        <v>4563</v>
      </c>
      <c r="C4329">
        <v>355987.68</v>
      </c>
      <c r="D4329">
        <v>355987.68</v>
      </c>
      <c r="E4329">
        <v>355987.68</v>
      </c>
      <c r="F4329">
        <v>5947</v>
      </c>
      <c r="G4329" t="s">
        <v>433</v>
      </c>
      <c r="H4329" t="s">
        <v>265</v>
      </c>
      <c r="I4329" t="s">
        <v>268</v>
      </c>
      <c r="J4329">
        <v>0.5</v>
      </c>
      <c r="K4329">
        <v>0</v>
      </c>
    </row>
    <row r="4330" spans="1:11">
      <c r="A4330" s="57">
        <v>41395</v>
      </c>
      <c r="B4330">
        <v>1457</v>
      </c>
      <c r="C4330">
        <v>119148.28</v>
      </c>
      <c r="D4330">
        <v>122726.54</v>
      </c>
      <c r="E4330">
        <v>122726.54</v>
      </c>
      <c r="F4330">
        <v>5947</v>
      </c>
      <c r="G4330" t="s">
        <v>433</v>
      </c>
      <c r="H4330" t="s">
        <v>267</v>
      </c>
      <c r="I4330" t="s">
        <v>268</v>
      </c>
      <c r="J4330">
        <v>0.5</v>
      </c>
      <c r="K4330">
        <v>0</v>
      </c>
    </row>
    <row r="4331" spans="1:11">
      <c r="A4331" s="57">
        <v>41395</v>
      </c>
      <c r="B4331">
        <v>1138</v>
      </c>
      <c r="C4331">
        <v>187609.53</v>
      </c>
      <c r="D4331">
        <v>187609.53</v>
      </c>
      <c r="E4331">
        <v>187609.53</v>
      </c>
      <c r="F4331">
        <v>5948</v>
      </c>
      <c r="G4331" t="s">
        <v>434</v>
      </c>
      <c r="H4331" t="s">
        <v>265</v>
      </c>
      <c r="I4331" t="s">
        <v>268</v>
      </c>
      <c r="J4331">
        <v>0.5</v>
      </c>
      <c r="K4331">
        <v>0</v>
      </c>
    </row>
    <row r="4332" spans="1:11">
      <c r="A4332" s="57">
        <v>41395</v>
      </c>
      <c r="B4332">
        <v>324</v>
      </c>
      <c r="C4332">
        <v>115182.05</v>
      </c>
      <c r="D4332">
        <v>118672.93</v>
      </c>
      <c r="E4332">
        <v>118672.93</v>
      </c>
      <c r="F4332">
        <v>5948</v>
      </c>
      <c r="G4332" t="s">
        <v>434</v>
      </c>
      <c r="H4332" t="s">
        <v>267</v>
      </c>
      <c r="I4332" t="s">
        <v>268</v>
      </c>
      <c r="J4332">
        <v>0.5</v>
      </c>
      <c r="K4332">
        <v>0</v>
      </c>
    </row>
    <row r="4333" spans="1:11">
      <c r="A4333" s="57">
        <v>41395</v>
      </c>
      <c r="B4333">
        <v>139</v>
      </c>
      <c r="C4333">
        <v>30231.98</v>
      </c>
      <c r="D4333">
        <v>30231.98</v>
      </c>
      <c r="E4333">
        <v>30231.98</v>
      </c>
      <c r="F4333">
        <v>5949</v>
      </c>
      <c r="G4333" t="s">
        <v>435</v>
      </c>
      <c r="H4333" t="s">
        <v>265</v>
      </c>
      <c r="I4333" t="s">
        <v>268</v>
      </c>
      <c r="J4333">
        <v>0.5</v>
      </c>
      <c r="K4333">
        <v>0</v>
      </c>
    </row>
    <row r="4334" spans="1:11">
      <c r="A4334" s="57">
        <v>41395</v>
      </c>
      <c r="B4334">
        <v>85</v>
      </c>
      <c r="C4334">
        <v>15550.36</v>
      </c>
      <c r="D4334">
        <v>16017.24</v>
      </c>
      <c r="E4334">
        <v>16017.24</v>
      </c>
      <c r="F4334">
        <v>5949</v>
      </c>
      <c r="G4334" t="s">
        <v>435</v>
      </c>
      <c r="H4334" t="s">
        <v>267</v>
      </c>
      <c r="I4334" t="s">
        <v>268</v>
      </c>
      <c r="J4334">
        <v>0.5</v>
      </c>
      <c r="K4334">
        <v>0</v>
      </c>
    </row>
    <row r="4335" spans="1:11">
      <c r="A4335" s="57">
        <v>41395</v>
      </c>
      <c r="B4335">
        <v>976</v>
      </c>
      <c r="C4335">
        <v>135628.26</v>
      </c>
      <c r="D4335">
        <v>135628.26</v>
      </c>
      <c r="E4335">
        <v>135628.26</v>
      </c>
      <c r="F4335">
        <v>5950</v>
      </c>
      <c r="G4335" t="s">
        <v>436</v>
      </c>
      <c r="H4335" t="s">
        <v>265</v>
      </c>
      <c r="I4335" t="s">
        <v>268</v>
      </c>
      <c r="J4335">
        <v>0.5</v>
      </c>
      <c r="K4335">
        <v>0</v>
      </c>
    </row>
    <row r="4336" spans="1:11">
      <c r="A4336" s="57">
        <v>41395</v>
      </c>
      <c r="B4336">
        <v>87</v>
      </c>
      <c r="C4336">
        <v>22591.919999999998</v>
      </c>
      <c r="D4336">
        <v>23269.599999999999</v>
      </c>
      <c r="E4336">
        <v>23269.599999999999</v>
      </c>
      <c r="F4336">
        <v>5950</v>
      </c>
      <c r="G4336" t="s">
        <v>436</v>
      </c>
      <c r="H4336" t="s">
        <v>267</v>
      </c>
      <c r="I4336" t="s">
        <v>268</v>
      </c>
      <c r="J4336">
        <v>0.5</v>
      </c>
      <c r="K4336">
        <v>0</v>
      </c>
    </row>
    <row r="4337" spans="1:11">
      <c r="A4337" s="57">
        <v>41395</v>
      </c>
      <c r="B4337">
        <v>3</v>
      </c>
      <c r="C4337">
        <v>248.63</v>
      </c>
      <c r="D4337">
        <v>256.07</v>
      </c>
      <c r="E4337">
        <v>256.07</v>
      </c>
      <c r="F4337">
        <v>5960</v>
      </c>
      <c r="G4337" t="s">
        <v>437</v>
      </c>
      <c r="H4337" t="s">
        <v>267</v>
      </c>
      <c r="I4337" t="s">
        <v>275</v>
      </c>
      <c r="J4337">
        <v>0.52</v>
      </c>
      <c r="K4337">
        <v>0</v>
      </c>
    </row>
    <row r="4338" spans="1:11">
      <c r="A4338" s="57">
        <v>41395</v>
      </c>
      <c r="B4338">
        <v>91</v>
      </c>
      <c r="C4338">
        <v>50201.68</v>
      </c>
      <c r="D4338">
        <v>51730.78</v>
      </c>
      <c r="E4338">
        <v>51730.78</v>
      </c>
      <c r="F4338">
        <v>5962</v>
      </c>
      <c r="G4338" t="s">
        <v>438</v>
      </c>
      <c r="H4338" t="s">
        <v>267</v>
      </c>
      <c r="I4338" t="s">
        <v>269</v>
      </c>
      <c r="J4338">
        <v>0.52</v>
      </c>
      <c r="K4338">
        <v>0</v>
      </c>
    </row>
    <row r="4339" spans="1:11">
      <c r="A4339" s="57">
        <v>41395</v>
      </c>
      <c r="B4339">
        <v>1</v>
      </c>
      <c r="C4339">
        <v>320</v>
      </c>
      <c r="D4339">
        <v>0</v>
      </c>
      <c r="E4339">
        <v>320</v>
      </c>
      <c r="F4339">
        <v>5964</v>
      </c>
      <c r="G4339" t="s">
        <v>439</v>
      </c>
      <c r="H4339" t="s">
        <v>265</v>
      </c>
      <c r="I4339">
        <v>0</v>
      </c>
      <c r="J4339">
        <v>0</v>
      </c>
      <c r="K4339">
        <v>0</v>
      </c>
    </row>
    <row r="4340" spans="1:11">
      <c r="A4340" s="57">
        <v>41395</v>
      </c>
      <c r="B4340">
        <v>9573</v>
      </c>
      <c r="C4340">
        <v>1687118.37</v>
      </c>
      <c r="D4340">
        <v>1687118.37</v>
      </c>
      <c r="E4340">
        <v>1687118.37</v>
      </c>
      <c r="F4340">
        <v>5964</v>
      </c>
      <c r="G4340" t="s">
        <v>439</v>
      </c>
      <c r="H4340" t="s">
        <v>265</v>
      </c>
      <c r="I4340" t="s">
        <v>275</v>
      </c>
      <c r="J4340">
        <v>0.52</v>
      </c>
      <c r="K4340">
        <v>0</v>
      </c>
    </row>
    <row r="4341" spans="1:11">
      <c r="A4341" s="57">
        <v>41395</v>
      </c>
      <c r="B4341">
        <v>3138</v>
      </c>
      <c r="C4341">
        <v>503287.67</v>
      </c>
      <c r="D4341">
        <v>518448.67</v>
      </c>
      <c r="E4341">
        <v>518448.67</v>
      </c>
      <c r="F4341">
        <v>5964</v>
      </c>
      <c r="G4341" t="s">
        <v>439</v>
      </c>
      <c r="H4341" t="s">
        <v>267</v>
      </c>
      <c r="I4341" t="s">
        <v>275</v>
      </c>
      <c r="J4341">
        <v>0.52</v>
      </c>
      <c r="K4341">
        <v>0</v>
      </c>
    </row>
    <row r="4342" spans="1:11">
      <c r="A4342" s="57">
        <v>41395</v>
      </c>
      <c r="B4342">
        <v>53</v>
      </c>
      <c r="C4342">
        <v>18607.45</v>
      </c>
      <c r="D4342">
        <v>19273.150000000001</v>
      </c>
      <c r="E4342">
        <v>19273.150000000001</v>
      </c>
      <c r="F4342">
        <v>5965</v>
      </c>
      <c r="G4342" t="s">
        <v>440</v>
      </c>
      <c r="H4342" t="s">
        <v>267</v>
      </c>
      <c r="I4342" t="s">
        <v>275</v>
      </c>
      <c r="J4342">
        <v>0.52</v>
      </c>
      <c r="K4342">
        <v>0</v>
      </c>
    </row>
    <row r="4343" spans="1:11">
      <c r="A4343" s="57">
        <v>41395</v>
      </c>
      <c r="B4343">
        <v>2</v>
      </c>
      <c r="C4343">
        <v>119.72</v>
      </c>
      <c r="D4343">
        <v>123.32</v>
      </c>
      <c r="E4343">
        <v>123.32</v>
      </c>
      <c r="F4343">
        <v>5966</v>
      </c>
      <c r="G4343" t="s">
        <v>441</v>
      </c>
      <c r="H4343" t="s">
        <v>267</v>
      </c>
      <c r="I4343" t="s">
        <v>275</v>
      </c>
      <c r="J4343">
        <v>0.52</v>
      </c>
      <c r="K4343">
        <v>0</v>
      </c>
    </row>
    <row r="4344" spans="1:11">
      <c r="A4344" s="57">
        <v>41395</v>
      </c>
      <c r="B4344">
        <v>3281</v>
      </c>
      <c r="C4344">
        <v>519482</v>
      </c>
      <c r="D4344">
        <v>519482</v>
      </c>
      <c r="E4344">
        <v>519482</v>
      </c>
      <c r="F4344">
        <v>5967</v>
      </c>
      <c r="G4344" t="s">
        <v>442</v>
      </c>
      <c r="H4344" t="s">
        <v>265</v>
      </c>
      <c r="I4344" t="s">
        <v>275</v>
      </c>
      <c r="J4344">
        <v>0.52</v>
      </c>
      <c r="K4344">
        <v>0</v>
      </c>
    </row>
    <row r="4345" spans="1:11">
      <c r="A4345" s="57">
        <v>41395</v>
      </c>
      <c r="B4345">
        <v>14640</v>
      </c>
      <c r="C4345">
        <v>554567.46</v>
      </c>
      <c r="D4345">
        <v>566659.34</v>
      </c>
      <c r="E4345">
        <v>566659.34</v>
      </c>
      <c r="F4345">
        <v>5967</v>
      </c>
      <c r="G4345" t="s">
        <v>442</v>
      </c>
      <c r="H4345" t="s">
        <v>267</v>
      </c>
      <c r="I4345" t="s">
        <v>275</v>
      </c>
      <c r="J4345">
        <v>0.52</v>
      </c>
      <c r="K4345">
        <v>0</v>
      </c>
    </row>
    <row r="4346" spans="1:11">
      <c r="A4346" s="57">
        <v>41395</v>
      </c>
      <c r="B4346">
        <v>2876</v>
      </c>
      <c r="C4346">
        <v>293487.59000000003</v>
      </c>
      <c r="D4346">
        <v>293487.59000000003</v>
      </c>
      <c r="E4346">
        <v>293487.59000000003</v>
      </c>
      <c r="F4346">
        <v>5968</v>
      </c>
      <c r="G4346" t="s">
        <v>443</v>
      </c>
      <c r="H4346" t="s">
        <v>265</v>
      </c>
      <c r="I4346" t="s">
        <v>275</v>
      </c>
      <c r="J4346">
        <v>0.52</v>
      </c>
      <c r="K4346">
        <v>0</v>
      </c>
    </row>
    <row r="4347" spans="1:11">
      <c r="A4347" s="57">
        <v>41395</v>
      </c>
      <c r="B4347">
        <v>597</v>
      </c>
      <c r="C4347">
        <v>66647.839999999997</v>
      </c>
      <c r="D4347">
        <v>68217.58</v>
      </c>
      <c r="E4347">
        <v>68217.58</v>
      </c>
      <c r="F4347">
        <v>5968</v>
      </c>
      <c r="G4347" t="s">
        <v>443</v>
      </c>
      <c r="H4347" t="s">
        <v>267</v>
      </c>
      <c r="I4347" t="s">
        <v>275</v>
      </c>
      <c r="J4347">
        <v>0.52</v>
      </c>
      <c r="K4347">
        <v>0</v>
      </c>
    </row>
    <row r="4348" spans="1:11">
      <c r="A4348" s="57">
        <v>41395</v>
      </c>
      <c r="B4348">
        <v>6325</v>
      </c>
      <c r="C4348">
        <v>1394513.65</v>
      </c>
      <c r="D4348">
        <v>1394513.65</v>
      </c>
      <c r="E4348">
        <v>1394513.65</v>
      </c>
      <c r="F4348">
        <v>5969</v>
      </c>
      <c r="G4348" t="s">
        <v>444</v>
      </c>
      <c r="H4348" t="s">
        <v>265</v>
      </c>
      <c r="I4348" t="s">
        <v>275</v>
      </c>
      <c r="J4348">
        <v>0.52</v>
      </c>
      <c r="K4348">
        <v>0</v>
      </c>
    </row>
    <row r="4349" spans="1:11">
      <c r="A4349" s="57">
        <v>41395</v>
      </c>
      <c r="B4349">
        <v>1</v>
      </c>
      <c r="C4349">
        <v>9.73</v>
      </c>
      <c r="D4349">
        <v>0</v>
      </c>
      <c r="E4349">
        <v>10.029999999999999</v>
      </c>
      <c r="F4349">
        <v>5969</v>
      </c>
      <c r="G4349" t="s">
        <v>444</v>
      </c>
      <c r="H4349" t="s">
        <v>267</v>
      </c>
      <c r="I4349">
        <v>0</v>
      </c>
      <c r="J4349">
        <v>0</v>
      </c>
      <c r="K4349">
        <v>0</v>
      </c>
    </row>
    <row r="4350" spans="1:11">
      <c r="A4350" s="57">
        <v>41395</v>
      </c>
      <c r="B4350">
        <v>18674</v>
      </c>
      <c r="C4350">
        <v>1801078.4</v>
      </c>
      <c r="D4350">
        <v>1849323.58</v>
      </c>
      <c r="E4350">
        <v>1849323.58</v>
      </c>
      <c r="F4350">
        <v>5969</v>
      </c>
      <c r="G4350" t="s">
        <v>444</v>
      </c>
      <c r="H4350" t="s">
        <v>267</v>
      </c>
      <c r="I4350" t="s">
        <v>275</v>
      </c>
      <c r="J4350">
        <v>0.52</v>
      </c>
      <c r="K4350">
        <v>0</v>
      </c>
    </row>
    <row r="4351" spans="1:11">
      <c r="A4351" s="57">
        <v>41395</v>
      </c>
      <c r="B4351">
        <v>1279</v>
      </c>
      <c r="C4351">
        <v>180021.15</v>
      </c>
      <c r="D4351">
        <v>180021.15</v>
      </c>
      <c r="E4351">
        <v>180021.15</v>
      </c>
      <c r="F4351">
        <v>5970</v>
      </c>
      <c r="G4351" t="s">
        <v>445</v>
      </c>
      <c r="H4351" t="s">
        <v>265</v>
      </c>
      <c r="I4351" t="s">
        <v>268</v>
      </c>
      <c r="J4351">
        <v>0.5</v>
      </c>
      <c r="K4351">
        <v>0</v>
      </c>
    </row>
    <row r="4352" spans="1:11">
      <c r="A4352" s="57">
        <v>41395</v>
      </c>
      <c r="B4352">
        <v>253</v>
      </c>
      <c r="C4352">
        <v>57248.94</v>
      </c>
      <c r="D4352">
        <v>59001.279999999999</v>
      </c>
      <c r="E4352">
        <v>59001.279999999999</v>
      </c>
      <c r="F4352">
        <v>5970</v>
      </c>
      <c r="G4352" t="s">
        <v>445</v>
      </c>
      <c r="H4352" t="s">
        <v>267</v>
      </c>
      <c r="I4352" t="s">
        <v>268</v>
      </c>
      <c r="J4352">
        <v>0.5</v>
      </c>
      <c r="K4352">
        <v>0</v>
      </c>
    </row>
    <row r="4353" spans="1:11">
      <c r="A4353" s="57">
        <v>41395</v>
      </c>
      <c r="B4353">
        <v>160</v>
      </c>
      <c r="C4353">
        <v>76719.34</v>
      </c>
      <c r="D4353">
        <v>76719.34</v>
      </c>
      <c r="E4353">
        <v>76719.34</v>
      </c>
      <c r="F4353">
        <v>5971</v>
      </c>
      <c r="G4353" t="s">
        <v>446</v>
      </c>
      <c r="H4353" t="s">
        <v>265</v>
      </c>
      <c r="I4353" t="s">
        <v>268</v>
      </c>
      <c r="J4353">
        <v>0.5</v>
      </c>
      <c r="K4353">
        <v>0</v>
      </c>
    </row>
    <row r="4354" spans="1:11">
      <c r="A4354" s="57">
        <v>41395</v>
      </c>
      <c r="B4354">
        <v>100</v>
      </c>
      <c r="C4354">
        <v>31166.41</v>
      </c>
      <c r="D4354">
        <v>32103.55</v>
      </c>
      <c r="E4354">
        <v>32103.55</v>
      </c>
      <c r="F4354">
        <v>5971</v>
      </c>
      <c r="G4354" t="s">
        <v>446</v>
      </c>
      <c r="H4354" t="s">
        <v>267</v>
      </c>
      <c r="I4354" t="s">
        <v>268</v>
      </c>
      <c r="J4354">
        <v>0.5</v>
      </c>
      <c r="K4354">
        <v>0</v>
      </c>
    </row>
    <row r="4355" spans="1:11">
      <c r="A4355" s="57">
        <v>41395</v>
      </c>
      <c r="B4355">
        <v>431</v>
      </c>
      <c r="C4355">
        <v>40822.1</v>
      </c>
      <c r="D4355">
        <v>40822.1</v>
      </c>
      <c r="E4355">
        <v>40822.1</v>
      </c>
      <c r="F4355">
        <v>5972</v>
      </c>
      <c r="G4355" t="s">
        <v>447</v>
      </c>
      <c r="H4355" t="s">
        <v>265</v>
      </c>
      <c r="I4355" t="s">
        <v>268</v>
      </c>
      <c r="J4355">
        <v>0.5</v>
      </c>
      <c r="K4355">
        <v>0</v>
      </c>
    </row>
    <row r="4356" spans="1:11">
      <c r="A4356" s="57">
        <v>41395</v>
      </c>
      <c r="B4356">
        <v>19</v>
      </c>
      <c r="C4356">
        <v>983.19</v>
      </c>
      <c r="D4356">
        <v>1012.75</v>
      </c>
      <c r="E4356">
        <v>1012.75</v>
      </c>
      <c r="F4356">
        <v>5972</v>
      </c>
      <c r="G4356" t="s">
        <v>447</v>
      </c>
      <c r="H4356" t="s">
        <v>267</v>
      </c>
      <c r="I4356" t="s">
        <v>268</v>
      </c>
      <c r="J4356">
        <v>0.5</v>
      </c>
      <c r="K4356">
        <v>0</v>
      </c>
    </row>
    <row r="4357" spans="1:11">
      <c r="A4357" s="57">
        <v>41395</v>
      </c>
      <c r="B4357">
        <v>17</v>
      </c>
      <c r="C4357">
        <v>1713.09</v>
      </c>
      <c r="D4357">
        <v>1713.09</v>
      </c>
      <c r="E4357">
        <v>1713.09</v>
      </c>
      <c r="F4357">
        <v>5973</v>
      </c>
      <c r="G4357" t="s">
        <v>448</v>
      </c>
      <c r="H4357" t="s">
        <v>265</v>
      </c>
      <c r="I4357" t="s">
        <v>268</v>
      </c>
      <c r="J4357">
        <v>0.5</v>
      </c>
      <c r="K4357">
        <v>0</v>
      </c>
    </row>
    <row r="4358" spans="1:11">
      <c r="A4358" s="57">
        <v>41395</v>
      </c>
      <c r="B4358">
        <v>12</v>
      </c>
      <c r="C4358">
        <v>1919.88</v>
      </c>
      <c r="D4358">
        <v>1977.48</v>
      </c>
      <c r="E4358">
        <v>1977.48</v>
      </c>
      <c r="F4358">
        <v>5973</v>
      </c>
      <c r="G4358" t="s">
        <v>448</v>
      </c>
      <c r="H4358" t="s">
        <v>267</v>
      </c>
      <c r="I4358" t="s">
        <v>268</v>
      </c>
      <c r="J4358">
        <v>0.5</v>
      </c>
      <c r="K4358">
        <v>0</v>
      </c>
    </row>
    <row r="4359" spans="1:11">
      <c r="A4359" s="57">
        <v>41395</v>
      </c>
      <c r="B4359">
        <v>1</v>
      </c>
      <c r="C4359">
        <v>706.79</v>
      </c>
      <c r="D4359">
        <v>727.99</v>
      </c>
      <c r="E4359">
        <v>727.99</v>
      </c>
      <c r="F4359">
        <v>5975</v>
      </c>
      <c r="G4359" t="s">
        <v>558</v>
      </c>
      <c r="H4359" t="s">
        <v>267</v>
      </c>
      <c r="I4359" t="s">
        <v>266</v>
      </c>
      <c r="J4359">
        <v>0.5</v>
      </c>
      <c r="K4359">
        <v>0</v>
      </c>
    </row>
    <row r="4360" spans="1:11">
      <c r="A4360" s="57">
        <v>41395</v>
      </c>
      <c r="B4360">
        <v>2</v>
      </c>
      <c r="C4360">
        <v>2704.02</v>
      </c>
      <c r="D4360">
        <v>2785.14</v>
      </c>
      <c r="E4360">
        <v>2785.14</v>
      </c>
      <c r="F4360">
        <v>5976</v>
      </c>
      <c r="G4360" t="s">
        <v>559</v>
      </c>
      <c r="H4360" t="s">
        <v>267</v>
      </c>
      <c r="I4360" t="s">
        <v>266</v>
      </c>
      <c r="J4360">
        <v>0.5</v>
      </c>
      <c r="K4360">
        <v>0</v>
      </c>
    </row>
    <row r="4361" spans="1:11">
      <c r="A4361" s="57">
        <v>41395</v>
      </c>
      <c r="B4361">
        <v>4081</v>
      </c>
      <c r="C4361">
        <v>366982.45</v>
      </c>
      <c r="D4361">
        <v>366982.45</v>
      </c>
      <c r="E4361">
        <v>366982.45</v>
      </c>
      <c r="F4361">
        <v>5977</v>
      </c>
      <c r="G4361" t="s">
        <v>449</v>
      </c>
      <c r="H4361" t="s">
        <v>265</v>
      </c>
      <c r="I4361" t="s">
        <v>268</v>
      </c>
      <c r="J4361">
        <v>0.5</v>
      </c>
      <c r="K4361">
        <v>0</v>
      </c>
    </row>
    <row r="4362" spans="1:11">
      <c r="A4362" s="57">
        <v>41395</v>
      </c>
      <c r="B4362">
        <v>721</v>
      </c>
      <c r="C4362">
        <v>106069.62</v>
      </c>
      <c r="D4362">
        <v>109263.64</v>
      </c>
      <c r="E4362">
        <v>109263.64</v>
      </c>
      <c r="F4362">
        <v>5977</v>
      </c>
      <c r="G4362" t="s">
        <v>449</v>
      </c>
      <c r="H4362" t="s">
        <v>267</v>
      </c>
      <c r="I4362" t="s">
        <v>268</v>
      </c>
      <c r="J4362">
        <v>0.5</v>
      </c>
      <c r="K4362">
        <v>0</v>
      </c>
    </row>
    <row r="4363" spans="1:11">
      <c r="A4363" s="57">
        <v>41395</v>
      </c>
      <c r="B4363">
        <v>4</v>
      </c>
      <c r="C4363">
        <v>7374.45</v>
      </c>
      <c r="D4363">
        <v>7595.67</v>
      </c>
      <c r="E4363">
        <v>7595.67</v>
      </c>
      <c r="F4363">
        <v>5983</v>
      </c>
      <c r="G4363" t="s">
        <v>450</v>
      </c>
      <c r="H4363" t="s">
        <v>267</v>
      </c>
      <c r="I4363" t="s">
        <v>273</v>
      </c>
      <c r="J4363">
        <v>0.48</v>
      </c>
      <c r="K4363">
        <v>0</v>
      </c>
    </row>
    <row r="4364" spans="1:11">
      <c r="A4364" s="57">
        <v>41395</v>
      </c>
      <c r="B4364">
        <v>2955</v>
      </c>
      <c r="C4364">
        <v>223672.63</v>
      </c>
      <c r="D4364">
        <v>223672.63</v>
      </c>
      <c r="E4364">
        <v>223672.63</v>
      </c>
      <c r="F4364">
        <v>5992</v>
      </c>
      <c r="G4364" t="s">
        <v>451</v>
      </c>
      <c r="H4364" t="s">
        <v>265</v>
      </c>
      <c r="I4364" t="s">
        <v>268</v>
      </c>
      <c r="J4364">
        <v>0.5</v>
      </c>
      <c r="K4364">
        <v>0</v>
      </c>
    </row>
    <row r="4365" spans="1:11">
      <c r="A4365" s="57">
        <v>41395</v>
      </c>
      <c r="B4365">
        <v>222</v>
      </c>
      <c r="C4365">
        <v>20272.14</v>
      </c>
      <c r="D4365">
        <v>20883.759999999998</v>
      </c>
      <c r="E4365">
        <v>20883.759999999998</v>
      </c>
      <c r="F4365">
        <v>5992</v>
      </c>
      <c r="G4365" t="s">
        <v>451</v>
      </c>
      <c r="H4365" t="s">
        <v>267</v>
      </c>
      <c r="I4365" t="s">
        <v>268</v>
      </c>
      <c r="J4365">
        <v>0.5</v>
      </c>
      <c r="K4365">
        <v>0</v>
      </c>
    </row>
    <row r="4366" spans="1:11">
      <c r="A4366" s="57">
        <v>41395</v>
      </c>
      <c r="B4366">
        <v>49</v>
      </c>
      <c r="C4366">
        <v>3723.75</v>
      </c>
      <c r="D4366">
        <v>3835.47</v>
      </c>
      <c r="E4366">
        <v>3835.47</v>
      </c>
      <c r="F4366">
        <v>5993</v>
      </c>
      <c r="G4366" t="s">
        <v>452</v>
      </c>
      <c r="H4366" t="s">
        <v>267</v>
      </c>
      <c r="I4366" t="s">
        <v>268</v>
      </c>
      <c r="J4366">
        <v>0.5</v>
      </c>
      <c r="K4366">
        <v>0</v>
      </c>
    </row>
    <row r="4367" spans="1:11">
      <c r="A4367" s="57">
        <v>41395</v>
      </c>
      <c r="B4367">
        <v>3723</v>
      </c>
      <c r="C4367">
        <v>206001.22</v>
      </c>
      <c r="D4367">
        <v>206001.22</v>
      </c>
      <c r="E4367">
        <v>206001.22</v>
      </c>
      <c r="F4367">
        <v>5994</v>
      </c>
      <c r="G4367" t="s">
        <v>453</v>
      </c>
      <c r="H4367" t="s">
        <v>265</v>
      </c>
      <c r="I4367" t="s">
        <v>268</v>
      </c>
      <c r="J4367">
        <v>0.5</v>
      </c>
      <c r="K4367">
        <v>0</v>
      </c>
    </row>
    <row r="4368" spans="1:11">
      <c r="A4368" s="57">
        <v>41395</v>
      </c>
      <c r="B4368">
        <v>25</v>
      </c>
      <c r="C4368">
        <v>1484.6</v>
      </c>
      <c r="D4368">
        <v>1529.06</v>
      </c>
      <c r="E4368">
        <v>1529.06</v>
      </c>
      <c r="F4368">
        <v>5994</v>
      </c>
      <c r="G4368" t="s">
        <v>453</v>
      </c>
      <c r="H4368" t="s">
        <v>267</v>
      </c>
      <c r="I4368" t="s">
        <v>268</v>
      </c>
      <c r="J4368">
        <v>0.5</v>
      </c>
      <c r="K4368">
        <v>0</v>
      </c>
    </row>
    <row r="4369" spans="1:11">
      <c r="A4369" s="57">
        <v>41395</v>
      </c>
      <c r="B4369">
        <v>1762</v>
      </c>
      <c r="C4369">
        <v>171018.03</v>
      </c>
      <c r="D4369">
        <v>171018.03</v>
      </c>
      <c r="E4369">
        <v>171018.03</v>
      </c>
      <c r="F4369">
        <v>5995</v>
      </c>
      <c r="G4369" t="s">
        <v>454</v>
      </c>
      <c r="H4369" t="s">
        <v>265</v>
      </c>
      <c r="I4369" t="s">
        <v>268</v>
      </c>
      <c r="J4369">
        <v>0.5</v>
      </c>
      <c r="K4369">
        <v>0</v>
      </c>
    </row>
    <row r="4370" spans="1:11">
      <c r="A4370" s="57">
        <v>41395</v>
      </c>
      <c r="B4370">
        <v>19</v>
      </c>
      <c r="C4370">
        <v>1962.03</v>
      </c>
      <c r="D4370">
        <v>2020.85</v>
      </c>
      <c r="E4370">
        <v>2020.85</v>
      </c>
      <c r="F4370">
        <v>5995</v>
      </c>
      <c r="G4370" t="s">
        <v>454</v>
      </c>
      <c r="H4370" t="s">
        <v>267</v>
      </c>
      <c r="I4370" t="s">
        <v>268</v>
      </c>
      <c r="J4370">
        <v>0.5</v>
      </c>
      <c r="K4370">
        <v>0</v>
      </c>
    </row>
    <row r="4371" spans="1:11">
      <c r="A4371" s="57">
        <v>41395</v>
      </c>
      <c r="B4371">
        <v>539</v>
      </c>
      <c r="C4371">
        <v>122665.49</v>
      </c>
      <c r="D4371">
        <v>122665.49</v>
      </c>
      <c r="E4371">
        <v>122665.49</v>
      </c>
      <c r="F4371">
        <v>5996</v>
      </c>
      <c r="G4371" t="s">
        <v>455</v>
      </c>
      <c r="H4371" t="s">
        <v>265</v>
      </c>
      <c r="I4371" t="s">
        <v>268</v>
      </c>
      <c r="J4371">
        <v>0.5</v>
      </c>
      <c r="K4371">
        <v>0</v>
      </c>
    </row>
    <row r="4372" spans="1:11">
      <c r="A4372" s="57">
        <v>41395</v>
      </c>
      <c r="B4372">
        <v>1</v>
      </c>
      <c r="C4372">
        <v>6.62</v>
      </c>
      <c r="D4372">
        <v>6.82</v>
      </c>
      <c r="E4372">
        <v>6.82</v>
      </c>
      <c r="F4372">
        <v>5996</v>
      </c>
      <c r="G4372" t="s">
        <v>455</v>
      </c>
      <c r="H4372" t="s">
        <v>267</v>
      </c>
      <c r="I4372" t="s">
        <v>268</v>
      </c>
      <c r="J4372">
        <v>0.5</v>
      </c>
      <c r="K4372">
        <v>0</v>
      </c>
    </row>
    <row r="4373" spans="1:11">
      <c r="A4373" s="57">
        <v>41395</v>
      </c>
      <c r="B4373">
        <v>560</v>
      </c>
      <c r="C4373">
        <v>67062.8</v>
      </c>
      <c r="D4373">
        <v>67062.8</v>
      </c>
      <c r="E4373">
        <v>67062.8</v>
      </c>
      <c r="F4373">
        <v>5998</v>
      </c>
      <c r="G4373" t="s">
        <v>456</v>
      </c>
      <c r="H4373" t="s">
        <v>265</v>
      </c>
      <c r="I4373" t="s">
        <v>268</v>
      </c>
      <c r="J4373">
        <v>0.5</v>
      </c>
      <c r="K4373">
        <v>0</v>
      </c>
    </row>
    <row r="4374" spans="1:11">
      <c r="A4374" s="57">
        <v>41395</v>
      </c>
      <c r="B4374">
        <v>8</v>
      </c>
      <c r="C4374">
        <v>1043.5999999999999</v>
      </c>
      <c r="D4374">
        <v>1074.8800000000001</v>
      </c>
      <c r="E4374">
        <v>1074.8800000000001</v>
      </c>
      <c r="F4374">
        <v>5998</v>
      </c>
      <c r="G4374" t="s">
        <v>456</v>
      </c>
      <c r="H4374" t="s">
        <v>267</v>
      </c>
      <c r="I4374" t="s">
        <v>268</v>
      </c>
      <c r="J4374">
        <v>0.5</v>
      </c>
      <c r="K4374">
        <v>0</v>
      </c>
    </row>
    <row r="4375" spans="1:11">
      <c r="A4375" s="57">
        <v>41395</v>
      </c>
      <c r="B4375">
        <v>18125</v>
      </c>
      <c r="C4375">
        <v>2246741.5699999998</v>
      </c>
      <c r="D4375">
        <v>2246741.5699999998</v>
      </c>
      <c r="E4375">
        <v>2246741.5699999998</v>
      </c>
      <c r="F4375">
        <v>5999</v>
      </c>
      <c r="G4375" t="s">
        <v>457</v>
      </c>
      <c r="H4375" t="s">
        <v>265</v>
      </c>
      <c r="I4375" t="s">
        <v>268</v>
      </c>
      <c r="J4375">
        <v>0.5</v>
      </c>
      <c r="K4375">
        <v>0</v>
      </c>
    </row>
    <row r="4376" spans="1:11">
      <c r="A4376" s="57">
        <v>41395</v>
      </c>
      <c r="B4376">
        <v>1715</v>
      </c>
      <c r="C4376">
        <v>234024.8</v>
      </c>
      <c r="D4376">
        <v>241205.98</v>
      </c>
      <c r="E4376">
        <v>241205.98</v>
      </c>
      <c r="F4376">
        <v>5999</v>
      </c>
      <c r="G4376" t="s">
        <v>457</v>
      </c>
      <c r="H4376" t="s">
        <v>267</v>
      </c>
      <c r="I4376" t="s">
        <v>268</v>
      </c>
      <c r="J4376">
        <v>0.5</v>
      </c>
      <c r="K4376">
        <v>0</v>
      </c>
    </row>
    <row r="4377" spans="1:11">
      <c r="A4377" s="57">
        <v>41395</v>
      </c>
      <c r="B4377">
        <v>3</v>
      </c>
      <c r="C4377">
        <v>973.62</v>
      </c>
      <c r="D4377">
        <v>1002.84</v>
      </c>
      <c r="E4377">
        <v>1002.84</v>
      </c>
      <c r="F4377">
        <v>6011</v>
      </c>
      <c r="G4377" t="s">
        <v>458</v>
      </c>
      <c r="H4377" t="s">
        <v>267</v>
      </c>
      <c r="I4377" t="s">
        <v>266</v>
      </c>
      <c r="J4377">
        <v>0.5</v>
      </c>
      <c r="K4377">
        <v>0</v>
      </c>
    </row>
    <row r="4378" spans="1:11">
      <c r="A4378" s="57">
        <v>41395</v>
      </c>
      <c r="B4378">
        <v>3373</v>
      </c>
      <c r="C4378">
        <v>1040089.84</v>
      </c>
      <c r="D4378">
        <v>1040089.84</v>
      </c>
      <c r="E4378">
        <v>1040089.84</v>
      </c>
      <c r="F4378">
        <v>6012</v>
      </c>
      <c r="G4378" t="s">
        <v>459</v>
      </c>
      <c r="H4378" t="s">
        <v>265</v>
      </c>
      <c r="I4378" t="s">
        <v>266</v>
      </c>
      <c r="J4378">
        <v>0.5</v>
      </c>
      <c r="K4378">
        <v>0</v>
      </c>
    </row>
    <row r="4379" spans="1:11">
      <c r="A4379" s="57">
        <v>41395</v>
      </c>
      <c r="B4379">
        <v>279</v>
      </c>
      <c r="C4379">
        <v>-27481.79</v>
      </c>
      <c r="D4379">
        <v>-27155.13</v>
      </c>
      <c r="E4379">
        <v>-27155.13</v>
      </c>
      <c r="F4379">
        <v>6012</v>
      </c>
      <c r="G4379" t="s">
        <v>459</v>
      </c>
      <c r="H4379" t="s">
        <v>267</v>
      </c>
      <c r="I4379" t="s">
        <v>266</v>
      </c>
      <c r="J4379">
        <v>0.5</v>
      </c>
      <c r="K4379">
        <v>0</v>
      </c>
    </row>
    <row r="4380" spans="1:11">
      <c r="A4380" s="57">
        <v>41395</v>
      </c>
      <c r="B4380">
        <v>4</v>
      </c>
      <c r="C4380">
        <v>10413.67</v>
      </c>
      <c r="D4380">
        <v>10413.67</v>
      </c>
      <c r="E4380">
        <v>10413.67</v>
      </c>
      <c r="F4380">
        <v>6211</v>
      </c>
      <c r="G4380" t="s">
        <v>460</v>
      </c>
      <c r="H4380" t="s">
        <v>265</v>
      </c>
      <c r="I4380" t="s">
        <v>266</v>
      </c>
      <c r="J4380">
        <v>0.5</v>
      </c>
      <c r="K4380">
        <v>0</v>
      </c>
    </row>
    <row r="4381" spans="1:11">
      <c r="A4381" s="57">
        <v>41395</v>
      </c>
      <c r="B4381">
        <v>1</v>
      </c>
      <c r="C4381">
        <v>1025.32</v>
      </c>
      <c r="D4381">
        <v>1056.08</v>
      </c>
      <c r="E4381">
        <v>1056.08</v>
      </c>
      <c r="F4381">
        <v>6211</v>
      </c>
      <c r="G4381" t="s">
        <v>460</v>
      </c>
      <c r="H4381" t="s">
        <v>267</v>
      </c>
      <c r="I4381" t="s">
        <v>266</v>
      </c>
      <c r="J4381">
        <v>0.5</v>
      </c>
      <c r="K4381">
        <v>0</v>
      </c>
    </row>
    <row r="4382" spans="1:11">
      <c r="A4382" s="57">
        <v>41395</v>
      </c>
      <c r="B4382">
        <v>14</v>
      </c>
      <c r="C4382">
        <v>993.6</v>
      </c>
      <c r="D4382">
        <v>0</v>
      </c>
      <c r="E4382">
        <v>993.6</v>
      </c>
      <c r="F4382">
        <v>6300</v>
      </c>
      <c r="G4382" t="s">
        <v>461</v>
      </c>
      <c r="H4382" t="s">
        <v>265</v>
      </c>
      <c r="I4382">
        <v>0</v>
      </c>
      <c r="J4382">
        <v>0</v>
      </c>
      <c r="K4382">
        <v>0</v>
      </c>
    </row>
    <row r="4383" spans="1:11">
      <c r="A4383" s="57">
        <v>41395</v>
      </c>
      <c r="B4383">
        <v>50141</v>
      </c>
      <c r="C4383">
        <v>13353278.880000001</v>
      </c>
      <c r="D4383">
        <v>13353278.880000001</v>
      </c>
      <c r="E4383">
        <v>13353278.880000001</v>
      </c>
      <c r="F4383">
        <v>6300</v>
      </c>
      <c r="G4383" t="s">
        <v>461</v>
      </c>
      <c r="H4383" t="s">
        <v>265</v>
      </c>
      <c r="I4383" t="s">
        <v>266</v>
      </c>
      <c r="J4383">
        <v>0.5</v>
      </c>
      <c r="K4383">
        <v>0</v>
      </c>
    </row>
    <row r="4384" spans="1:11">
      <c r="A4384" s="57">
        <v>41395</v>
      </c>
      <c r="B4384">
        <v>135</v>
      </c>
      <c r="C4384">
        <v>19923.669999999998</v>
      </c>
      <c r="D4384">
        <v>20464.77</v>
      </c>
      <c r="E4384">
        <v>20464.77</v>
      </c>
      <c r="F4384">
        <v>6300</v>
      </c>
      <c r="G4384" t="s">
        <v>461</v>
      </c>
      <c r="H4384" t="s">
        <v>267</v>
      </c>
      <c r="I4384" t="s">
        <v>266</v>
      </c>
      <c r="J4384">
        <v>0.5</v>
      </c>
      <c r="K4384">
        <v>0</v>
      </c>
    </row>
    <row r="4385" spans="1:11">
      <c r="A4385" s="57">
        <v>41395</v>
      </c>
      <c r="B4385">
        <v>2</v>
      </c>
      <c r="C4385">
        <v>192.86</v>
      </c>
      <c r="D4385">
        <v>0</v>
      </c>
      <c r="E4385">
        <v>192.86</v>
      </c>
      <c r="F4385">
        <v>7011</v>
      </c>
      <c r="G4385" t="s">
        <v>462</v>
      </c>
      <c r="H4385" t="s">
        <v>265</v>
      </c>
      <c r="I4385">
        <v>0</v>
      </c>
      <c r="J4385">
        <v>0</v>
      </c>
      <c r="K4385">
        <v>0</v>
      </c>
    </row>
    <row r="4386" spans="1:11">
      <c r="A4386" s="57">
        <v>41395</v>
      </c>
      <c r="B4386">
        <v>19437</v>
      </c>
      <c r="C4386">
        <v>5216658.67</v>
      </c>
      <c r="D4386">
        <v>5216658.67</v>
      </c>
      <c r="E4386">
        <v>5216658.67</v>
      </c>
      <c r="F4386">
        <v>7011</v>
      </c>
      <c r="G4386" t="s">
        <v>462</v>
      </c>
      <c r="H4386" t="s">
        <v>265</v>
      </c>
      <c r="I4386" t="s">
        <v>276</v>
      </c>
      <c r="J4386">
        <v>0.52</v>
      </c>
      <c r="K4386">
        <v>0</v>
      </c>
    </row>
    <row r="4387" spans="1:11">
      <c r="A4387" s="57">
        <v>41395</v>
      </c>
      <c r="B4387">
        <v>13004</v>
      </c>
      <c r="C4387">
        <v>6064685.4699999997</v>
      </c>
      <c r="D4387">
        <v>6252195.0099999998</v>
      </c>
      <c r="E4387">
        <v>6252195.0099999998</v>
      </c>
      <c r="F4387">
        <v>7011</v>
      </c>
      <c r="G4387" t="s">
        <v>462</v>
      </c>
      <c r="H4387" t="s">
        <v>267</v>
      </c>
      <c r="I4387" t="s">
        <v>276</v>
      </c>
      <c r="J4387">
        <v>0.52</v>
      </c>
      <c r="K4387">
        <v>0</v>
      </c>
    </row>
    <row r="4388" spans="1:11">
      <c r="A4388" s="57">
        <v>41395</v>
      </c>
      <c r="B4388">
        <v>143</v>
      </c>
      <c r="C4388">
        <v>70890.070000000007</v>
      </c>
      <c r="D4388">
        <v>72798.009999999995</v>
      </c>
      <c r="E4388">
        <v>72798.009999999995</v>
      </c>
      <c r="F4388">
        <v>7012</v>
      </c>
      <c r="G4388" t="s">
        <v>463</v>
      </c>
      <c r="H4388" t="s">
        <v>267</v>
      </c>
      <c r="I4388" t="s">
        <v>276</v>
      </c>
      <c r="J4388">
        <v>0.52</v>
      </c>
      <c r="K4388">
        <v>0</v>
      </c>
    </row>
    <row r="4389" spans="1:11">
      <c r="A4389" s="57">
        <v>41395</v>
      </c>
      <c r="B4389">
        <v>4</v>
      </c>
      <c r="C4389">
        <v>1261.49</v>
      </c>
      <c r="D4389">
        <v>1299.3499999999999</v>
      </c>
      <c r="E4389">
        <v>1299.3499999999999</v>
      </c>
      <c r="F4389">
        <v>7032</v>
      </c>
      <c r="G4389" t="s">
        <v>464</v>
      </c>
      <c r="H4389" t="s">
        <v>267</v>
      </c>
      <c r="I4389" t="s">
        <v>276</v>
      </c>
      <c r="J4389">
        <v>0.52</v>
      </c>
      <c r="K4389">
        <v>0</v>
      </c>
    </row>
    <row r="4390" spans="1:11">
      <c r="A4390" s="57">
        <v>41395</v>
      </c>
      <c r="B4390">
        <v>126</v>
      </c>
      <c r="C4390">
        <v>21540.75</v>
      </c>
      <c r="D4390">
        <v>21540.75</v>
      </c>
      <c r="E4390">
        <v>21540.75</v>
      </c>
      <c r="F4390">
        <v>7033</v>
      </c>
      <c r="G4390" t="s">
        <v>465</v>
      </c>
      <c r="H4390" t="s">
        <v>265</v>
      </c>
      <c r="I4390" t="s">
        <v>276</v>
      </c>
      <c r="J4390">
        <v>0.52</v>
      </c>
      <c r="K4390">
        <v>0</v>
      </c>
    </row>
    <row r="4391" spans="1:11">
      <c r="A4391" s="57">
        <v>41395</v>
      </c>
      <c r="B4391">
        <v>5</v>
      </c>
      <c r="C4391">
        <v>1335.82</v>
      </c>
      <c r="D4391">
        <v>1375.88</v>
      </c>
      <c r="E4391">
        <v>1375.88</v>
      </c>
      <c r="F4391">
        <v>7033</v>
      </c>
      <c r="G4391" t="s">
        <v>465</v>
      </c>
      <c r="H4391" t="s">
        <v>267</v>
      </c>
      <c r="I4391" t="s">
        <v>276</v>
      </c>
      <c r="J4391">
        <v>0.52</v>
      </c>
      <c r="K4391">
        <v>0</v>
      </c>
    </row>
    <row r="4392" spans="1:11">
      <c r="A4392" s="57">
        <v>41395</v>
      </c>
      <c r="B4392">
        <v>27</v>
      </c>
      <c r="C4392">
        <v>1549.8</v>
      </c>
      <c r="D4392">
        <v>1549.8</v>
      </c>
      <c r="E4392">
        <v>1549.8</v>
      </c>
      <c r="F4392">
        <v>7210</v>
      </c>
      <c r="G4392" t="s">
        <v>466</v>
      </c>
      <c r="H4392" t="s">
        <v>265</v>
      </c>
      <c r="I4392" t="s">
        <v>266</v>
      </c>
      <c r="J4392">
        <v>0.5</v>
      </c>
      <c r="K4392">
        <v>0</v>
      </c>
    </row>
    <row r="4393" spans="1:11">
      <c r="A4393" s="57">
        <v>41395</v>
      </c>
      <c r="B4393">
        <v>5</v>
      </c>
      <c r="C4393">
        <v>185.93</v>
      </c>
      <c r="D4393">
        <v>191.51</v>
      </c>
      <c r="E4393">
        <v>191.51</v>
      </c>
      <c r="F4393">
        <v>7210</v>
      </c>
      <c r="G4393" t="s">
        <v>466</v>
      </c>
      <c r="H4393" t="s">
        <v>267</v>
      </c>
      <c r="I4393" t="s">
        <v>266</v>
      </c>
      <c r="J4393">
        <v>0.5</v>
      </c>
      <c r="K4393">
        <v>0</v>
      </c>
    </row>
    <row r="4394" spans="1:11">
      <c r="A4394" s="57">
        <v>41395</v>
      </c>
      <c r="B4394">
        <v>11</v>
      </c>
      <c r="C4394">
        <v>110.04</v>
      </c>
      <c r="D4394">
        <v>113.36</v>
      </c>
      <c r="E4394">
        <v>113.36</v>
      </c>
      <c r="F4394">
        <v>7211</v>
      </c>
      <c r="G4394" t="s">
        <v>467</v>
      </c>
      <c r="H4394" t="s">
        <v>267</v>
      </c>
      <c r="I4394" t="s">
        <v>266</v>
      </c>
      <c r="J4394">
        <v>0.5</v>
      </c>
      <c r="K4394">
        <v>0</v>
      </c>
    </row>
    <row r="4395" spans="1:11">
      <c r="A4395" s="57">
        <v>41395</v>
      </c>
      <c r="B4395">
        <v>1529</v>
      </c>
      <c r="C4395">
        <v>74600.600000000006</v>
      </c>
      <c r="D4395">
        <v>74600.600000000006</v>
      </c>
      <c r="E4395">
        <v>74600.600000000006</v>
      </c>
      <c r="F4395">
        <v>7216</v>
      </c>
      <c r="G4395" t="s">
        <v>468</v>
      </c>
      <c r="H4395" t="s">
        <v>265</v>
      </c>
      <c r="I4395" t="s">
        <v>266</v>
      </c>
      <c r="J4395">
        <v>0.5</v>
      </c>
      <c r="K4395">
        <v>0</v>
      </c>
    </row>
    <row r="4396" spans="1:11">
      <c r="A4396" s="57">
        <v>41395</v>
      </c>
      <c r="B4396">
        <v>20</v>
      </c>
      <c r="C4396">
        <v>662.28</v>
      </c>
      <c r="D4396">
        <v>682.16</v>
      </c>
      <c r="E4396">
        <v>682.16</v>
      </c>
      <c r="F4396">
        <v>7216</v>
      </c>
      <c r="G4396" t="s">
        <v>468</v>
      </c>
      <c r="H4396" t="s">
        <v>267</v>
      </c>
      <c r="I4396" t="s">
        <v>266</v>
      </c>
      <c r="J4396">
        <v>0.5</v>
      </c>
      <c r="K4396">
        <v>0</v>
      </c>
    </row>
    <row r="4397" spans="1:11">
      <c r="A4397" s="57">
        <v>41395</v>
      </c>
      <c r="B4397">
        <v>50</v>
      </c>
      <c r="C4397">
        <v>14662.42</v>
      </c>
      <c r="D4397">
        <v>14662.42</v>
      </c>
      <c r="E4397">
        <v>14662.42</v>
      </c>
      <c r="F4397">
        <v>7217</v>
      </c>
      <c r="G4397" t="s">
        <v>469</v>
      </c>
      <c r="H4397" t="s">
        <v>265</v>
      </c>
      <c r="I4397" t="s">
        <v>266</v>
      </c>
      <c r="J4397">
        <v>0.5</v>
      </c>
      <c r="K4397">
        <v>0</v>
      </c>
    </row>
    <row r="4398" spans="1:11">
      <c r="A4398" s="57">
        <v>41395</v>
      </c>
      <c r="B4398">
        <v>98</v>
      </c>
      <c r="C4398">
        <v>41151.03</v>
      </c>
      <c r="D4398">
        <v>41151.03</v>
      </c>
      <c r="E4398">
        <v>41151.03</v>
      </c>
      <c r="F4398">
        <v>7221</v>
      </c>
      <c r="G4398" t="s">
        <v>470</v>
      </c>
      <c r="H4398" t="s">
        <v>265</v>
      </c>
      <c r="I4398" t="s">
        <v>266</v>
      </c>
      <c r="J4398">
        <v>0.5</v>
      </c>
      <c r="K4398">
        <v>0</v>
      </c>
    </row>
    <row r="4399" spans="1:11">
      <c r="A4399" s="57">
        <v>41395</v>
      </c>
      <c r="B4399">
        <v>32</v>
      </c>
      <c r="C4399">
        <v>4596.54</v>
      </c>
      <c r="D4399">
        <v>4734.42</v>
      </c>
      <c r="E4399">
        <v>4734.42</v>
      </c>
      <c r="F4399">
        <v>7221</v>
      </c>
      <c r="G4399" t="s">
        <v>470</v>
      </c>
      <c r="H4399" t="s">
        <v>267</v>
      </c>
      <c r="I4399" t="s">
        <v>266</v>
      </c>
      <c r="J4399">
        <v>0.5</v>
      </c>
      <c r="K4399">
        <v>0</v>
      </c>
    </row>
    <row r="4400" spans="1:11">
      <c r="A4400" s="57">
        <v>41395</v>
      </c>
      <c r="B4400">
        <v>7567</v>
      </c>
      <c r="C4400">
        <v>868347.56</v>
      </c>
      <c r="D4400">
        <v>868347.56</v>
      </c>
      <c r="E4400">
        <v>868347.56</v>
      </c>
      <c r="F4400">
        <v>7230</v>
      </c>
      <c r="G4400" t="s">
        <v>471</v>
      </c>
      <c r="H4400" t="s">
        <v>265</v>
      </c>
      <c r="I4400" t="s">
        <v>266</v>
      </c>
      <c r="J4400">
        <v>0.5</v>
      </c>
      <c r="K4400">
        <v>0</v>
      </c>
    </row>
    <row r="4401" spans="1:11">
      <c r="A4401" s="57">
        <v>41395</v>
      </c>
      <c r="B4401">
        <v>181</v>
      </c>
      <c r="C4401">
        <v>16719.509999999998</v>
      </c>
      <c r="D4401">
        <v>17224.669999999998</v>
      </c>
      <c r="E4401">
        <v>17224.669999999998</v>
      </c>
      <c r="F4401">
        <v>7230</v>
      </c>
      <c r="G4401" t="s">
        <v>471</v>
      </c>
      <c r="H4401" t="s">
        <v>267</v>
      </c>
      <c r="I4401" t="s">
        <v>266</v>
      </c>
      <c r="J4401">
        <v>0.5</v>
      </c>
      <c r="K4401">
        <v>0</v>
      </c>
    </row>
    <row r="4402" spans="1:11">
      <c r="A4402" s="57">
        <v>41395</v>
      </c>
      <c r="B4402">
        <v>1</v>
      </c>
      <c r="C4402">
        <v>135.65</v>
      </c>
      <c r="D4402">
        <v>139.71</v>
      </c>
      <c r="E4402">
        <v>139.71</v>
      </c>
      <c r="F4402">
        <v>7251</v>
      </c>
      <c r="G4402" t="s">
        <v>562</v>
      </c>
      <c r="H4402" t="s">
        <v>267</v>
      </c>
      <c r="I4402" t="s">
        <v>266</v>
      </c>
      <c r="J4402">
        <v>0.5</v>
      </c>
      <c r="K4402">
        <v>0</v>
      </c>
    </row>
    <row r="4403" spans="1:11">
      <c r="A4403" s="57">
        <v>41395</v>
      </c>
      <c r="B4403">
        <v>70</v>
      </c>
      <c r="C4403">
        <v>232492.24</v>
      </c>
      <c r="D4403">
        <v>232492.24</v>
      </c>
      <c r="E4403">
        <v>232492.24</v>
      </c>
      <c r="F4403">
        <v>7261</v>
      </c>
      <c r="G4403" t="s">
        <v>472</v>
      </c>
      <c r="H4403" t="s">
        <v>265</v>
      </c>
      <c r="I4403" t="s">
        <v>266</v>
      </c>
      <c r="J4403">
        <v>0.5</v>
      </c>
      <c r="K4403">
        <v>0</v>
      </c>
    </row>
    <row r="4404" spans="1:11">
      <c r="A4404" s="57">
        <v>41395</v>
      </c>
      <c r="B4404">
        <v>1</v>
      </c>
      <c r="C4404">
        <v>2243.98</v>
      </c>
      <c r="D4404">
        <v>2311.3000000000002</v>
      </c>
      <c r="E4404">
        <v>2311.3000000000002</v>
      </c>
      <c r="F4404">
        <v>7261</v>
      </c>
      <c r="G4404" t="s">
        <v>472</v>
      </c>
      <c r="H4404" t="s">
        <v>267</v>
      </c>
      <c r="I4404" t="s">
        <v>266</v>
      </c>
      <c r="J4404">
        <v>0.5</v>
      </c>
      <c r="K4404">
        <v>0</v>
      </c>
    </row>
    <row r="4405" spans="1:11">
      <c r="A4405" s="57">
        <v>41395</v>
      </c>
      <c r="B4405">
        <v>22</v>
      </c>
      <c r="C4405">
        <v>9900</v>
      </c>
      <c r="D4405">
        <v>9900</v>
      </c>
      <c r="E4405">
        <v>9900</v>
      </c>
      <c r="F4405">
        <v>7273</v>
      </c>
      <c r="G4405" t="s">
        <v>473</v>
      </c>
      <c r="H4405" t="s">
        <v>265</v>
      </c>
      <c r="I4405" t="s">
        <v>266</v>
      </c>
      <c r="J4405">
        <v>0.5</v>
      </c>
      <c r="K4405">
        <v>0</v>
      </c>
    </row>
    <row r="4406" spans="1:11">
      <c r="A4406" s="57">
        <v>41395</v>
      </c>
      <c r="B4406">
        <v>50</v>
      </c>
      <c r="C4406">
        <v>4670.34</v>
      </c>
      <c r="D4406">
        <v>4813.8599999999997</v>
      </c>
      <c r="E4406">
        <v>4813.8599999999997</v>
      </c>
      <c r="F4406">
        <v>7273</v>
      </c>
      <c r="G4406" t="s">
        <v>473</v>
      </c>
      <c r="H4406" t="s">
        <v>267</v>
      </c>
      <c r="I4406" t="s">
        <v>266</v>
      </c>
      <c r="J4406">
        <v>0.5</v>
      </c>
      <c r="K4406">
        <v>0</v>
      </c>
    </row>
    <row r="4407" spans="1:11">
      <c r="A4407" s="57">
        <v>41395</v>
      </c>
      <c r="B4407">
        <v>4</v>
      </c>
      <c r="C4407">
        <v>5696.57</v>
      </c>
      <c r="D4407">
        <v>5696.57</v>
      </c>
      <c r="E4407">
        <v>5696.57</v>
      </c>
      <c r="F4407">
        <v>7276</v>
      </c>
      <c r="G4407" t="s">
        <v>474</v>
      </c>
      <c r="H4407" t="s">
        <v>265</v>
      </c>
      <c r="I4407" t="s">
        <v>266</v>
      </c>
      <c r="J4407">
        <v>0.5</v>
      </c>
      <c r="K4407">
        <v>0</v>
      </c>
    </row>
    <row r="4408" spans="1:11">
      <c r="A4408" s="57">
        <v>41395</v>
      </c>
      <c r="B4408">
        <v>6</v>
      </c>
      <c r="C4408">
        <v>5337.49</v>
      </c>
      <c r="D4408">
        <v>5497.65</v>
      </c>
      <c r="E4408">
        <v>5497.65</v>
      </c>
      <c r="F4408">
        <v>7276</v>
      </c>
      <c r="G4408" t="s">
        <v>474</v>
      </c>
      <c r="H4408" t="s">
        <v>267</v>
      </c>
      <c r="I4408" t="s">
        <v>266</v>
      </c>
      <c r="J4408">
        <v>0.5</v>
      </c>
      <c r="K4408">
        <v>0</v>
      </c>
    </row>
    <row r="4409" spans="1:11">
      <c r="A4409" s="57">
        <v>41395</v>
      </c>
      <c r="B4409">
        <v>5</v>
      </c>
      <c r="C4409">
        <v>2122.71</v>
      </c>
      <c r="D4409">
        <v>2186.39</v>
      </c>
      <c r="E4409">
        <v>2186.39</v>
      </c>
      <c r="F4409">
        <v>7277</v>
      </c>
      <c r="G4409" t="s">
        <v>475</v>
      </c>
      <c r="H4409" t="s">
        <v>267</v>
      </c>
      <c r="I4409" t="s">
        <v>266</v>
      </c>
      <c r="J4409">
        <v>0.5</v>
      </c>
      <c r="K4409">
        <v>0</v>
      </c>
    </row>
    <row r="4410" spans="1:11">
      <c r="A4410" s="57">
        <v>41395</v>
      </c>
      <c r="B4410">
        <v>8</v>
      </c>
      <c r="C4410">
        <v>749.56</v>
      </c>
      <c r="D4410">
        <v>772.04</v>
      </c>
      <c r="E4410">
        <v>772.04</v>
      </c>
      <c r="F4410">
        <v>7278</v>
      </c>
      <c r="G4410" t="s">
        <v>476</v>
      </c>
      <c r="H4410" t="s">
        <v>267</v>
      </c>
      <c r="I4410" t="s">
        <v>266</v>
      </c>
      <c r="J4410">
        <v>0.5</v>
      </c>
      <c r="K4410">
        <v>0</v>
      </c>
    </row>
    <row r="4411" spans="1:11">
      <c r="A4411" s="57">
        <v>41395</v>
      </c>
      <c r="B4411">
        <v>144</v>
      </c>
      <c r="C4411">
        <v>26642.81</v>
      </c>
      <c r="D4411">
        <v>26642.81</v>
      </c>
      <c r="E4411">
        <v>26642.81</v>
      </c>
      <c r="F4411">
        <v>7296</v>
      </c>
      <c r="G4411" t="s">
        <v>477</v>
      </c>
      <c r="H4411" t="s">
        <v>265</v>
      </c>
      <c r="I4411" t="s">
        <v>268</v>
      </c>
      <c r="J4411">
        <v>0.5</v>
      </c>
      <c r="K4411">
        <v>0</v>
      </c>
    </row>
    <row r="4412" spans="1:11">
      <c r="A4412" s="57">
        <v>41395</v>
      </c>
      <c r="B4412">
        <v>8</v>
      </c>
      <c r="C4412">
        <v>1993</v>
      </c>
      <c r="D4412">
        <v>2052.7800000000002</v>
      </c>
      <c r="E4412">
        <v>2052.7800000000002</v>
      </c>
      <c r="F4412">
        <v>7296</v>
      </c>
      <c r="G4412" t="s">
        <v>477</v>
      </c>
      <c r="H4412" t="s">
        <v>267</v>
      </c>
      <c r="I4412" t="s">
        <v>268</v>
      </c>
      <c r="J4412">
        <v>0.5</v>
      </c>
      <c r="K4412">
        <v>0</v>
      </c>
    </row>
    <row r="4413" spans="1:11">
      <c r="A4413" s="57">
        <v>41395</v>
      </c>
      <c r="B4413">
        <v>18</v>
      </c>
      <c r="C4413">
        <v>7741</v>
      </c>
      <c r="D4413">
        <v>7741</v>
      </c>
      <c r="E4413">
        <v>7741</v>
      </c>
      <c r="F4413">
        <v>7297</v>
      </c>
      <c r="G4413" t="s">
        <v>478</v>
      </c>
      <c r="H4413" t="s">
        <v>265</v>
      </c>
      <c r="I4413" t="s">
        <v>266</v>
      </c>
      <c r="J4413">
        <v>0.5</v>
      </c>
      <c r="K4413">
        <v>0</v>
      </c>
    </row>
    <row r="4414" spans="1:11">
      <c r="A4414" s="57">
        <v>41395</v>
      </c>
      <c r="B4414">
        <v>22</v>
      </c>
      <c r="C4414">
        <v>1154.23</v>
      </c>
      <c r="D4414">
        <v>1188.83</v>
      </c>
      <c r="E4414">
        <v>1188.83</v>
      </c>
      <c r="F4414">
        <v>7297</v>
      </c>
      <c r="G4414" t="s">
        <v>478</v>
      </c>
      <c r="H4414" t="s">
        <v>267</v>
      </c>
      <c r="I4414" t="s">
        <v>266</v>
      </c>
      <c r="J4414">
        <v>0.5</v>
      </c>
      <c r="K4414">
        <v>0</v>
      </c>
    </row>
    <row r="4415" spans="1:11">
      <c r="A4415" s="57">
        <v>41395</v>
      </c>
      <c r="B4415">
        <v>117</v>
      </c>
      <c r="C4415">
        <v>7523.61</v>
      </c>
      <c r="D4415">
        <v>7523.61</v>
      </c>
      <c r="E4415">
        <v>7523.61</v>
      </c>
      <c r="F4415">
        <v>7298</v>
      </c>
      <c r="G4415" t="s">
        <v>479</v>
      </c>
      <c r="H4415" t="s">
        <v>265</v>
      </c>
      <c r="I4415" t="s">
        <v>266</v>
      </c>
      <c r="J4415">
        <v>0.5</v>
      </c>
      <c r="K4415">
        <v>0</v>
      </c>
    </row>
    <row r="4416" spans="1:11">
      <c r="A4416" s="57">
        <v>41395</v>
      </c>
      <c r="B4416">
        <v>110</v>
      </c>
      <c r="C4416">
        <v>12965.74</v>
      </c>
      <c r="D4416">
        <v>13354.6</v>
      </c>
      <c r="E4416">
        <v>13354.6</v>
      </c>
      <c r="F4416">
        <v>7298</v>
      </c>
      <c r="G4416" t="s">
        <v>479</v>
      </c>
      <c r="H4416" t="s">
        <v>267</v>
      </c>
      <c r="I4416" t="s">
        <v>266</v>
      </c>
      <c r="J4416">
        <v>0.5</v>
      </c>
      <c r="K4416">
        <v>0</v>
      </c>
    </row>
    <row r="4417" spans="1:11">
      <c r="A4417" s="57">
        <v>41395</v>
      </c>
      <c r="B4417">
        <v>233</v>
      </c>
      <c r="C4417">
        <v>116536.79</v>
      </c>
      <c r="D4417">
        <v>116536.79</v>
      </c>
      <c r="E4417">
        <v>116536.79</v>
      </c>
      <c r="F4417">
        <v>7299</v>
      </c>
      <c r="G4417" t="s">
        <v>480</v>
      </c>
      <c r="H4417" t="s">
        <v>265</v>
      </c>
      <c r="I4417" t="s">
        <v>266</v>
      </c>
      <c r="J4417">
        <v>0.5</v>
      </c>
      <c r="K4417">
        <v>0</v>
      </c>
    </row>
    <row r="4418" spans="1:11">
      <c r="A4418" s="57">
        <v>41395</v>
      </c>
      <c r="B4418">
        <v>212</v>
      </c>
      <c r="C4418">
        <v>63799.61</v>
      </c>
      <c r="D4418">
        <v>65815.429999999993</v>
      </c>
      <c r="E4418">
        <v>65815.429999999993</v>
      </c>
      <c r="F4418">
        <v>7299</v>
      </c>
      <c r="G4418" t="s">
        <v>480</v>
      </c>
      <c r="H4418" t="s">
        <v>267</v>
      </c>
      <c r="I4418" t="s">
        <v>266</v>
      </c>
      <c r="J4418">
        <v>0.5</v>
      </c>
      <c r="K4418">
        <v>0</v>
      </c>
    </row>
    <row r="4419" spans="1:11">
      <c r="A4419" s="57">
        <v>41395</v>
      </c>
      <c r="B4419">
        <v>5352</v>
      </c>
      <c r="C4419">
        <v>787823.84</v>
      </c>
      <c r="D4419">
        <v>787823.84</v>
      </c>
      <c r="E4419">
        <v>787823.84</v>
      </c>
      <c r="F4419">
        <v>7311</v>
      </c>
      <c r="G4419" t="s">
        <v>481</v>
      </c>
      <c r="H4419" t="s">
        <v>265</v>
      </c>
      <c r="I4419" t="s">
        <v>266</v>
      </c>
      <c r="J4419">
        <v>0.5</v>
      </c>
      <c r="K4419">
        <v>0</v>
      </c>
    </row>
    <row r="4420" spans="1:11">
      <c r="A4420" s="57">
        <v>41395</v>
      </c>
      <c r="B4420">
        <v>144</v>
      </c>
      <c r="C4420">
        <v>42375.53</v>
      </c>
      <c r="D4420">
        <v>43701.59</v>
      </c>
      <c r="E4420">
        <v>43701.59</v>
      </c>
      <c r="F4420">
        <v>7311</v>
      </c>
      <c r="G4420" t="s">
        <v>481</v>
      </c>
      <c r="H4420" t="s">
        <v>267</v>
      </c>
      <c r="I4420" t="s">
        <v>266</v>
      </c>
      <c r="J4420">
        <v>0.5</v>
      </c>
      <c r="K4420">
        <v>0</v>
      </c>
    </row>
    <row r="4421" spans="1:11">
      <c r="A4421" s="57">
        <v>41395</v>
      </c>
      <c r="B4421">
        <v>1</v>
      </c>
      <c r="C4421">
        <v>15.61</v>
      </c>
      <c r="D4421">
        <v>16.07</v>
      </c>
      <c r="E4421">
        <v>16.07</v>
      </c>
      <c r="F4421">
        <v>7321</v>
      </c>
      <c r="G4421" t="s">
        <v>482</v>
      </c>
      <c r="H4421" t="s">
        <v>267</v>
      </c>
      <c r="I4421" t="s">
        <v>266</v>
      </c>
      <c r="J4421">
        <v>0.5</v>
      </c>
      <c r="K4421">
        <v>0</v>
      </c>
    </row>
    <row r="4422" spans="1:11">
      <c r="A4422" s="57">
        <v>41395</v>
      </c>
      <c r="B4422">
        <v>14</v>
      </c>
      <c r="C4422">
        <v>1943.18</v>
      </c>
      <c r="D4422">
        <v>2001.5</v>
      </c>
      <c r="E4422">
        <v>2001.5</v>
      </c>
      <c r="F4422">
        <v>7333</v>
      </c>
      <c r="G4422" t="s">
        <v>483</v>
      </c>
      <c r="H4422" t="s">
        <v>267</v>
      </c>
      <c r="I4422" t="s">
        <v>266</v>
      </c>
      <c r="J4422">
        <v>0.5</v>
      </c>
      <c r="K4422">
        <v>0</v>
      </c>
    </row>
    <row r="4423" spans="1:11">
      <c r="A4423" s="57">
        <v>41395</v>
      </c>
      <c r="B4423">
        <v>15</v>
      </c>
      <c r="C4423">
        <v>760.18</v>
      </c>
      <c r="D4423">
        <v>783</v>
      </c>
      <c r="E4423">
        <v>783</v>
      </c>
      <c r="F4423">
        <v>7338</v>
      </c>
      <c r="G4423" t="s">
        <v>484</v>
      </c>
      <c r="H4423" t="s">
        <v>267</v>
      </c>
      <c r="I4423" t="s">
        <v>266</v>
      </c>
      <c r="J4423">
        <v>0.5</v>
      </c>
      <c r="K4423">
        <v>0</v>
      </c>
    </row>
    <row r="4424" spans="1:11">
      <c r="A4424" s="57">
        <v>41395</v>
      </c>
      <c r="B4424">
        <v>85</v>
      </c>
      <c r="C4424">
        <v>50524.65</v>
      </c>
      <c r="D4424">
        <v>50524.65</v>
      </c>
      <c r="E4424">
        <v>50524.65</v>
      </c>
      <c r="F4424">
        <v>7339</v>
      </c>
      <c r="G4424" t="s">
        <v>485</v>
      </c>
      <c r="H4424" t="s">
        <v>265</v>
      </c>
      <c r="I4424" t="s">
        <v>266</v>
      </c>
      <c r="J4424">
        <v>0.5</v>
      </c>
      <c r="K4424">
        <v>0</v>
      </c>
    </row>
    <row r="4425" spans="1:11">
      <c r="A4425" s="57">
        <v>41395</v>
      </c>
      <c r="B4425">
        <v>61</v>
      </c>
      <c r="C4425">
        <v>7101.23</v>
      </c>
      <c r="D4425">
        <v>7314.27</v>
      </c>
      <c r="E4425">
        <v>7314.27</v>
      </c>
      <c r="F4425">
        <v>7339</v>
      </c>
      <c r="G4425" t="s">
        <v>485</v>
      </c>
      <c r="H4425" t="s">
        <v>267</v>
      </c>
      <c r="I4425" t="s">
        <v>266</v>
      </c>
      <c r="J4425">
        <v>0.5</v>
      </c>
      <c r="K4425">
        <v>0</v>
      </c>
    </row>
    <row r="4426" spans="1:11">
      <c r="A4426" s="57">
        <v>41395</v>
      </c>
      <c r="B4426">
        <v>41</v>
      </c>
      <c r="C4426">
        <v>14154.35</v>
      </c>
      <c r="D4426">
        <v>14154.35</v>
      </c>
      <c r="E4426">
        <v>14154.35</v>
      </c>
      <c r="F4426">
        <v>7342</v>
      </c>
      <c r="G4426" t="s">
        <v>486</v>
      </c>
      <c r="H4426" t="s">
        <v>265</v>
      </c>
      <c r="I4426" t="s">
        <v>266</v>
      </c>
      <c r="J4426">
        <v>0.5</v>
      </c>
      <c r="K4426">
        <v>0</v>
      </c>
    </row>
    <row r="4427" spans="1:11">
      <c r="A4427" s="57">
        <v>41395</v>
      </c>
      <c r="B4427">
        <v>1</v>
      </c>
      <c r="C4427">
        <v>108.83</v>
      </c>
      <c r="D4427">
        <v>112.09</v>
      </c>
      <c r="E4427">
        <v>112.09</v>
      </c>
      <c r="F4427">
        <v>7349</v>
      </c>
      <c r="G4427" t="s">
        <v>487</v>
      </c>
      <c r="H4427" t="s">
        <v>267</v>
      </c>
      <c r="I4427" t="s">
        <v>266</v>
      </c>
      <c r="J4427">
        <v>0.5</v>
      </c>
      <c r="K4427">
        <v>0</v>
      </c>
    </row>
    <row r="4428" spans="1:11">
      <c r="A4428" s="57">
        <v>41395</v>
      </c>
      <c r="B4428">
        <v>33</v>
      </c>
      <c r="C4428">
        <v>25480.05</v>
      </c>
      <c r="D4428">
        <v>25480.05</v>
      </c>
      <c r="E4428">
        <v>25480.05</v>
      </c>
      <c r="F4428">
        <v>7361</v>
      </c>
      <c r="G4428" t="s">
        <v>488</v>
      </c>
      <c r="H4428" t="s">
        <v>265</v>
      </c>
      <c r="I4428" t="s">
        <v>266</v>
      </c>
      <c r="J4428">
        <v>0.5</v>
      </c>
      <c r="K4428">
        <v>0</v>
      </c>
    </row>
    <row r="4429" spans="1:11">
      <c r="A4429" s="57">
        <v>41395</v>
      </c>
      <c r="B4429">
        <v>4</v>
      </c>
      <c r="C4429">
        <v>43.14</v>
      </c>
      <c r="D4429">
        <v>46.24</v>
      </c>
      <c r="E4429">
        <v>46.24</v>
      </c>
      <c r="F4429">
        <v>7361</v>
      </c>
      <c r="G4429" t="s">
        <v>488</v>
      </c>
      <c r="H4429" t="s">
        <v>267</v>
      </c>
      <c r="I4429" t="s">
        <v>266</v>
      </c>
      <c r="J4429">
        <v>0.5</v>
      </c>
      <c r="K4429">
        <v>0</v>
      </c>
    </row>
    <row r="4430" spans="1:11">
      <c r="A4430" s="57">
        <v>41395</v>
      </c>
      <c r="B4430">
        <v>4487</v>
      </c>
      <c r="C4430">
        <v>327698.65999999997</v>
      </c>
      <c r="D4430">
        <v>327698.65999999997</v>
      </c>
      <c r="E4430">
        <v>327698.65999999997</v>
      </c>
      <c r="F4430">
        <v>7372</v>
      </c>
      <c r="G4430" t="s">
        <v>489</v>
      </c>
      <c r="H4430" t="s">
        <v>265</v>
      </c>
      <c r="I4430" t="s">
        <v>268</v>
      </c>
      <c r="J4430">
        <v>0.5</v>
      </c>
      <c r="K4430">
        <v>0</v>
      </c>
    </row>
    <row r="4431" spans="1:11">
      <c r="A4431" s="57">
        <v>41395</v>
      </c>
      <c r="B4431">
        <v>398</v>
      </c>
      <c r="C4431">
        <v>48606.05</v>
      </c>
      <c r="D4431">
        <v>49943.71</v>
      </c>
      <c r="E4431">
        <v>49943.71</v>
      </c>
      <c r="F4431">
        <v>7372</v>
      </c>
      <c r="G4431" t="s">
        <v>489</v>
      </c>
      <c r="H4431" t="s">
        <v>267</v>
      </c>
      <c r="I4431" t="s">
        <v>268</v>
      </c>
      <c r="J4431">
        <v>0.5</v>
      </c>
      <c r="K4431">
        <v>0</v>
      </c>
    </row>
    <row r="4432" spans="1:11">
      <c r="A4432" s="57">
        <v>41395</v>
      </c>
      <c r="B4432">
        <v>47</v>
      </c>
      <c r="C4432">
        <v>5065.82</v>
      </c>
      <c r="D4432">
        <v>5217.82</v>
      </c>
      <c r="E4432">
        <v>5217.82</v>
      </c>
      <c r="F4432">
        <v>7375</v>
      </c>
      <c r="G4432" t="s">
        <v>490</v>
      </c>
      <c r="H4432" t="s">
        <v>267</v>
      </c>
      <c r="I4432" t="s">
        <v>266</v>
      </c>
      <c r="J4432">
        <v>0.5</v>
      </c>
      <c r="K4432">
        <v>0</v>
      </c>
    </row>
    <row r="4433" spans="1:11">
      <c r="A4433" s="57">
        <v>41395</v>
      </c>
      <c r="B4433">
        <v>23</v>
      </c>
      <c r="C4433">
        <v>2106.88</v>
      </c>
      <c r="D4433">
        <v>2189.2399999999998</v>
      </c>
      <c r="E4433">
        <v>2189.2399999999998</v>
      </c>
      <c r="F4433">
        <v>7379</v>
      </c>
      <c r="G4433" t="s">
        <v>491</v>
      </c>
      <c r="H4433" t="s">
        <v>267</v>
      </c>
      <c r="I4433" t="s">
        <v>268</v>
      </c>
      <c r="J4433">
        <v>0.5</v>
      </c>
      <c r="K4433">
        <v>0</v>
      </c>
    </row>
    <row r="4434" spans="1:11">
      <c r="A4434" s="57">
        <v>41395</v>
      </c>
      <c r="B4434">
        <v>2689</v>
      </c>
      <c r="C4434">
        <v>856687.45</v>
      </c>
      <c r="D4434">
        <v>856687.45</v>
      </c>
      <c r="E4434">
        <v>856687.45</v>
      </c>
      <c r="F4434">
        <v>7392</v>
      </c>
      <c r="G4434" t="s">
        <v>492</v>
      </c>
      <c r="H4434" t="s">
        <v>265</v>
      </c>
      <c r="I4434" t="s">
        <v>266</v>
      </c>
      <c r="J4434">
        <v>0.5</v>
      </c>
      <c r="K4434">
        <v>0</v>
      </c>
    </row>
    <row r="4435" spans="1:11">
      <c r="A4435" s="57">
        <v>41395</v>
      </c>
      <c r="B4435">
        <v>195</v>
      </c>
      <c r="C4435">
        <v>46658.54</v>
      </c>
      <c r="D4435">
        <v>48091.68</v>
      </c>
      <c r="E4435">
        <v>48091.68</v>
      </c>
      <c r="F4435">
        <v>7392</v>
      </c>
      <c r="G4435" t="s">
        <v>492</v>
      </c>
      <c r="H4435" t="s">
        <v>267</v>
      </c>
      <c r="I4435" t="s">
        <v>266</v>
      </c>
      <c r="J4435">
        <v>0.5</v>
      </c>
      <c r="K4435">
        <v>0</v>
      </c>
    </row>
    <row r="4436" spans="1:11">
      <c r="A4436" s="57">
        <v>41395</v>
      </c>
      <c r="B4436">
        <v>477</v>
      </c>
      <c r="C4436">
        <v>79387.820000000007</v>
      </c>
      <c r="D4436">
        <v>79387.820000000007</v>
      </c>
      <c r="E4436">
        <v>79387.820000000007</v>
      </c>
      <c r="F4436">
        <v>7393</v>
      </c>
      <c r="G4436" t="s">
        <v>493</v>
      </c>
      <c r="H4436" t="s">
        <v>265</v>
      </c>
      <c r="I4436" t="s">
        <v>266</v>
      </c>
      <c r="J4436">
        <v>0.5</v>
      </c>
      <c r="K4436">
        <v>0</v>
      </c>
    </row>
    <row r="4437" spans="1:11">
      <c r="A4437" s="57">
        <v>41395</v>
      </c>
      <c r="B4437">
        <v>1</v>
      </c>
      <c r="C4437">
        <v>415.59</v>
      </c>
      <c r="D4437">
        <v>428.05</v>
      </c>
      <c r="E4437">
        <v>428.05</v>
      </c>
      <c r="F4437">
        <v>7393</v>
      </c>
      <c r="G4437" t="s">
        <v>493</v>
      </c>
      <c r="H4437" t="s">
        <v>267</v>
      </c>
      <c r="I4437" t="s">
        <v>266</v>
      </c>
      <c r="J4437">
        <v>0.5</v>
      </c>
      <c r="K4437">
        <v>0</v>
      </c>
    </row>
    <row r="4438" spans="1:11">
      <c r="A4438" s="57">
        <v>41395</v>
      </c>
      <c r="B4438">
        <v>578</v>
      </c>
      <c r="C4438">
        <v>197849.68</v>
      </c>
      <c r="D4438">
        <v>197849.68</v>
      </c>
      <c r="E4438">
        <v>197849.68</v>
      </c>
      <c r="F4438">
        <v>7394</v>
      </c>
      <c r="G4438" t="s">
        <v>494</v>
      </c>
      <c r="H4438" t="s">
        <v>265</v>
      </c>
      <c r="I4438" t="s">
        <v>266</v>
      </c>
      <c r="J4438">
        <v>0.5</v>
      </c>
      <c r="K4438">
        <v>0</v>
      </c>
    </row>
    <row r="4439" spans="1:11">
      <c r="A4439" s="57">
        <v>41395</v>
      </c>
      <c r="B4439">
        <v>80</v>
      </c>
      <c r="C4439">
        <v>4223.21</v>
      </c>
      <c r="D4439">
        <v>4351.33</v>
      </c>
      <c r="E4439">
        <v>4351.33</v>
      </c>
      <c r="F4439">
        <v>7394</v>
      </c>
      <c r="G4439" t="s">
        <v>494</v>
      </c>
      <c r="H4439" t="s">
        <v>267</v>
      </c>
      <c r="I4439" t="s">
        <v>266</v>
      </c>
      <c r="J4439">
        <v>0.5</v>
      </c>
      <c r="K4439">
        <v>0</v>
      </c>
    </row>
    <row r="4440" spans="1:11">
      <c r="A4440" s="57">
        <v>41395</v>
      </c>
      <c r="B4440">
        <v>161</v>
      </c>
      <c r="C4440">
        <v>23059.13</v>
      </c>
      <c r="D4440">
        <v>23059.13</v>
      </c>
      <c r="E4440">
        <v>23059.13</v>
      </c>
      <c r="F4440">
        <v>7395</v>
      </c>
      <c r="G4440" t="s">
        <v>495</v>
      </c>
      <c r="H4440" t="s">
        <v>265</v>
      </c>
      <c r="I4440" t="s">
        <v>266</v>
      </c>
      <c r="J4440">
        <v>0.5</v>
      </c>
      <c r="K4440">
        <v>0</v>
      </c>
    </row>
    <row r="4441" spans="1:11">
      <c r="A4441" s="57">
        <v>41395</v>
      </c>
      <c r="B4441">
        <v>33</v>
      </c>
      <c r="C4441">
        <v>1521.75</v>
      </c>
      <c r="D4441">
        <v>1567.39</v>
      </c>
      <c r="E4441">
        <v>1567.39</v>
      </c>
      <c r="F4441">
        <v>7395</v>
      </c>
      <c r="G4441" t="s">
        <v>495</v>
      </c>
      <c r="H4441" t="s">
        <v>267</v>
      </c>
      <c r="I4441" t="s">
        <v>266</v>
      </c>
      <c r="J4441">
        <v>0.5</v>
      </c>
      <c r="K4441">
        <v>0</v>
      </c>
    </row>
    <row r="4442" spans="1:11">
      <c r="A4442" s="57">
        <v>41395</v>
      </c>
      <c r="B4442">
        <v>16865</v>
      </c>
      <c r="C4442">
        <v>2566519.2400000002</v>
      </c>
      <c r="D4442">
        <v>2566519.2400000002</v>
      </c>
      <c r="E4442">
        <v>2566519.2400000002</v>
      </c>
      <c r="F4442">
        <v>7399</v>
      </c>
      <c r="G4442" t="s">
        <v>496</v>
      </c>
      <c r="H4442" t="s">
        <v>265</v>
      </c>
      <c r="I4442" t="s">
        <v>266</v>
      </c>
      <c r="J4442">
        <v>0.5</v>
      </c>
      <c r="K4442">
        <v>0</v>
      </c>
    </row>
    <row r="4443" spans="1:11">
      <c r="A4443" s="57">
        <v>41395</v>
      </c>
      <c r="B4443">
        <v>2</v>
      </c>
      <c r="C4443">
        <v>-129.31</v>
      </c>
      <c r="D4443">
        <v>0</v>
      </c>
      <c r="E4443">
        <v>-128.51</v>
      </c>
      <c r="F4443">
        <v>7399</v>
      </c>
      <c r="G4443" t="s">
        <v>496</v>
      </c>
      <c r="H4443" t="s">
        <v>267</v>
      </c>
      <c r="I4443">
        <v>0</v>
      </c>
      <c r="J4443">
        <v>0</v>
      </c>
      <c r="K4443">
        <v>0</v>
      </c>
    </row>
    <row r="4444" spans="1:11">
      <c r="A4444" s="57">
        <v>41395</v>
      </c>
      <c r="B4444">
        <v>9657</v>
      </c>
      <c r="C4444">
        <v>1155682.95</v>
      </c>
      <c r="D4444">
        <v>1185893.31</v>
      </c>
      <c r="E4444">
        <v>1185893.31</v>
      </c>
      <c r="F4444">
        <v>7399</v>
      </c>
      <c r="G4444" t="s">
        <v>496</v>
      </c>
      <c r="H4444" t="s">
        <v>267</v>
      </c>
      <c r="I4444" t="s">
        <v>266</v>
      </c>
      <c r="J4444">
        <v>0.5</v>
      </c>
      <c r="K4444">
        <v>0</v>
      </c>
    </row>
    <row r="4445" spans="1:11">
      <c r="A4445" s="57">
        <v>41395</v>
      </c>
      <c r="B4445">
        <v>1</v>
      </c>
      <c r="C4445">
        <v>239.14</v>
      </c>
      <c r="D4445">
        <v>0</v>
      </c>
      <c r="E4445">
        <v>239.14</v>
      </c>
      <c r="F4445">
        <v>7512</v>
      </c>
      <c r="G4445" t="s">
        <v>497</v>
      </c>
      <c r="H4445" t="s">
        <v>265</v>
      </c>
      <c r="I4445">
        <v>0</v>
      </c>
      <c r="J4445">
        <v>0</v>
      </c>
      <c r="K4445">
        <v>0</v>
      </c>
    </row>
    <row r="4446" spans="1:11">
      <c r="A4446" s="57">
        <v>41395</v>
      </c>
      <c r="B4446">
        <v>4696</v>
      </c>
      <c r="C4446">
        <v>1101241.31</v>
      </c>
      <c r="D4446">
        <v>1101241.31</v>
      </c>
      <c r="E4446">
        <v>1101241.31</v>
      </c>
      <c r="F4446">
        <v>7512</v>
      </c>
      <c r="G4446" t="s">
        <v>497</v>
      </c>
      <c r="H4446" t="s">
        <v>265</v>
      </c>
      <c r="I4446" t="s">
        <v>277</v>
      </c>
      <c r="J4446">
        <v>0.55000000000000004</v>
      </c>
      <c r="K4446">
        <v>0</v>
      </c>
    </row>
    <row r="4447" spans="1:11">
      <c r="A4447" s="57">
        <v>41395</v>
      </c>
      <c r="B4447">
        <v>1</v>
      </c>
      <c r="C4447">
        <v>-122.13</v>
      </c>
      <c r="D4447">
        <v>0</v>
      </c>
      <c r="E4447">
        <v>-118.67</v>
      </c>
      <c r="F4447">
        <v>7512</v>
      </c>
      <c r="G4447" t="s">
        <v>497</v>
      </c>
      <c r="H4447" t="s">
        <v>267</v>
      </c>
      <c r="I4447">
        <v>0</v>
      </c>
      <c r="J4447">
        <v>0</v>
      </c>
      <c r="K4447">
        <v>0</v>
      </c>
    </row>
    <row r="4448" spans="1:11">
      <c r="A4448" s="57">
        <v>41395</v>
      </c>
      <c r="B4448">
        <v>2029</v>
      </c>
      <c r="C4448">
        <v>657870.92000000004</v>
      </c>
      <c r="D4448">
        <v>676995.32</v>
      </c>
      <c r="E4448">
        <v>676995.32</v>
      </c>
      <c r="F4448">
        <v>7512</v>
      </c>
      <c r="G4448" t="s">
        <v>497</v>
      </c>
      <c r="H4448" t="s">
        <v>267</v>
      </c>
      <c r="I4448" t="s">
        <v>277</v>
      </c>
      <c r="J4448">
        <v>0.55000000000000004</v>
      </c>
      <c r="K4448">
        <v>0</v>
      </c>
    </row>
    <row r="4449" spans="1:11">
      <c r="A4449" s="57">
        <v>41395</v>
      </c>
      <c r="B4449">
        <v>134</v>
      </c>
      <c r="C4449">
        <v>23913.87</v>
      </c>
      <c r="D4449">
        <v>23913.87</v>
      </c>
      <c r="E4449">
        <v>23913.87</v>
      </c>
      <c r="F4449">
        <v>7513</v>
      </c>
      <c r="G4449" t="s">
        <v>498</v>
      </c>
      <c r="H4449" t="s">
        <v>265</v>
      </c>
      <c r="I4449" t="s">
        <v>277</v>
      </c>
      <c r="J4449">
        <v>0.55000000000000004</v>
      </c>
      <c r="K4449">
        <v>0</v>
      </c>
    </row>
    <row r="4450" spans="1:11">
      <c r="A4450" s="57">
        <v>41395</v>
      </c>
      <c r="B4450">
        <v>3</v>
      </c>
      <c r="C4450">
        <v>2238.2399999999998</v>
      </c>
      <c r="D4450">
        <v>2305.38</v>
      </c>
      <c r="E4450">
        <v>2305.38</v>
      </c>
      <c r="F4450">
        <v>7513</v>
      </c>
      <c r="G4450" t="s">
        <v>498</v>
      </c>
      <c r="H4450" t="s">
        <v>267</v>
      </c>
      <c r="I4450" t="s">
        <v>277</v>
      </c>
      <c r="J4450">
        <v>0.55000000000000004</v>
      </c>
      <c r="K4450">
        <v>0</v>
      </c>
    </row>
    <row r="4451" spans="1:11">
      <c r="A4451" s="57">
        <v>41395</v>
      </c>
      <c r="B4451">
        <v>16</v>
      </c>
      <c r="C4451">
        <v>2004.73</v>
      </c>
      <c r="D4451">
        <v>2004.73</v>
      </c>
      <c r="E4451">
        <v>2004.73</v>
      </c>
      <c r="F4451">
        <v>7519</v>
      </c>
      <c r="G4451" t="s">
        <v>499</v>
      </c>
      <c r="H4451" t="s">
        <v>265</v>
      </c>
      <c r="I4451" t="s">
        <v>277</v>
      </c>
      <c r="J4451">
        <v>0.55000000000000004</v>
      </c>
      <c r="K4451">
        <v>0</v>
      </c>
    </row>
    <row r="4452" spans="1:11">
      <c r="A4452" s="57">
        <v>41395</v>
      </c>
      <c r="B4452">
        <v>8</v>
      </c>
      <c r="C4452">
        <v>2828.77</v>
      </c>
      <c r="D4452">
        <v>2913.59</v>
      </c>
      <c r="E4452">
        <v>2913.59</v>
      </c>
      <c r="F4452">
        <v>7519</v>
      </c>
      <c r="G4452" t="s">
        <v>499</v>
      </c>
      <c r="H4452" t="s">
        <v>267</v>
      </c>
      <c r="I4452" t="s">
        <v>277</v>
      </c>
      <c r="J4452">
        <v>0.55000000000000004</v>
      </c>
      <c r="K4452">
        <v>0</v>
      </c>
    </row>
    <row r="4453" spans="1:11">
      <c r="A4453" s="57">
        <v>41395</v>
      </c>
      <c r="B4453">
        <v>2</v>
      </c>
      <c r="C4453">
        <v>239.4</v>
      </c>
      <c r="D4453">
        <v>0</v>
      </c>
      <c r="E4453">
        <v>239.4</v>
      </c>
      <c r="F4453">
        <v>7523</v>
      </c>
      <c r="G4453" t="s">
        <v>500</v>
      </c>
      <c r="H4453" t="s">
        <v>265</v>
      </c>
      <c r="I4453">
        <v>0</v>
      </c>
      <c r="J4453">
        <v>0</v>
      </c>
      <c r="K4453">
        <v>0</v>
      </c>
    </row>
    <row r="4454" spans="1:11">
      <c r="A4454" s="57">
        <v>41395</v>
      </c>
      <c r="B4454">
        <v>26813</v>
      </c>
      <c r="C4454">
        <v>875410.22</v>
      </c>
      <c r="D4454">
        <v>875410.22</v>
      </c>
      <c r="E4454">
        <v>875410.22</v>
      </c>
      <c r="F4454">
        <v>7523</v>
      </c>
      <c r="G4454" t="s">
        <v>500</v>
      </c>
      <c r="H4454" t="s">
        <v>265</v>
      </c>
      <c r="I4454" t="s">
        <v>271</v>
      </c>
      <c r="J4454">
        <v>0.52</v>
      </c>
      <c r="K4454">
        <v>0</v>
      </c>
    </row>
    <row r="4455" spans="1:11">
      <c r="A4455" s="57">
        <v>41395</v>
      </c>
      <c r="B4455">
        <v>108</v>
      </c>
      <c r="C4455">
        <v>4702.8900000000003</v>
      </c>
      <c r="D4455">
        <v>4890.8500000000004</v>
      </c>
      <c r="E4455">
        <v>4890.8500000000004</v>
      </c>
      <c r="F4455">
        <v>7523</v>
      </c>
      <c r="G4455" t="s">
        <v>500</v>
      </c>
      <c r="H4455" t="s">
        <v>267</v>
      </c>
      <c r="I4455" t="s">
        <v>271</v>
      </c>
      <c r="J4455">
        <v>0.52</v>
      </c>
      <c r="K4455">
        <v>0</v>
      </c>
    </row>
    <row r="4456" spans="1:11">
      <c r="A4456" s="57">
        <v>41395</v>
      </c>
      <c r="B4456">
        <v>54</v>
      </c>
      <c r="C4456">
        <v>28238.27</v>
      </c>
      <c r="D4456">
        <v>28238.27</v>
      </c>
      <c r="E4456">
        <v>28238.27</v>
      </c>
      <c r="F4456">
        <v>7531</v>
      </c>
      <c r="G4456" t="s">
        <v>501</v>
      </c>
      <c r="H4456" t="s">
        <v>265</v>
      </c>
      <c r="I4456" t="s">
        <v>271</v>
      </c>
      <c r="J4456">
        <v>0.52</v>
      </c>
      <c r="K4456">
        <v>0</v>
      </c>
    </row>
    <row r="4457" spans="1:11">
      <c r="A4457" s="57">
        <v>41395</v>
      </c>
      <c r="B4457">
        <v>1</v>
      </c>
      <c r="C4457">
        <v>45.57</v>
      </c>
      <c r="D4457">
        <v>46.93</v>
      </c>
      <c r="E4457">
        <v>46.93</v>
      </c>
      <c r="F4457">
        <v>7531</v>
      </c>
      <c r="G4457" t="s">
        <v>501</v>
      </c>
      <c r="H4457" t="s">
        <v>267</v>
      </c>
      <c r="I4457" t="s">
        <v>271</v>
      </c>
      <c r="J4457">
        <v>0.52</v>
      </c>
      <c r="K4457">
        <v>0</v>
      </c>
    </row>
    <row r="4458" spans="1:11">
      <c r="A4458" s="57">
        <v>41395</v>
      </c>
      <c r="B4458">
        <v>3555</v>
      </c>
      <c r="C4458">
        <v>1598899.2</v>
      </c>
      <c r="D4458">
        <v>1598899.2</v>
      </c>
      <c r="E4458">
        <v>1598899.2</v>
      </c>
      <c r="F4458">
        <v>7538</v>
      </c>
      <c r="G4458" t="s">
        <v>503</v>
      </c>
      <c r="H4458" t="s">
        <v>265</v>
      </c>
      <c r="I4458" t="s">
        <v>271</v>
      </c>
      <c r="J4458">
        <v>0.52</v>
      </c>
      <c r="K4458">
        <v>0</v>
      </c>
    </row>
    <row r="4459" spans="1:11">
      <c r="A4459" s="57">
        <v>41395</v>
      </c>
      <c r="B4459">
        <v>21</v>
      </c>
      <c r="C4459">
        <v>6707.43</v>
      </c>
      <c r="D4459">
        <v>6908.61</v>
      </c>
      <c r="E4459">
        <v>6908.61</v>
      </c>
      <c r="F4459">
        <v>7538</v>
      </c>
      <c r="G4459" t="s">
        <v>503</v>
      </c>
      <c r="H4459" t="s">
        <v>267</v>
      </c>
      <c r="I4459" t="s">
        <v>271</v>
      </c>
      <c r="J4459">
        <v>0.52</v>
      </c>
      <c r="K4459">
        <v>0</v>
      </c>
    </row>
    <row r="4460" spans="1:11">
      <c r="A4460" s="57">
        <v>41395</v>
      </c>
      <c r="B4460">
        <v>1</v>
      </c>
      <c r="C4460">
        <v>11.77</v>
      </c>
      <c r="D4460">
        <v>12.13</v>
      </c>
      <c r="E4460">
        <v>12.13</v>
      </c>
      <c r="F4460">
        <v>7542</v>
      </c>
      <c r="G4460" t="s">
        <v>504</v>
      </c>
      <c r="H4460" t="s">
        <v>267</v>
      </c>
      <c r="I4460" t="s">
        <v>271</v>
      </c>
      <c r="J4460">
        <v>0.52</v>
      </c>
      <c r="K4460">
        <v>0</v>
      </c>
    </row>
    <row r="4461" spans="1:11">
      <c r="A4461" s="57">
        <v>41395</v>
      </c>
      <c r="B4461">
        <v>2</v>
      </c>
      <c r="C4461">
        <v>175</v>
      </c>
      <c r="D4461">
        <v>175</v>
      </c>
      <c r="E4461">
        <v>175</v>
      </c>
      <c r="F4461">
        <v>7549</v>
      </c>
      <c r="G4461" t="s">
        <v>505</v>
      </c>
      <c r="H4461" t="s">
        <v>265</v>
      </c>
      <c r="I4461" t="s">
        <v>271</v>
      </c>
      <c r="J4461">
        <v>0.52</v>
      </c>
      <c r="K4461">
        <v>0</v>
      </c>
    </row>
    <row r="4462" spans="1:11">
      <c r="A4462" s="57">
        <v>41395</v>
      </c>
      <c r="B4462">
        <v>3</v>
      </c>
      <c r="C4462">
        <v>6908.23</v>
      </c>
      <c r="D4462">
        <v>7570.29</v>
      </c>
      <c r="E4462">
        <v>7570.29</v>
      </c>
      <c r="F4462">
        <v>7549</v>
      </c>
      <c r="G4462" t="s">
        <v>505</v>
      </c>
      <c r="H4462" t="s">
        <v>267</v>
      </c>
      <c r="I4462" t="s">
        <v>271</v>
      </c>
      <c r="J4462">
        <v>0.52</v>
      </c>
      <c r="K4462">
        <v>0</v>
      </c>
    </row>
    <row r="4463" spans="1:11">
      <c r="A4463" s="57">
        <v>41395</v>
      </c>
      <c r="B4463">
        <v>95</v>
      </c>
      <c r="C4463">
        <v>16868.13</v>
      </c>
      <c r="D4463">
        <v>16868.13</v>
      </c>
      <c r="E4463">
        <v>16868.13</v>
      </c>
      <c r="F4463">
        <v>7622</v>
      </c>
      <c r="G4463" t="s">
        <v>506</v>
      </c>
      <c r="H4463" t="s">
        <v>265</v>
      </c>
      <c r="I4463" t="s">
        <v>266</v>
      </c>
      <c r="J4463">
        <v>0.5</v>
      </c>
      <c r="K4463">
        <v>0</v>
      </c>
    </row>
    <row r="4464" spans="1:11">
      <c r="A4464" s="57">
        <v>41395</v>
      </c>
      <c r="B4464">
        <v>7</v>
      </c>
      <c r="C4464">
        <v>440.82</v>
      </c>
      <c r="D4464">
        <v>454.06</v>
      </c>
      <c r="E4464">
        <v>454.06</v>
      </c>
      <c r="F4464">
        <v>7629</v>
      </c>
      <c r="G4464" t="s">
        <v>507</v>
      </c>
      <c r="H4464" t="s">
        <v>267</v>
      </c>
      <c r="I4464" t="s">
        <v>266</v>
      </c>
      <c r="J4464">
        <v>0.5</v>
      </c>
      <c r="K4464">
        <v>0</v>
      </c>
    </row>
    <row r="4465" spans="1:11">
      <c r="A4465" s="57">
        <v>41395</v>
      </c>
      <c r="B4465">
        <v>5</v>
      </c>
      <c r="C4465">
        <v>5253.7</v>
      </c>
      <c r="D4465">
        <v>5411.32</v>
      </c>
      <c r="E4465">
        <v>5411.32</v>
      </c>
      <c r="F4465">
        <v>7631</v>
      </c>
      <c r="G4465" t="s">
        <v>508</v>
      </c>
      <c r="H4465" t="s">
        <v>267</v>
      </c>
      <c r="I4465" t="s">
        <v>268</v>
      </c>
      <c r="J4465">
        <v>0.5</v>
      </c>
      <c r="K4465">
        <v>0</v>
      </c>
    </row>
    <row r="4466" spans="1:11">
      <c r="A4466" s="57">
        <v>41395</v>
      </c>
      <c r="B4466">
        <v>142</v>
      </c>
      <c r="C4466">
        <v>13442.57</v>
      </c>
      <c r="D4466">
        <v>13442.57</v>
      </c>
      <c r="E4466">
        <v>13442.57</v>
      </c>
      <c r="F4466">
        <v>7699</v>
      </c>
      <c r="G4466" t="s">
        <v>509</v>
      </c>
      <c r="H4466" t="s">
        <v>265</v>
      </c>
      <c r="I4466" t="s">
        <v>266</v>
      </c>
      <c r="J4466">
        <v>0.5</v>
      </c>
      <c r="K4466">
        <v>0</v>
      </c>
    </row>
    <row r="4467" spans="1:11">
      <c r="A4467" s="57">
        <v>41395</v>
      </c>
      <c r="B4467">
        <v>1</v>
      </c>
      <c r="C4467">
        <v>188.68</v>
      </c>
      <c r="D4467">
        <v>194.34</v>
      </c>
      <c r="E4467">
        <v>194.34</v>
      </c>
      <c r="F4467">
        <v>7699</v>
      </c>
      <c r="G4467" t="s">
        <v>509</v>
      </c>
      <c r="H4467" t="s">
        <v>267</v>
      </c>
      <c r="I4467" t="s">
        <v>266</v>
      </c>
      <c r="J4467">
        <v>0.5</v>
      </c>
      <c r="K4467">
        <v>0</v>
      </c>
    </row>
    <row r="4468" spans="1:11">
      <c r="A4468" s="57">
        <v>41395</v>
      </c>
      <c r="B4468">
        <v>12</v>
      </c>
      <c r="C4468">
        <v>298.73</v>
      </c>
      <c r="D4468">
        <v>312.47000000000003</v>
      </c>
      <c r="E4468">
        <v>312.47000000000003</v>
      </c>
      <c r="F4468">
        <v>7829</v>
      </c>
      <c r="G4468" t="s">
        <v>510</v>
      </c>
      <c r="H4468" t="s">
        <v>267</v>
      </c>
      <c r="I4468" t="s">
        <v>266</v>
      </c>
      <c r="J4468">
        <v>0.5</v>
      </c>
      <c r="K4468">
        <v>0</v>
      </c>
    </row>
    <row r="4469" spans="1:11">
      <c r="A4469" s="57">
        <v>41395</v>
      </c>
      <c r="B4469">
        <v>3020</v>
      </c>
      <c r="C4469">
        <v>137541.51999999999</v>
      </c>
      <c r="D4469">
        <v>137541.51999999999</v>
      </c>
      <c r="E4469">
        <v>137541.51999999999</v>
      </c>
      <c r="F4469">
        <v>7832</v>
      </c>
      <c r="G4469" t="s">
        <v>511</v>
      </c>
      <c r="H4469" t="s">
        <v>265</v>
      </c>
      <c r="I4469" t="s">
        <v>266</v>
      </c>
      <c r="J4469">
        <v>0.5</v>
      </c>
      <c r="K4469">
        <v>0</v>
      </c>
    </row>
    <row r="4470" spans="1:11">
      <c r="A4470" s="57">
        <v>41395</v>
      </c>
      <c r="B4470">
        <v>90</v>
      </c>
      <c r="C4470">
        <v>2807.25</v>
      </c>
      <c r="D4470">
        <v>2894.05</v>
      </c>
      <c r="E4470">
        <v>2894.05</v>
      </c>
      <c r="F4470">
        <v>7832</v>
      </c>
      <c r="G4470" t="s">
        <v>511</v>
      </c>
      <c r="H4470" t="s">
        <v>267</v>
      </c>
      <c r="I4470" t="s">
        <v>266</v>
      </c>
      <c r="J4470">
        <v>0.5</v>
      </c>
      <c r="K4470">
        <v>0</v>
      </c>
    </row>
    <row r="4471" spans="1:11">
      <c r="A4471" s="57">
        <v>41395</v>
      </c>
      <c r="B4471">
        <v>142</v>
      </c>
      <c r="C4471">
        <v>6221.07</v>
      </c>
      <c r="D4471">
        <v>6221.07</v>
      </c>
      <c r="E4471">
        <v>6221.07</v>
      </c>
      <c r="F4471">
        <v>7841</v>
      </c>
      <c r="G4471" t="s">
        <v>512</v>
      </c>
      <c r="H4471" t="s">
        <v>265</v>
      </c>
      <c r="I4471" t="s">
        <v>268</v>
      </c>
      <c r="J4471">
        <v>0.5</v>
      </c>
      <c r="K4471">
        <v>0</v>
      </c>
    </row>
    <row r="4472" spans="1:11">
      <c r="A4472" s="57">
        <v>41395</v>
      </c>
      <c r="B4472">
        <v>9</v>
      </c>
      <c r="C4472">
        <v>665.6</v>
      </c>
      <c r="D4472">
        <v>685.62</v>
      </c>
      <c r="E4472">
        <v>685.62</v>
      </c>
      <c r="F4472">
        <v>7841</v>
      </c>
      <c r="G4472" t="s">
        <v>512</v>
      </c>
      <c r="H4472" t="s">
        <v>267</v>
      </c>
      <c r="I4472" t="s">
        <v>268</v>
      </c>
      <c r="J4472">
        <v>0.5</v>
      </c>
      <c r="K4472">
        <v>0</v>
      </c>
    </row>
    <row r="4473" spans="1:11">
      <c r="A4473" s="57">
        <v>41395</v>
      </c>
      <c r="B4473">
        <v>16</v>
      </c>
      <c r="C4473">
        <v>7345.78</v>
      </c>
      <c r="D4473">
        <v>7345.78</v>
      </c>
      <c r="E4473">
        <v>7345.78</v>
      </c>
      <c r="F4473">
        <v>7911</v>
      </c>
      <c r="G4473" t="s">
        <v>513</v>
      </c>
      <c r="H4473" t="s">
        <v>265</v>
      </c>
      <c r="I4473" t="s">
        <v>266</v>
      </c>
      <c r="J4473">
        <v>0.5</v>
      </c>
      <c r="K4473">
        <v>0</v>
      </c>
    </row>
    <row r="4474" spans="1:11">
      <c r="A4474" s="57">
        <v>41395</v>
      </c>
      <c r="B4474">
        <v>2</v>
      </c>
      <c r="C4474">
        <v>1431.72</v>
      </c>
      <c r="D4474">
        <v>1474.66</v>
      </c>
      <c r="E4474">
        <v>1474.66</v>
      </c>
      <c r="F4474">
        <v>7911</v>
      </c>
      <c r="G4474" t="s">
        <v>513</v>
      </c>
      <c r="H4474" t="s">
        <v>267</v>
      </c>
      <c r="I4474" t="s">
        <v>266</v>
      </c>
      <c r="J4474">
        <v>0.5</v>
      </c>
      <c r="K4474">
        <v>0</v>
      </c>
    </row>
    <row r="4475" spans="1:11">
      <c r="A4475" s="57">
        <v>41395</v>
      </c>
      <c r="B4475">
        <v>15804</v>
      </c>
      <c r="C4475">
        <v>3140348.6</v>
      </c>
      <c r="D4475">
        <v>3140348.6</v>
      </c>
      <c r="E4475">
        <v>3140348.6</v>
      </c>
      <c r="F4475">
        <v>7922</v>
      </c>
      <c r="G4475" t="s">
        <v>514</v>
      </c>
      <c r="H4475" t="s">
        <v>265</v>
      </c>
      <c r="I4475" t="s">
        <v>266</v>
      </c>
      <c r="J4475">
        <v>0.5</v>
      </c>
      <c r="K4475">
        <v>0</v>
      </c>
    </row>
    <row r="4476" spans="1:11">
      <c r="A4476" s="57">
        <v>41395</v>
      </c>
      <c r="B4476">
        <v>875</v>
      </c>
      <c r="C4476">
        <v>234545.83</v>
      </c>
      <c r="D4476">
        <v>242544.75</v>
      </c>
      <c r="E4476">
        <v>242544.75</v>
      </c>
      <c r="F4476">
        <v>7922</v>
      </c>
      <c r="G4476" t="s">
        <v>514</v>
      </c>
      <c r="H4476" t="s">
        <v>267</v>
      </c>
      <c r="I4476" t="s">
        <v>266</v>
      </c>
      <c r="J4476">
        <v>0.5</v>
      </c>
      <c r="K4476">
        <v>0</v>
      </c>
    </row>
    <row r="4477" spans="1:11">
      <c r="A4477" s="57">
        <v>41395</v>
      </c>
      <c r="B4477">
        <v>104</v>
      </c>
      <c r="C4477">
        <v>22955.9</v>
      </c>
      <c r="D4477">
        <v>22955.9</v>
      </c>
      <c r="E4477">
        <v>22955.9</v>
      </c>
      <c r="F4477">
        <v>7929</v>
      </c>
      <c r="G4477" t="s">
        <v>515</v>
      </c>
      <c r="H4477" t="s">
        <v>265</v>
      </c>
      <c r="I4477" t="s">
        <v>266</v>
      </c>
      <c r="J4477">
        <v>0.5</v>
      </c>
      <c r="K4477">
        <v>0</v>
      </c>
    </row>
    <row r="4478" spans="1:11">
      <c r="A4478" s="57">
        <v>41395</v>
      </c>
      <c r="B4478">
        <v>24</v>
      </c>
      <c r="C4478">
        <v>8190.23</v>
      </c>
      <c r="D4478">
        <v>8436.27</v>
      </c>
      <c r="E4478">
        <v>8436.27</v>
      </c>
      <c r="F4478">
        <v>7929</v>
      </c>
      <c r="G4478" t="s">
        <v>515</v>
      </c>
      <c r="H4478" t="s">
        <v>267</v>
      </c>
      <c r="I4478" t="s">
        <v>266</v>
      </c>
      <c r="J4478">
        <v>0.5</v>
      </c>
      <c r="K4478">
        <v>0</v>
      </c>
    </row>
    <row r="4479" spans="1:11">
      <c r="A4479" s="57">
        <v>41395</v>
      </c>
      <c r="B4479">
        <v>83</v>
      </c>
      <c r="C4479">
        <v>56157.3</v>
      </c>
      <c r="D4479">
        <v>56157.3</v>
      </c>
      <c r="E4479">
        <v>56157.3</v>
      </c>
      <c r="F4479">
        <v>7941</v>
      </c>
      <c r="G4479" t="s">
        <v>517</v>
      </c>
      <c r="H4479" t="s">
        <v>265</v>
      </c>
      <c r="I4479" t="s">
        <v>266</v>
      </c>
      <c r="J4479">
        <v>0.5</v>
      </c>
      <c r="K4479">
        <v>0</v>
      </c>
    </row>
    <row r="4480" spans="1:11">
      <c r="A4480" s="57">
        <v>41395</v>
      </c>
      <c r="B4480">
        <v>52</v>
      </c>
      <c r="C4480">
        <v>14950.25</v>
      </c>
      <c r="D4480">
        <v>15398.73</v>
      </c>
      <c r="E4480">
        <v>15398.73</v>
      </c>
      <c r="F4480">
        <v>7941</v>
      </c>
      <c r="G4480" t="s">
        <v>517</v>
      </c>
      <c r="H4480" t="s">
        <v>267</v>
      </c>
      <c r="I4480" t="s">
        <v>266</v>
      </c>
      <c r="J4480">
        <v>0.5</v>
      </c>
      <c r="K4480">
        <v>0</v>
      </c>
    </row>
    <row r="4481" spans="1:11">
      <c r="A4481" s="57">
        <v>41395</v>
      </c>
      <c r="B4481">
        <v>487</v>
      </c>
      <c r="C4481">
        <v>40382.53</v>
      </c>
      <c r="D4481">
        <v>40382.53</v>
      </c>
      <c r="E4481">
        <v>40382.53</v>
      </c>
      <c r="F4481">
        <v>7991</v>
      </c>
      <c r="G4481" t="s">
        <v>518</v>
      </c>
      <c r="H4481" t="s">
        <v>265</v>
      </c>
      <c r="I4481" t="s">
        <v>266</v>
      </c>
      <c r="J4481">
        <v>0.5</v>
      </c>
      <c r="K4481">
        <v>0</v>
      </c>
    </row>
    <row r="4482" spans="1:11">
      <c r="A4482" s="57">
        <v>41395</v>
      </c>
      <c r="B4482">
        <v>402</v>
      </c>
      <c r="C4482">
        <v>67614.14</v>
      </c>
      <c r="D4482">
        <v>69643.08</v>
      </c>
      <c r="E4482">
        <v>69643.08</v>
      </c>
      <c r="F4482">
        <v>7991</v>
      </c>
      <c r="G4482" t="s">
        <v>518</v>
      </c>
      <c r="H4482" t="s">
        <v>267</v>
      </c>
      <c r="I4482" t="s">
        <v>266</v>
      </c>
      <c r="J4482">
        <v>0.5</v>
      </c>
      <c r="K4482">
        <v>0</v>
      </c>
    </row>
    <row r="4483" spans="1:11">
      <c r="A4483" s="57">
        <v>41395</v>
      </c>
      <c r="B4483">
        <v>403</v>
      </c>
      <c r="C4483">
        <v>58837.33</v>
      </c>
      <c r="D4483">
        <v>58837.33</v>
      </c>
      <c r="E4483">
        <v>58837.33</v>
      </c>
      <c r="F4483">
        <v>7992</v>
      </c>
      <c r="G4483" t="s">
        <v>519</v>
      </c>
      <c r="H4483" t="s">
        <v>265</v>
      </c>
      <c r="I4483" t="s">
        <v>266</v>
      </c>
      <c r="J4483">
        <v>0.5</v>
      </c>
      <c r="K4483">
        <v>0</v>
      </c>
    </row>
    <row r="4484" spans="1:11">
      <c r="A4484" s="57">
        <v>41395</v>
      </c>
      <c r="B4484">
        <v>117</v>
      </c>
      <c r="C4484">
        <v>19140.88</v>
      </c>
      <c r="D4484">
        <v>19715.080000000002</v>
      </c>
      <c r="E4484">
        <v>19715.080000000002</v>
      </c>
      <c r="F4484">
        <v>7992</v>
      </c>
      <c r="G4484" t="s">
        <v>519</v>
      </c>
      <c r="H4484" t="s">
        <v>267</v>
      </c>
      <c r="I4484" t="s">
        <v>266</v>
      </c>
      <c r="J4484">
        <v>0.5</v>
      </c>
      <c r="K4484">
        <v>0</v>
      </c>
    </row>
    <row r="4485" spans="1:11">
      <c r="A4485" s="57">
        <v>41395</v>
      </c>
      <c r="B4485">
        <v>3</v>
      </c>
      <c r="C4485">
        <v>228.86</v>
      </c>
      <c r="D4485">
        <v>235.74</v>
      </c>
      <c r="E4485">
        <v>235.74</v>
      </c>
      <c r="F4485">
        <v>7993</v>
      </c>
      <c r="G4485" t="s">
        <v>520</v>
      </c>
      <c r="H4485" t="s">
        <v>267</v>
      </c>
      <c r="I4485" t="s">
        <v>268</v>
      </c>
      <c r="J4485">
        <v>0.5</v>
      </c>
      <c r="K4485">
        <v>0</v>
      </c>
    </row>
    <row r="4486" spans="1:11">
      <c r="A4486" s="57">
        <v>41395</v>
      </c>
      <c r="B4486">
        <v>5</v>
      </c>
      <c r="C4486">
        <v>84.41</v>
      </c>
      <c r="D4486">
        <v>86.93</v>
      </c>
      <c r="E4486">
        <v>86.93</v>
      </c>
      <c r="F4486">
        <v>7994</v>
      </c>
      <c r="G4486" t="s">
        <v>521</v>
      </c>
      <c r="H4486" t="s">
        <v>267</v>
      </c>
      <c r="I4486" t="s">
        <v>266</v>
      </c>
      <c r="J4486">
        <v>0.5</v>
      </c>
      <c r="K4486">
        <v>0</v>
      </c>
    </row>
    <row r="4487" spans="1:11">
      <c r="A4487" s="57">
        <v>41395</v>
      </c>
      <c r="B4487">
        <v>4</v>
      </c>
      <c r="C4487">
        <v>261.5</v>
      </c>
      <c r="D4487">
        <v>261.5</v>
      </c>
      <c r="E4487">
        <v>261.5</v>
      </c>
      <c r="F4487">
        <v>7995</v>
      </c>
      <c r="G4487" t="s">
        <v>563</v>
      </c>
      <c r="H4487" t="s">
        <v>265</v>
      </c>
      <c r="I4487" t="s">
        <v>266</v>
      </c>
      <c r="J4487">
        <v>0.5</v>
      </c>
      <c r="K4487">
        <v>0</v>
      </c>
    </row>
    <row r="4488" spans="1:11">
      <c r="A4488" s="57">
        <v>41395</v>
      </c>
      <c r="B4488">
        <v>772</v>
      </c>
      <c r="C4488">
        <v>60459.37</v>
      </c>
      <c r="D4488">
        <v>60459.37</v>
      </c>
      <c r="E4488">
        <v>60459.37</v>
      </c>
      <c r="F4488">
        <v>7996</v>
      </c>
      <c r="G4488" t="s">
        <v>522</v>
      </c>
      <c r="H4488" t="s">
        <v>265</v>
      </c>
      <c r="I4488" t="s">
        <v>266</v>
      </c>
      <c r="J4488">
        <v>0.5</v>
      </c>
      <c r="K4488">
        <v>0</v>
      </c>
    </row>
    <row r="4489" spans="1:11">
      <c r="A4489" s="57">
        <v>41395</v>
      </c>
      <c r="B4489">
        <v>330</v>
      </c>
      <c r="C4489">
        <v>44269.64</v>
      </c>
      <c r="D4489">
        <v>45602.68</v>
      </c>
      <c r="E4489">
        <v>45602.68</v>
      </c>
      <c r="F4489">
        <v>7996</v>
      </c>
      <c r="G4489" t="s">
        <v>522</v>
      </c>
      <c r="H4489" t="s">
        <v>267</v>
      </c>
      <c r="I4489" t="s">
        <v>266</v>
      </c>
      <c r="J4489">
        <v>0.5</v>
      </c>
      <c r="K4489">
        <v>0</v>
      </c>
    </row>
    <row r="4490" spans="1:11">
      <c r="A4490" s="57">
        <v>41395</v>
      </c>
      <c r="B4490">
        <v>7525</v>
      </c>
      <c r="C4490">
        <v>377894.47</v>
      </c>
      <c r="D4490">
        <v>377894.47</v>
      </c>
      <c r="E4490">
        <v>377894.47</v>
      </c>
      <c r="F4490">
        <v>7997</v>
      </c>
      <c r="G4490" t="s">
        <v>523</v>
      </c>
      <c r="H4490" t="s">
        <v>265</v>
      </c>
      <c r="I4490" t="s">
        <v>266</v>
      </c>
      <c r="J4490">
        <v>0.5</v>
      </c>
      <c r="K4490">
        <v>0</v>
      </c>
    </row>
    <row r="4491" spans="1:11">
      <c r="A4491" s="57">
        <v>41395</v>
      </c>
      <c r="B4491">
        <v>204</v>
      </c>
      <c r="C4491">
        <v>63963.71</v>
      </c>
      <c r="D4491">
        <v>65726.19</v>
      </c>
      <c r="E4491">
        <v>65726.19</v>
      </c>
      <c r="F4491">
        <v>7997</v>
      </c>
      <c r="G4491" t="s">
        <v>523</v>
      </c>
      <c r="H4491" t="s">
        <v>267</v>
      </c>
      <c r="I4491" t="s">
        <v>266</v>
      </c>
      <c r="J4491">
        <v>0.5</v>
      </c>
      <c r="K4491">
        <v>0</v>
      </c>
    </row>
    <row r="4492" spans="1:11">
      <c r="A4492" s="57">
        <v>41395</v>
      </c>
      <c r="B4492">
        <v>126</v>
      </c>
      <c r="C4492">
        <v>11026.97</v>
      </c>
      <c r="D4492">
        <v>11026.97</v>
      </c>
      <c r="E4492">
        <v>11026.97</v>
      </c>
      <c r="F4492">
        <v>7998</v>
      </c>
      <c r="G4492" t="s">
        <v>524</v>
      </c>
      <c r="H4492" t="s">
        <v>265</v>
      </c>
      <c r="I4492" t="s">
        <v>266</v>
      </c>
      <c r="J4492">
        <v>0.5</v>
      </c>
      <c r="K4492">
        <v>0</v>
      </c>
    </row>
    <row r="4493" spans="1:11">
      <c r="A4493" s="57">
        <v>41395</v>
      </c>
      <c r="B4493">
        <v>10</v>
      </c>
      <c r="C4493">
        <v>641.35</v>
      </c>
      <c r="D4493">
        <v>660.63</v>
      </c>
      <c r="E4493">
        <v>660.63</v>
      </c>
      <c r="F4493">
        <v>7998</v>
      </c>
      <c r="G4493" t="s">
        <v>524</v>
      </c>
      <c r="H4493" t="s">
        <v>267</v>
      </c>
      <c r="I4493" t="s">
        <v>266</v>
      </c>
      <c r="J4493">
        <v>0.5</v>
      </c>
      <c r="K4493">
        <v>0</v>
      </c>
    </row>
    <row r="4494" spans="1:11">
      <c r="A4494" s="57">
        <v>41395</v>
      </c>
      <c r="B4494">
        <v>679</v>
      </c>
      <c r="C4494">
        <v>47549.97</v>
      </c>
      <c r="D4494">
        <v>47549.97</v>
      </c>
      <c r="E4494">
        <v>47549.97</v>
      </c>
      <c r="F4494">
        <v>7999</v>
      </c>
      <c r="G4494" t="s">
        <v>525</v>
      </c>
      <c r="H4494" t="s">
        <v>265</v>
      </c>
      <c r="I4494" t="s">
        <v>266</v>
      </c>
      <c r="J4494">
        <v>0.5</v>
      </c>
      <c r="K4494">
        <v>0</v>
      </c>
    </row>
    <row r="4495" spans="1:11">
      <c r="A4495" s="57">
        <v>41395</v>
      </c>
      <c r="B4495">
        <v>769</v>
      </c>
      <c r="C4495">
        <v>72469.19</v>
      </c>
      <c r="D4495">
        <v>74698.289999999994</v>
      </c>
      <c r="E4495">
        <v>74698.289999999994</v>
      </c>
      <c r="F4495">
        <v>7999</v>
      </c>
      <c r="G4495" t="s">
        <v>525</v>
      </c>
      <c r="H4495" t="s">
        <v>267</v>
      </c>
      <c r="I4495" t="s">
        <v>266</v>
      </c>
      <c r="J4495">
        <v>0.5</v>
      </c>
      <c r="K4495">
        <v>0</v>
      </c>
    </row>
    <row r="4496" spans="1:11">
      <c r="A4496" s="57">
        <v>41395</v>
      </c>
      <c r="B4496">
        <v>1458</v>
      </c>
      <c r="C4496">
        <v>525183.67000000004</v>
      </c>
      <c r="D4496">
        <v>525183.67000000004</v>
      </c>
      <c r="E4496">
        <v>525183.67000000004</v>
      </c>
      <c r="F4496">
        <v>8011</v>
      </c>
      <c r="G4496" t="s">
        <v>526</v>
      </c>
      <c r="H4496" t="s">
        <v>265</v>
      </c>
      <c r="I4496" t="s">
        <v>266</v>
      </c>
      <c r="J4496">
        <v>0.5</v>
      </c>
      <c r="K4496">
        <v>0</v>
      </c>
    </row>
    <row r="4497" spans="1:11">
      <c r="A4497" s="57">
        <v>41395</v>
      </c>
      <c r="B4497">
        <v>39</v>
      </c>
      <c r="C4497">
        <v>33964.79</v>
      </c>
      <c r="D4497">
        <v>34983.730000000003</v>
      </c>
      <c r="E4497">
        <v>34983.730000000003</v>
      </c>
      <c r="F4497">
        <v>8011</v>
      </c>
      <c r="G4497" t="s">
        <v>526</v>
      </c>
      <c r="H4497" t="s">
        <v>267</v>
      </c>
      <c r="I4497" t="s">
        <v>266</v>
      </c>
      <c r="J4497">
        <v>0.5</v>
      </c>
      <c r="K4497">
        <v>0</v>
      </c>
    </row>
    <row r="4498" spans="1:11">
      <c r="A4498" s="57">
        <v>41395</v>
      </c>
      <c r="B4498">
        <v>4318</v>
      </c>
      <c r="C4498">
        <v>1686308.32</v>
      </c>
      <c r="D4498">
        <v>1686308.32</v>
      </c>
      <c r="E4498">
        <v>1686308.32</v>
      </c>
      <c r="F4498">
        <v>8021</v>
      </c>
      <c r="G4498" t="s">
        <v>527</v>
      </c>
      <c r="H4498" t="s">
        <v>265</v>
      </c>
      <c r="I4498" t="s">
        <v>266</v>
      </c>
      <c r="J4498">
        <v>0.5</v>
      </c>
      <c r="K4498">
        <v>0</v>
      </c>
    </row>
    <row r="4499" spans="1:11">
      <c r="A4499" s="57">
        <v>41395</v>
      </c>
      <c r="B4499">
        <v>54</v>
      </c>
      <c r="C4499">
        <v>41519.910000000003</v>
      </c>
      <c r="D4499">
        <v>42765.53</v>
      </c>
      <c r="E4499">
        <v>42765.53</v>
      </c>
      <c r="F4499">
        <v>8021</v>
      </c>
      <c r="G4499" t="s">
        <v>527</v>
      </c>
      <c r="H4499" t="s">
        <v>267</v>
      </c>
      <c r="I4499" t="s">
        <v>266</v>
      </c>
      <c r="J4499">
        <v>0.5</v>
      </c>
      <c r="K4499">
        <v>0</v>
      </c>
    </row>
    <row r="4500" spans="1:11">
      <c r="A4500" s="57">
        <v>41395</v>
      </c>
      <c r="B4500">
        <v>1154</v>
      </c>
      <c r="C4500">
        <v>65349.57</v>
      </c>
      <c r="D4500">
        <v>65349.57</v>
      </c>
      <c r="E4500">
        <v>65349.57</v>
      </c>
      <c r="F4500">
        <v>8041</v>
      </c>
      <c r="G4500" t="s">
        <v>528</v>
      </c>
      <c r="H4500" t="s">
        <v>265</v>
      </c>
      <c r="I4500" t="s">
        <v>266</v>
      </c>
      <c r="J4500">
        <v>0.5</v>
      </c>
      <c r="K4500">
        <v>0</v>
      </c>
    </row>
    <row r="4501" spans="1:11">
      <c r="A4501" s="57">
        <v>41395</v>
      </c>
      <c r="B4501">
        <v>3</v>
      </c>
      <c r="C4501">
        <v>229.68</v>
      </c>
      <c r="D4501">
        <v>236.56</v>
      </c>
      <c r="E4501">
        <v>236.56</v>
      </c>
      <c r="F4501">
        <v>8041</v>
      </c>
      <c r="G4501" t="s">
        <v>528</v>
      </c>
      <c r="H4501" t="s">
        <v>267</v>
      </c>
      <c r="I4501" t="s">
        <v>266</v>
      </c>
      <c r="J4501">
        <v>0.5</v>
      </c>
      <c r="K4501">
        <v>0</v>
      </c>
    </row>
    <row r="4502" spans="1:11">
      <c r="A4502" s="57">
        <v>41395</v>
      </c>
      <c r="B4502">
        <v>1481</v>
      </c>
      <c r="C4502">
        <v>439730.87</v>
      </c>
      <c r="D4502">
        <v>439730.87</v>
      </c>
      <c r="E4502">
        <v>439730.87</v>
      </c>
      <c r="F4502">
        <v>8042</v>
      </c>
      <c r="G4502" t="s">
        <v>529</v>
      </c>
      <c r="H4502" t="s">
        <v>265</v>
      </c>
      <c r="I4502" t="s">
        <v>266</v>
      </c>
      <c r="J4502">
        <v>0.5</v>
      </c>
      <c r="K4502">
        <v>0</v>
      </c>
    </row>
    <row r="4503" spans="1:11">
      <c r="A4503" s="57">
        <v>41395</v>
      </c>
      <c r="B4503">
        <v>15</v>
      </c>
      <c r="C4503">
        <v>2658.98</v>
      </c>
      <c r="D4503">
        <v>2738.78</v>
      </c>
      <c r="E4503">
        <v>2738.78</v>
      </c>
      <c r="F4503">
        <v>8042</v>
      </c>
      <c r="G4503" t="s">
        <v>529</v>
      </c>
      <c r="H4503" t="s">
        <v>267</v>
      </c>
      <c r="I4503" t="s">
        <v>266</v>
      </c>
      <c r="J4503">
        <v>0.5</v>
      </c>
      <c r="K4503">
        <v>0</v>
      </c>
    </row>
    <row r="4504" spans="1:11">
      <c r="A4504" s="57">
        <v>41395</v>
      </c>
      <c r="B4504">
        <v>490</v>
      </c>
      <c r="C4504">
        <v>123544.64</v>
      </c>
      <c r="D4504">
        <v>123544.64</v>
      </c>
      <c r="E4504">
        <v>123544.64</v>
      </c>
      <c r="F4504">
        <v>8043</v>
      </c>
      <c r="G4504" t="s">
        <v>530</v>
      </c>
      <c r="H4504" t="s">
        <v>265</v>
      </c>
      <c r="I4504" t="s">
        <v>266</v>
      </c>
      <c r="J4504">
        <v>0.5</v>
      </c>
      <c r="K4504">
        <v>0</v>
      </c>
    </row>
    <row r="4505" spans="1:11">
      <c r="A4505" s="57">
        <v>41395</v>
      </c>
      <c r="B4505">
        <v>104</v>
      </c>
      <c r="C4505">
        <v>31394.85</v>
      </c>
      <c r="D4505">
        <v>32351.53</v>
      </c>
      <c r="E4505">
        <v>32351.53</v>
      </c>
      <c r="F4505">
        <v>8043</v>
      </c>
      <c r="G4505" t="s">
        <v>530</v>
      </c>
      <c r="H4505" t="s">
        <v>267</v>
      </c>
      <c r="I4505" t="s">
        <v>266</v>
      </c>
      <c r="J4505">
        <v>0.5</v>
      </c>
      <c r="K4505">
        <v>0</v>
      </c>
    </row>
    <row r="4506" spans="1:11">
      <c r="A4506" s="57">
        <v>41395</v>
      </c>
      <c r="B4506">
        <v>352</v>
      </c>
      <c r="C4506">
        <v>36005.99</v>
      </c>
      <c r="D4506">
        <v>36005.99</v>
      </c>
      <c r="E4506">
        <v>36005.99</v>
      </c>
      <c r="F4506">
        <v>8049</v>
      </c>
      <c r="G4506" t="s">
        <v>531</v>
      </c>
      <c r="H4506" t="s">
        <v>265</v>
      </c>
      <c r="I4506" t="s">
        <v>266</v>
      </c>
      <c r="J4506">
        <v>0.5</v>
      </c>
      <c r="K4506">
        <v>0</v>
      </c>
    </row>
    <row r="4507" spans="1:11">
      <c r="A4507" s="57">
        <v>41395</v>
      </c>
      <c r="B4507">
        <v>14</v>
      </c>
      <c r="C4507">
        <v>2735.54</v>
      </c>
      <c r="D4507">
        <v>2735.54</v>
      </c>
      <c r="E4507">
        <v>2735.54</v>
      </c>
      <c r="F4507">
        <v>8050</v>
      </c>
      <c r="G4507" t="s">
        <v>532</v>
      </c>
      <c r="H4507" t="s">
        <v>265</v>
      </c>
      <c r="I4507" t="s">
        <v>266</v>
      </c>
      <c r="J4507">
        <v>0.5</v>
      </c>
      <c r="K4507">
        <v>0</v>
      </c>
    </row>
    <row r="4508" spans="1:11">
      <c r="A4508" s="57">
        <v>41395</v>
      </c>
      <c r="B4508">
        <v>1382</v>
      </c>
      <c r="C4508">
        <v>358260.67</v>
      </c>
      <c r="D4508">
        <v>358260.67</v>
      </c>
      <c r="E4508">
        <v>358260.67</v>
      </c>
      <c r="F4508">
        <v>8062</v>
      </c>
      <c r="G4508" t="s">
        <v>533</v>
      </c>
      <c r="H4508" t="s">
        <v>265</v>
      </c>
      <c r="I4508" t="s">
        <v>266</v>
      </c>
      <c r="J4508">
        <v>0.5</v>
      </c>
      <c r="K4508">
        <v>0</v>
      </c>
    </row>
    <row r="4509" spans="1:11">
      <c r="A4509" s="57">
        <v>41395</v>
      </c>
      <c r="B4509">
        <v>92</v>
      </c>
      <c r="C4509">
        <v>77460.25</v>
      </c>
      <c r="D4509">
        <v>79920.350000000006</v>
      </c>
      <c r="E4509">
        <v>79920.350000000006</v>
      </c>
      <c r="F4509">
        <v>8062</v>
      </c>
      <c r="G4509" t="s">
        <v>533</v>
      </c>
      <c r="H4509" t="s">
        <v>267</v>
      </c>
      <c r="I4509" t="s">
        <v>266</v>
      </c>
      <c r="J4509">
        <v>0.5</v>
      </c>
      <c r="K4509">
        <v>0</v>
      </c>
    </row>
    <row r="4510" spans="1:11">
      <c r="A4510" s="57">
        <v>41395</v>
      </c>
      <c r="B4510">
        <v>166</v>
      </c>
      <c r="C4510">
        <v>46256.9</v>
      </c>
      <c r="D4510">
        <v>46256.9</v>
      </c>
      <c r="E4510">
        <v>46256.9</v>
      </c>
      <c r="F4510">
        <v>8071</v>
      </c>
      <c r="G4510" t="s">
        <v>534</v>
      </c>
      <c r="H4510" t="s">
        <v>265</v>
      </c>
      <c r="I4510" t="s">
        <v>266</v>
      </c>
      <c r="J4510">
        <v>0.5</v>
      </c>
      <c r="K4510">
        <v>0</v>
      </c>
    </row>
    <row r="4511" spans="1:11">
      <c r="A4511" s="57">
        <v>41395</v>
      </c>
      <c r="B4511">
        <v>16</v>
      </c>
      <c r="C4511">
        <v>8432.56</v>
      </c>
      <c r="D4511">
        <v>8685.5400000000009</v>
      </c>
      <c r="E4511">
        <v>8685.5400000000009</v>
      </c>
      <c r="F4511">
        <v>8071</v>
      </c>
      <c r="G4511" t="s">
        <v>534</v>
      </c>
      <c r="H4511" t="s">
        <v>267</v>
      </c>
      <c r="I4511" t="s">
        <v>266</v>
      </c>
      <c r="J4511">
        <v>0.5</v>
      </c>
      <c r="K4511">
        <v>0</v>
      </c>
    </row>
    <row r="4512" spans="1:11">
      <c r="A4512" s="57">
        <v>41395</v>
      </c>
      <c r="B4512">
        <v>8449</v>
      </c>
      <c r="C4512">
        <v>2856574.22</v>
      </c>
      <c r="D4512">
        <v>2856574.22</v>
      </c>
      <c r="E4512">
        <v>2856574.22</v>
      </c>
      <c r="F4512">
        <v>8099</v>
      </c>
      <c r="G4512" t="s">
        <v>535</v>
      </c>
      <c r="H4512" t="s">
        <v>265</v>
      </c>
      <c r="I4512" t="s">
        <v>266</v>
      </c>
      <c r="J4512">
        <v>0.5</v>
      </c>
      <c r="K4512">
        <v>0</v>
      </c>
    </row>
    <row r="4513" spans="1:11">
      <c r="A4513" s="57">
        <v>41395</v>
      </c>
      <c r="B4513">
        <v>216</v>
      </c>
      <c r="C4513">
        <v>91755.62</v>
      </c>
      <c r="D4513">
        <v>94142.24</v>
      </c>
      <c r="E4513">
        <v>94142.24</v>
      </c>
      <c r="F4513">
        <v>8099</v>
      </c>
      <c r="G4513" t="s">
        <v>535</v>
      </c>
      <c r="H4513" t="s">
        <v>267</v>
      </c>
      <c r="I4513" t="s">
        <v>266</v>
      </c>
      <c r="J4513">
        <v>0.5</v>
      </c>
      <c r="K4513">
        <v>0</v>
      </c>
    </row>
    <row r="4514" spans="1:11">
      <c r="A4514" s="57">
        <v>41395</v>
      </c>
      <c r="B4514">
        <v>240</v>
      </c>
      <c r="C4514">
        <v>463728.54</v>
      </c>
      <c r="D4514">
        <v>463728.54</v>
      </c>
      <c r="E4514">
        <v>463728.54</v>
      </c>
      <c r="F4514">
        <v>8111</v>
      </c>
      <c r="G4514" t="s">
        <v>536</v>
      </c>
      <c r="H4514" t="s">
        <v>265</v>
      </c>
      <c r="I4514" t="s">
        <v>266</v>
      </c>
      <c r="J4514">
        <v>0.5</v>
      </c>
      <c r="K4514">
        <v>0</v>
      </c>
    </row>
    <row r="4515" spans="1:11">
      <c r="A4515" s="57">
        <v>41395</v>
      </c>
      <c r="B4515">
        <v>6</v>
      </c>
      <c r="C4515">
        <v>7966.7</v>
      </c>
      <c r="D4515">
        <v>8205.7199999999993</v>
      </c>
      <c r="E4515">
        <v>8205.7199999999993</v>
      </c>
      <c r="F4515">
        <v>8111</v>
      </c>
      <c r="G4515" t="s">
        <v>536</v>
      </c>
      <c r="H4515" t="s">
        <v>267</v>
      </c>
      <c r="I4515" t="s">
        <v>266</v>
      </c>
      <c r="J4515">
        <v>0.5</v>
      </c>
      <c r="K4515">
        <v>0</v>
      </c>
    </row>
    <row r="4516" spans="1:11">
      <c r="A4516" s="57">
        <v>41395</v>
      </c>
      <c r="B4516">
        <v>1708</v>
      </c>
      <c r="C4516">
        <v>3280651.96</v>
      </c>
      <c r="D4516">
        <v>3280651.96</v>
      </c>
      <c r="E4516">
        <v>3280651.96</v>
      </c>
      <c r="F4516">
        <v>8211</v>
      </c>
      <c r="G4516" t="s">
        <v>537</v>
      </c>
      <c r="H4516" t="s">
        <v>265</v>
      </c>
      <c r="I4516" t="s">
        <v>266</v>
      </c>
      <c r="J4516">
        <v>0.5</v>
      </c>
      <c r="K4516">
        <v>0</v>
      </c>
    </row>
    <row r="4517" spans="1:11">
      <c r="A4517" s="57">
        <v>41395</v>
      </c>
      <c r="B4517">
        <v>11</v>
      </c>
      <c r="C4517">
        <v>8159.74</v>
      </c>
      <c r="D4517">
        <v>8404.52</v>
      </c>
      <c r="E4517">
        <v>8404.52</v>
      </c>
      <c r="F4517">
        <v>8211</v>
      </c>
      <c r="G4517" t="s">
        <v>537</v>
      </c>
      <c r="H4517" t="s">
        <v>267</v>
      </c>
      <c r="I4517" t="s">
        <v>266</v>
      </c>
      <c r="J4517">
        <v>0.5</v>
      </c>
      <c r="K4517">
        <v>0</v>
      </c>
    </row>
    <row r="4518" spans="1:11">
      <c r="A4518" s="57">
        <v>41395</v>
      </c>
      <c r="B4518">
        <v>5894</v>
      </c>
      <c r="C4518">
        <v>933587.97</v>
      </c>
      <c r="D4518">
        <v>933587.97</v>
      </c>
      <c r="E4518">
        <v>933587.97</v>
      </c>
      <c r="F4518">
        <v>8220</v>
      </c>
      <c r="G4518" t="s">
        <v>538</v>
      </c>
      <c r="H4518" t="s">
        <v>265</v>
      </c>
      <c r="I4518" t="s">
        <v>266</v>
      </c>
      <c r="J4518">
        <v>0.5</v>
      </c>
      <c r="K4518">
        <v>0</v>
      </c>
    </row>
    <row r="4519" spans="1:11">
      <c r="A4519" s="57">
        <v>41395</v>
      </c>
      <c r="B4519">
        <v>102</v>
      </c>
      <c r="C4519">
        <v>72407.61</v>
      </c>
      <c r="D4519">
        <v>74590.95</v>
      </c>
      <c r="E4519">
        <v>74590.95</v>
      </c>
      <c r="F4519">
        <v>8220</v>
      </c>
      <c r="G4519" t="s">
        <v>538</v>
      </c>
      <c r="H4519" t="s">
        <v>267</v>
      </c>
      <c r="I4519" t="s">
        <v>266</v>
      </c>
      <c r="J4519">
        <v>0.5</v>
      </c>
      <c r="K4519">
        <v>0</v>
      </c>
    </row>
    <row r="4520" spans="1:11">
      <c r="A4520" s="57">
        <v>41395</v>
      </c>
      <c r="B4520">
        <v>5</v>
      </c>
      <c r="C4520">
        <v>985.69</v>
      </c>
      <c r="D4520">
        <v>1015.25</v>
      </c>
      <c r="E4520">
        <v>1015.25</v>
      </c>
      <c r="F4520">
        <v>8244</v>
      </c>
      <c r="G4520" t="s">
        <v>539</v>
      </c>
      <c r="H4520" t="s">
        <v>267</v>
      </c>
      <c r="I4520" t="s">
        <v>266</v>
      </c>
      <c r="J4520">
        <v>0.5</v>
      </c>
      <c r="K4520">
        <v>0</v>
      </c>
    </row>
    <row r="4521" spans="1:11">
      <c r="A4521" s="57">
        <v>41395</v>
      </c>
      <c r="B4521">
        <v>205</v>
      </c>
      <c r="C4521">
        <v>159338.51</v>
      </c>
      <c r="D4521">
        <v>159338.51</v>
      </c>
      <c r="E4521">
        <v>159338.51</v>
      </c>
      <c r="F4521">
        <v>8249</v>
      </c>
      <c r="G4521" t="s">
        <v>540</v>
      </c>
      <c r="H4521" t="s">
        <v>265</v>
      </c>
      <c r="I4521" t="s">
        <v>266</v>
      </c>
      <c r="J4521">
        <v>0.5</v>
      </c>
      <c r="K4521">
        <v>0</v>
      </c>
    </row>
    <row r="4522" spans="1:11">
      <c r="A4522" s="57">
        <v>41395</v>
      </c>
      <c r="B4522">
        <v>6</v>
      </c>
      <c r="C4522">
        <v>2631.31</v>
      </c>
      <c r="D4522">
        <v>2710.23</v>
      </c>
      <c r="E4522">
        <v>2710.23</v>
      </c>
      <c r="F4522">
        <v>8249</v>
      </c>
      <c r="G4522" t="s">
        <v>540</v>
      </c>
      <c r="H4522" t="s">
        <v>267</v>
      </c>
      <c r="I4522" t="s">
        <v>266</v>
      </c>
      <c r="J4522">
        <v>0.5</v>
      </c>
      <c r="K4522">
        <v>0</v>
      </c>
    </row>
    <row r="4523" spans="1:11">
      <c r="A4523" s="57">
        <v>41395</v>
      </c>
      <c r="B4523">
        <v>1315</v>
      </c>
      <c r="C4523">
        <v>726614.69</v>
      </c>
      <c r="D4523">
        <v>726614.69</v>
      </c>
      <c r="E4523">
        <v>726614.69</v>
      </c>
      <c r="F4523">
        <v>8299</v>
      </c>
      <c r="G4523" t="s">
        <v>541</v>
      </c>
      <c r="H4523" t="s">
        <v>265</v>
      </c>
      <c r="I4523" t="s">
        <v>266</v>
      </c>
      <c r="J4523">
        <v>0.5</v>
      </c>
      <c r="K4523">
        <v>0</v>
      </c>
    </row>
    <row r="4524" spans="1:11">
      <c r="A4524" s="57">
        <v>41395</v>
      </c>
      <c r="B4524">
        <v>227</v>
      </c>
      <c r="C4524">
        <v>60109.9</v>
      </c>
      <c r="D4524">
        <v>62021.3</v>
      </c>
      <c r="E4524">
        <v>62021.3</v>
      </c>
      <c r="F4524">
        <v>8299</v>
      </c>
      <c r="G4524" t="s">
        <v>541</v>
      </c>
      <c r="H4524" t="s">
        <v>267</v>
      </c>
      <c r="I4524" t="s">
        <v>266</v>
      </c>
      <c r="J4524">
        <v>0.5</v>
      </c>
      <c r="K4524">
        <v>0</v>
      </c>
    </row>
    <row r="4525" spans="1:11">
      <c r="A4525" s="57">
        <v>41395</v>
      </c>
      <c r="B4525">
        <v>413</v>
      </c>
      <c r="C4525">
        <v>131490.89000000001</v>
      </c>
      <c r="D4525">
        <v>131490.89000000001</v>
      </c>
      <c r="E4525">
        <v>131490.89000000001</v>
      </c>
      <c r="F4525">
        <v>8351</v>
      </c>
      <c r="G4525" t="s">
        <v>542</v>
      </c>
      <c r="H4525" t="s">
        <v>265</v>
      </c>
      <c r="I4525" t="s">
        <v>266</v>
      </c>
      <c r="J4525">
        <v>0.5</v>
      </c>
      <c r="K4525">
        <v>0</v>
      </c>
    </row>
    <row r="4526" spans="1:11">
      <c r="A4526" s="57">
        <v>41395</v>
      </c>
      <c r="B4526">
        <v>1</v>
      </c>
      <c r="C4526">
        <v>49.92</v>
      </c>
      <c r="D4526">
        <v>51.42</v>
      </c>
      <c r="E4526">
        <v>51.42</v>
      </c>
      <c r="F4526">
        <v>8351</v>
      </c>
      <c r="G4526" t="s">
        <v>542</v>
      </c>
      <c r="H4526" t="s">
        <v>267</v>
      </c>
      <c r="I4526" t="s">
        <v>266</v>
      </c>
      <c r="J4526">
        <v>0.5</v>
      </c>
      <c r="K4526">
        <v>0</v>
      </c>
    </row>
    <row r="4527" spans="1:11">
      <c r="A4527" s="57">
        <v>41395</v>
      </c>
      <c r="B4527">
        <v>23641</v>
      </c>
      <c r="C4527">
        <v>1976070.38</v>
      </c>
      <c r="D4527">
        <v>1976070.38</v>
      </c>
      <c r="E4527">
        <v>1976070.38</v>
      </c>
      <c r="F4527">
        <v>8398</v>
      </c>
      <c r="G4527" t="s">
        <v>543</v>
      </c>
      <c r="H4527" t="s">
        <v>265</v>
      </c>
      <c r="I4527" t="s">
        <v>266</v>
      </c>
      <c r="J4527">
        <v>0.5</v>
      </c>
      <c r="K4527">
        <v>0</v>
      </c>
    </row>
    <row r="4528" spans="1:11">
      <c r="A4528" s="57">
        <v>41395</v>
      </c>
      <c r="B4528">
        <v>759</v>
      </c>
      <c r="C4528">
        <v>97059.59</v>
      </c>
      <c r="D4528">
        <v>100154.45</v>
      </c>
      <c r="E4528">
        <v>100154.45</v>
      </c>
      <c r="F4528">
        <v>8398</v>
      </c>
      <c r="G4528" t="s">
        <v>543</v>
      </c>
      <c r="H4528" t="s">
        <v>267</v>
      </c>
      <c r="I4528" t="s">
        <v>266</v>
      </c>
      <c r="J4528">
        <v>0.5</v>
      </c>
      <c r="K4528">
        <v>0</v>
      </c>
    </row>
    <row r="4529" spans="1:11">
      <c r="A4529" s="57">
        <v>41395</v>
      </c>
      <c r="B4529">
        <v>3</v>
      </c>
      <c r="C4529">
        <v>128.9</v>
      </c>
      <c r="D4529">
        <v>128.9</v>
      </c>
      <c r="E4529">
        <v>128.9</v>
      </c>
      <c r="F4529">
        <v>8641</v>
      </c>
      <c r="G4529" t="s">
        <v>544</v>
      </c>
      <c r="H4529" t="s">
        <v>265</v>
      </c>
      <c r="I4529" t="s">
        <v>266</v>
      </c>
      <c r="J4529">
        <v>0.5</v>
      </c>
      <c r="K4529">
        <v>0</v>
      </c>
    </row>
    <row r="4530" spans="1:11">
      <c r="A4530" s="57">
        <v>41395</v>
      </c>
      <c r="B4530">
        <v>13</v>
      </c>
      <c r="C4530">
        <v>11926.58</v>
      </c>
      <c r="D4530">
        <v>12284.42</v>
      </c>
      <c r="E4530">
        <v>12284.42</v>
      </c>
      <c r="F4530">
        <v>8641</v>
      </c>
      <c r="G4530" t="s">
        <v>544</v>
      </c>
      <c r="H4530" t="s">
        <v>267</v>
      </c>
      <c r="I4530" t="s">
        <v>266</v>
      </c>
      <c r="J4530">
        <v>0.5</v>
      </c>
      <c r="K4530">
        <v>0</v>
      </c>
    </row>
    <row r="4531" spans="1:11">
      <c r="A4531" s="57">
        <v>41395</v>
      </c>
      <c r="B4531">
        <v>23</v>
      </c>
      <c r="C4531">
        <v>2290.2399999999998</v>
      </c>
      <c r="D4531">
        <v>2358.98</v>
      </c>
      <c r="E4531">
        <v>2358.98</v>
      </c>
      <c r="F4531">
        <v>8661</v>
      </c>
      <c r="G4531" t="s">
        <v>545</v>
      </c>
      <c r="H4531" t="s">
        <v>267</v>
      </c>
      <c r="I4531" t="s">
        <v>266</v>
      </c>
      <c r="J4531">
        <v>0.5</v>
      </c>
      <c r="K4531">
        <v>0</v>
      </c>
    </row>
    <row r="4532" spans="1:11">
      <c r="A4532" s="57">
        <v>41395</v>
      </c>
      <c r="B4532">
        <v>3</v>
      </c>
      <c r="C4532">
        <v>34.33</v>
      </c>
      <c r="D4532">
        <v>35.369999999999997</v>
      </c>
      <c r="E4532">
        <v>35.369999999999997</v>
      </c>
      <c r="F4532">
        <v>8675</v>
      </c>
      <c r="G4532" t="s">
        <v>546</v>
      </c>
      <c r="H4532" t="s">
        <v>267</v>
      </c>
      <c r="I4532" t="s">
        <v>266</v>
      </c>
      <c r="J4532">
        <v>0.5</v>
      </c>
      <c r="K4532">
        <v>0</v>
      </c>
    </row>
    <row r="4533" spans="1:11">
      <c r="A4533" s="57">
        <v>41395</v>
      </c>
      <c r="B4533">
        <v>3423</v>
      </c>
      <c r="C4533">
        <v>500794.81</v>
      </c>
      <c r="D4533">
        <v>500794.81</v>
      </c>
      <c r="E4533">
        <v>500794.81</v>
      </c>
      <c r="F4533">
        <v>8699</v>
      </c>
      <c r="G4533" t="s">
        <v>547</v>
      </c>
      <c r="H4533" t="s">
        <v>265</v>
      </c>
      <c r="I4533" t="s">
        <v>266</v>
      </c>
      <c r="J4533">
        <v>0.5</v>
      </c>
      <c r="K4533">
        <v>0</v>
      </c>
    </row>
    <row r="4534" spans="1:11">
      <c r="A4534" s="57">
        <v>41395</v>
      </c>
      <c r="B4534">
        <v>152</v>
      </c>
      <c r="C4534">
        <v>47618.3</v>
      </c>
      <c r="D4534">
        <v>49149.96</v>
      </c>
      <c r="E4534">
        <v>49149.96</v>
      </c>
      <c r="F4534">
        <v>8699</v>
      </c>
      <c r="G4534" t="s">
        <v>547</v>
      </c>
      <c r="H4534" t="s">
        <v>267</v>
      </c>
      <c r="I4534" t="s">
        <v>266</v>
      </c>
      <c r="J4534">
        <v>0.5</v>
      </c>
      <c r="K4534">
        <v>0</v>
      </c>
    </row>
    <row r="4535" spans="1:11">
      <c r="A4535" s="57">
        <v>41395</v>
      </c>
      <c r="B4535">
        <v>1</v>
      </c>
      <c r="C4535">
        <v>10.39</v>
      </c>
      <c r="D4535">
        <v>10.71</v>
      </c>
      <c r="E4535">
        <v>10.71</v>
      </c>
      <c r="F4535">
        <v>8734</v>
      </c>
      <c r="G4535" t="s">
        <v>566</v>
      </c>
      <c r="H4535" t="s">
        <v>267</v>
      </c>
      <c r="I4535" t="s">
        <v>266</v>
      </c>
      <c r="J4535">
        <v>0.5</v>
      </c>
      <c r="K4535">
        <v>0</v>
      </c>
    </row>
    <row r="4536" spans="1:11">
      <c r="A4536" s="57">
        <v>41395</v>
      </c>
      <c r="B4536">
        <v>122</v>
      </c>
      <c r="C4536">
        <v>61006.55</v>
      </c>
      <c r="D4536">
        <v>61006.55</v>
      </c>
      <c r="E4536">
        <v>61006.55</v>
      </c>
      <c r="F4536">
        <v>8911</v>
      </c>
      <c r="G4536" t="s">
        <v>548</v>
      </c>
      <c r="H4536" t="s">
        <v>265</v>
      </c>
      <c r="I4536" t="s">
        <v>266</v>
      </c>
      <c r="J4536">
        <v>0.5</v>
      </c>
      <c r="K4536">
        <v>0</v>
      </c>
    </row>
    <row r="4537" spans="1:11">
      <c r="A4537" s="57">
        <v>41395</v>
      </c>
      <c r="B4537">
        <v>3</v>
      </c>
      <c r="C4537">
        <v>987.95</v>
      </c>
      <c r="D4537">
        <v>1017.59</v>
      </c>
      <c r="E4537">
        <v>1017.59</v>
      </c>
      <c r="F4537">
        <v>8911</v>
      </c>
      <c r="G4537" t="s">
        <v>548</v>
      </c>
      <c r="H4537" t="s">
        <v>267</v>
      </c>
      <c r="I4537" t="s">
        <v>266</v>
      </c>
      <c r="J4537">
        <v>0.5</v>
      </c>
      <c r="K4537">
        <v>0</v>
      </c>
    </row>
    <row r="4538" spans="1:11">
      <c r="A4538" s="57">
        <v>41395</v>
      </c>
      <c r="B4538">
        <v>1504</v>
      </c>
      <c r="C4538">
        <v>590509.30000000005</v>
      </c>
      <c r="D4538">
        <v>590509.30000000005</v>
      </c>
      <c r="E4538">
        <v>590509.30000000005</v>
      </c>
      <c r="F4538">
        <v>8931</v>
      </c>
      <c r="G4538" t="s">
        <v>549</v>
      </c>
      <c r="H4538" t="s">
        <v>265</v>
      </c>
      <c r="I4538" t="s">
        <v>266</v>
      </c>
      <c r="J4538">
        <v>0.5</v>
      </c>
      <c r="K4538">
        <v>0</v>
      </c>
    </row>
    <row r="4539" spans="1:11">
      <c r="A4539" s="57">
        <v>41395</v>
      </c>
      <c r="B4539">
        <v>20</v>
      </c>
      <c r="C4539">
        <v>4734.6000000000004</v>
      </c>
      <c r="D4539">
        <v>4879.74</v>
      </c>
      <c r="E4539">
        <v>4879.74</v>
      </c>
      <c r="F4539">
        <v>8931</v>
      </c>
      <c r="G4539" t="s">
        <v>549</v>
      </c>
      <c r="H4539" t="s">
        <v>267</v>
      </c>
      <c r="I4539" t="s">
        <v>266</v>
      </c>
      <c r="J4539">
        <v>0.5</v>
      </c>
      <c r="K4539">
        <v>0</v>
      </c>
    </row>
    <row r="4540" spans="1:11">
      <c r="A4540" s="57">
        <v>41395</v>
      </c>
      <c r="B4540">
        <v>920</v>
      </c>
      <c r="C4540">
        <v>567311.49</v>
      </c>
      <c r="D4540">
        <v>567311.49</v>
      </c>
      <c r="E4540">
        <v>567311.49</v>
      </c>
      <c r="F4540">
        <v>8999</v>
      </c>
      <c r="G4540" t="s">
        <v>550</v>
      </c>
      <c r="H4540" t="s">
        <v>265</v>
      </c>
      <c r="I4540" t="s">
        <v>266</v>
      </c>
      <c r="J4540">
        <v>0.5</v>
      </c>
      <c r="K4540">
        <v>0</v>
      </c>
    </row>
    <row r="4541" spans="1:11">
      <c r="A4541" s="57">
        <v>41395</v>
      </c>
      <c r="B4541">
        <v>748</v>
      </c>
      <c r="C4541">
        <v>138450.82999999999</v>
      </c>
      <c r="D4541">
        <v>143297.03</v>
      </c>
      <c r="E4541">
        <v>143297.03</v>
      </c>
      <c r="F4541">
        <v>8999</v>
      </c>
      <c r="G4541" t="s">
        <v>550</v>
      </c>
      <c r="H4541" t="s">
        <v>267</v>
      </c>
      <c r="I4541" t="s">
        <v>266</v>
      </c>
      <c r="J4541">
        <v>0.5</v>
      </c>
      <c r="K4541">
        <v>0</v>
      </c>
    </row>
    <row r="4542" spans="1:11">
      <c r="A4542" s="57">
        <v>41395</v>
      </c>
      <c r="B4542">
        <v>4</v>
      </c>
      <c r="C4542">
        <v>165.48</v>
      </c>
      <c r="D4542">
        <v>177.16</v>
      </c>
      <c r="E4542">
        <v>177.16</v>
      </c>
      <c r="F4542">
        <v>9222</v>
      </c>
      <c r="G4542" t="s">
        <v>551</v>
      </c>
      <c r="H4542" t="s">
        <v>267</v>
      </c>
      <c r="I4542" t="s">
        <v>266</v>
      </c>
      <c r="J4542">
        <v>0.5</v>
      </c>
      <c r="K4542">
        <v>0</v>
      </c>
    </row>
    <row r="4543" spans="1:11">
      <c r="A4543" s="57">
        <v>41395</v>
      </c>
      <c r="B4543">
        <v>16</v>
      </c>
      <c r="C4543">
        <v>2864.51</v>
      </c>
      <c r="D4543">
        <v>2952.55</v>
      </c>
      <c r="E4543">
        <v>2952.55</v>
      </c>
      <c r="F4543">
        <v>9311</v>
      </c>
      <c r="G4543" t="s">
        <v>552</v>
      </c>
      <c r="H4543" t="s">
        <v>267</v>
      </c>
      <c r="I4543" t="s">
        <v>266</v>
      </c>
      <c r="J4543">
        <v>0.5</v>
      </c>
      <c r="K4543">
        <v>0</v>
      </c>
    </row>
    <row r="4544" spans="1:11">
      <c r="A4544" s="57">
        <v>41395</v>
      </c>
      <c r="B4544">
        <v>34395</v>
      </c>
      <c r="C4544">
        <v>20036107.390000001</v>
      </c>
      <c r="D4544">
        <v>20036107.390000001</v>
      </c>
      <c r="E4544">
        <v>20036107.390000001</v>
      </c>
      <c r="F4544">
        <v>9399</v>
      </c>
      <c r="G4544" t="s">
        <v>553</v>
      </c>
      <c r="H4544" t="s">
        <v>265</v>
      </c>
      <c r="I4544" t="s">
        <v>266</v>
      </c>
      <c r="J4544">
        <v>0.5</v>
      </c>
      <c r="K4544">
        <v>0</v>
      </c>
    </row>
    <row r="4545" spans="1:11">
      <c r="A4545" s="57">
        <v>41395</v>
      </c>
      <c r="B4545">
        <v>1778</v>
      </c>
      <c r="C4545">
        <v>81375.27</v>
      </c>
      <c r="D4545">
        <v>83837.81</v>
      </c>
      <c r="E4545">
        <v>83837.81</v>
      </c>
      <c r="F4545">
        <v>9399</v>
      </c>
      <c r="G4545" t="s">
        <v>553</v>
      </c>
      <c r="H4545" t="s">
        <v>267</v>
      </c>
      <c r="I4545" t="s">
        <v>266</v>
      </c>
      <c r="J4545">
        <v>0.5</v>
      </c>
      <c r="K4545">
        <v>0</v>
      </c>
    </row>
    <row r="4546" spans="1:11">
      <c r="A4546" s="57">
        <v>41395</v>
      </c>
      <c r="B4546">
        <v>14204</v>
      </c>
      <c r="C4546">
        <v>1536367.06</v>
      </c>
      <c r="D4546">
        <v>1536367.06</v>
      </c>
      <c r="E4546">
        <v>1536367.06</v>
      </c>
      <c r="F4546">
        <v>9402</v>
      </c>
      <c r="G4546" t="s">
        <v>554</v>
      </c>
      <c r="H4546" t="s">
        <v>265</v>
      </c>
      <c r="I4546" t="s">
        <v>266</v>
      </c>
      <c r="J4546">
        <v>0.5</v>
      </c>
      <c r="K4546">
        <v>0</v>
      </c>
    </row>
    <row r="4547" spans="1:11">
      <c r="A4547" s="57">
        <v>41395</v>
      </c>
      <c r="B4547">
        <v>54</v>
      </c>
      <c r="C4547">
        <v>4126.9399999999996</v>
      </c>
      <c r="D4547">
        <v>4250.7</v>
      </c>
      <c r="E4547">
        <v>4250.7</v>
      </c>
      <c r="F4547">
        <v>9402</v>
      </c>
      <c r="G4547" t="s">
        <v>554</v>
      </c>
      <c r="H4547" t="s">
        <v>267</v>
      </c>
      <c r="I4547" t="s">
        <v>266</v>
      </c>
      <c r="J4547">
        <v>0.5</v>
      </c>
      <c r="K4547">
        <v>0</v>
      </c>
    </row>
    <row r="4548" spans="1:11">
      <c r="A4548" s="57">
        <v>41365</v>
      </c>
      <c r="B4548">
        <v>320</v>
      </c>
      <c r="C4548">
        <v>126384.14</v>
      </c>
      <c r="D4548">
        <v>126384.14</v>
      </c>
      <c r="E4548">
        <v>126384.14</v>
      </c>
      <c r="F4548">
        <v>1520</v>
      </c>
      <c r="G4548" t="s">
        <v>317</v>
      </c>
      <c r="H4548" t="s">
        <v>265</v>
      </c>
      <c r="I4548" t="s">
        <v>268</v>
      </c>
      <c r="J4548">
        <v>0.5</v>
      </c>
      <c r="K4548">
        <v>0</v>
      </c>
    </row>
    <row r="4549" spans="1:11">
      <c r="A4549" s="57">
        <v>41365</v>
      </c>
      <c r="B4549">
        <v>30</v>
      </c>
      <c r="C4549">
        <v>5064.96</v>
      </c>
      <c r="D4549">
        <v>5135.5200000000004</v>
      </c>
      <c r="E4549">
        <v>5135.5200000000004</v>
      </c>
      <c r="F4549">
        <v>1520</v>
      </c>
      <c r="G4549" t="s">
        <v>317</v>
      </c>
      <c r="H4549" t="s">
        <v>267</v>
      </c>
      <c r="I4549" t="s">
        <v>268</v>
      </c>
      <c r="J4549">
        <v>0.5</v>
      </c>
      <c r="K4549">
        <v>0</v>
      </c>
    </row>
    <row r="4550" spans="1:11">
      <c r="A4550" s="57">
        <v>41365</v>
      </c>
      <c r="B4550">
        <v>55</v>
      </c>
      <c r="C4550">
        <v>44142.49</v>
      </c>
      <c r="D4550">
        <v>44142.49</v>
      </c>
      <c r="E4550">
        <v>44142.49</v>
      </c>
      <c r="F4550">
        <v>1711</v>
      </c>
      <c r="G4550" t="s">
        <v>318</v>
      </c>
      <c r="H4550" t="s">
        <v>265</v>
      </c>
      <c r="I4550" t="s">
        <v>266</v>
      </c>
      <c r="J4550">
        <v>0.5</v>
      </c>
      <c r="K4550">
        <v>0</v>
      </c>
    </row>
    <row r="4551" spans="1:11">
      <c r="A4551" s="57">
        <v>41365</v>
      </c>
      <c r="B4551">
        <v>13</v>
      </c>
      <c r="C4551">
        <v>6507.98</v>
      </c>
      <c r="D4551">
        <v>6507.98</v>
      </c>
      <c r="E4551">
        <v>6507.98</v>
      </c>
      <c r="F4551">
        <v>1731</v>
      </c>
      <c r="G4551" t="s">
        <v>319</v>
      </c>
      <c r="H4551" t="s">
        <v>265</v>
      </c>
      <c r="I4551" t="s">
        <v>266</v>
      </c>
      <c r="J4551">
        <v>0.5</v>
      </c>
      <c r="K4551">
        <v>0</v>
      </c>
    </row>
    <row r="4552" spans="1:11">
      <c r="A4552" s="57">
        <v>41365</v>
      </c>
      <c r="B4552">
        <v>1</v>
      </c>
      <c r="C4552">
        <v>72.010000000000005</v>
      </c>
      <c r="D4552">
        <v>74.17</v>
      </c>
      <c r="E4552">
        <v>74.17</v>
      </c>
      <c r="F4552">
        <v>1750</v>
      </c>
      <c r="G4552" t="s">
        <v>567</v>
      </c>
      <c r="H4552" t="s">
        <v>267</v>
      </c>
      <c r="I4552" t="s">
        <v>266</v>
      </c>
      <c r="J4552">
        <v>0.5</v>
      </c>
      <c r="K4552">
        <v>0</v>
      </c>
    </row>
    <row r="4553" spans="1:11">
      <c r="A4553" s="57">
        <v>41365</v>
      </c>
      <c r="B4553">
        <v>1</v>
      </c>
      <c r="C4553">
        <v>145.83000000000001</v>
      </c>
      <c r="D4553">
        <v>150.21</v>
      </c>
      <c r="E4553">
        <v>150.21</v>
      </c>
      <c r="F4553">
        <v>1771</v>
      </c>
      <c r="G4553" t="s">
        <v>570</v>
      </c>
      <c r="H4553" t="s">
        <v>267</v>
      </c>
      <c r="I4553" t="s">
        <v>266</v>
      </c>
      <c r="J4553">
        <v>0.5</v>
      </c>
      <c r="K4553">
        <v>0</v>
      </c>
    </row>
    <row r="4554" spans="1:11">
      <c r="A4554" s="57">
        <v>41365</v>
      </c>
      <c r="B4554">
        <v>2</v>
      </c>
      <c r="C4554">
        <v>59</v>
      </c>
      <c r="D4554">
        <v>59</v>
      </c>
      <c r="E4554">
        <v>59</v>
      </c>
      <c r="F4554">
        <v>1799</v>
      </c>
      <c r="G4554" t="s">
        <v>320</v>
      </c>
      <c r="H4554" t="s">
        <v>265</v>
      </c>
      <c r="I4554" t="s">
        <v>266</v>
      </c>
      <c r="J4554">
        <v>0.5</v>
      </c>
      <c r="K4554">
        <v>0</v>
      </c>
    </row>
    <row r="4555" spans="1:11">
      <c r="A4555" s="57">
        <v>41365</v>
      </c>
      <c r="B4555">
        <v>2</v>
      </c>
      <c r="C4555">
        <v>129.53</v>
      </c>
      <c r="D4555">
        <v>133.41</v>
      </c>
      <c r="E4555">
        <v>133.41</v>
      </c>
      <c r="F4555">
        <v>1799</v>
      </c>
      <c r="G4555" t="s">
        <v>320</v>
      </c>
      <c r="H4555" t="s">
        <v>267</v>
      </c>
      <c r="I4555" t="s">
        <v>266</v>
      </c>
      <c r="J4555">
        <v>0.5</v>
      </c>
      <c r="K4555">
        <v>0</v>
      </c>
    </row>
    <row r="4556" spans="1:11">
      <c r="A4556" s="57">
        <v>41365</v>
      </c>
      <c r="B4556">
        <v>4701</v>
      </c>
      <c r="C4556">
        <v>1014415.65</v>
      </c>
      <c r="D4556">
        <v>1014415.65</v>
      </c>
      <c r="E4556">
        <v>1014415.65</v>
      </c>
      <c r="F4556">
        <v>2741</v>
      </c>
      <c r="G4556" t="s">
        <v>321</v>
      </c>
      <c r="H4556" t="s">
        <v>265</v>
      </c>
      <c r="I4556" t="s">
        <v>266</v>
      </c>
      <c r="J4556">
        <v>0.5</v>
      </c>
      <c r="K4556">
        <v>0</v>
      </c>
    </row>
    <row r="4557" spans="1:11">
      <c r="A4557" s="57">
        <v>41365</v>
      </c>
      <c r="B4557">
        <v>45</v>
      </c>
      <c r="C4557">
        <v>12894.68</v>
      </c>
      <c r="D4557">
        <v>13031.68</v>
      </c>
      <c r="E4557">
        <v>13031.68</v>
      </c>
      <c r="F4557">
        <v>2741</v>
      </c>
      <c r="G4557" t="s">
        <v>321</v>
      </c>
      <c r="H4557" t="s">
        <v>267</v>
      </c>
      <c r="I4557" t="s">
        <v>266</v>
      </c>
      <c r="J4557">
        <v>0.5</v>
      </c>
      <c r="K4557">
        <v>0</v>
      </c>
    </row>
    <row r="4558" spans="1:11">
      <c r="A4558" s="57">
        <v>41365</v>
      </c>
      <c r="B4558">
        <v>167</v>
      </c>
      <c r="C4558">
        <v>22584.98</v>
      </c>
      <c r="D4558">
        <v>23301.86</v>
      </c>
      <c r="E4558">
        <v>23301.86</v>
      </c>
      <c r="F4558">
        <v>4011</v>
      </c>
      <c r="G4558" t="s">
        <v>322</v>
      </c>
      <c r="H4558" t="s">
        <v>267</v>
      </c>
      <c r="I4558" t="s">
        <v>266</v>
      </c>
      <c r="J4558">
        <v>0.5</v>
      </c>
      <c r="K4558">
        <v>0</v>
      </c>
    </row>
    <row r="4559" spans="1:11">
      <c r="A4559" s="57">
        <v>41365</v>
      </c>
      <c r="B4559">
        <v>394</v>
      </c>
      <c r="C4559">
        <v>35801.68</v>
      </c>
      <c r="D4559">
        <v>35801.68</v>
      </c>
      <c r="E4559">
        <v>35801.68</v>
      </c>
      <c r="F4559">
        <v>4111</v>
      </c>
      <c r="G4559" t="s">
        <v>323</v>
      </c>
      <c r="H4559" t="s">
        <v>265</v>
      </c>
      <c r="I4559" t="s">
        <v>266</v>
      </c>
      <c r="J4559">
        <v>0.5</v>
      </c>
      <c r="K4559">
        <v>0</v>
      </c>
    </row>
    <row r="4560" spans="1:11">
      <c r="A4560" s="57">
        <v>41365</v>
      </c>
      <c r="B4560">
        <v>346</v>
      </c>
      <c r="C4560">
        <v>18381.47</v>
      </c>
      <c r="D4560">
        <v>18955.75</v>
      </c>
      <c r="E4560">
        <v>18955.75</v>
      </c>
      <c r="F4560">
        <v>4111</v>
      </c>
      <c r="G4560" t="s">
        <v>323</v>
      </c>
      <c r="H4560" t="s">
        <v>267</v>
      </c>
      <c r="I4560" t="s">
        <v>266</v>
      </c>
      <c r="J4560">
        <v>0.5</v>
      </c>
      <c r="K4560">
        <v>0</v>
      </c>
    </row>
    <row r="4561" spans="1:11">
      <c r="A4561" s="57">
        <v>41365</v>
      </c>
      <c r="B4561">
        <v>293</v>
      </c>
      <c r="C4561">
        <v>19545.97</v>
      </c>
      <c r="D4561">
        <v>19545.97</v>
      </c>
      <c r="E4561">
        <v>19545.97</v>
      </c>
      <c r="F4561">
        <v>4112</v>
      </c>
      <c r="G4561" t="s">
        <v>324</v>
      </c>
      <c r="H4561" t="s">
        <v>265</v>
      </c>
      <c r="I4561" t="s">
        <v>266</v>
      </c>
      <c r="J4561">
        <v>0.5</v>
      </c>
      <c r="K4561">
        <v>0</v>
      </c>
    </row>
    <row r="4562" spans="1:11">
      <c r="A4562" s="57">
        <v>41365</v>
      </c>
      <c r="B4562">
        <v>557</v>
      </c>
      <c r="C4562">
        <v>67087.39</v>
      </c>
      <c r="D4562">
        <v>69332.77</v>
      </c>
      <c r="E4562">
        <v>69332.77</v>
      </c>
      <c r="F4562">
        <v>4112</v>
      </c>
      <c r="G4562" t="s">
        <v>324</v>
      </c>
      <c r="H4562" t="s">
        <v>267</v>
      </c>
      <c r="I4562" t="s">
        <v>266</v>
      </c>
      <c r="J4562">
        <v>0.5</v>
      </c>
      <c r="K4562">
        <v>0</v>
      </c>
    </row>
    <row r="4563" spans="1:11">
      <c r="A4563" s="57">
        <v>41365</v>
      </c>
      <c r="B4563">
        <v>106</v>
      </c>
      <c r="C4563">
        <v>20702.62</v>
      </c>
      <c r="D4563">
        <v>20702.62</v>
      </c>
      <c r="E4563">
        <v>20702.62</v>
      </c>
      <c r="F4563">
        <v>4119</v>
      </c>
      <c r="G4563" t="s">
        <v>325</v>
      </c>
      <c r="H4563" t="s">
        <v>265</v>
      </c>
      <c r="I4563" t="s">
        <v>266</v>
      </c>
      <c r="J4563">
        <v>0.5</v>
      </c>
      <c r="K4563">
        <v>0</v>
      </c>
    </row>
    <row r="4564" spans="1:11">
      <c r="A4564" s="57">
        <v>41365</v>
      </c>
      <c r="B4564">
        <v>1</v>
      </c>
      <c r="C4564">
        <v>429.76</v>
      </c>
      <c r="D4564">
        <v>442.66</v>
      </c>
      <c r="E4564">
        <v>442.66</v>
      </c>
      <c r="F4564">
        <v>4119</v>
      </c>
      <c r="G4564" t="s">
        <v>325</v>
      </c>
      <c r="H4564" t="s">
        <v>267</v>
      </c>
      <c r="I4564" t="s">
        <v>266</v>
      </c>
      <c r="J4564">
        <v>0.5</v>
      </c>
      <c r="K4564">
        <v>0</v>
      </c>
    </row>
    <row r="4565" spans="1:11">
      <c r="A4565" s="57">
        <v>41365</v>
      </c>
      <c r="B4565">
        <v>1</v>
      </c>
      <c r="C4565">
        <v>0.02</v>
      </c>
      <c r="D4565">
        <v>0</v>
      </c>
      <c r="E4565">
        <v>0.02</v>
      </c>
      <c r="F4565">
        <v>4121</v>
      </c>
      <c r="G4565" t="s">
        <v>326</v>
      </c>
      <c r="H4565" t="s">
        <v>265</v>
      </c>
      <c r="I4565">
        <v>0</v>
      </c>
      <c r="J4565">
        <v>0</v>
      </c>
      <c r="K4565">
        <v>0</v>
      </c>
    </row>
    <row r="4566" spans="1:11">
      <c r="A4566" s="57">
        <v>41365</v>
      </c>
      <c r="B4566">
        <v>16442</v>
      </c>
      <c r="C4566">
        <v>734807.43</v>
      </c>
      <c r="D4566">
        <v>734807.43</v>
      </c>
      <c r="E4566">
        <v>734807.43</v>
      </c>
      <c r="F4566">
        <v>4121</v>
      </c>
      <c r="G4566" t="s">
        <v>326</v>
      </c>
      <c r="H4566" t="s">
        <v>265</v>
      </c>
      <c r="I4566" t="s">
        <v>266</v>
      </c>
      <c r="J4566">
        <v>0.5</v>
      </c>
      <c r="K4566">
        <v>0</v>
      </c>
    </row>
    <row r="4567" spans="1:11">
      <c r="A4567" s="57">
        <v>41365</v>
      </c>
      <c r="B4567">
        <v>1010</v>
      </c>
      <c r="C4567">
        <v>46807.360000000001</v>
      </c>
      <c r="D4567">
        <v>48251.96</v>
      </c>
      <c r="E4567">
        <v>48251.96</v>
      </c>
      <c r="F4567">
        <v>4121</v>
      </c>
      <c r="G4567" t="s">
        <v>326</v>
      </c>
      <c r="H4567" t="s">
        <v>267</v>
      </c>
      <c r="I4567" t="s">
        <v>266</v>
      </c>
      <c r="J4567">
        <v>0.5</v>
      </c>
      <c r="K4567">
        <v>0</v>
      </c>
    </row>
    <row r="4568" spans="1:11">
      <c r="A4568" s="57">
        <v>41365</v>
      </c>
      <c r="B4568">
        <v>13</v>
      </c>
      <c r="C4568">
        <v>856</v>
      </c>
      <c r="D4568">
        <v>856</v>
      </c>
      <c r="E4568">
        <v>856</v>
      </c>
      <c r="F4568">
        <v>4131</v>
      </c>
      <c r="G4568" t="s">
        <v>327</v>
      </c>
      <c r="H4568" t="s">
        <v>265</v>
      </c>
      <c r="I4568" t="s">
        <v>266</v>
      </c>
      <c r="J4568">
        <v>0.5</v>
      </c>
      <c r="K4568">
        <v>0</v>
      </c>
    </row>
    <row r="4569" spans="1:11">
      <c r="A4569" s="57">
        <v>41365</v>
      </c>
      <c r="B4569">
        <v>104</v>
      </c>
      <c r="C4569">
        <v>8627.39</v>
      </c>
      <c r="D4569">
        <v>8888.31</v>
      </c>
      <c r="E4569">
        <v>8888.31</v>
      </c>
      <c r="F4569">
        <v>4131</v>
      </c>
      <c r="G4569" t="s">
        <v>327</v>
      </c>
      <c r="H4569" t="s">
        <v>267</v>
      </c>
      <c r="I4569" t="s">
        <v>266</v>
      </c>
      <c r="J4569">
        <v>0.5</v>
      </c>
      <c r="K4569">
        <v>0</v>
      </c>
    </row>
    <row r="4570" spans="1:11">
      <c r="A4570" s="57">
        <v>41365</v>
      </c>
      <c r="B4570">
        <v>165</v>
      </c>
      <c r="C4570">
        <v>27070.47</v>
      </c>
      <c r="D4570">
        <v>27070.47</v>
      </c>
      <c r="E4570">
        <v>27070.47</v>
      </c>
      <c r="F4570">
        <v>4214</v>
      </c>
      <c r="G4570" t="s">
        <v>328</v>
      </c>
      <c r="H4570" t="s">
        <v>265</v>
      </c>
      <c r="I4570" t="s">
        <v>266</v>
      </c>
      <c r="J4570">
        <v>0.5</v>
      </c>
      <c r="K4570">
        <v>0</v>
      </c>
    </row>
    <row r="4571" spans="1:11">
      <c r="A4571" s="57">
        <v>41365</v>
      </c>
      <c r="B4571">
        <v>16</v>
      </c>
      <c r="C4571">
        <v>10600.93</v>
      </c>
      <c r="D4571">
        <v>10918.95</v>
      </c>
      <c r="E4571">
        <v>10918.95</v>
      </c>
      <c r="F4571">
        <v>4214</v>
      </c>
      <c r="G4571" t="s">
        <v>328</v>
      </c>
      <c r="H4571" t="s">
        <v>267</v>
      </c>
      <c r="I4571" t="s">
        <v>266</v>
      </c>
      <c r="J4571">
        <v>0.5</v>
      </c>
      <c r="K4571">
        <v>0</v>
      </c>
    </row>
    <row r="4572" spans="1:11">
      <c r="A4572" s="57">
        <v>41365</v>
      </c>
      <c r="B4572">
        <v>357</v>
      </c>
      <c r="C4572">
        <v>434442.15</v>
      </c>
      <c r="D4572">
        <v>434442.15</v>
      </c>
      <c r="E4572">
        <v>434442.15</v>
      </c>
      <c r="F4572">
        <v>4215</v>
      </c>
      <c r="G4572" t="s">
        <v>329</v>
      </c>
      <c r="H4572" t="s">
        <v>265</v>
      </c>
      <c r="I4572" t="s">
        <v>266</v>
      </c>
      <c r="J4572">
        <v>0.5</v>
      </c>
      <c r="K4572">
        <v>0</v>
      </c>
    </row>
    <row r="4573" spans="1:11">
      <c r="A4573" s="57">
        <v>41365</v>
      </c>
      <c r="B4573">
        <v>98</v>
      </c>
      <c r="C4573">
        <v>116069.05</v>
      </c>
      <c r="D4573">
        <v>119637.87</v>
      </c>
      <c r="E4573">
        <v>119637.87</v>
      </c>
      <c r="F4573">
        <v>4215</v>
      </c>
      <c r="G4573" t="s">
        <v>329</v>
      </c>
      <c r="H4573" t="s">
        <v>267</v>
      </c>
      <c r="I4573" t="s">
        <v>266</v>
      </c>
      <c r="J4573">
        <v>0.5</v>
      </c>
      <c r="K4573">
        <v>0</v>
      </c>
    </row>
    <row r="4574" spans="1:11">
      <c r="A4574" s="57">
        <v>41365</v>
      </c>
      <c r="B4574">
        <v>6</v>
      </c>
      <c r="C4574">
        <v>789.12</v>
      </c>
      <c r="D4574">
        <v>812.78</v>
      </c>
      <c r="E4574">
        <v>812.78</v>
      </c>
      <c r="F4574">
        <v>4225</v>
      </c>
      <c r="G4574" t="s">
        <v>330</v>
      </c>
      <c r="H4574" t="s">
        <v>267</v>
      </c>
      <c r="I4574" t="s">
        <v>266</v>
      </c>
      <c r="J4574">
        <v>0.5</v>
      </c>
      <c r="K4574">
        <v>0</v>
      </c>
    </row>
    <row r="4575" spans="1:11">
      <c r="A4575" s="57">
        <v>41365</v>
      </c>
      <c r="B4575">
        <v>191</v>
      </c>
      <c r="C4575">
        <v>253326.76</v>
      </c>
      <c r="D4575">
        <v>253326.76</v>
      </c>
      <c r="E4575">
        <v>253326.76</v>
      </c>
      <c r="F4575">
        <v>4411</v>
      </c>
      <c r="G4575" t="s">
        <v>331</v>
      </c>
      <c r="H4575" t="s">
        <v>265</v>
      </c>
      <c r="I4575" t="s">
        <v>269</v>
      </c>
      <c r="J4575">
        <v>0.52</v>
      </c>
      <c r="K4575">
        <v>0</v>
      </c>
    </row>
    <row r="4576" spans="1:11">
      <c r="A4576" s="57">
        <v>41365</v>
      </c>
      <c r="B4576">
        <v>2</v>
      </c>
      <c r="C4576">
        <v>-400</v>
      </c>
      <c r="D4576">
        <v>0</v>
      </c>
      <c r="E4576">
        <v>-400</v>
      </c>
      <c r="F4576">
        <v>4411</v>
      </c>
      <c r="G4576" t="s">
        <v>331</v>
      </c>
      <c r="H4576" t="s">
        <v>267</v>
      </c>
      <c r="I4576">
        <v>0</v>
      </c>
      <c r="J4576">
        <v>0</v>
      </c>
      <c r="K4576">
        <v>0</v>
      </c>
    </row>
    <row r="4577" spans="1:11">
      <c r="A4577" s="57">
        <v>41365</v>
      </c>
      <c r="B4577">
        <v>1501</v>
      </c>
      <c r="C4577">
        <v>1808705.2</v>
      </c>
      <c r="D4577">
        <v>1841838.02</v>
      </c>
      <c r="E4577">
        <v>1841838.02</v>
      </c>
      <c r="F4577">
        <v>4411</v>
      </c>
      <c r="G4577" t="s">
        <v>331</v>
      </c>
      <c r="H4577" t="s">
        <v>267</v>
      </c>
      <c r="I4577" t="s">
        <v>269</v>
      </c>
      <c r="J4577">
        <v>0.52</v>
      </c>
      <c r="K4577">
        <v>0</v>
      </c>
    </row>
    <row r="4578" spans="1:11">
      <c r="A4578" s="57">
        <v>41365</v>
      </c>
      <c r="B4578">
        <v>22</v>
      </c>
      <c r="C4578">
        <v>9538.9699999999993</v>
      </c>
      <c r="D4578">
        <v>9538.9699999999993</v>
      </c>
      <c r="E4578">
        <v>9538.9699999999993</v>
      </c>
      <c r="F4578">
        <v>4457</v>
      </c>
      <c r="G4578" t="s">
        <v>332</v>
      </c>
      <c r="H4578" t="s">
        <v>265</v>
      </c>
      <c r="I4578" t="s">
        <v>266</v>
      </c>
      <c r="J4578">
        <v>0.5</v>
      </c>
      <c r="K4578">
        <v>0</v>
      </c>
    </row>
    <row r="4579" spans="1:11">
      <c r="A4579" s="57">
        <v>41365</v>
      </c>
      <c r="B4579">
        <v>14</v>
      </c>
      <c r="C4579">
        <v>3475.51</v>
      </c>
      <c r="D4579">
        <v>3579.79</v>
      </c>
      <c r="E4579">
        <v>3579.79</v>
      </c>
      <c r="F4579">
        <v>4457</v>
      </c>
      <c r="G4579" t="s">
        <v>332</v>
      </c>
      <c r="H4579" t="s">
        <v>267</v>
      </c>
      <c r="I4579" t="s">
        <v>266</v>
      </c>
      <c r="J4579">
        <v>0.5</v>
      </c>
      <c r="K4579">
        <v>0</v>
      </c>
    </row>
    <row r="4580" spans="1:11">
      <c r="A4580" s="57">
        <v>41365</v>
      </c>
      <c r="B4580">
        <v>17</v>
      </c>
      <c r="C4580">
        <v>6461.94</v>
      </c>
      <c r="D4580">
        <v>6461.94</v>
      </c>
      <c r="E4580">
        <v>6461.94</v>
      </c>
      <c r="F4580">
        <v>4468</v>
      </c>
      <c r="G4580" t="s">
        <v>333</v>
      </c>
      <c r="H4580" t="s">
        <v>265</v>
      </c>
      <c r="I4580" t="s">
        <v>266</v>
      </c>
      <c r="J4580">
        <v>0.5</v>
      </c>
      <c r="K4580">
        <v>0</v>
      </c>
    </row>
    <row r="4581" spans="1:11">
      <c r="A4581" s="57">
        <v>41365</v>
      </c>
      <c r="B4581">
        <v>8</v>
      </c>
      <c r="C4581">
        <v>719.33</v>
      </c>
      <c r="D4581">
        <v>740.91</v>
      </c>
      <c r="E4581">
        <v>740.91</v>
      </c>
      <c r="F4581">
        <v>4468</v>
      </c>
      <c r="G4581" t="s">
        <v>333</v>
      </c>
      <c r="H4581" t="s">
        <v>267</v>
      </c>
      <c r="I4581" t="s">
        <v>266</v>
      </c>
      <c r="J4581">
        <v>0.5</v>
      </c>
      <c r="K4581">
        <v>0</v>
      </c>
    </row>
    <row r="4582" spans="1:11">
      <c r="A4582" s="57">
        <v>41365</v>
      </c>
      <c r="B4582">
        <v>43970</v>
      </c>
      <c r="C4582">
        <v>19170075.219999999</v>
      </c>
      <c r="D4582">
        <v>19170075.219999999</v>
      </c>
      <c r="E4582">
        <v>19170075.219999999</v>
      </c>
      <c r="F4582">
        <v>4511</v>
      </c>
      <c r="G4582" t="s">
        <v>334</v>
      </c>
      <c r="H4582" t="s">
        <v>265</v>
      </c>
      <c r="I4582" t="s">
        <v>270</v>
      </c>
      <c r="J4582">
        <v>0.5</v>
      </c>
      <c r="K4582">
        <v>0</v>
      </c>
    </row>
    <row r="4583" spans="1:11">
      <c r="A4583" s="57">
        <v>41365</v>
      </c>
      <c r="B4583">
        <v>3</v>
      </c>
      <c r="C4583">
        <v>-51.75</v>
      </c>
      <c r="D4583">
        <v>0</v>
      </c>
      <c r="E4583">
        <v>-21.13</v>
      </c>
      <c r="F4583">
        <v>4511</v>
      </c>
      <c r="G4583" t="s">
        <v>334</v>
      </c>
      <c r="H4583" t="s">
        <v>267</v>
      </c>
      <c r="I4583">
        <v>0</v>
      </c>
      <c r="J4583">
        <v>0</v>
      </c>
      <c r="K4583">
        <v>0</v>
      </c>
    </row>
    <row r="4584" spans="1:11">
      <c r="A4584" s="57">
        <v>41365</v>
      </c>
      <c r="B4584">
        <v>7569</v>
      </c>
      <c r="C4584">
        <v>3341258.55</v>
      </c>
      <c r="D4584">
        <v>3417587.35</v>
      </c>
      <c r="E4584">
        <v>3417587.35</v>
      </c>
      <c r="F4584">
        <v>4511</v>
      </c>
      <c r="G4584" t="s">
        <v>334</v>
      </c>
      <c r="H4584" t="s">
        <v>267</v>
      </c>
      <c r="I4584" t="s">
        <v>270</v>
      </c>
      <c r="J4584">
        <v>0.5</v>
      </c>
      <c r="K4584">
        <v>0</v>
      </c>
    </row>
    <row r="4585" spans="1:11">
      <c r="A4585" s="57">
        <v>41365</v>
      </c>
      <c r="B4585">
        <v>57</v>
      </c>
      <c r="C4585">
        <v>17894.189999999999</v>
      </c>
      <c r="D4585">
        <v>17894.189999999999</v>
      </c>
      <c r="E4585">
        <v>17894.189999999999</v>
      </c>
      <c r="F4585">
        <v>4582</v>
      </c>
      <c r="G4585" t="s">
        <v>335</v>
      </c>
      <c r="H4585" t="s">
        <v>265</v>
      </c>
      <c r="I4585" t="s">
        <v>270</v>
      </c>
      <c r="J4585">
        <v>0.5</v>
      </c>
      <c r="K4585">
        <v>0</v>
      </c>
    </row>
    <row r="4586" spans="1:11">
      <c r="A4586" s="57">
        <v>41365</v>
      </c>
      <c r="B4586">
        <v>8</v>
      </c>
      <c r="C4586">
        <v>1203.04</v>
      </c>
      <c r="D4586">
        <v>1239.1199999999999</v>
      </c>
      <c r="E4586">
        <v>1239.1199999999999</v>
      </c>
      <c r="F4586">
        <v>4582</v>
      </c>
      <c r="G4586" t="s">
        <v>335</v>
      </c>
      <c r="H4586" t="s">
        <v>267</v>
      </c>
      <c r="I4586" t="s">
        <v>270</v>
      </c>
      <c r="J4586">
        <v>0.5</v>
      </c>
      <c r="K4586">
        <v>0</v>
      </c>
    </row>
    <row r="4587" spans="1:11">
      <c r="A4587" s="57">
        <v>41365</v>
      </c>
      <c r="B4587">
        <v>1</v>
      </c>
      <c r="C4587">
        <v>447.35</v>
      </c>
      <c r="D4587">
        <v>0</v>
      </c>
      <c r="E4587">
        <v>447.35</v>
      </c>
      <c r="F4587">
        <v>4722</v>
      </c>
      <c r="G4587" t="s">
        <v>336</v>
      </c>
      <c r="H4587" t="s">
        <v>265</v>
      </c>
      <c r="I4587">
        <v>0</v>
      </c>
      <c r="J4587">
        <v>0</v>
      </c>
      <c r="K4587">
        <v>0</v>
      </c>
    </row>
    <row r="4588" spans="1:11">
      <c r="A4588" s="57">
        <v>41365</v>
      </c>
      <c r="B4588">
        <v>13334</v>
      </c>
      <c r="C4588">
        <v>10231735.6</v>
      </c>
      <c r="D4588">
        <v>10231735.6</v>
      </c>
      <c r="E4588">
        <v>10231735.6</v>
      </c>
      <c r="F4588">
        <v>4722</v>
      </c>
      <c r="G4588" t="s">
        <v>336</v>
      </c>
      <c r="H4588" t="s">
        <v>265</v>
      </c>
      <c r="I4588" t="s">
        <v>269</v>
      </c>
      <c r="J4588">
        <v>0.52</v>
      </c>
      <c r="K4588">
        <v>0</v>
      </c>
    </row>
    <row r="4589" spans="1:11">
      <c r="A4589" s="57">
        <v>41365</v>
      </c>
      <c r="B4589">
        <v>2224</v>
      </c>
      <c r="C4589">
        <v>1204179.3400000001</v>
      </c>
      <c r="D4589">
        <v>1241614.1599999999</v>
      </c>
      <c r="E4589">
        <v>1241614.1599999999</v>
      </c>
      <c r="F4589">
        <v>4722</v>
      </c>
      <c r="G4589" t="s">
        <v>336</v>
      </c>
      <c r="H4589" t="s">
        <v>267</v>
      </c>
      <c r="I4589" t="s">
        <v>269</v>
      </c>
      <c r="J4589">
        <v>0.52</v>
      </c>
      <c r="K4589">
        <v>0</v>
      </c>
    </row>
    <row r="4590" spans="1:11">
      <c r="A4590" s="57">
        <v>41365</v>
      </c>
      <c r="B4590">
        <v>11848</v>
      </c>
      <c r="C4590">
        <v>554184.17000000004</v>
      </c>
      <c r="D4590">
        <v>554184.17000000004</v>
      </c>
      <c r="E4590">
        <v>554184.17000000004</v>
      </c>
      <c r="F4590">
        <v>4784</v>
      </c>
      <c r="G4590" t="s">
        <v>337</v>
      </c>
      <c r="H4590" t="s">
        <v>265</v>
      </c>
      <c r="I4590" t="s">
        <v>266</v>
      </c>
      <c r="J4590">
        <v>0.5</v>
      </c>
      <c r="K4590">
        <v>0</v>
      </c>
    </row>
    <row r="4591" spans="1:11">
      <c r="A4591" s="57">
        <v>41365</v>
      </c>
      <c r="B4591">
        <v>169</v>
      </c>
      <c r="C4591">
        <v>1957.12</v>
      </c>
      <c r="D4591">
        <v>2015.92</v>
      </c>
      <c r="E4591">
        <v>2015.92</v>
      </c>
      <c r="F4591">
        <v>4784</v>
      </c>
      <c r="G4591" t="s">
        <v>337</v>
      </c>
      <c r="H4591" t="s">
        <v>267</v>
      </c>
      <c r="I4591" t="s">
        <v>266</v>
      </c>
      <c r="J4591">
        <v>0.5</v>
      </c>
      <c r="K4591">
        <v>0</v>
      </c>
    </row>
    <row r="4592" spans="1:11">
      <c r="A4592" s="57">
        <v>41365</v>
      </c>
      <c r="B4592">
        <v>1522</v>
      </c>
      <c r="C4592">
        <v>153897.98000000001</v>
      </c>
      <c r="D4592">
        <v>153897.98000000001</v>
      </c>
      <c r="E4592">
        <v>153897.98000000001</v>
      </c>
      <c r="F4592">
        <v>4789</v>
      </c>
      <c r="G4592" t="s">
        <v>338</v>
      </c>
      <c r="H4592" t="s">
        <v>265</v>
      </c>
      <c r="I4592" t="s">
        <v>266</v>
      </c>
      <c r="J4592">
        <v>0.5</v>
      </c>
      <c r="K4592">
        <v>0</v>
      </c>
    </row>
    <row r="4593" spans="1:11">
      <c r="A4593" s="57">
        <v>41365</v>
      </c>
      <c r="B4593">
        <v>198</v>
      </c>
      <c r="C4593">
        <v>38668.31</v>
      </c>
      <c r="D4593">
        <v>39878.07</v>
      </c>
      <c r="E4593">
        <v>39878.07</v>
      </c>
      <c r="F4593">
        <v>4789</v>
      </c>
      <c r="G4593" t="s">
        <v>338</v>
      </c>
      <c r="H4593" t="s">
        <v>267</v>
      </c>
      <c r="I4593" t="s">
        <v>266</v>
      </c>
      <c r="J4593">
        <v>0.5</v>
      </c>
      <c r="K4593">
        <v>0</v>
      </c>
    </row>
    <row r="4594" spans="1:11">
      <c r="A4594" s="57">
        <v>41365</v>
      </c>
      <c r="B4594">
        <v>6204</v>
      </c>
      <c r="C4594">
        <v>482382.3</v>
      </c>
      <c r="D4594">
        <v>482382.3</v>
      </c>
      <c r="E4594">
        <v>482382.3</v>
      </c>
      <c r="F4594">
        <v>4812</v>
      </c>
      <c r="G4594" t="s">
        <v>339</v>
      </c>
      <c r="H4594" t="s">
        <v>265</v>
      </c>
      <c r="I4594" t="s">
        <v>266</v>
      </c>
      <c r="J4594">
        <v>0.5</v>
      </c>
      <c r="K4594">
        <v>0</v>
      </c>
    </row>
    <row r="4595" spans="1:11">
      <c r="A4595" s="57">
        <v>41365</v>
      </c>
      <c r="B4595">
        <v>243</v>
      </c>
      <c r="C4595">
        <v>23543.52</v>
      </c>
      <c r="D4595">
        <v>24258.04</v>
      </c>
      <c r="E4595">
        <v>24258.04</v>
      </c>
      <c r="F4595">
        <v>4812</v>
      </c>
      <c r="G4595" t="s">
        <v>339</v>
      </c>
      <c r="H4595" t="s">
        <v>267</v>
      </c>
      <c r="I4595" t="s">
        <v>266</v>
      </c>
      <c r="J4595">
        <v>0.5</v>
      </c>
      <c r="K4595">
        <v>0</v>
      </c>
    </row>
    <row r="4596" spans="1:11">
      <c r="A4596" s="57">
        <v>41365</v>
      </c>
      <c r="B4596">
        <v>2</v>
      </c>
      <c r="C4596">
        <v>164.96</v>
      </c>
      <c r="D4596">
        <v>0</v>
      </c>
      <c r="E4596">
        <v>164.96</v>
      </c>
      <c r="F4596">
        <v>4814</v>
      </c>
      <c r="G4596" t="s">
        <v>340</v>
      </c>
      <c r="H4596" t="s">
        <v>265</v>
      </c>
      <c r="I4596">
        <v>0</v>
      </c>
      <c r="J4596">
        <v>0</v>
      </c>
      <c r="K4596">
        <v>0</v>
      </c>
    </row>
    <row r="4597" spans="1:11">
      <c r="A4597" s="57">
        <v>41365</v>
      </c>
      <c r="B4597">
        <v>72350</v>
      </c>
      <c r="C4597">
        <v>8688337.2899999991</v>
      </c>
      <c r="D4597">
        <v>8688337.2899999991</v>
      </c>
      <c r="E4597">
        <v>8688337.2899999991</v>
      </c>
      <c r="F4597">
        <v>4814</v>
      </c>
      <c r="G4597" t="s">
        <v>340</v>
      </c>
      <c r="H4597" t="s">
        <v>265</v>
      </c>
      <c r="I4597" t="s">
        <v>266</v>
      </c>
      <c r="J4597">
        <v>0.5</v>
      </c>
      <c r="K4597">
        <v>0</v>
      </c>
    </row>
    <row r="4598" spans="1:11">
      <c r="A4598" s="57">
        <v>41365</v>
      </c>
      <c r="B4598">
        <v>389</v>
      </c>
      <c r="C4598">
        <v>20664.849999999999</v>
      </c>
      <c r="D4598">
        <v>21284.71</v>
      </c>
      <c r="E4598">
        <v>21284.71</v>
      </c>
      <c r="F4598">
        <v>4814</v>
      </c>
      <c r="G4598" t="s">
        <v>340</v>
      </c>
      <c r="H4598" t="s">
        <v>267</v>
      </c>
      <c r="I4598" t="s">
        <v>266</v>
      </c>
      <c r="J4598">
        <v>0.5</v>
      </c>
      <c r="K4598">
        <v>0</v>
      </c>
    </row>
    <row r="4599" spans="1:11">
      <c r="A4599" s="57">
        <v>41365</v>
      </c>
      <c r="B4599">
        <v>321</v>
      </c>
      <c r="C4599">
        <v>39856.75</v>
      </c>
      <c r="D4599">
        <v>39856.75</v>
      </c>
      <c r="E4599">
        <v>39856.75</v>
      </c>
      <c r="F4599">
        <v>4816</v>
      </c>
      <c r="G4599" t="s">
        <v>341</v>
      </c>
      <c r="H4599" t="s">
        <v>265</v>
      </c>
      <c r="I4599" t="s">
        <v>266</v>
      </c>
      <c r="J4599">
        <v>0.5</v>
      </c>
      <c r="K4599">
        <v>0</v>
      </c>
    </row>
    <row r="4600" spans="1:11">
      <c r="A4600" s="57">
        <v>41365</v>
      </c>
      <c r="B4600">
        <v>230</v>
      </c>
      <c r="C4600">
        <v>14591.14</v>
      </c>
      <c r="D4600">
        <v>15087.98</v>
      </c>
      <c r="E4600">
        <v>15087.98</v>
      </c>
      <c r="F4600">
        <v>4816</v>
      </c>
      <c r="G4600" t="s">
        <v>341</v>
      </c>
      <c r="H4600" t="s">
        <v>267</v>
      </c>
      <c r="I4600" t="s">
        <v>266</v>
      </c>
      <c r="J4600">
        <v>0.5</v>
      </c>
      <c r="K4600">
        <v>0</v>
      </c>
    </row>
    <row r="4601" spans="1:11">
      <c r="A4601" s="57">
        <v>41365</v>
      </c>
      <c r="B4601">
        <v>43</v>
      </c>
      <c r="C4601">
        <v>2966.5</v>
      </c>
      <c r="D4601">
        <v>3067.22</v>
      </c>
      <c r="E4601">
        <v>3067.22</v>
      </c>
      <c r="F4601">
        <v>4829</v>
      </c>
      <c r="G4601" t="s">
        <v>342</v>
      </c>
      <c r="H4601" t="s">
        <v>267</v>
      </c>
      <c r="I4601" t="s">
        <v>266</v>
      </c>
      <c r="J4601">
        <v>0.5</v>
      </c>
      <c r="K4601">
        <v>0</v>
      </c>
    </row>
    <row r="4602" spans="1:11">
      <c r="A4602" s="57">
        <v>41365</v>
      </c>
      <c r="B4602">
        <v>10240</v>
      </c>
      <c r="C4602">
        <v>1060731.77</v>
      </c>
      <c r="D4602">
        <v>1060731.77</v>
      </c>
      <c r="E4602">
        <v>1060731.77</v>
      </c>
      <c r="F4602">
        <v>4899</v>
      </c>
      <c r="G4602" t="s">
        <v>343</v>
      </c>
      <c r="H4602" t="s">
        <v>265</v>
      </c>
      <c r="I4602" t="s">
        <v>266</v>
      </c>
      <c r="J4602">
        <v>0.5</v>
      </c>
      <c r="K4602">
        <v>0</v>
      </c>
    </row>
    <row r="4603" spans="1:11">
      <c r="A4603" s="57">
        <v>41365</v>
      </c>
      <c r="B4603">
        <v>32</v>
      </c>
      <c r="C4603">
        <v>2737.93</v>
      </c>
      <c r="D4603">
        <v>2821.03</v>
      </c>
      <c r="E4603">
        <v>2821.03</v>
      </c>
      <c r="F4603">
        <v>4899</v>
      </c>
      <c r="G4603" t="s">
        <v>343</v>
      </c>
      <c r="H4603" t="s">
        <v>267</v>
      </c>
      <c r="I4603" t="s">
        <v>266</v>
      </c>
      <c r="J4603">
        <v>0.5</v>
      </c>
      <c r="K4603">
        <v>0</v>
      </c>
    </row>
    <row r="4604" spans="1:11">
      <c r="A4604" s="57">
        <v>41365</v>
      </c>
      <c r="B4604">
        <v>13064</v>
      </c>
      <c r="C4604">
        <v>3995101.55</v>
      </c>
      <c r="D4604">
        <v>3995101.55</v>
      </c>
      <c r="E4604">
        <v>3995101.55</v>
      </c>
      <c r="F4604">
        <v>4900</v>
      </c>
      <c r="G4604" t="s">
        <v>344</v>
      </c>
      <c r="H4604" t="s">
        <v>265</v>
      </c>
      <c r="I4604" t="s">
        <v>266</v>
      </c>
      <c r="J4604">
        <v>0.5</v>
      </c>
      <c r="K4604">
        <v>0</v>
      </c>
    </row>
    <row r="4605" spans="1:11">
      <c r="A4605" s="57">
        <v>41365</v>
      </c>
      <c r="B4605">
        <v>54</v>
      </c>
      <c r="C4605">
        <v>8894.76</v>
      </c>
      <c r="D4605">
        <v>9161.66</v>
      </c>
      <c r="E4605">
        <v>9161.66</v>
      </c>
      <c r="F4605">
        <v>4900</v>
      </c>
      <c r="G4605" t="s">
        <v>344</v>
      </c>
      <c r="H4605" t="s">
        <v>267</v>
      </c>
      <c r="I4605" t="s">
        <v>266</v>
      </c>
      <c r="J4605">
        <v>0.5</v>
      </c>
      <c r="K4605">
        <v>0</v>
      </c>
    </row>
    <row r="4606" spans="1:11">
      <c r="A4606" s="57">
        <v>41365</v>
      </c>
      <c r="B4606">
        <v>1429</v>
      </c>
      <c r="C4606">
        <v>226512.23</v>
      </c>
      <c r="D4606">
        <v>226512.23</v>
      </c>
      <c r="E4606">
        <v>226512.23</v>
      </c>
      <c r="F4606">
        <v>5013</v>
      </c>
      <c r="G4606" t="s">
        <v>345</v>
      </c>
      <c r="H4606" t="s">
        <v>265</v>
      </c>
      <c r="I4606" t="s">
        <v>271</v>
      </c>
      <c r="J4606">
        <v>0.52</v>
      </c>
      <c r="K4606">
        <v>0</v>
      </c>
    </row>
    <row r="4607" spans="1:11">
      <c r="A4607" s="57">
        <v>41365</v>
      </c>
      <c r="B4607">
        <v>15</v>
      </c>
      <c r="C4607">
        <v>13323.29</v>
      </c>
      <c r="D4607">
        <v>13723.03</v>
      </c>
      <c r="E4607">
        <v>13723.03</v>
      </c>
      <c r="F4607">
        <v>5013</v>
      </c>
      <c r="G4607" t="s">
        <v>345</v>
      </c>
      <c r="H4607" t="s">
        <v>267</v>
      </c>
      <c r="I4607" t="s">
        <v>271</v>
      </c>
      <c r="J4607">
        <v>0.52</v>
      </c>
      <c r="K4607">
        <v>0</v>
      </c>
    </row>
    <row r="4608" spans="1:11">
      <c r="A4608" s="57">
        <v>41365</v>
      </c>
      <c r="B4608">
        <v>5</v>
      </c>
      <c r="C4608">
        <v>3218.67</v>
      </c>
      <c r="D4608">
        <v>3218.67</v>
      </c>
      <c r="E4608">
        <v>3218.67</v>
      </c>
      <c r="F4608">
        <v>5039</v>
      </c>
      <c r="G4608" t="s">
        <v>347</v>
      </c>
      <c r="H4608" t="s">
        <v>265</v>
      </c>
      <c r="I4608" t="s">
        <v>268</v>
      </c>
      <c r="J4608">
        <v>0.5</v>
      </c>
      <c r="K4608">
        <v>0</v>
      </c>
    </row>
    <row r="4609" spans="1:11">
      <c r="A4609" s="57">
        <v>41365</v>
      </c>
      <c r="B4609">
        <v>2</v>
      </c>
      <c r="C4609">
        <v>41.37</v>
      </c>
      <c r="D4609">
        <v>42.61</v>
      </c>
      <c r="E4609">
        <v>42.61</v>
      </c>
      <c r="F4609">
        <v>5039</v>
      </c>
      <c r="G4609" t="s">
        <v>347</v>
      </c>
      <c r="H4609" t="s">
        <v>267</v>
      </c>
      <c r="I4609" t="s">
        <v>268</v>
      </c>
      <c r="J4609">
        <v>0.5</v>
      </c>
      <c r="K4609">
        <v>0</v>
      </c>
    </row>
    <row r="4610" spans="1:11">
      <c r="A4610" s="57">
        <v>41365</v>
      </c>
      <c r="B4610">
        <v>2</v>
      </c>
      <c r="C4610">
        <v>4414</v>
      </c>
      <c r="D4610">
        <v>4546.42</v>
      </c>
      <c r="E4610">
        <v>4546.42</v>
      </c>
      <c r="F4610">
        <v>5044</v>
      </c>
      <c r="G4610" t="s">
        <v>348</v>
      </c>
      <c r="H4610" t="s">
        <v>267</v>
      </c>
      <c r="I4610" t="s">
        <v>268</v>
      </c>
      <c r="J4610">
        <v>0.5</v>
      </c>
      <c r="K4610">
        <v>0</v>
      </c>
    </row>
    <row r="4611" spans="1:11">
      <c r="A4611" s="57">
        <v>41365</v>
      </c>
      <c r="B4611">
        <v>3</v>
      </c>
      <c r="C4611">
        <v>18.95</v>
      </c>
      <c r="D4611">
        <v>0</v>
      </c>
      <c r="E4611">
        <v>18.95</v>
      </c>
      <c r="F4611">
        <v>5045</v>
      </c>
      <c r="G4611" t="s">
        <v>349</v>
      </c>
      <c r="H4611" t="s">
        <v>265</v>
      </c>
      <c r="I4611">
        <v>0</v>
      </c>
      <c r="J4611">
        <v>0</v>
      </c>
      <c r="K4611">
        <v>0</v>
      </c>
    </row>
    <row r="4612" spans="1:11">
      <c r="A4612" s="57">
        <v>41365</v>
      </c>
      <c r="B4612">
        <v>51410</v>
      </c>
      <c r="C4612">
        <v>1918902.75</v>
      </c>
      <c r="D4612">
        <v>1918902.75</v>
      </c>
      <c r="E4612">
        <v>1918902.75</v>
      </c>
      <c r="F4612">
        <v>5045</v>
      </c>
      <c r="G4612" t="s">
        <v>349</v>
      </c>
      <c r="H4612" t="s">
        <v>265</v>
      </c>
      <c r="I4612" t="s">
        <v>268</v>
      </c>
      <c r="J4612">
        <v>0.5</v>
      </c>
      <c r="K4612">
        <v>0</v>
      </c>
    </row>
    <row r="4613" spans="1:11">
      <c r="A4613" s="57">
        <v>41365</v>
      </c>
      <c r="B4613">
        <v>663</v>
      </c>
      <c r="C4613">
        <v>163501.22</v>
      </c>
      <c r="D4613">
        <v>168021.86</v>
      </c>
      <c r="E4613">
        <v>168021.86</v>
      </c>
      <c r="F4613">
        <v>5045</v>
      </c>
      <c r="G4613" t="s">
        <v>349</v>
      </c>
      <c r="H4613" t="s">
        <v>267</v>
      </c>
      <c r="I4613" t="s">
        <v>268</v>
      </c>
      <c r="J4613">
        <v>0.5</v>
      </c>
      <c r="K4613">
        <v>0</v>
      </c>
    </row>
    <row r="4614" spans="1:11">
      <c r="A4614" s="57">
        <v>41365</v>
      </c>
      <c r="B4614">
        <v>4</v>
      </c>
      <c r="C4614">
        <v>1441.46</v>
      </c>
      <c r="D4614">
        <v>1484.72</v>
      </c>
      <c r="E4614">
        <v>1484.72</v>
      </c>
      <c r="F4614">
        <v>5046</v>
      </c>
      <c r="G4614" t="s">
        <v>350</v>
      </c>
      <c r="H4614" t="s">
        <v>267</v>
      </c>
      <c r="I4614" t="s">
        <v>266</v>
      </c>
      <c r="J4614">
        <v>0.5</v>
      </c>
      <c r="K4614">
        <v>0</v>
      </c>
    </row>
    <row r="4615" spans="1:11">
      <c r="A4615" s="57">
        <v>41365</v>
      </c>
      <c r="B4615">
        <v>835</v>
      </c>
      <c r="C4615">
        <v>1295865.1499999999</v>
      </c>
      <c r="D4615">
        <v>1295865.1499999999</v>
      </c>
      <c r="E4615">
        <v>1295865.1499999999</v>
      </c>
      <c r="F4615">
        <v>5047</v>
      </c>
      <c r="G4615" t="s">
        <v>351</v>
      </c>
      <c r="H4615" t="s">
        <v>265</v>
      </c>
      <c r="I4615" t="s">
        <v>266</v>
      </c>
      <c r="J4615">
        <v>0.5</v>
      </c>
      <c r="K4615">
        <v>0</v>
      </c>
    </row>
    <row r="4616" spans="1:11">
      <c r="A4616" s="57">
        <v>41365</v>
      </c>
      <c r="B4616">
        <v>94</v>
      </c>
      <c r="C4616">
        <v>29647.71</v>
      </c>
      <c r="D4616">
        <v>30647.43</v>
      </c>
      <c r="E4616">
        <v>30647.43</v>
      </c>
      <c r="F4616">
        <v>5047</v>
      </c>
      <c r="G4616" t="s">
        <v>351</v>
      </c>
      <c r="H4616" t="s">
        <v>267</v>
      </c>
      <c r="I4616" t="s">
        <v>266</v>
      </c>
      <c r="J4616">
        <v>0.5</v>
      </c>
      <c r="K4616">
        <v>0</v>
      </c>
    </row>
    <row r="4617" spans="1:11">
      <c r="A4617" s="57">
        <v>41365</v>
      </c>
      <c r="B4617">
        <v>1</v>
      </c>
      <c r="C4617">
        <v>1737.48</v>
      </c>
      <c r="D4617">
        <v>1789.6</v>
      </c>
      <c r="E4617">
        <v>1789.6</v>
      </c>
      <c r="F4617">
        <v>5051</v>
      </c>
      <c r="G4617" t="s">
        <v>572</v>
      </c>
      <c r="H4617" t="s">
        <v>267</v>
      </c>
      <c r="I4617" t="s">
        <v>268</v>
      </c>
      <c r="J4617">
        <v>0.5</v>
      </c>
      <c r="K4617">
        <v>0</v>
      </c>
    </row>
    <row r="4618" spans="1:11">
      <c r="A4618" s="57">
        <v>41365</v>
      </c>
      <c r="B4618">
        <v>544</v>
      </c>
      <c r="C4618">
        <v>662183.4</v>
      </c>
      <c r="D4618">
        <v>662183.4</v>
      </c>
      <c r="E4618">
        <v>662183.4</v>
      </c>
      <c r="F4618">
        <v>5065</v>
      </c>
      <c r="G4618" t="s">
        <v>352</v>
      </c>
      <c r="H4618" t="s">
        <v>265</v>
      </c>
      <c r="I4618" t="s">
        <v>268</v>
      </c>
      <c r="J4618">
        <v>0.5</v>
      </c>
      <c r="K4618">
        <v>0</v>
      </c>
    </row>
    <row r="4619" spans="1:11">
      <c r="A4619" s="57">
        <v>41365</v>
      </c>
      <c r="B4619">
        <v>49</v>
      </c>
      <c r="C4619">
        <v>23298.79</v>
      </c>
      <c r="D4619">
        <v>23950.51</v>
      </c>
      <c r="E4619">
        <v>23950.51</v>
      </c>
      <c r="F4619">
        <v>5065</v>
      </c>
      <c r="G4619" t="s">
        <v>352</v>
      </c>
      <c r="H4619" t="s">
        <v>267</v>
      </c>
      <c r="I4619" t="s">
        <v>268</v>
      </c>
      <c r="J4619">
        <v>0.5</v>
      </c>
      <c r="K4619">
        <v>0</v>
      </c>
    </row>
    <row r="4620" spans="1:11">
      <c r="A4620" s="57">
        <v>41365</v>
      </c>
      <c r="B4620">
        <v>1007</v>
      </c>
      <c r="C4620">
        <v>156644.76</v>
      </c>
      <c r="D4620">
        <v>156644.76</v>
      </c>
      <c r="E4620">
        <v>156644.76</v>
      </c>
      <c r="F4620">
        <v>5072</v>
      </c>
      <c r="G4620" t="s">
        <v>353</v>
      </c>
      <c r="H4620" t="s">
        <v>265</v>
      </c>
      <c r="I4620" t="s">
        <v>268</v>
      </c>
      <c r="J4620">
        <v>0.5</v>
      </c>
      <c r="K4620">
        <v>0</v>
      </c>
    </row>
    <row r="4621" spans="1:11">
      <c r="A4621" s="57">
        <v>41365</v>
      </c>
      <c r="B4621">
        <v>18</v>
      </c>
      <c r="C4621">
        <v>2125.0700000000002</v>
      </c>
      <c r="D4621">
        <v>2188.79</v>
      </c>
      <c r="E4621">
        <v>2188.79</v>
      </c>
      <c r="F4621">
        <v>5072</v>
      </c>
      <c r="G4621" t="s">
        <v>353</v>
      </c>
      <c r="H4621" t="s">
        <v>267</v>
      </c>
      <c r="I4621" t="s">
        <v>268</v>
      </c>
      <c r="J4621">
        <v>0.5</v>
      </c>
      <c r="K4621">
        <v>0</v>
      </c>
    </row>
    <row r="4622" spans="1:11">
      <c r="A4622" s="57">
        <v>41365</v>
      </c>
      <c r="B4622">
        <v>1</v>
      </c>
      <c r="C4622">
        <v>407.95</v>
      </c>
      <c r="D4622">
        <v>407.95</v>
      </c>
      <c r="E4622">
        <v>407.95</v>
      </c>
      <c r="F4622">
        <v>5074</v>
      </c>
      <c r="G4622" t="s">
        <v>354</v>
      </c>
      <c r="H4622" t="s">
        <v>265</v>
      </c>
      <c r="I4622" t="s">
        <v>268</v>
      </c>
      <c r="J4622">
        <v>0.5</v>
      </c>
      <c r="K4622">
        <v>0</v>
      </c>
    </row>
    <row r="4623" spans="1:11">
      <c r="A4623" s="57">
        <v>41365</v>
      </c>
      <c r="B4623">
        <v>70</v>
      </c>
      <c r="C4623">
        <v>7330.88</v>
      </c>
      <c r="D4623">
        <v>7330.88</v>
      </c>
      <c r="E4623">
        <v>7330.88</v>
      </c>
      <c r="F4623">
        <v>5085</v>
      </c>
      <c r="G4623" t="s">
        <v>355</v>
      </c>
      <c r="H4623" t="s">
        <v>265</v>
      </c>
      <c r="I4623" t="s">
        <v>266</v>
      </c>
      <c r="J4623">
        <v>0.5</v>
      </c>
      <c r="K4623">
        <v>0</v>
      </c>
    </row>
    <row r="4624" spans="1:11">
      <c r="A4624" s="57">
        <v>41365</v>
      </c>
      <c r="B4624">
        <v>8</v>
      </c>
      <c r="C4624">
        <v>5383.17</v>
      </c>
      <c r="D4624">
        <v>5544.65</v>
      </c>
      <c r="E4624">
        <v>5544.65</v>
      </c>
      <c r="F4624">
        <v>5085</v>
      </c>
      <c r="G4624" t="s">
        <v>355</v>
      </c>
      <c r="H4624" t="s">
        <v>267</v>
      </c>
      <c r="I4624" t="s">
        <v>266</v>
      </c>
      <c r="J4624">
        <v>0.5</v>
      </c>
      <c r="K4624">
        <v>0</v>
      </c>
    </row>
    <row r="4625" spans="1:11">
      <c r="A4625" s="57">
        <v>41365</v>
      </c>
      <c r="B4625">
        <v>10</v>
      </c>
      <c r="C4625">
        <v>7573.75</v>
      </c>
      <c r="D4625">
        <v>7800.95</v>
      </c>
      <c r="E4625">
        <v>7800.95</v>
      </c>
      <c r="F4625">
        <v>5094</v>
      </c>
      <c r="G4625" t="s">
        <v>356</v>
      </c>
      <c r="H4625" t="s">
        <v>267</v>
      </c>
      <c r="I4625" t="s">
        <v>268</v>
      </c>
      <c r="J4625">
        <v>0.5</v>
      </c>
      <c r="K4625">
        <v>0</v>
      </c>
    </row>
    <row r="4626" spans="1:11">
      <c r="A4626" s="57">
        <v>41365</v>
      </c>
      <c r="B4626">
        <v>766</v>
      </c>
      <c r="C4626">
        <v>410886.6</v>
      </c>
      <c r="D4626">
        <v>410886.6</v>
      </c>
      <c r="E4626">
        <v>410886.6</v>
      </c>
      <c r="F4626">
        <v>5099</v>
      </c>
      <c r="G4626" t="s">
        <v>357</v>
      </c>
      <c r="H4626" t="s">
        <v>265</v>
      </c>
      <c r="I4626" t="s">
        <v>268</v>
      </c>
      <c r="J4626">
        <v>0.5</v>
      </c>
      <c r="K4626">
        <v>0</v>
      </c>
    </row>
    <row r="4627" spans="1:11">
      <c r="A4627" s="57">
        <v>41365</v>
      </c>
      <c r="B4627">
        <v>103</v>
      </c>
      <c r="C4627">
        <v>40753.15</v>
      </c>
      <c r="D4627">
        <v>42093.17</v>
      </c>
      <c r="E4627">
        <v>42093.17</v>
      </c>
      <c r="F4627">
        <v>5099</v>
      </c>
      <c r="G4627" t="s">
        <v>357</v>
      </c>
      <c r="H4627" t="s">
        <v>267</v>
      </c>
      <c r="I4627" t="s">
        <v>268</v>
      </c>
      <c r="J4627">
        <v>0.5</v>
      </c>
      <c r="K4627">
        <v>0</v>
      </c>
    </row>
    <row r="4628" spans="1:11">
      <c r="A4628" s="57">
        <v>41365</v>
      </c>
      <c r="B4628">
        <v>162</v>
      </c>
      <c r="C4628">
        <v>317443.44</v>
      </c>
      <c r="D4628">
        <v>317443.44</v>
      </c>
      <c r="E4628">
        <v>317443.44</v>
      </c>
      <c r="F4628">
        <v>5111</v>
      </c>
      <c r="G4628" t="s">
        <v>358</v>
      </c>
      <c r="H4628" t="s">
        <v>265</v>
      </c>
      <c r="I4628" t="s">
        <v>268</v>
      </c>
      <c r="J4628">
        <v>0.5</v>
      </c>
      <c r="K4628">
        <v>0</v>
      </c>
    </row>
    <row r="4629" spans="1:11">
      <c r="A4629" s="57">
        <v>41365</v>
      </c>
      <c r="B4629">
        <v>15</v>
      </c>
      <c r="C4629">
        <v>2026.63</v>
      </c>
      <c r="D4629">
        <v>2087.4499999999998</v>
      </c>
      <c r="E4629">
        <v>2087.4499999999998</v>
      </c>
      <c r="F4629">
        <v>5111</v>
      </c>
      <c r="G4629" t="s">
        <v>358</v>
      </c>
      <c r="H4629" t="s">
        <v>267</v>
      </c>
      <c r="I4629" t="s">
        <v>268</v>
      </c>
      <c r="J4629">
        <v>0.5</v>
      </c>
      <c r="K4629">
        <v>0</v>
      </c>
    </row>
    <row r="4630" spans="1:11">
      <c r="A4630" s="57">
        <v>41365</v>
      </c>
      <c r="B4630">
        <v>60</v>
      </c>
      <c r="C4630">
        <v>12380.47</v>
      </c>
      <c r="D4630">
        <v>12778.71</v>
      </c>
      <c r="E4630">
        <v>12778.71</v>
      </c>
      <c r="F4630">
        <v>5122</v>
      </c>
      <c r="G4630" t="s">
        <v>359</v>
      </c>
      <c r="H4630" t="s">
        <v>267</v>
      </c>
      <c r="I4630" t="s">
        <v>266</v>
      </c>
      <c r="J4630">
        <v>0.5</v>
      </c>
      <c r="K4630">
        <v>0</v>
      </c>
    </row>
    <row r="4631" spans="1:11">
      <c r="A4631" s="57">
        <v>41365</v>
      </c>
      <c r="B4631">
        <v>12</v>
      </c>
      <c r="C4631">
        <v>7177.86</v>
      </c>
      <c r="D4631">
        <v>7394.7</v>
      </c>
      <c r="E4631">
        <v>7394.7</v>
      </c>
      <c r="F4631">
        <v>5131</v>
      </c>
      <c r="G4631" t="s">
        <v>360</v>
      </c>
      <c r="H4631" t="s">
        <v>267</v>
      </c>
      <c r="I4631" t="s">
        <v>268</v>
      </c>
      <c r="J4631">
        <v>0.5</v>
      </c>
      <c r="K4631">
        <v>0</v>
      </c>
    </row>
    <row r="4632" spans="1:11">
      <c r="A4632" s="57">
        <v>41365</v>
      </c>
      <c r="B4632">
        <v>22</v>
      </c>
      <c r="C4632">
        <v>6521.93</v>
      </c>
      <c r="D4632">
        <v>6719.37</v>
      </c>
      <c r="E4632">
        <v>6719.37</v>
      </c>
      <c r="F4632">
        <v>5137</v>
      </c>
      <c r="G4632" t="s">
        <v>361</v>
      </c>
      <c r="H4632" t="s">
        <v>267</v>
      </c>
      <c r="I4632" t="s">
        <v>268</v>
      </c>
      <c r="J4632">
        <v>0.5</v>
      </c>
      <c r="K4632">
        <v>0</v>
      </c>
    </row>
    <row r="4633" spans="1:11">
      <c r="A4633" s="57">
        <v>41365</v>
      </c>
      <c r="B4633">
        <v>2</v>
      </c>
      <c r="C4633">
        <v>68.45</v>
      </c>
      <c r="D4633">
        <v>70.510000000000005</v>
      </c>
      <c r="E4633">
        <v>70.510000000000005</v>
      </c>
      <c r="F4633">
        <v>5139</v>
      </c>
      <c r="G4633" t="s">
        <v>362</v>
      </c>
      <c r="H4633" t="s">
        <v>267</v>
      </c>
      <c r="I4633" t="s">
        <v>268</v>
      </c>
      <c r="J4633">
        <v>0.5</v>
      </c>
      <c r="K4633">
        <v>0</v>
      </c>
    </row>
    <row r="4634" spans="1:11">
      <c r="A4634" s="57">
        <v>41365</v>
      </c>
      <c r="B4634">
        <v>3</v>
      </c>
      <c r="C4634">
        <v>769.69</v>
      </c>
      <c r="D4634">
        <v>792.77</v>
      </c>
      <c r="E4634">
        <v>792.77</v>
      </c>
      <c r="F4634">
        <v>5169</v>
      </c>
      <c r="G4634" t="s">
        <v>363</v>
      </c>
      <c r="H4634" t="s">
        <v>267</v>
      </c>
      <c r="I4634" t="s">
        <v>266</v>
      </c>
      <c r="J4634">
        <v>0.5</v>
      </c>
      <c r="K4634">
        <v>0</v>
      </c>
    </row>
    <row r="4635" spans="1:11">
      <c r="A4635" s="57">
        <v>41365</v>
      </c>
      <c r="B4635">
        <v>1217</v>
      </c>
      <c r="C4635">
        <v>80130.350000000006</v>
      </c>
      <c r="D4635">
        <v>80130.350000000006</v>
      </c>
      <c r="E4635">
        <v>80130.350000000006</v>
      </c>
      <c r="F4635">
        <v>5172</v>
      </c>
      <c r="G4635" t="s">
        <v>364</v>
      </c>
      <c r="H4635" t="s">
        <v>265</v>
      </c>
      <c r="I4635" t="s">
        <v>268</v>
      </c>
      <c r="J4635">
        <v>0.5</v>
      </c>
      <c r="K4635">
        <v>0</v>
      </c>
    </row>
    <row r="4636" spans="1:11">
      <c r="A4636" s="57">
        <v>41365</v>
      </c>
      <c r="B4636">
        <v>2</v>
      </c>
      <c r="C4636">
        <v>113.88</v>
      </c>
      <c r="D4636">
        <v>117.3</v>
      </c>
      <c r="E4636">
        <v>117.3</v>
      </c>
      <c r="F4636">
        <v>5172</v>
      </c>
      <c r="G4636" t="s">
        <v>364</v>
      </c>
      <c r="H4636" t="s">
        <v>267</v>
      </c>
      <c r="I4636" t="s">
        <v>268</v>
      </c>
      <c r="J4636">
        <v>0.5</v>
      </c>
      <c r="K4636">
        <v>0</v>
      </c>
    </row>
    <row r="4637" spans="1:11">
      <c r="A4637" s="57">
        <v>41365</v>
      </c>
      <c r="B4637">
        <v>56</v>
      </c>
      <c r="C4637">
        <v>4213.8900000000003</v>
      </c>
      <c r="D4637">
        <v>4340.8900000000003</v>
      </c>
      <c r="E4637">
        <v>4340.8900000000003</v>
      </c>
      <c r="F4637">
        <v>5192</v>
      </c>
      <c r="G4637" t="s">
        <v>365</v>
      </c>
      <c r="H4637" t="s">
        <v>267</v>
      </c>
      <c r="I4637" t="s">
        <v>268</v>
      </c>
      <c r="J4637">
        <v>0.5</v>
      </c>
      <c r="K4637">
        <v>0</v>
      </c>
    </row>
    <row r="4638" spans="1:11">
      <c r="A4638" s="57">
        <v>41365</v>
      </c>
      <c r="B4638">
        <v>6</v>
      </c>
      <c r="C4638">
        <v>266.45999999999998</v>
      </c>
      <c r="D4638">
        <v>280.39999999999998</v>
      </c>
      <c r="E4638">
        <v>280.39999999999998</v>
      </c>
      <c r="F4638">
        <v>5193</v>
      </c>
      <c r="G4638" t="s">
        <v>366</v>
      </c>
      <c r="H4638" t="s">
        <v>267</v>
      </c>
      <c r="I4638" t="s">
        <v>266</v>
      </c>
      <c r="J4638">
        <v>0.5</v>
      </c>
      <c r="K4638">
        <v>0</v>
      </c>
    </row>
    <row r="4639" spans="1:11">
      <c r="A4639" s="57">
        <v>41365</v>
      </c>
      <c r="B4639">
        <v>1885</v>
      </c>
      <c r="C4639">
        <v>1732028.49</v>
      </c>
      <c r="D4639">
        <v>1732028.49</v>
      </c>
      <c r="E4639">
        <v>1732028.49</v>
      </c>
      <c r="F4639">
        <v>5199</v>
      </c>
      <c r="G4639" t="s">
        <v>367</v>
      </c>
      <c r="H4639" t="s">
        <v>265</v>
      </c>
      <c r="I4639" t="s">
        <v>268</v>
      </c>
      <c r="J4639">
        <v>0.5</v>
      </c>
      <c r="K4639">
        <v>0</v>
      </c>
    </row>
    <row r="4640" spans="1:11">
      <c r="A4640" s="57">
        <v>41365</v>
      </c>
      <c r="B4640">
        <v>158</v>
      </c>
      <c r="C4640">
        <v>89578.36</v>
      </c>
      <c r="D4640">
        <v>91973.48</v>
      </c>
      <c r="E4640">
        <v>91973.48</v>
      </c>
      <c r="F4640">
        <v>5199</v>
      </c>
      <c r="G4640" t="s">
        <v>367</v>
      </c>
      <c r="H4640" t="s">
        <v>267</v>
      </c>
      <c r="I4640" t="s">
        <v>268</v>
      </c>
      <c r="J4640">
        <v>0.5</v>
      </c>
      <c r="K4640">
        <v>0</v>
      </c>
    </row>
    <row r="4641" spans="1:11">
      <c r="A4641" s="57">
        <v>41365</v>
      </c>
      <c r="B4641">
        <v>1</v>
      </c>
      <c r="C4641">
        <v>24.46</v>
      </c>
      <c r="D4641">
        <v>0</v>
      </c>
      <c r="E4641">
        <v>24.46</v>
      </c>
      <c r="F4641">
        <v>5200</v>
      </c>
      <c r="G4641" t="s">
        <v>368</v>
      </c>
      <c r="H4641" t="s">
        <v>265</v>
      </c>
      <c r="I4641">
        <v>0</v>
      </c>
      <c r="J4641">
        <v>0</v>
      </c>
      <c r="K4641">
        <v>0</v>
      </c>
    </row>
    <row r="4642" spans="1:11">
      <c r="A4642" s="57">
        <v>41365</v>
      </c>
      <c r="B4642">
        <v>8602</v>
      </c>
      <c r="C4642">
        <v>1429879.86</v>
      </c>
      <c r="D4642">
        <v>1429879.86</v>
      </c>
      <c r="E4642">
        <v>1429879.86</v>
      </c>
      <c r="F4642">
        <v>5200</v>
      </c>
      <c r="G4642" t="s">
        <v>368</v>
      </c>
      <c r="H4642" t="s">
        <v>265</v>
      </c>
      <c r="I4642" t="s">
        <v>272</v>
      </c>
      <c r="J4642">
        <v>0.47</v>
      </c>
      <c r="K4642">
        <v>0</v>
      </c>
    </row>
    <row r="4643" spans="1:11">
      <c r="A4643" s="57">
        <v>41365</v>
      </c>
      <c r="B4643">
        <v>81</v>
      </c>
      <c r="C4643">
        <v>11706.78</v>
      </c>
      <c r="D4643">
        <v>12066.74</v>
      </c>
      <c r="E4643">
        <v>12066.74</v>
      </c>
      <c r="F4643">
        <v>5200</v>
      </c>
      <c r="G4643" t="s">
        <v>368</v>
      </c>
      <c r="H4643" t="s">
        <v>267</v>
      </c>
      <c r="I4643" t="s">
        <v>272</v>
      </c>
      <c r="J4643">
        <v>0.47</v>
      </c>
      <c r="K4643">
        <v>0</v>
      </c>
    </row>
    <row r="4644" spans="1:11">
      <c r="A4644" s="57">
        <v>41365</v>
      </c>
      <c r="B4644">
        <v>2050</v>
      </c>
      <c r="C4644">
        <v>540924.17000000004</v>
      </c>
      <c r="D4644">
        <v>540924.17000000004</v>
      </c>
      <c r="E4644">
        <v>540924.17000000004</v>
      </c>
      <c r="F4644">
        <v>5211</v>
      </c>
      <c r="G4644" t="s">
        <v>369</v>
      </c>
      <c r="H4644" t="s">
        <v>265</v>
      </c>
      <c r="I4644" t="s">
        <v>268</v>
      </c>
      <c r="J4644">
        <v>0.5</v>
      </c>
      <c r="K4644">
        <v>0</v>
      </c>
    </row>
    <row r="4645" spans="1:11">
      <c r="A4645" s="57">
        <v>41365</v>
      </c>
      <c r="B4645">
        <v>10</v>
      </c>
      <c r="C4645">
        <v>946.8</v>
      </c>
      <c r="D4645">
        <v>975.18</v>
      </c>
      <c r="E4645">
        <v>975.18</v>
      </c>
      <c r="F4645">
        <v>5211</v>
      </c>
      <c r="G4645" t="s">
        <v>369</v>
      </c>
      <c r="H4645" t="s">
        <v>267</v>
      </c>
      <c r="I4645" t="s">
        <v>268</v>
      </c>
      <c r="J4645">
        <v>0.5</v>
      </c>
      <c r="K4645">
        <v>0</v>
      </c>
    </row>
    <row r="4646" spans="1:11">
      <c r="A4646" s="57">
        <v>41365</v>
      </c>
      <c r="B4646">
        <v>72644</v>
      </c>
      <c r="C4646">
        <v>6074704.1500000004</v>
      </c>
      <c r="D4646">
        <v>6074704.1500000004</v>
      </c>
      <c r="E4646">
        <v>6074704.1500000004</v>
      </c>
      <c r="F4646">
        <v>5251</v>
      </c>
      <c r="G4646" t="s">
        <v>370</v>
      </c>
      <c r="H4646" t="s">
        <v>265</v>
      </c>
      <c r="I4646" t="s">
        <v>268</v>
      </c>
      <c r="J4646">
        <v>0.5</v>
      </c>
      <c r="K4646">
        <v>0</v>
      </c>
    </row>
    <row r="4647" spans="1:11">
      <c r="A4647" s="57">
        <v>41365</v>
      </c>
      <c r="B4647">
        <v>133</v>
      </c>
      <c r="C4647">
        <v>15195.23</v>
      </c>
      <c r="D4647">
        <v>15689.79</v>
      </c>
      <c r="E4647">
        <v>15689.79</v>
      </c>
      <c r="F4647">
        <v>5251</v>
      </c>
      <c r="G4647" t="s">
        <v>370</v>
      </c>
      <c r="H4647" t="s">
        <v>267</v>
      </c>
      <c r="I4647" t="s">
        <v>268</v>
      </c>
      <c r="J4647">
        <v>0.5</v>
      </c>
      <c r="K4647">
        <v>0</v>
      </c>
    </row>
    <row r="4648" spans="1:11">
      <c r="A4648" s="57">
        <v>41365</v>
      </c>
      <c r="B4648">
        <v>1866</v>
      </c>
      <c r="C4648">
        <v>218335.78</v>
      </c>
      <c r="D4648">
        <v>218335.78</v>
      </c>
      <c r="E4648">
        <v>218335.78</v>
      </c>
      <c r="F4648">
        <v>5261</v>
      </c>
      <c r="G4648" t="s">
        <v>366</v>
      </c>
      <c r="H4648" t="s">
        <v>265</v>
      </c>
      <c r="I4648" t="s">
        <v>268</v>
      </c>
      <c r="J4648">
        <v>0.5</v>
      </c>
      <c r="K4648">
        <v>0</v>
      </c>
    </row>
    <row r="4649" spans="1:11">
      <c r="A4649" s="57">
        <v>41365</v>
      </c>
      <c r="B4649">
        <v>16</v>
      </c>
      <c r="C4649">
        <v>4985.71</v>
      </c>
      <c r="D4649">
        <v>5135.29</v>
      </c>
      <c r="E4649">
        <v>5135.29</v>
      </c>
      <c r="F4649">
        <v>5261</v>
      </c>
      <c r="G4649" t="s">
        <v>366</v>
      </c>
      <c r="H4649" t="s">
        <v>267</v>
      </c>
      <c r="I4649" t="s">
        <v>268</v>
      </c>
      <c r="J4649">
        <v>0.5</v>
      </c>
      <c r="K4649">
        <v>0</v>
      </c>
    </row>
    <row r="4650" spans="1:11">
      <c r="A4650" s="57">
        <v>41365</v>
      </c>
      <c r="B4650">
        <v>1</v>
      </c>
      <c r="C4650">
        <v>18.39</v>
      </c>
      <c r="D4650">
        <v>18.95</v>
      </c>
      <c r="E4650">
        <v>18.95</v>
      </c>
      <c r="F4650">
        <v>5271</v>
      </c>
      <c r="G4650" t="s">
        <v>557</v>
      </c>
      <c r="H4650" t="s">
        <v>267</v>
      </c>
      <c r="I4650" t="s">
        <v>271</v>
      </c>
      <c r="J4650">
        <v>0.52</v>
      </c>
      <c r="K4650">
        <v>0</v>
      </c>
    </row>
    <row r="4651" spans="1:11">
      <c r="A4651" s="57">
        <v>41365</v>
      </c>
      <c r="B4651">
        <v>4679</v>
      </c>
      <c r="C4651">
        <v>1073516.44</v>
      </c>
      <c r="D4651">
        <v>1073516.44</v>
      </c>
      <c r="E4651">
        <v>1073516.44</v>
      </c>
      <c r="F4651">
        <v>5300</v>
      </c>
      <c r="G4651" t="s">
        <v>371</v>
      </c>
      <c r="H4651" t="s">
        <v>265</v>
      </c>
      <c r="I4651" t="s">
        <v>266</v>
      </c>
      <c r="J4651">
        <v>0.5</v>
      </c>
      <c r="K4651">
        <v>0</v>
      </c>
    </row>
    <row r="4652" spans="1:11">
      <c r="A4652" s="57">
        <v>41365</v>
      </c>
      <c r="B4652">
        <v>126</v>
      </c>
      <c r="C4652">
        <v>23660.25</v>
      </c>
      <c r="D4652">
        <v>24382.51</v>
      </c>
      <c r="E4652">
        <v>24382.51</v>
      </c>
      <c r="F4652">
        <v>5300</v>
      </c>
      <c r="G4652" t="s">
        <v>371</v>
      </c>
      <c r="H4652" t="s">
        <v>267</v>
      </c>
      <c r="I4652" t="s">
        <v>266</v>
      </c>
      <c r="J4652">
        <v>0.5</v>
      </c>
      <c r="K4652">
        <v>0</v>
      </c>
    </row>
    <row r="4653" spans="1:11">
      <c r="A4653" s="57">
        <v>41365</v>
      </c>
      <c r="B4653">
        <v>3254</v>
      </c>
      <c r="C4653">
        <v>413386.37</v>
      </c>
      <c r="D4653">
        <v>413386.37</v>
      </c>
      <c r="E4653">
        <v>413386.37</v>
      </c>
      <c r="F4653">
        <v>5309</v>
      </c>
      <c r="G4653" t="s">
        <v>372</v>
      </c>
      <c r="H4653" t="s">
        <v>265</v>
      </c>
      <c r="I4653" t="s">
        <v>268</v>
      </c>
      <c r="J4653">
        <v>0.5</v>
      </c>
      <c r="K4653">
        <v>0</v>
      </c>
    </row>
    <row r="4654" spans="1:11">
      <c r="A4654" s="57">
        <v>41365</v>
      </c>
      <c r="B4654">
        <v>2678</v>
      </c>
      <c r="C4654">
        <v>320262.65999999997</v>
      </c>
      <c r="D4654">
        <v>330024.02</v>
      </c>
      <c r="E4654">
        <v>330024.02</v>
      </c>
      <c r="F4654">
        <v>5309</v>
      </c>
      <c r="G4654" t="s">
        <v>372</v>
      </c>
      <c r="H4654" t="s">
        <v>267</v>
      </c>
      <c r="I4654" t="s">
        <v>268</v>
      </c>
      <c r="J4654">
        <v>0.5</v>
      </c>
      <c r="K4654">
        <v>0</v>
      </c>
    </row>
    <row r="4655" spans="1:11">
      <c r="A4655" s="57">
        <v>41365</v>
      </c>
      <c r="B4655">
        <v>312</v>
      </c>
      <c r="C4655">
        <v>64847.02</v>
      </c>
      <c r="D4655">
        <v>64847.02</v>
      </c>
      <c r="E4655">
        <v>64847.02</v>
      </c>
      <c r="F4655">
        <v>5310</v>
      </c>
      <c r="G4655" t="s">
        <v>373</v>
      </c>
      <c r="H4655" t="s">
        <v>265</v>
      </c>
      <c r="I4655" t="s">
        <v>266</v>
      </c>
      <c r="J4655">
        <v>0.5</v>
      </c>
      <c r="K4655">
        <v>0</v>
      </c>
    </row>
    <row r="4656" spans="1:11">
      <c r="A4656" s="57">
        <v>41365</v>
      </c>
      <c r="B4656">
        <v>699</v>
      </c>
      <c r="C4656">
        <v>48764.97</v>
      </c>
      <c r="D4656">
        <v>50258.05</v>
      </c>
      <c r="E4656">
        <v>50258.05</v>
      </c>
      <c r="F4656">
        <v>5310</v>
      </c>
      <c r="G4656" t="s">
        <v>373</v>
      </c>
      <c r="H4656" t="s">
        <v>267</v>
      </c>
      <c r="I4656" t="s">
        <v>266</v>
      </c>
      <c r="J4656">
        <v>0.5</v>
      </c>
      <c r="K4656">
        <v>0</v>
      </c>
    </row>
    <row r="4657" spans="1:11">
      <c r="A4657" s="57">
        <v>41365</v>
      </c>
      <c r="B4657">
        <v>3</v>
      </c>
      <c r="C4657">
        <v>290.49</v>
      </c>
      <c r="D4657">
        <v>0</v>
      </c>
      <c r="E4657">
        <v>290.49</v>
      </c>
      <c r="F4657">
        <v>5311</v>
      </c>
      <c r="G4657" t="s">
        <v>374</v>
      </c>
      <c r="H4657" t="s">
        <v>265</v>
      </c>
      <c r="I4657">
        <v>0</v>
      </c>
      <c r="J4657">
        <v>0</v>
      </c>
      <c r="K4657">
        <v>0</v>
      </c>
    </row>
    <row r="4658" spans="1:11">
      <c r="A4658" s="57">
        <v>41365</v>
      </c>
      <c r="B4658">
        <v>194402</v>
      </c>
      <c r="C4658">
        <v>15872641.83</v>
      </c>
      <c r="D4658">
        <v>15872641.83</v>
      </c>
      <c r="E4658">
        <v>15872641.83</v>
      </c>
      <c r="F4658">
        <v>5311</v>
      </c>
      <c r="G4658" t="s">
        <v>374</v>
      </c>
      <c r="H4658" t="s">
        <v>265</v>
      </c>
      <c r="I4658" t="s">
        <v>272</v>
      </c>
      <c r="J4658">
        <v>0.47</v>
      </c>
      <c r="K4658">
        <v>0</v>
      </c>
    </row>
    <row r="4659" spans="1:11">
      <c r="A4659" s="57">
        <v>41365</v>
      </c>
      <c r="B4659">
        <v>1</v>
      </c>
      <c r="C4659">
        <v>87.82</v>
      </c>
      <c r="D4659">
        <v>0</v>
      </c>
      <c r="E4659">
        <v>90.46</v>
      </c>
      <c r="F4659">
        <v>5311</v>
      </c>
      <c r="G4659" t="s">
        <v>374</v>
      </c>
      <c r="H4659" t="s">
        <v>267</v>
      </c>
      <c r="I4659">
        <v>0</v>
      </c>
      <c r="J4659">
        <v>0</v>
      </c>
      <c r="K4659">
        <v>0</v>
      </c>
    </row>
    <row r="4660" spans="1:11">
      <c r="A4660" s="57">
        <v>41365</v>
      </c>
      <c r="B4660">
        <v>4778</v>
      </c>
      <c r="C4660">
        <v>706347.56</v>
      </c>
      <c r="D4660">
        <v>728144.52</v>
      </c>
      <c r="E4660">
        <v>728144.52</v>
      </c>
      <c r="F4660">
        <v>5311</v>
      </c>
      <c r="G4660" t="s">
        <v>374</v>
      </c>
      <c r="H4660" t="s">
        <v>267</v>
      </c>
      <c r="I4660" t="s">
        <v>272</v>
      </c>
      <c r="J4660">
        <v>0.47</v>
      </c>
      <c r="K4660">
        <v>0</v>
      </c>
    </row>
    <row r="4661" spans="1:11">
      <c r="A4661" s="57">
        <v>41365</v>
      </c>
      <c r="B4661">
        <v>25</v>
      </c>
      <c r="C4661">
        <v>1604.41</v>
      </c>
      <c r="D4661">
        <v>1652.59</v>
      </c>
      <c r="E4661">
        <v>1652.59</v>
      </c>
      <c r="F4661">
        <v>5331</v>
      </c>
      <c r="G4661" t="s">
        <v>375</v>
      </c>
      <c r="H4661" t="s">
        <v>267</v>
      </c>
      <c r="I4661" t="s">
        <v>268</v>
      </c>
      <c r="J4661">
        <v>0.5</v>
      </c>
      <c r="K4661">
        <v>0</v>
      </c>
    </row>
    <row r="4662" spans="1:11">
      <c r="A4662" s="57">
        <v>41365</v>
      </c>
      <c r="B4662">
        <v>417</v>
      </c>
      <c r="C4662">
        <v>48974.73</v>
      </c>
      <c r="D4662">
        <v>48974.73</v>
      </c>
      <c r="E4662">
        <v>48974.73</v>
      </c>
      <c r="F4662">
        <v>5399</v>
      </c>
      <c r="G4662" t="s">
        <v>376</v>
      </c>
      <c r="H4662" t="s">
        <v>265</v>
      </c>
      <c r="I4662" t="s">
        <v>266</v>
      </c>
      <c r="J4662">
        <v>0.5</v>
      </c>
      <c r="K4662">
        <v>0</v>
      </c>
    </row>
    <row r="4663" spans="1:11">
      <c r="A4663" s="57">
        <v>41365</v>
      </c>
      <c r="B4663">
        <v>353</v>
      </c>
      <c r="C4663">
        <v>29536.66</v>
      </c>
      <c r="D4663">
        <v>30450.5</v>
      </c>
      <c r="E4663">
        <v>30450.5</v>
      </c>
      <c r="F4663">
        <v>5399</v>
      </c>
      <c r="G4663" t="s">
        <v>376</v>
      </c>
      <c r="H4663" t="s">
        <v>267</v>
      </c>
      <c r="I4663" t="s">
        <v>266</v>
      </c>
      <c r="J4663">
        <v>0.5</v>
      </c>
      <c r="K4663">
        <v>0</v>
      </c>
    </row>
    <row r="4664" spans="1:11">
      <c r="A4664" s="57">
        <v>41365</v>
      </c>
      <c r="B4664">
        <v>7</v>
      </c>
      <c r="C4664">
        <v>197.28</v>
      </c>
      <c r="D4664">
        <v>0</v>
      </c>
      <c r="E4664">
        <v>197.28</v>
      </c>
      <c r="F4664">
        <v>5411</v>
      </c>
      <c r="G4664" t="s">
        <v>377</v>
      </c>
      <c r="H4664" t="s">
        <v>265</v>
      </c>
      <c r="I4664">
        <v>0</v>
      </c>
      <c r="J4664">
        <v>0</v>
      </c>
      <c r="K4664">
        <v>0</v>
      </c>
    </row>
    <row r="4665" spans="1:11">
      <c r="A4665" s="57">
        <v>41365</v>
      </c>
      <c r="B4665">
        <v>711797</v>
      </c>
      <c r="C4665">
        <v>42839742.68</v>
      </c>
      <c r="D4665">
        <v>42839742.68</v>
      </c>
      <c r="E4665">
        <v>42839742.68</v>
      </c>
      <c r="F4665">
        <v>5411</v>
      </c>
      <c r="G4665" t="s">
        <v>377</v>
      </c>
      <c r="H4665" t="s">
        <v>265</v>
      </c>
      <c r="I4665" t="s">
        <v>266</v>
      </c>
      <c r="J4665">
        <v>0.5</v>
      </c>
      <c r="K4665">
        <v>0</v>
      </c>
    </row>
    <row r="4666" spans="1:11">
      <c r="A4666" s="57">
        <v>41365</v>
      </c>
      <c r="B4666">
        <v>3472</v>
      </c>
      <c r="C4666">
        <v>195105.5</v>
      </c>
      <c r="D4666">
        <v>201097.14</v>
      </c>
      <c r="E4666">
        <v>201097.14</v>
      </c>
      <c r="F4666">
        <v>5411</v>
      </c>
      <c r="G4666" t="s">
        <v>377</v>
      </c>
      <c r="H4666" t="s">
        <v>267</v>
      </c>
      <c r="I4666" t="s">
        <v>266</v>
      </c>
      <c r="J4666">
        <v>0.5</v>
      </c>
      <c r="K4666">
        <v>0</v>
      </c>
    </row>
    <row r="4667" spans="1:11">
      <c r="A4667" s="57">
        <v>41365</v>
      </c>
      <c r="B4667">
        <v>6</v>
      </c>
      <c r="C4667">
        <v>240.28</v>
      </c>
      <c r="D4667">
        <v>247.48</v>
      </c>
      <c r="E4667">
        <v>247.48</v>
      </c>
      <c r="F4667">
        <v>5422</v>
      </c>
      <c r="G4667" t="s">
        <v>378</v>
      </c>
      <c r="H4667" t="s">
        <v>267</v>
      </c>
      <c r="I4667" t="s">
        <v>268</v>
      </c>
      <c r="J4667">
        <v>0.5</v>
      </c>
      <c r="K4667">
        <v>0</v>
      </c>
    </row>
    <row r="4668" spans="1:11">
      <c r="A4668" s="57">
        <v>41365</v>
      </c>
      <c r="B4668">
        <v>1502</v>
      </c>
      <c r="C4668">
        <v>62174.13</v>
      </c>
      <c r="D4668">
        <v>62174.13</v>
      </c>
      <c r="E4668">
        <v>62174.13</v>
      </c>
      <c r="F4668">
        <v>5441</v>
      </c>
      <c r="G4668" t="s">
        <v>379</v>
      </c>
      <c r="H4668" t="s">
        <v>265</v>
      </c>
      <c r="I4668" t="s">
        <v>268</v>
      </c>
      <c r="J4668">
        <v>0.5</v>
      </c>
      <c r="K4668">
        <v>0</v>
      </c>
    </row>
    <row r="4669" spans="1:11">
      <c r="A4669" s="57">
        <v>41365</v>
      </c>
      <c r="B4669">
        <v>131</v>
      </c>
      <c r="C4669">
        <v>6852.19</v>
      </c>
      <c r="D4669">
        <v>7057.79</v>
      </c>
      <c r="E4669">
        <v>7057.79</v>
      </c>
      <c r="F4669">
        <v>5441</v>
      </c>
      <c r="G4669" t="s">
        <v>379</v>
      </c>
      <c r="H4669" t="s">
        <v>267</v>
      </c>
      <c r="I4669" t="s">
        <v>268</v>
      </c>
      <c r="J4669">
        <v>0.5</v>
      </c>
      <c r="K4669">
        <v>0</v>
      </c>
    </row>
    <row r="4670" spans="1:11">
      <c r="A4670" s="57">
        <v>41365</v>
      </c>
      <c r="B4670">
        <v>20</v>
      </c>
      <c r="C4670">
        <v>277.44</v>
      </c>
      <c r="D4670">
        <v>285.7</v>
      </c>
      <c r="E4670">
        <v>285.7</v>
      </c>
      <c r="F4670">
        <v>5451</v>
      </c>
      <c r="G4670" t="s">
        <v>380</v>
      </c>
      <c r="H4670" t="s">
        <v>267</v>
      </c>
      <c r="I4670" t="s">
        <v>266</v>
      </c>
      <c r="J4670">
        <v>0.5</v>
      </c>
      <c r="K4670">
        <v>0</v>
      </c>
    </row>
    <row r="4671" spans="1:11">
      <c r="A4671" s="57">
        <v>41365</v>
      </c>
      <c r="B4671">
        <v>438</v>
      </c>
      <c r="C4671">
        <v>19780.18</v>
      </c>
      <c r="D4671">
        <v>19780.18</v>
      </c>
      <c r="E4671">
        <v>19780.18</v>
      </c>
      <c r="F4671">
        <v>5462</v>
      </c>
      <c r="G4671" t="s">
        <v>381</v>
      </c>
      <c r="H4671" t="s">
        <v>265</v>
      </c>
      <c r="I4671" t="s">
        <v>266</v>
      </c>
      <c r="J4671">
        <v>0.5</v>
      </c>
      <c r="K4671">
        <v>0</v>
      </c>
    </row>
    <row r="4672" spans="1:11">
      <c r="A4672" s="57">
        <v>41365</v>
      </c>
      <c r="B4672">
        <v>42</v>
      </c>
      <c r="C4672">
        <v>1026.27</v>
      </c>
      <c r="D4672">
        <v>1057.07</v>
      </c>
      <c r="E4672">
        <v>1057.07</v>
      </c>
      <c r="F4672">
        <v>5462</v>
      </c>
      <c r="G4672" t="s">
        <v>381</v>
      </c>
      <c r="H4672" t="s">
        <v>267</v>
      </c>
      <c r="I4672" t="s">
        <v>266</v>
      </c>
      <c r="J4672">
        <v>0.5</v>
      </c>
      <c r="K4672">
        <v>0</v>
      </c>
    </row>
    <row r="4673" spans="1:11">
      <c r="A4673" s="57">
        <v>41365</v>
      </c>
      <c r="B4673">
        <v>31735</v>
      </c>
      <c r="C4673">
        <v>1751506.42</v>
      </c>
      <c r="D4673">
        <v>1751506.42</v>
      </c>
      <c r="E4673">
        <v>1751506.42</v>
      </c>
      <c r="F4673">
        <v>5499</v>
      </c>
      <c r="G4673" t="s">
        <v>382</v>
      </c>
      <c r="H4673" t="s">
        <v>265</v>
      </c>
      <c r="I4673" t="s">
        <v>266</v>
      </c>
      <c r="J4673">
        <v>0.5</v>
      </c>
      <c r="K4673">
        <v>0</v>
      </c>
    </row>
    <row r="4674" spans="1:11">
      <c r="A4674" s="57">
        <v>41365</v>
      </c>
      <c r="B4674">
        <v>852</v>
      </c>
      <c r="C4674">
        <v>69203.509999999995</v>
      </c>
      <c r="D4674">
        <v>70940.53</v>
      </c>
      <c r="E4674">
        <v>70940.53</v>
      </c>
      <c r="F4674">
        <v>5499</v>
      </c>
      <c r="G4674" t="s">
        <v>382</v>
      </c>
      <c r="H4674" t="s">
        <v>267</v>
      </c>
      <c r="I4674" t="s">
        <v>266</v>
      </c>
      <c r="J4674">
        <v>0.5</v>
      </c>
      <c r="K4674">
        <v>0</v>
      </c>
    </row>
    <row r="4675" spans="1:11">
      <c r="A4675" s="57">
        <v>41365</v>
      </c>
      <c r="B4675">
        <v>4009</v>
      </c>
      <c r="C4675">
        <v>3201943.27</v>
      </c>
      <c r="D4675">
        <v>3201943.27</v>
      </c>
      <c r="E4675">
        <v>3201943.27</v>
      </c>
      <c r="F4675">
        <v>5511</v>
      </c>
      <c r="G4675" t="s">
        <v>383</v>
      </c>
      <c r="H4675" t="s">
        <v>265</v>
      </c>
      <c r="I4675" t="s">
        <v>271</v>
      </c>
      <c r="J4675">
        <v>0.52</v>
      </c>
      <c r="K4675">
        <v>0</v>
      </c>
    </row>
    <row r="4676" spans="1:11">
      <c r="A4676" s="57">
        <v>41365</v>
      </c>
      <c r="B4676">
        <v>34</v>
      </c>
      <c r="C4676">
        <v>17929.54</v>
      </c>
      <c r="D4676">
        <v>18471.62</v>
      </c>
      <c r="E4676">
        <v>18471.62</v>
      </c>
      <c r="F4676">
        <v>5511</v>
      </c>
      <c r="G4676" t="s">
        <v>383</v>
      </c>
      <c r="H4676" t="s">
        <v>267</v>
      </c>
      <c r="I4676" t="s">
        <v>271</v>
      </c>
      <c r="J4676">
        <v>0.52</v>
      </c>
      <c r="K4676">
        <v>0</v>
      </c>
    </row>
    <row r="4677" spans="1:11">
      <c r="A4677" s="57">
        <v>41365</v>
      </c>
      <c r="B4677">
        <v>2</v>
      </c>
      <c r="C4677">
        <v>1542.57</v>
      </c>
      <c r="D4677">
        <v>1588.85</v>
      </c>
      <c r="E4677">
        <v>1588.85</v>
      </c>
      <c r="F4677">
        <v>5531</v>
      </c>
      <c r="G4677" t="s">
        <v>384</v>
      </c>
      <c r="H4677" t="s">
        <v>267</v>
      </c>
      <c r="I4677" t="s">
        <v>268</v>
      </c>
      <c r="J4677">
        <v>0.5</v>
      </c>
      <c r="K4677">
        <v>0</v>
      </c>
    </row>
    <row r="4678" spans="1:11">
      <c r="A4678" s="57">
        <v>41365</v>
      </c>
      <c r="B4678">
        <v>1310</v>
      </c>
      <c r="C4678">
        <v>590630.27</v>
      </c>
      <c r="D4678">
        <v>590630.27</v>
      </c>
      <c r="E4678">
        <v>590630.27</v>
      </c>
      <c r="F4678">
        <v>5532</v>
      </c>
      <c r="G4678" t="s">
        <v>385</v>
      </c>
      <c r="H4678" t="s">
        <v>265</v>
      </c>
      <c r="I4678" t="s">
        <v>271</v>
      </c>
      <c r="J4678">
        <v>0.52</v>
      </c>
      <c r="K4678">
        <v>0</v>
      </c>
    </row>
    <row r="4679" spans="1:11">
      <c r="A4679" s="57">
        <v>41365</v>
      </c>
      <c r="B4679">
        <v>2</v>
      </c>
      <c r="C4679">
        <v>1862.83</v>
      </c>
      <c r="D4679">
        <v>1918.71</v>
      </c>
      <c r="E4679">
        <v>1918.71</v>
      </c>
      <c r="F4679">
        <v>5532</v>
      </c>
      <c r="G4679" t="s">
        <v>385</v>
      </c>
      <c r="H4679" t="s">
        <v>267</v>
      </c>
      <c r="I4679" t="s">
        <v>271</v>
      </c>
      <c r="J4679">
        <v>0.52</v>
      </c>
      <c r="K4679">
        <v>0</v>
      </c>
    </row>
    <row r="4680" spans="1:11">
      <c r="A4680" s="57">
        <v>41365</v>
      </c>
      <c r="B4680">
        <v>6708</v>
      </c>
      <c r="C4680">
        <v>701940.62</v>
      </c>
      <c r="D4680">
        <v>701940.62</v>
      </c>
      <c r="E4680">
        <v>701940.62</v>
      </c>
      <c r="F4680">
        <v>5533</v>
      </c>
      <c r="G4680" t="s">
        <v>386</v>
      </c>
      <c r="H4680" t="s">
        <v>265</v>
      </c>
      <c r="I4680" t="s">
        <v>271</v>
      </c>
      <c r="J4680">
        <v>0.52</v>
      </c>
      <c r="K4680">
        <v>0</v>
      </c>
    </row>
    <row r="4681" spans="1:11">
      <c r="A4681" s="57">
        <v>41365</v>
      </c>
      <c r="B4681">
        <v>63</v>
      </c>
      <c r="C4681">
        <v>43152.03</v>
      </c>
      <c r="D4681">
        <v>44518.31</v>
      </c>
      <c r="E4681">
        <v>44518.31</v>
      </c>
      <c r="F4681">
        <v>5533</v>
      </c>
      <c r="G4681" t="s">
        <v>386</v>
      </c>
      <c r="H4681" t="s">
        <v>267</v>
      </c>
      <c r="I4681" t="s">
        <v>271</v>
      </c>
      <c r="J4681">
        <v>0.52</v>
      </c>
      <c r="K4681">
        <v>0</v>
      </c>
    </row>
    <row r="4682" spans="1:11">
      <c r="A4682" s="57">
        <v>41365</v>
      </c>
      <c r="B4682">
        <v>7</v>
      </c>
      <c r="C4682">
        <v>192.75</v>
      </c>
      <c r="D4682">
        <v>0</v>
      </c>
      <c r="E4682">
        <v>192.75</v>
      </c>
      <c r="F4682">
        <v>5541</v>
      </c>
      <c r="G4682" t="s">
        <v>387</v>
      </c>
      <c r="H4682" t="s">
        <v>265</v>
      </c>
      <c r="I4682">
        <v>0</v>
      </c>
      <c r="J4682">
        <v>0</v>
      </c>
      <c r="K4682">
        <v>0</v>
      </c>
    </row>
    <row r="4683" spans="1:11">
      <c r="A4683" s="57">
        <v>41365</v>
      </c>
      <c r="B4683">
        <v>271255</v>
      </c>
      <c r="C4683">
        <v>17169369.870000001</v>
      </c>
      <c r="D4683">
        <v>17169369.870000001</v>
      </c>
      <c r="E4683">
        <v>17169369.870000001</v>
      </c>
      <c r="F4683">
        <v>5541</v>
      </c>
      <c r="G4683" t="s">
        <v>387</v>
      </c>
      <c r="H4683" t="s">
        <v>265</v>
      </c>
      <c r="I4683" t="s">
        <v>273</v>
      </c>
      <c r="J4683">
        <v>0.48</v>
      </c>
      <c r="K4683">
        <v>0</v>
      </c>
    </row>
    <row r="4684" spans="1:11">
      <c r="A4684" s="57">
        <v>41365</v>
      </c>
      <c r="B4684">
        <v>1429</v>
      </c>
      <c r="C4684">
        <v>78079.839999999997</v>
      </c>
      <c r="D4684">
        <v>80443.86</v>
      </c>
      <c r="E4684">
        <v>80443.86</v>
      </c>
      <c r="F4684">
        <v>5541</v>
      </c>
      <c r="G4684" t="s">
        <v>387</v>
      </c>
      <c r="H4684" t="s">
        <v>267</v>
      </c>
      <c r="I4684" t="s">
        <v>273</v>
      </c>
      <c r="J4684">
        <v>0.48</v>
      </c>
      <c r="K4684">
        <v>0</v>
      </c>
    </row>
    <row r="4685" spans="1:11">
      <c r="A4685" s="57">
        <v>41365</v>
      </c>
      <c r="B4685">
        <v>135</v>
      </c>
      <c r="C4685">
        <v>5897.44</v>
      </c>
      <c r="D4685">
        <v>6077</v>
      </c>
      <c r="E4685">
        <v>6077</v>
      </c>
      <c r="F4685">
        <v>5542</v>
      </c>
      <c r="G4685" t="s">
        <v>388</v>
      </c>
      <c r="H4685" t="s">
        <v>267</v>
      </c>
      <c r="I4685" t="s">
        <v>273</v>
      </c>
      <c r="J4685">
        <v>0.48</v>
      </c>
      <c r="K4685">
        <v>0</v>
      </c>
    </row>
    <row r="4686" spans="1:11">
      <c r="A4686" s="57">
        <v>41365</v>
      </c>
      <c r="B4686">
        <v>485</v>
      </c>
      <c r="C4686">
        <v>95309.8</v>
      </c>
      <c r="D4686">
        <v>95309.8</v>
      </c>
      <c r="E4686">
        <v>95309.8</v>
      </c>
      <c r="F4686">
        <v>5551</v>
      </c>
      <c r="G4686" t="s">
        <v>389</v>
      </c>
      <c r="H4686" t="s">
        <v>265</v>
      </c>
      <c r="I4686" t="s">
        <v>268</v>
      </c>
      <c r="J4686">
        <v>0.5</v>
      </c>
      <c r="K4686">
        <v>0</v>
      </c>
    </row>
    <row r="4687" spans="1:11">
      <c r="A4687" s="57">
        <v>41365</v>
      </c>
      <c r="B4687">
        <v>6</v>
      </c>
      <c r="C4687">
        <v>1616.46</v>
      </c>
      <c r="D4687">
        <v>1664.94</v>
      </c>
      <c r="E4687">
        <v>1664.94</v>
      </c>
      <c r="F4687">
        <v>5551</v>
      </c>
      <c r="G4687" t="s">
        <v>389</v>
      </c>
      <c r="H4687" t="s">
        <v>267</v>
      </c>
      <c r="I4687" t="s">
        <v>268</v>
      </c>
      <c r="J4687">
        <v>0.5</v>
      </c>
      <c r="K4687">
        <v>0</v>
      </c>
    </row>
    <row r="4688" spans="1:11">
      <c r="A4688" s="57">
        <v>41365</v>
      </c>
      <c r="B4688">
        <v>15</v>
      </c>
      <c r="C4688">
        <v>5914.2</v>
      </c>
      <c r="D4688">
        <v>5914.2</v>
      </c>
      <c r="E4688">
        <v>5914.2</v>
      </c>
      <c r="F4688">
        <v>5561</v>
      </c>
      <c r="G4688" t="s">
        <v>390</v>
      </c>
      <c r="H4688" t="s">
        <v>265</v>
      </c>
      <c r="I4688" t="s">
        <v>268</v>
      </c>
      <c r="J4688">
        <v>0.5</v>
      </c>
      <c r="K4688">
        <v>0</v>
      </c>
    </row>
    <row r="4689" spans="1:11">
      <c r="A4689" s="57">
        <v>41365</v>
      </c>
      <c r="B4689">
        <v>15</v>
      </c>
      <c r="C4689">
        <v>10306.370000000001</v>
      </c>
      <c r="D4689">
        <v>10699.17</v>
      </c>
      <c r="E4689">
        <v>10699.17</v>
      </c>
      <c r="F4689">
        <v>5561</v>
      </c>
      <c r="G4689" t="s">
        <v>390</v>
      </c>
      <c r="H4689" t="s">
        <v>267</v>
      </c>
      <c r="I4689" t="s">
        <v>268</v>
      </c>
      <c r="J4689">
        <v>0.5</v>
      </c>
      <c r="K4689">
        <v>0</v>
      </c>
    </row>
    <row r="4690" spans="1:11">
      <c r="A4690" s="57">
        <v>41365</v>
      </c>
      <c r="B4690">
        <v>260</v>
      </c>
      <c r="C4690">
        <v>102780.95</v>
      </c>
      <c r="D4690">
        <v>102780.95</v>
      </c>
      <c r="E4690">
        <v>102780.95</v>
      </c>
      <c r="F4690">
        <v>5571</v>
      </c>
      <c r="G4690" t="s">
        <v>391</v>
      </c>
      <c r="H4690" t="s">
        <v>265</v>
      </c>
      <c r="I4690" t="s">
        <v>268</v>
      </c>
      <c r="J4690">
        <v>0.5</v>
      </c>
      <c r="K4690">
        <v>0</v>
      </c>
    </row>
    <row r="4691" spans="1:11">
      <c r="A4691" s="57">
        <v>41365</v>
      </c>
      <c r="B4691">
        <v>65</v>
      </c>
      <c r="C4691">
        <v>28146.04</v>
      </c>
      <c r="D4691">
        <v>28990.42</v>
      </c>
      <c r="E4691">
        <v>28990.42</v>
      </c>
      <c r="F4691">
        <v>5571</v>
      </c>
      <c r="G4691" t="s">
        <v>391</v>
      </c>
      <c r="H4691" t="s">
        <v>267</v>
      </c>
      <c r="I4691" t="s">
        <v>268</v>
      </c>
      <c r="J4691">
        <v>0.5</v>
      </c>
      <c r="K4691">
        <v>0</v>
      </c>
    </row>
    <row r="4692" spans="1:11">
      <c r="A4692" s="57">
        <v>41365</v>
      </c>
      <c r="B4692">
        <v>376</v>
      </c>
      <c r="C4692">
        <v>165924.82</v>
      </c>
      <c r="D4692">
        <v>165924.82</v>
      </c>
      <c r="E4692">
        <v>165924.82</v>
      </c>
      <c r="F4692">
        <v>5599</v>
      </c>
      <c r="G4692" t="s">
        <v>392</v>
      </c>
      <c r="H4692" t="s">
        <v>265</v>
      </c>
      <c r="I4692" t="s">
        <v>268</v>
      </c>
      <c r="J4692">
        <v>0.5</v>
      </c>
      <c r="K4692">
        <v>0</v>
      </c>
    </row>
    <row r="4693" spans="1:11">
      <c r="A4693" s="57">
        <v>41365</v>
      </c>
      <c r="B4693">
        <v>6</v>
      </c>
      <c r="C4693">
        <v>1904.94</v>
      </c>
      <c r="D4693">
        <v>1962.06</v>
      </c>
      <c r="E4693">
        <v>1962.06</v>
      </c>
      <c r="F4693">
        <v>5599</v>
      </c>
      <c r="G4693" t="s">
        <v>392</v>
      </c>
      <c r="H4693" t="s">
        <v>267</v>
      </c>
      <c r="I4693" t="s">
        <v>268</v>
      </c>
      <c r="J4693">
        <v>0.5</v>
      </c>
      <c r="K4693">
        <v>0</v>
      </c>
    </row>
    <row r="4694" spans="1:11">
      <c r="A4694" s="57">
        <v>41365</v>
      </c>
      <c r="B4694">
        <v>3991</v>
      </c>
      <c r="C4694">
        <v>630009.79</v>
      </c>
      <c r="D4694">
        <v>630009.79</v>
      </c>
      <c r="E4694">
        <v>630009.79</v>
      </c>
      <c r="F4694">
        <v>5611</v>
      </c>
      <c r="G4694" t="s">
        <v>393</v>
      </c>
      <c r="H4694" t="s">
        <v>265</v>
      </c>
      <c r="I4694" t="s">
        <v>268</v>
      </c>
      <c r="J4694">
        <v>0.5</v>
      </c>
      <c r="K4694">
        <v>0</v>
      </c>
    </row>
    <row r="4695" spans="1:11">
      <c r="A4695" s="57">
        <v>41365</v>
      </c>
      <c r="B4695">
        <v>354</v>
      </c>
      <c r="C4695">
        <v>87583.89</v>
      </c>
      <c r="D4695">
        <v>90340.51</v>
      </c>
      <c r="E4695">
        <v>90340.51</v>
      </c>
      <c r="F4695">
        <v>5611</v>
      </c>
      <c r="G4695" t="s">
        <v>393</v>
      </c>
      <c r="H4695" t="s">
        <v>267</v>
      </c>
      <c r="I4695" t="s">
        <v>268</v>
      </c>
      <c r="J4695">
        <v>0.5</v>
      </c>
      <c r="K4695">
        <v>0</v>
      </c>
    </row>
    <row r="4696" spans="1:11">
      <c r="A4696" s="57">
        <v>41365</v>
      </c>
      <c r="B4696">
        <v>1</v>
      </c>
      <c r="C4696">
        <v>19.98</v>
      </c>
      <c r="D4696">
        <v>0</v>
      </c>
      <c r="E4696">
        <v>19.98</v>
      </c>
      <c r="F4696">
        <v>5621</v>
      </c>
      <c r="G4696" t="s">
        <v>394</v>
      </c>
      <c r="H4696" t="s">
        <v>265</v>
      </c>
      <c r="I4696">
        <v>0</v>
      </c>
      <c r="J4696">
        <v>0</v>
      </c>
      <c r="K4696">
        <v>0</v>
      </c>
    </row>
    <row r="4697" spans="1:11">
      <c r="A4697" s="57">
        <v>41365</v>
      </c>
      <c r="B4697">
        <v>23827</v>
      </c>
      <c r="C4697">
        <v>2495711.14</v>
      </c>
      <c r="D4697">
        <v>2495711.14</v>
      </c>
      <c r="E4697">
        <v>2495711.14</v>
      </c>
      <c r="F4697">
        <v>5621</v>
      </c>
      <c r="G4697" t="s">
        <v>394</v>
      </c>
      <c r="H4697" t="s">
        <v>265</v>
      </c>
      <c r="I4697" t="s">
        <v>268</v>
      </c>
      <c r="J4697">
        <v>0.5</v>
      </c>
      <c r="K4697">
        <v>0</v>
      </c>
    </row>
    <row r="4698" spans="1:11">
      <c r="A4698" s="57">
        <v>41365</v>
      </c>
      <c r="B4698">
        <v>1197</v>
      </c>
      <c r="C4698">
        <v>206863.47</v>
      </c>
      <c r="D4698">
        <v>213238.79</v>
      </c>
      <c r="E4698">
        <v>213238.79</v>
      </c>
      <c r="F4698">
        <v>5621</v>
      </c>
      <c r="G4698" t="s">
        <v>394</v>
      </c>
      <c r="H4698" t="s">
        <v>267</v>
      </c>
      <c r="I4698" t="s">
        <v>268</v>
      </c>
      <c r="J4698">
        <v>0.5</v>
      </c>
      <c r="K4698">
        <v>0</v>
      </c>
    </row>
    <row r="4699" spans="1:11">
      <c r="A4699" s="57">
        <v>41365</v>
      </c>
      <c r="B4699">
        <v>4555</v>
      </c>
      <c r="C4699">
        <v>482948.26</v>
      </c>
      <c r="D4699">
        <v>482948.26</v>
      </c>
      <c r="E4699">
        <v>482948.26</v>
      </c>
      <c r="F4699">
        <v>5631</v>
      </c>
      <c r="G4699" t="s">
        <v>395</v>
      </c>
      <c r="H4699" t="s">
        <v>265</v>
      </c>
      <c r="I4699" t="s">
        <v>268</v>
      </c>
      <c r="J4699">
        <v>0.5</v>
      </c>
      <c r="K4699">
        <v>0</v>
      </c>
    </row>
    <row r="4700" spans="1:11">
      <c r="A4700" s="57">
        <v>41365</v>
      </c>
      <c r="B4700">
        <v>340</v>
      </c>
      <c r="C4700">
        <v>73454.679999999993</v>
      </c>
      <c r="D4700">
        <v>75717.440000000002</v>
      </c>
      <c r="E4700">
        <v>75717.440000000002</v>
      </c>
      <c r="F4700">
        <v>5631</v>
      </c>
      <c r="G4700" t="s">
        <v>395</v>
      </c>
      <c r="H4700" t="s">
        <v>267</v>
      </c>
      <c r="I4700" t="s">
        <v>268</v>
      </c>
      <c r="J4700">
        <v>0.5</v>
      </c>
      <c r="K4700">
        <v>0</v>
      </c>
    </row>
    <row r="4701" spans="1:11">
      <c r="A4701" s="57">
        <v>41365</v>
      </c>
      <c r="B4701">
        <v>4215</v>
      </c>
      <c r="C4701">
        <v>330105.56</v>
      </c>
      <c r="D4701">
        <v>330105.56</v>
      </c>
      <c r="E4701">
        <v>330105.56</v>
      </c>
      <c r="F4701">
        <v>5641</v>
      </c>
      <c r="G4701" t="s">
        <v>396</v>
      </c>
      <c r="H4701" t="s">
        <v>265</v>
      </c>
      <c r="I4701" t="s">
        <v>268</v>
      </c>
      <c r="J4701">
        <v>0.5</v>
      </c>
      <c r="K4701">
        <v>0</v>
      </c>
    </row>
    <row r="4702" spans="1:11">
      <c r="A4702" s="57">
        <v>41365</v>
      </c>
      <c r="B4702">
        <v>205</v>
      </c>
      <c r="C4702">
        <v>19251.650000000001</v>
      </c>
      <c r="D4702">
        <v>19845.009999999998</v>
      </c>
      <c r="E4702">
        <v>19845.009999999998</v>
      </c>
      <c r="F4702">
        <v>5641</v>
      </c>
      <c r="G4702" t="s">
        <v>396</v>
      </c>
      <c r="H4702" t="s">
        <v>267</v>
      </c>
      <c r="I4702" t="s">
        <v>268</v>
      </c>
      <c r="J4702">
        <v>0.5</v>
      </c>
      <c r="K4702">
        <v>0</v>
      </c>
    </row>
    <row r="4703" spans="1:11">
      <c r="A4703" s="57">
        <v>41365</v>
      </c>
      <c r="B4703">
        <v>5460</v>
      </c>
      <c r="C4703">
        <v>436880.61</v>
      </c>
      <c r="D4703">
        <v>436880.61</v>
      </c>
      <c r="E4703">
        <v>436880.61</v>
      </c>
      <c r="F4703">
        <v>5651</v>
      </c>
      <c r="G4703" t="s">
        <v>397</v>
      </c>
      <c r="H4703" t="s">
        <v>265</v>
      </c>
      <c r="I4703" t="s">
        <v>268</v>
      </c>
      <c r="J4703">
        <v>0.5</v>
      </c>
      <c r="K4703">
        <v>0</v>
      </c>
    </row>
    <row r="4704" spans="1:11">
      <c r="A4704" s="57">
        <v>41365</v>
      </c>
      <c r="B4704">
        <v>2594</v>
      </c>
      <c r="C4704">
        <v>357991.75</v>
      </c>
      <c r="D4704">
        <v>368864.01</v>
      </c>
      <c r="E4704">
        <v>368864.01</v>
      </c>
      <c r="F4704">
        <v>5651</v>
      </c>
      <c r="G4704" t="s">
        <v>397</v>
      </c>
      <c r="H4704" t="s">
        <v>267</v>
      </c>
      <c r="I4704" t="s">
        <v>268</v>
      </c>
      <c r="J4704">
        <v>0.5</v>
      </c>
      <c r="K4704">
        <v>0</v>
      </c>
    </row>
    <row r="4705" spans="1:11">
      <c r="A4705" s="57">
        <v>41365</v>
      </c>
      <c r="B4705">
        <v>124</v>
      </c>
      <c r="C4705">
        <v>10787.93</v>
      </c>
      <c r="D4705">
        <v>11130.41</v>
      </c>
      <c r="E4705">
        <v>11130.41</v>
      </c>
      <c r="F4705">
        <v>5655</v>
      </c>
      <c r="G4705" t="s">
        <v>398</v>
      </c>
      <c r="H4705" t="s">
        <v>267</v>
      </c>
      <c r="I4705" t="s">
        <v>268</v>
      </c>
      <c r="J4705">
        <v>0.5</v>
      </c>
      <c r="K4705">
        <v>0</v>
      </c>
    </row>
    <row r="4706" spans="1:11">
      <c r="A4706" s="57">
        <v>41365</v>
      </c>
      <c r="B4706">
        <v>8108</v>
      </c>
      <c r="C4706">
        <v>1088977.52</v>
      </c>
      <c r="D4706">
        <v>1088977.52</v>
      </c>
      <c r="E4706">
        <v>1088977.52</v>
      </c>
      <c r="F4706">
        <v>5661</v>
      </c>
      <c r="G4706" t="s">
        <v>399</v>
      </c>
      <c r="H4706" t="s">
        <v>265</v>
      </c>
      <c r="I4706" t="s">
        <v>268</v>
      </c>
      <c r="J4706">
        <v>0.5</v>
      </c>
      <c r="K4706">
        <v>0</v>
      </c>
    </row>
    <row r="4707" spans="1:11">
      <c r="A4707" s="57">
        <v>41365</v>
      </c>
      <c r="B4707">
        <v>1278</v>
      </c>
      <c r="C4707">
        <v>181320.03</v>
      </c>
      <c r="D4707">
        <v>186798.39</v>
      </c>
      <c r="E4707">
        <v>186798.39</v>
      </c>
      <c r="F4707">
        <v>5661</v>
      </c>
      <c r="G4707" t="s">
        <v>399</v>
      </c>
      <c r="H4707" t="s">
        <v>267</v>
      </c>
      <c r="I4707" t="s">
        <v>268</v>
      </c>
      <c r="J4707">
        <v>0.5</v>
      </c>
      <c r="K4707">
        <v>0</v>
      </c>
    </row>
    <row r="4708" spans="1:11">
      <c r="A4708" s="57">
        <v>41365</v>
      </c>
      <c r="B4708">
        <v>11</v>
      </c>
      <c r="C4708">
        <v>1815.9</v>
      </c>
      <c r="D4708">
        <v>1815.9</v>
      </c>
      <c r="E4708">
        <v>1815.9</v>
      </c>
      <c r="F4708">
        <v>5681</v>
      </c>
      <c r="G4708" t="s">
        <v>400</v>
      </c>
      <c r="H4708" t="s">
        <v>265</v>
      </c>
      <c r="I4708" t="s">
        <v>268</v>
      </c>
      <c r="J4708">
        <v>0.5</v>
      </c>
      <c r="K4708">
        <v>0</v>
      </c>
    </row>
    <row r="4709" spans="1:11">
      <c r="A4709" s="57">
        <v>41365</v>
      </c>
      <c r="B4709">
        <v>5</v>
      </c>
      <c r="C4709">
        <v>1044.78</v>
      </c>
      <c r="D4709">
        <v>1076.1199999999999</v>
      </c>
      <c r="E4709">
        <v>1076.1199999999999</v>
      </c>
      <c r="F4709">
        <v>5681</v>
      </c>
      <c r="G4709" t="s">
        <v>400</v>
      </c>
      <c r="H4709" t="s">
        <v>267</v>
      </c>
      <c r="I4709" t="s">
        <v>268</v>
      </c>
      <c r="J4709">
        <v>0.5</v>
      </c>
      <c r="K4709">
        <v>0</v>
      </c>
    </row>
    <row r="4710" spans="1:11">
      <c r="A4710" s="57">
        <v>41365</v>
      </c>
      <c r="B4710">
        <v>19727</v>
      </c>
      <c r="C4710">
        <v>2482630.7200000002</v>
      </c>
      <c r="D4710">
        <v>2482630.7200000002</v>
      </c>
      <c r="E4710">
        <v>2482630.7200000002</v>
      </c>
      <c r="F4710">
        <v>5691</v>
      </c>
      <c r="G4710" t="s">
        <v>401</v>
      </c>
      <c r="H4710" t="s">
        <v>265</v>
      </c>
      <c r="I4710" t="s">
        <v>268</v>
      </c>
      <c r="J4710">
        <v>0.5</v>
      </c>
      <c r="K4710">
        <v>0</v>
      </c>
    </row>
    <row r="4711" spans="1:11">
      <c r="A4711" s="57">
        <v>41365</v>
      </c>
      <c r="B4711">
        <v>2680</v>
      </c>
      <c r="C4711">
        <v>390822.39</v>
      </c>
      <c r="D4711">
        <v>401151.21</v>
      </c>
      <c r="E4711">
        <v>401151.21</v>
      </c>
      <c r="F4711">
        <v>5691</v>
      </c>
      <c r="G4711" t="s">
        <v>401</v>
      </c>
      <c r="H4711" t="s">
        <v>267</v>
      </c>
      <c r="I4711" t="s">
        <v>268</v>
      </c>
      <c r="J4711">
        <v>0.5</v>
      </c>
      <c r="K4711">
        <v>0</v>
      </c>
    </row>
    <row r="4712" spans="1:11">
      <c r="A4712" s="57">
        <v>41365</v>
      </c>
      <c r="B4712">
        <v>129</v>
      </c>
      <c r="C4712">
        <v>17414.400000000001</v>
      </c>
      <c r="D4712">
        <v>17414.400000000001</v>
      </c>
      <c r="E4712">
        <v>17414.400000000001</v>
      </c>
      <c r="F4712">
        <v>5697</v>
      </c>
      <c r="G4712" t="s">
        <v>402</v>
      </c>
      <c r="H4712" t="s">
        <v>265</v>
      </c>
      <c r="I4712" t="s">
        <v>266</v>
      </c>
      <c r="J4712">
        <v>0.5</v>
      </c>
      <c r="K4712">
        <v>0</v>
      </c>
    </row>
    <row r="4713" spans="1:11">
      <c r="A4713" s="57">
        <v>41365</v>
      </c>
      <c r="B4713">
        <v>48</v>
      </c>
      <c r="C4713">
        <v>15666.4</v>
      </c>
      <c r="D4713">
        <v>16123.64</v>
      </c>
      <c r="E4713">
        <v>16123.64</v>
      </c>
      <c r="F4713">
        <v>5697</v>
      </c>
      <c r="G4713" t="s">
        <v>402</v>
      </c>
      <c r="H4713" t="s">
        <v>267</v>
      </c>
      <c r="I4713" t="s">
        <v>266</v>
      </c>
      <c r="J4713">
        <v>0.5</v>
      </c>
      <c r="K4713">
        <v>0</v>
      </c>
    </row>
    <row r="4714" spans="1:11">
      <c r="A4714" s="57">
        <v>41365</v>
      </c>
      <c r="B4714">
        <v>6</v>
      </c>
      <c r="C4714">
        <v>781.53</v>
      </c>
      <c r="D4714">
        <v>804.99</v>
      </c>
      <c r="E4714">
        <v>804.99</v>
      </c>
      <c r="F4714">
        <v>5698</v>
      </c>
      <c r="G4714" t="s">
        <v>403</v>
      </c>
      <c r="H4714" t="s">
        <v>267</v>
      </c>
      <c r="I4714" t="s">
        <v>268</v>
      </c>
      <c r="J4714">
        <v>0.5</v>
      </c>
      <c r="K4714">
        <v>0</v>
      </c>
    </row>
    <row r="4715" spans="1:11">
      <c r="A4715" s="57">
        <v>41365</v>
      </c>
      <c r="B4715">
        <v>9216</v>
      </c>
      <c r="C4715">
        <v>1153731.92</v>
      </c>
      <c r="D4715">
        <v>1153731.92</v>
      </c>
      <c r="E4715">
        <v>1153731.92</v>
      </c>
      <c r="F4715">
        <v>5699</v>
      </c>
      <c r="G4715" t="s">
        <v>404</v>
      </c>
      <c r="H4715" t="s">
        <v>265</v>
      </c>
      <c r="I4715" t="s">
        <v>268</v>
      </c>
      <c r="J4715">
        <v>0.5</v>
      </c>
      <c r="K4715">
        <v>0</v>
      </c>
    </row>
    <row r="4716" spans="1:11">
      <c r="A4716" s="57">
        <v>41365</v>
      </c>
      <c r="B4716">
        <v>1234</v>
      </c>
      <c r="C4716">
        <v>272677.62</v>
      </c>
      <c r="D4716">
        <v>280983.36</v>
      </c>
      <c r="E4716">
        <v>280983.36</v>
      </c>
      <c r="F4716">
        <v>5699</v>
      </c>
      <c r="G4716" t="s">
        <v>404</v>
      </c>
      <c r="H4716" t="s">
        <v>267</v>
      </c>
      <c r="I4716" t="s">
        <v>268</v>
      </c>
      <c r="J4716">
        <v>0.5</v>
      </c>
      <c r="K4716">
        <v>0</v>
      </c>
    </row>
    <row r="4717" spans="1:11">
      <c r="A4717" s="57">
        <v>41365</v>
      </c>
      <c r="B4717">
        <v>1891</v>
      </c>
      <c r="C4717">
        <v>1225373.26</v>
      </c>
      <c r="D4717">
        <v>1225373.26</v>
      </c>
      <c r="E4717">
        <v>1225373.26</v>
      </c>
      <c r="F4717">
        <v>5712</v>
      </c>
      <c r="G4717" t="s">
        <v>405</v>
      </c>
      <c r="H4717" t="s">
        <v>265</v>
      </c>
      <c r="I4717" t="s">
        <v>268</v>
      </c>
      <c r="J4717">
        <v>0.5</v>
      </c>
      <c r="K4717">
        <v>0</v>
      </c>
    </row>
    <row r="4718" spans="1:11">
      <c r="A4718" s="57">
        <v>41365</v>
      </c>
      <c r="B4718">
        <v>78</v>
      </c>
      <c r="C4718">
        <v>22061.02</v>
      </c>
      <c r="D4718">
        <v>22725.7</v>
      </c>
      <c r="E4718">
        <v>22725.7</v>
      </c>
      <c r="F4718">
        <v>5712</v>
      </c>
      <c r="G4718" t="s">
        <v>405</v>
      </c>
      <c r="H4718" t="s">
        <v>267</v>
      </c>
      <c r="I4718" t="s">
        <v>268</v>
      </c>
      <c r="J4718">
        <v>0.5</v>
      </c>
      <c r="K4718">
        <v>0</v>
      </c>
    </row>
    <row r="4719" spans="1:11">
      <c r="A4719" s="57">
        <v>41365</v>
      </c>
      <c r="B4719">
        <v>244</v>
      </c>
      <c r="C4719">
        <v>249818.58</v>
      </c>
      <c r="D4719">
        <v>249818.58</v>
      </c>
      <c r="E4719">
        <v>249818.58</v>
      </c>
      <c r="F4719">
        <v>5713</v>
      </c>
      <c r="G4719" t="s">
        <v>406</v>
      </c>
      <c r="H4719" t="s">
        <v>265</v>
      </c>
      <c r="I4719" t="s">
        <v>268</v>
      </c>
      <c r="J4719">
        <v>0.5</v>
      </c>
      <c r="K4719">
        <v>0</v>
      </c>
    </row>
    <row r="4720" spans="1:11">
      <c r="A4720" s="57">
        <v>41365</v>
      </c>
      <c r="B4720">
        <v>11</v>
      </c>
      <c r="C4720">
        <v>3958.56</v>
      </c>
      <c r="D4720">
        <v>4077.3</v>
      </c>
      <c r="E4720">
        <v>4077.3</v>
      </c>
      <c r="F4720">
        <v>5713</v>
      </c>
      <c r="G4720" t="s">
        <v>406</v>
      </c>
      <c r="H4720" t="s">
        <v>267</v>
      </c>
      <c r="I4720" t="s">
        <v>268</v>
      </c>
      <c r="J4720">
        <v>0.5</v>
      </c>
      <c r="K4720">
        <v>0</v>
      </c>
    </row>
    <row r="4721" spans="1:11">
      <c r="A4721" s="57">
        <v>41365</v>
      </c>
      <c r="B4721">
        <v>367</v>
      </c>
      <c r="C4721">
        <v>64056.959999999999</v>
      </c>
      <c r="D4721">
        <v>64056.959999999999</v>
      </c>
      <c r="E4721">
        <v>64056.959999999999</v>
      </c>
      <c r="F4721">
        <v>5714</v>
      </c>
      <c r="G4721" t="s">
        <v>407</v>
      </c>
      <c r="H4721" t="s">
        <v>265</v>
      </c>
      <c r="I4721" t="s">
        <v>268</v>
      </c>
      <c r="J4721">
        <v>0.5</v>
      </c>
      <c r="K4721">
        <v>0</v>
      </c>
    </row>
    <row r="4722" spans="1:11">
      <c r="A4722" s="57">
        <v>41365</v>
      </c>
      <c r="B4722">
        <v>3</v>
      </c>
      <c r="C4722">
        <v>250.14</v>
      </c>
      <c r="D4722">
        <v>257.64</v>
      </c>
      <c r="E4722">
        <v>257.64</v>
      </c>
      <c r="F4722">
        <v>5714</v>
      </c>
      <c r="G4722" t="s">
        <v>407</v>
      </c>
      <c r="H4722" t="s">
        <v>267</v>
      </c>
      <c r="I4722" t="s">
        <v>268</v>
      </c>
      <c r="J4722">
        <v>0.5</v>
      </c>
      <c r="K4722">
        <v>0</v>
      </c>
    </row>
    <row r="4723" spans="1:11">
      <c r="A4723" s="57">
        <v>41365</v>
      </c>
      <c r="B4723">
        <v>35</v>
      </c>
      <c r="C4723">
        <v>10044.209999999999</v>
      </c>
      <c r="D4723">
        <v>10044.209999999999</v>
      </c>
      <c r="E4723">
        <v>10044.209999999999</v>
      </c>
      <c r="F4723">
        <v>5718</v>
      </c>
      <c r="G4723" t="s">
        <v>408</v>
      </c>
      <c r="H4723" t="s">
        <v>265</v>
      </c>
      <c r="I4723" t="s">
        <v>268</v>
      </c>
      <c r="J4723">
        <v>0.5</v>
      </c>
      <c r="K4723">
        <v>0</v>
      </c>
    </row>
    <row r="4724" spans="1:11">
      <c r="A4724" s="57">
        <v>41365</v>
      </c>
      <c r="B4724">
        <v>9439</v>
      </c>
      <c r="C4724">
        <v>1492375.23</v>
      </c>
      <c r="D4724">
        <v>1492375.23</v>
      </c>
      <c r="E4724">
        <v>1492375.23</v>
      </c>
      <c r="F4724">
        <v>5719</v>
      </c>
      <c r="G4724" t="s">
        <v>409</v>
      </c>
      <c r="H4724" t="s">
        <v>265</v>
      </c>
      <c r="I4724" t="s">
        <v>268</v>
      </c>
      <c r="J4724">
        <v>0.5</v>
      </c>
      <c r="K4724">
        <v>0</v>
      </c>
    </row>
    <row r="4725" spans="1:11">
      <c r="A4725" s="57">
        <v>41365</v>
      </c>
      <c r="B4725">
        <v>256</v>
      </c>
      <c r="C4725">
        <v>33384.85</v>
      </c>
      <c r="D4725">
        <v>34302.629999999997</v>
      </c>
      <c r="E4725">
        <v>34302.629999999997</v>
      </c>
      <c r="F4725">
        <v>5719</v>
      </c>
      <c r="G4725" t="s">
        <v>409</v>
      </c>
      <c r="H4725" t="s">
        <v>267</v>
      </c>
      <c r="I4725" t="s">
        <v>268</v>
      </c>
      <c r="J4725">
        <v>0.5</v>
      </c>
      <c r="K4725">
        <v>0</v>
      </c>
    </row>
    <row r="4726" spans="1:11">
      <c r="A4726" s="57">
        <v>41365</v>
      </c>
      <c r="B4726">
        <v>1810</v>
      </c>
      <c r="C4726">
        <v>1406990.62</v>
      </c>
      <c r="D4726">
        <v>1406990.62</v>
      </c>
      <c r="E4726">
        <v>1406990.62</v>
      </c>
      <c r="F4726">
        <v>5722</v>
      </c>
      <c r="G4726" t="s">
        <v>410</v>
      </c>
      <c r="H4726" t="s">
        <v>265</v>
      </c>
      <c r="I4726" t="s">
        <v>268</v>
      </c>
      <c r="J4726">
        <v>0.5</v>
      </c>
      <c r="K4726">
        <v>0</v>
      </c>
    </row>
    <row r="4727" spans="1:11">
      <c r="A4727" s="57">
        <v>41365</v>
      </c>
      <c r="B4727">
        <v>58</v>
      </c>
      <c r="C4727">
        <v>18366.259999999998</v>
      </c>
      <c r="D4727">
        <v>18917.28</v>
      </c>
      <c r="E4727">
        <v>18917.28</v>
      </c>
      <c r="F4727">
        <v>5722</v>
      </c>
      <c r="G4727" t="s">
        <v>410</v>
      </c>
      <c r="H4727" t="s">
        <v>267</v>
      </c>
      <c r="I4727" t="s">
        <v>268</v>
      </c>
      <c r="J4727">
        <v>0.5</v>
      </c>
      <c r="K4727">
        <v>0</v>
      </c>
    </row>
    <row r="4728" spans="1:11">
      <c r="A4728" s="57">
        <v>41365</v>
      </c>
      <c r="B4728">
        <v>13880</v>
      </c>
      <c r="C4728">
        <v>4329341.84</v>
      </c>
      <c r="D4728">
        <v>4329341.84</v>
      </c>
      <c r="E4728">
        <v>4329341.84</v>
      </c>
      <c r="F4728">
        <v>5732</v>
      </c>
      <c r="G4728" t="s">
        <v>411</v>
      </c>
      <c r="H4728" t="s">
        <v>265</v>
      </c>
      <c r="I4728" t="s">
        <v>268</v>
      </c>
      <c r="J4728">
        <v>0.5</v>
      </c>
      <c r="K4728">
        <v>0</v>
      </c>
    </row>
    <row r="4729" spans="1:11">
      <c r="A4729" s="57">
        <v>41365</v>
      </c>
      <c r="B4729">
        <v>661</v>
      </c>
      <c r="C4729">
        <v>121023.19</v>
      </c>
      <c r="D4729">
        <v>124753.83</v>
      </c>
      <c r="E4729">
        <v>124753.83</v>
      </c>
      <c r="F4729">
        <v>5732</v>
      </c>
      <c r="G4729" t="s">
        <v>411</v>
      </c>
      <c r="H4729" t="s">
        <v>267</v>
      </c>
      <c r="I4729" t="s">
        <v>268</v>
      </c>
      <c r="J4729">
        <v>0.5</v>
      </c>
      <c r="K4729">
        <v>0</v>
      </c>
    </row>
    <row r="4730" spans="1:11">
      <c r="A4730" s="57">
        <v>41365</v>
      </c>
      <c r="B4730">
        <v>255</v>
      </c>
      <c r="C4730">
        <v>53420.3</v>
      </c>
      <c r="D4730">
        <v>53420.3</v>
      </c>
      <c r="E4730">
        <v>53420.3</v>
      </c>
      <c r="F4730">
        <v>5733</v>
      </c>
      <c r="G4730" t="s">
        <v>412</v>
      </c>
      <c r="H4730" t="s">
        <v>265</v>
      </c>
      <c r="I4730" t="s">
        <v>268</v>
      </c>
      <c r="J4730">
        <v>0.5</v>
      </c>
      <c r="K4730">
        <v>0</v>
      </c>
    </row>
    <row r="4731" spans="1:11">
      <c r="A4731" s="57">
        <v>41365</v>
      </c>
      <c r="B4731">
        <v>43</v>
      </c>
      <c r="C4731">
        <v>8542.4699999999993</v>
      </c>
      <c r="D4731">
        <v>8798.73</v>
      </c>
      <c r="E4731">
        <v>8798.73</v>
      </c>
      <c r="F4731">
        <v>5733</v>
      </c>
      <c r="G4731" t="s">
        <v>412</v>
      </c>
      <c r="H4731" t="s">
        <v>267</v>
      </c>
      <c r="I4731" t="s">
        <v>268</v>
      </c>
      <c r="J4731">
        <v>0.5</v>
      </c>
      <c r="K4731">
        <v>0</v>
      </c>
    </row>
    <row r="4732" spans="1:11">
      <c r="A4732" s="57">
        <v>41365</v>
      </c>
      <c r="B4732">
        <v>29</v>
      </c>
      <c r="C4732">
        <v>9458</v>
      </c>
      <c r="D4732">
        <v>9458</v>
      </c>
      <c r="E4732">
        <v>9458</v>
      </c>
      <c r="F4732">
        <v>5734</v>
      </c>
      <c r="G4732" t="s">
        <v>413</v>
      </c>
      <c r="H4732" t="s">
        <v>265</v>
      </c>
      <c r="I4732" t="s">
        <v>268</v>
      </c>
      <c r="J4732">
        <v>0.5</v>
      </c>
      <c r="K4732">
        <v>0</v>
      </c>
    </row>
    <row r="4733" spans="1:11">
      <c r="A4733" s="57">
        <v>41365</v>
      </c>
      <c r="B4733">
        <v>304</v>
      </c>
      <c r="C4733">
        <v>71106.570000000007</v>
      </c>
      <c r="D4733">
        <v>73171.25</v>
      </c>
      <c r="E4733">
        <v>73171.25</v>
      </c>
      <c r="F4733">
        <v>5734</v>
      </c>
      <c r="G4733" t="s">
        <v>413</v>
      </c>
      <c r="H4733" t="s">
        <v>267</v>
      </c>
      <c r="I4733" t="s">
        <v>268</v>
      </c>
      <c r="J4733">
        <v>0.5</v>
      </c>
      <c r="K4733">
        <v>0</v>
      </c>
    </row>
    <row r="4734" spans="1:11">
      <c r="A4734" s="57">
        <v>41365</v>
      </c>
      <c r="B4734">
        <v>2050</v>
      </c>
      <c r="C4734">
        <v>66846.350000000006</v>
      </c>
      <c r="D4734">
        <v>66846.350000000006</v>
      </c>
      <c r="E4734">
        <v>66846.350000000006</v>
      </c>
      <c r="F4734">
        <v>5735</v>
      </c>
      <c r="G4734" t="s">
        <v>414</v>
      </c>
      <c r="H4734" t="s">
        <v>265</v>
      </c>
      <c r="I4734" t="s">
        <v>268</v>
      </c>
      <c r="J4734">
        <v>0.5</v>
      </c>
      <c r="K4734">
        <v>0</v>
      </c>
    </row>
    <row r="4735" spans="1:11">
      <c r="A4735" s="57">
        <v>41365</v>
      </c>
      <c r="B4735">
        <v>47</v>
      </c>
      <c r="C4735">
        <v>2654.44</v>
      </c>
      <c r="D4735">
        <v>2734</v>
      </c>
      <c r="E4735">
        <v>2734</v>
      </c>
      <c r="F4735">
        <v>5735</v>
      </c>
      <c r="G4735" t="s">
        <v>414</v>
      </c>
      <c r="H4735" t="s">
        <v>267</v>
      </c>
      <c r="I4735" t="s">
        <v>268</v>
      </c>
      <c r="J4735">
        <v>0.5</v>
      </c>
      <c r="K4735">
        <v>0</v>
      </c>
    </row>
    <row r="4736" spans="1:11">
      <c r="A4736" s="57">
        <v>41365</v>
      </c>
      <c r="B4736">
        <v>7265</v>
      </c>
      <c r="C4736">
        <v>778483.99</v>
      </c>
      <c r="D4736">
        <v>778483.99</v>
      </c>
      <c r="E4736">
        <v>778483.99</v>
      </c>
      <c r="F4736">
        <v>5811</v>
      </c>
      <c r="G4736" t="s">
        <v>415</v>
      </c>
      <c r="H4736" t="s">
        <v>265</v>
      </c>
      <c r="I4736" t="s">
        <v>274</v>
      </c>
      <c r="J4736">
        <v>0.52</v>
      </c>
      <c r="K4736">
        <v>0</v>
      </c>
    </row>
    <row r="4737" spans="1:11">
      <c r="A4737" s="57">
        <v>41365</v>
      </c>
      <c r="B4737">
        <v>196</v>
      </c>
      <c r="C4737">
        <v>10025.26</v>
      </c>
      <c r="D4737">
        <v>10326.040000000001</v>
      </c>
      <c r="E4737">
        <v>10326.040000000001</v>
      </c>
      <c r="F4737">
        <v>5811</v>
      </c>
      <c r="G4737" t="s">
        <v>415</v>
      </c>
      <c r="H4737" t="s">
        <v>267</v>
      </c>
      <c r="I4737" t="s">
        <v>274</v>
      </c>
      <c r="J4737">
        <v>0.52</v>
      </c>
      <c r="K4737">
        <v>0</v>
      </c>
    </row>
    <row r="4738" spans="1:11">
      <c r="A4738" s="57">
        <v>41365</v>
      </c>
      <c r="B4738">
        <v>85605</v>
      </c>
      <c r="C4738">
        <v>7429100.0099999998</v>
      </c>
      <c r="D4738">
        <v>7429100.0099999998</v>
      </c>
      <c r="E4738">
        <v>7429100.0099999998</v>
      </c>
      <c r="F4738">
        <v>5812</v>
      </c>
      <c r="G4738" t="s">
        <v>416</v>
      </c>
      <c r="H4738" t="s">
        <v>265</v>
      </c>
      <c r="I4738" t="s">
        <v>274</v>
      </c>
      <c r="J4738">
        <v>0.52</v>
      </c>
      <c r="K4738">
        <v>0</v>
      </c>
    </row>
    <row r="4739" spans="1:11">
      <c r="A4739" s="57">
        <v>41365</v>
      </c>
      <c r="B4739">
        <v>8793</v>
      </c>
      <c r="C4739">
        <v>874110.8</v>
      </c>
      <c r="D4739">
        <v>900379.84</v>
      </c>
      <c r="E4739">
        <v>900379.84</v>
      </c>
      <c r="F4739">
        <v>5812</v>
      </c>
      <c r="G4739" t="s">
        <v>416</v>
      </c>
      <c r="H4739" t="s">
        <v>267</v>
      </c>
      <c r="I4739" t="s">
        <v>274</v>
      </c>
      <c r="J4739">
        <v>0.52</v>
      </c>
      <c r="K4739">
        <v>0</v>
      </c>
    </row>
    <row r="4740" spans="1:11">
      <c r="A4740" s="57">
        <v>41365</v>
      </c>
      <c r="B4740">
        <v>20569</v>
      </c>
      <c r="C4740">
        <v>1955851.29</v>
      </c>
      <c r="D4740">
        <v>1955851.29</v>
      </c>
      <c r="E4740">
        <v>1955851.29</v>
      </c>
      <c r="F4740">
        <v>5813</v>
      </c>
      <c r="G4740" t="s">
        <v>417</v>
      </c>
      <c r="H4740" t="s">
        <v>265</v>
      </c>
      <c r="I4740" t="s">
        <v>274</v>
      </c>
      <c r="J4740">
        <v>0.52</v>
      </c>
      <c r="K4740">
        <v>0</v>
      </c>
    </row>
    <row r="4741" spans="1:11">
      <c r="A4741" s="57">
        <v>41365</v>
      </c>
      <c r="B4741">
        <v>1211</v>
      </c>
      <c r="C4741">
        <v>131376.20000000001</v>
      </c>
      <c r="D4741">
        <v>135317.44</v>
      </c>
      <c r="E4741">
        <v>135317.44</v>
      </c>
      <c r="F4741">
        <v>5813</v>
      </c>
      <c r="G4741" t="s">
        <v>417</v>
      </c>
      <c r="H4741" t="s">
        <v>267</v>
      </c>
      <c r="I4741" t="s">
        <v>274</v>
      </c>
      <c r="J4741">
        <v>0.52</v>
      </c>
      <c r="K4741">
        <v>0</v>
      </c>
    </row>
    <row r="4742" spans="1:11">
      <c r="A4742" s="57">
        <v>41365</v>
      </c>
      <c r="B4742">
        <v>34313</v>
      </c>
      <c r="C4742">
        <v>607971.69999999995</v>
      </c>
      <c r="D4742">
        <v>607971.69999999995</v>
      </c>
      <c r="E4742">
        <v>607971.69999999995</v>
      </c>
      <c r="F4742">
        <v>5814</v>
      </c>
      <c r="G4742" t="s">
        <v>418</v>
      </c>
      <c r="H4742" t="s">
        <v>265</v>
      </c>
      <c r="I4742" t="s">
        <v>274</v>
      </c>
      <c r="J4742">
        <v>0.52</v>
      </c>
      <c r="K4742">
        <v>0</v>
      </c>
    </row>
    <row r="4743" spans="1:11">
      <c r="A4743" s="57">
        <v>41365</v>
      </c>
      <c r="B4743">
        <v>1231</v>
      </c>
      <c r="C4743">
        <v>28089.39</v>
      </c>
      <c r="D4743">
        <v>28941.67</v>
      </c>
      <c r="E4743">
        <v>28941.67</v>
      </c>
      <c r="F4743">
        <v>5814</v>
      </c>
      <c r="G4743" t="s">
        <v>418</v>
      </c>
      <c r="H4743" t="s">
        <v>267</v>
      </c>
      <c r="I4743" t="s">
        <v>274</v>
      </c>
      <c r="J4743">
        <v>0.52</v>
      </c>
      <c r="K4743">
        <v>0</v>
      </c>
    </row>
    <row r="4744" spans="1:11">
      <c r="A4744" s="57">
        <v>41365</v>
      </c>
      <c r="B4744">
        <v>56834</v>
      </c>
      <c r="C4744">
        <v>2702718.4</v>
      </c>
      <c r="D4744">
        <v>2702718.4</v>
      </c>
      <c r="E4744">
        <v>2702718.4</v>
      </c>
      <c r="F4744">
        <v>5912</v>
      </c>
      <c r="G4744" t="s">
        <v>419</v>
      </c>
      <c r="H4744" t="s">
        <v>265</v>
      </c>
      <c r="I4744" t="s">
        <v>266</v>
      </c>
      <c r="J4744">
        <v>0.5</v>
      </c>
      <c r="K4744">
        <v>0</v>
      </c>
    </row>
    <row r="4745" spans="1:11">
      <c r="A4745" s="57">
        <v>41365</v>
      </c>
      <c r="B4745">
        <v>1014</v>
      </c>
      <c r="C4745">
        <v>45986.080000000002</v>
      </c>
      <c r="D4745">
        <v>47394.42</v>
      </c>
      <c r="E4745">
        <v>47394.42</v>
      </c>
      <c r="F4745">
        <v>5912</v>
      </c>
      <c r="G4745" t="s">
        <v>419</v>
      </c>
      <c r="H4745" t="s">
        <v>267</v>
      </c>
      <c r="I4745" t="s">
        <v>266</v>
      </c>
      <c r="J4745">
        <v>0.5</v>
      </c>
      <c r="K4745">
        <v>0</v>
      </c>
    </row>
    <row r="4746" spans="1:11">
      <c r="A4746" s="57">
        <v>41365</v>
      </c>
      <c r="B4746">
        <v>2</v>
      </c>
      <c r="C4746">
        <v>309.69</v>
      </c>
      <c r="D4746">
        <v>0</v>
      </c>
      <c r="E4746">
        <v>309.69</v>
      </c>
      <c r="F4746">
        <v>5921</v>
      </c>
      <c r="G4746" t="s">
        <v>420</v>
      </c>
      <c r="H4746" t="s">
        <v>265</v>
      </c>
      <c r="I4746">
        <v>0</v>
      </c>
      <c r="J4746">
        <v>0</v>
      </c>
      <c r="K4746">
        <v>0</v>
      </c>
    </row>
    <row r="4747" spans="1:11">
      <c r="A4747" s="57">
        <v>41365</v>
      </c>
      <c r="B4747">
        <v>157914</v>
      </c>
      <c r="C4747">
        <v>11227484.93</v>
      </c>
      <c r="D4747">
        <v>11227484.93</v>
      </c>
      <c r="E4747">
        <v>11227484.93</v>
      </c>
      <c r="F4747">
        <v>5921</v>
      </c>
      <c r="G4747" t="s">
        <v>420</v>
      </c>
      <c r="H4747" t="s">
        <v>265</v>
      </c>
      <c r="I4747" t="s">
        <v>268</v>
      </c>
      <c r="J4747">
        <v>0.5</v>
      </c>
      <c r="K4747">
        <v>0</v>
      </c>
    </row>
    <row r="4748" spans="1:11">
      <c r="A4748" s="57">
        <v>41365</v>
      </c>
      <c r="B4748">
        <v>357</v>
      </c>
      <c r="C4748">
        <v>25685.21</v>
      </c>
      <c r="D4748">
        <v>26456.77</v>
      </c>
      <c r="E4748">
        <v>26456.77</v>
      </c>
      <c r="F4748">
        <v>5921</v>
      </c>
      <c r="G4748" t="s">
        <v>420</v>
      </c>
      <c r="H4748" t="s">
        <v>267</v>
      </c>
      <c r="I4748" t="s">
        <v>268</v>
      </c>
      <c r="J4748">
        <v>0.5</v>
      </c>
      <c r="K4748">
        <v>0</v>
      </c>
    </row>
    <row r="4749" spans="1:11">
      <c r="A4749" s="57">
        <v>41365</v>
      </c>
      <c r="B4749">
        <v>6</v>
      </c>
      <c r="C4749">
        <v>562.17999999999995</v>
      </c>
      <c r="D4749">
        <v>579.04</v>
      </c>
      <c r="E4749">
        <v>579.04</v>
      </c>
      <c r="F4749">
        <v>5931</v>
      </c>
      <c r="G4749" t="s">
        <v>421</v>
      </c>
      <c r="H4749" t="s">
        <v>267</v>
      </c>
      <c r="I4749" t="s">
        <v>268</v>
      </c>
      <c r="J4749">
        <v>0.5</v>
      </c>
      <c r="K4749">
        <v>0</v>
      </c>
    </row>
    <row r="4750" spans="1:11">
      <c r="A4750" s="57">
        <v>41365</v>
      </c>
      <c r="B4750">
        <v>146</v>
      </c>
      <c r="C4750">
        <v>57043.54</v>
      </c>
      <c r="D4750">
        <v>57043.54</v>
      </c>
      <c r="E4750">
        <v>57043.54</v>
      </c>
      <c r="F4750">
        <v>5932</v>
      </c>
      <c r="G4750" t="s">
        <v>422</v>
      </c>
      <c r="H4750" t="s">
        <v>265</v>
      </c>
      <c r="I4750" t="s">
        <v>268</v>
      </c>
      <c r="J4750">
        <v>0.5</v>
      </c>
      <c r="K4750">
        <v>0</v>
      </c>
    </row>
    <row r="4751" spans="1:11">
      <c r="A4751" s="57">
        <v>41365</v>
      </c>
      <c r="B4751">
        <v>39</v>
      </c>
      <c r="C4751">
        <v>5360.13</v>
      </c>
      <c r="D4751">
        <v>5532.43</v>
      </c>
      <c r="E4751">
        <v>5532.43</v>
      </c>
      <c r="F4751">
        <v>5932</v>
      </c>
      <c r="G4751" t="s">
        <v>422</v>
      </c>
      <c r="H4751" t="s">
        <v>267</v>
      </c>
      <c r="I4751" t="s">
        <v>268</v>
      </c>
      <c r="J4751">
        <v>0.5</v>
      </c>
      <c r="K4751">
        <v>0</v>
      </c>
    </row>
    <row r="4752" spans="1:11">
      <c r="A4752" s="57">
        <v>41365</v>
      </c>
      <c r="B4752">
        <v>11</v>
      </c>
      <c r="C4752">
        <v>2765.3</v>
      </c>
      <c r="D4752">
        <v>2765.3</v>
      </c>
      <c r="E4752">
        <v>2765.3</v>
      </c>
      <c r="F4752">
        <v>5933</v>
      </c>
      <c r="G4752" t="s">
        <v>423</v>
      </c>
      <c r="H4752" t="s">
        <v>265</v>
      </c>
      <c r="I4752" t="s">
        <v>268</v>
      </c>
      <c r="J4752">
        <v>0.5</v>
      </c>
      <c r="K4752">
        <v>0</v>
      </c>
    </row>
    <row r="4753" spans="1:11">
      <c r="A4753" s="57">
        <v>41365</v>
      </c>
      <c r="B4753">
        <v>3</v>
      </c>
      <c r="C4753">
        <v>458.66</v>
      </c>
      <c r="D4753">
        <v>472.4</v>
      </c>
      <c r="E4753">
        <v>472.4</v>
      </c>
      <c r="F4753">
        <v>5933</v>
      </c>
      <c r="G4753" t="s">
        <v>423</v>
      </c>
      <c r="H4753" t="s">
        <v>267</v>
      </c>
      <c r="I4753" t="s">
        <v>268</v>
      </c>
      <c r="J4753">
        <v>0.5</v>
      </c>
      <c r="K4753">
        <v>0</v>
      </c>
    </row>
    <row r="4754" spans="1:11">
      <c r="A4754" s="57">
        <v>41365</v>
      </c>
      <c r="B4754">
        <v>9</v>
      </c>
      <c r="C4754">
        <v>2394.9</v>
      </c>
      <c r="D4754">
        <v>2394.9</v>
      </c>
      <c r="E4754">
        <v>2394.9</v>
      </c>
      <c r="F4754">
        <v>5935</v>
      </c>
      <c r="G4754" t="s">
        <v>424</v>
      </c>
      <c r="H4754" t="s">
        <v>265</v>
      </c>
      <c r="I4754" t="s">
        <v>271</v>
      </c>
      <c r="J4754">
        <v>0.52</v>
      </c>
      <c r="K4754">
        <v>0</v>
      </c>
    </row>
    <row r="4755" spans="1:11">
      <c r="A4755" s="57">
        <v>41365</v>
      </c>
      <c r="B4755">
        <v>457</v>
      </c>
      <c r="C4755">
        <v>138505.07999999999</v>
      </c>
      <c r="D4755">
        <v>138505.07999999999</v>
      </c>
      <c r="E4755">
        <v>138505.07999999999</v>
      </c>
      <c r="F4755">
        <v>5940</v>
      </c>
      <c r="G4755" t="s">
        <v>426</v>
      </c>
      <c r="H4755" t="s">
        <v>265</v>
      </c>
      <c r="I4755" t="s">
        <v>268</v>
      </c>
      <c r="J4755">
        <v>0.5</v>
      </c>
      <c r="K4755">
        <v>0</v>
      </c>
    </row>
    <row r="4756" spans="1:11">
      <c r="A4756" s="57">
        <v>41365</v>
      </c>
      <c r="B4756">
        <v>717</v>
      </c>
      <c r="C4756">
        <v>106837.2</v>
      </c>
      <c r="D4756">
        <v>107278.26</v>
      </c>
      <c r="E4756">
        <v>107278.26</v>
      </c>
      <c r="F4756">
        <v>5940</v>
      </c>
      <c r="G4756" t="s">
        <v>426</v>
      </c>
      <c r="H4756" t="s">
        <v>267</v>
      </c>
      <c r="I4756" t="s">
        <v>268</v>
      </c>
      <c r="J4756">
        <v>0.5</v>
      </c>
      <c r="K4756">
        <v>0</v>
      </c>
    </row>
    <row r="4757" spans="1:11">
      <c r="A4757" s="57">
        <v>41365</v>
      </c>
      <c r="B4757">
        <v>16067</v>
      </c>
      <c r="C4757">
        <v>1830556.14</v>
      </c>
      <c r="D4757">
        <v>1830556.14</v>
      </c>
      <c r="E4757">
        <v>1830556.14</v>
      </c>
      <c r="F4757">
        <v>5941</v>
      </c>
      <c r="G4757" t="s">
        <v>427</v>
      </c>
      <c r="H4757" t="s">
        <v>265</v>
      </c>
      <c r="I4757" t="s">
        <v>268</v>
      </c>
      <c r="J4757">
        <v>0.5</v>
      </c>
      <c r="K4757">
        <v>0</v>
      </c>
    </row>
    <row r="4758" spans="1:11">
      <c r="A4758" s="57">
        <v>41365</v>
      </c>
      <c r="B4758">
        <v>1387</v>
      </c>
      <c r="C4758">
        <v>218921.36</v>
      </c>
      <c r="D4758">
        <v>225529.56</v>
      </c>
      <c r="E4758">
        <v>225529.56</v>
      </c>
      <c r="F4758">
        <v>5941</v>
      </c>
      <c r="G4758" t="s">
        <v>427</v>
      </c>
      <c r="H4758" t="s">
        <v>267</v>
      </c>
      <c r="I4758" t="s">
        <v>268</v>
      </c>
      <c r="J4758">
        <v>0.5</v>
      </c>
      <c r="K4758">
        <v>0</v>
      </c>
    </row>
    <row r="4759" spans="1:11">
      <c r="A4759" s="57">
        <v>41365</v>
      </c>
      <c r="B4759">
        <v>6586</v>
      </c>
      <c r="C4759">
        <v>407830.25</v>
      </c>
      <c r="D4759">
        <v>407830.25</v>
      </c>
      <c r="E4759">
        <v>407830.25</v>
      </c>
      <c r="F4759">
        <v>5942</v>
      </c>
      <c r="G4759" t="s">
        <v>428</v>
      </c>
      <c r="H4759" t="s">
        <v>265</v>
      </c>
      <c r="I4759" t="s">
        <v>268</v>
      </c>
      <c r="J4759">
        <v>0.5</v>
      </c>
      <c r="K4759">
        <v>0</v>
      </c>
    </row>
    <row r="4760" spans="1:11">
      <c r="A4760" s="57">
        <v>41365</v>
      </c>
      <c r="B4760">
        <v>1639</v>
      </c>
      <c r="C4760">
        <v>67717.100000000006</v>
      </c>
      <c r="D4760">
        <v>68678.22</v>
      </c>
      <c r="E4760">
        <v>68678.22</v>
      </c>
      <c r="F4760">
        <v>5942</v>
      </c>
      <c r="G4760" t="s">
        <v>428</v>
      </c>
      <c r="H4760" t="s">
        <v>267</v>
      </c>
      <c r="I4760" t="s">
        <v>268</v>
      </c>
      <c r="J4760">
        <v>0.5</v>
      </c>
      <c r="K4760">
        <v>0</v>
      </c>
    </row>
    <row r="4761" spans="1:11">
      <c r="A4761" s="57">
        <v>41365</v>
      </c>
      <c r="B4761">
        <v>15472</v>
      </c>
      <c r="C4761">
        <v>1516170.97</v>
      </c>
      <c r="D4761">
        <v>1516170.97</v>
      </c>
      <c r="E4761">
        <v>1516170.97</v>
      </c>
      <c r="F4761">
        <v>5943</v>
      </c>
      <c r="G4761" t="s">
        <v>429</v>
      </c>
      <c r="H4761" t="s">
        <v>265</v>
      </c>
      <c r="I4761" t="s">
        <v>268</v>
      </c>
      <c r="J4761">
        <v>0.5</v>
      </c>
      <c r="K4761">
        <v>0</v>
      </c>
    </row>
    <row r="4762" spans="1:11">
      <c r="A4762" s="57">
        <v>41365</v>
      </c>
      <c r="B4762">
        <v>161</v>
      </c>
      <c r="C4762">
        <v>26930.76</v>
      </c>
      <c r="D4762">
        <v>27738.720000000001</v>
      </c>
      <c r="E4762">
        <v>27738.720000000001</v>
      </c>
      <c r="F4762">
        <v>5943</v>
      </c>
      <c r="G4762" t="s">
        <v>429</v>
      </c>
      <c r="H4762" t="s">
        <v>267</v>
      </c>
      <c r="I4762" t="s">
        <v>268</v>
      </c>
      <c r="J4762">
        <v>0.5</v>
      </c>
      <c r="K4762">
        <v>0</v>
      </c>
    </row>
    <row r="4763" spans="1:11">
      <c r="A4763" s="57">
        <v>41365</v>
      </c>
      <c r="B4763">
        <v>5419</v>
      </c>
      <c r="C4763">
        <v>2014691.86</v>
      </c>
      <c r="D4763">
        <v>2014691.86</v>
      </c>
      <c r="E4763">
        <v>2014691.86</v>
      </c>
      <c r="F4763">
        <v>5944</v>
      </c>
      <c r="G4763" t="s">
        <v>430</v>
      </c>
      <c r="H4763" t="s">
        <v>265</v>
      </c>
      <c r="I4763" t="s">
        <v>268</v>
      </c>
      <c r="J4763">
        <v>0.5</v>
      </c>
      <c r="K4763">
        <v>0</v>
      </c>
    </row>
    <row r="4764" spans="1:11">
      <c r="A4764" s="57">
        <v>41365</v>
      </c>
      <c r="B4764">
        <v>657</v>
      </c>
      <c r="C4764">
        <v>623568.07999999996</v>
      </c>
      <c r="D4764">
        <v>642633.36</v>
      </c>
      <c r="E4764">
        <v>642633.36</v>
      </c>
      <c r="F4764">
        <v>5944</v>
      </c>
      <c r="G4764" t="s">
        <v>430</v>
      </c>
      <c r="H4764" t="s">
        <v>267</v>
      </c>
      <c r="I4764" t="s">
        <v>268</v>
      </c>
      <c r="J4764">
        <v>0.5</v>
      </c>
      <c r="K4764">
        <v>0</v>
      </c>
    </row>
    <row r="4765" spans="1:11">
      <c r="A4765" s="57">
        <v>41365</v>
      </c>
      <c r="B4765">
        <v>4727</v>
      </c>
      <c r="C4765">
        <v>334311.53999999998</v>
      </c>
      <c r="D4765">
        <v>334311.53999999998</v>
      </c>
      <c r="E4765">
        <v>334311.53999999998</v>
      </c>
      <c r="F4765">
        <v>5945</v>
      </c>
      <c r="G4765" t="s">
        <v>431</v>
      </c>
      <c r="H4765" t="s">
        <v>265</v>
      </c>
      <c r="I4765" t="s">
        <v>268</v>
      </c>
      <c r="J4765">
        <v>0.5</v>
      </c>
      <c r="K4765">
        <v>0</v>
      </c>
    </row>
    <row r="4766" spans="1:11">
      <c r="A4766" s="57">
        <v>41365</v>
      </c>
      <c r="B4766">
        <v>237</v>
      </c>
      <c r="C4766">
        <v>23736.080000000002</v>
      </c>
      <c r="D4766">
        <v>24463.94</v>
      </c>
      <c r="E4766">
        <v>24463.94</v>
      </c>
      <c r="F4766">
        <v>5945</v>
      </c>
      <c r="G4766" t="s">
        <v>431</v>
      </c>
      <c r="H4766" t="s">
        <v>267</v>
      </c>
      <c r="I4766" t="s">
        <v>268</v>
      </c>
      <c r="J4766">
        <v>0.5</v>
      </c>
      <c r="K4766">
        <v>0</v>
      </c>
    </row>
    <row r="4767" spans="1:11">
      <c r="A4767" s="57">
        <v>41365</v>
      </c>
      <c r="B4767">
        <v>896</v>
      </c>
      <c r="C4767">
        <v>211926.94</v>
      </c>
      <c r="D4767">
        <v>211926.94</v>
      </c>
      <c r="E4767">
        <v>211926.94</v>
      </c>
      <c r="F4767">
        <v>5946</v>
      </c>
      <c r="G4767" t="s">
        <v>432</v>
      </c>
      <c r="H4767" t="s">
        <v>265</v>
      </c>
      <c r="I4767" t="s">
        <v>268</v>
      </c>
      <c r="J4767">
        <v>0.5</v>
      </c>
      <c r="K4767">
        <v>0</v>
      </c>
    </row>
    <row r="4768" spans="1:11">
      <c r="A4768" s="57">
        <v>41365</v>
      </c>
      <c r="B4768">
        <v>199</v>
      </c>
      <c r="C4768">
        <v>38509.07</v>
      </c>
      <c r="D4768">
        <v>39322.75</v>
      </c>
      <c r="E4768">
        <v>39322.75</v>
      </c>
      <c r="F4768">
        <v>5946</v>
      </c>
      <c r="G4768" t="s">
        <v>432</v>
      </c>
      <c r="H4768" t="s">
        <v>267</v>
      </c>
      <c r="I4768" t="s">
        <v>268</v>
      </c>
      <c r="J4768">
        <v>0.5</v>
      </c>
      <c r="K4768">
        <v>0</v>
      </c>
    </row>
    <row r="4769" spans="1:11">
      <c r="A4769" s="57">
        <v>41365</v>
      </c>
      <c r="B4769">
        <v>4854</v>
      </c>
      <c r="C4769">
        <v>390032.61</v>
      </c>
      <c r="D4769">
        <v>390032.61</v>
      </c>
      <c r="E4769">
        <v>390032.61</v>
      </c>
      <c r="F4769">
        <v>5947</v>
      </c>
      <c r="G4769" t="s">
        <v>433</v>
      </c>
      <c r="H4769" t="s">
        <v>265</v>
      </c>
      <c r="I4769" t="s">
        <v>268</v>
      </c>
      <c r="J4769">
        <v>0.5</v>
      </c>
      <c r="K4769">
        <v>0</v>
      </c>
    </row>
    <row r="4770" spans="1:11">
      <c r="A4770" s="57">
        <v>41365</v>
      </c>
      <c r="B4770">
        <v>1374</v>
      </c>
      <c r="C4770">
        <v>116349.13</v>
      </c>
      <c r="D4770">
        <v>119840.53</v>
      </c>
      <c r="E4770">
        <v>119840.53</v>
      </c>
      <c r="F4770">
        <v>5947</v>
      </c>
      <c r="G4770" t="s">
        <v>433</v>
      </c>
      <c r="H4770" t="s">
        <v>267</v>
      </c>
      <c r="I4770" t="s">
        <v>268</v>
      </c>
      <c r="J4770">
        <v>0.5</v>
      </c>
      <c r="K4770">
        <v>0</v>
      </c>
    </row>
    <row r="4771" spans="1:11">
      <c r="A4771" s="57">
        <v>41365</v>
      </c>
      <c r="B4771">
        <v>1296</v>
      </c>
      <c r="C4771">
        <v>172263.87</v>
      </c>
      <c r="D4771">
        <v>172263.87</v>
      </c>
      <c r="E4771">
        <v>172263.87</v>
      </c>
      <c r="F4771">
        <v>5948</v>
      </c>
      <c r="G4771" t="s">
        <v>434</v>
      </c>
      <c r="H4771" t="s">
        <v>265</v>
      </c>
      <c r="I4771" t="s">
        <v>268</v>
      </c>
      <c r="J4771">
        <v>0.5</v>
      </c>
      <c r="K4771">
        <v>0</v>
      </c>
    </row>
    <row r="4772" spans="1:11">
      <c r="A4772" s="57">
        <v>41365</v>
      </c>
      <c r="B4772">
        <v>335</v>
      </c>
      <c r="C4772">
        <v>114956.24</v>
      </c>
      <c r="D4772">
        <v>118535.76</v>
      </c>
      <c r="E4772">
        <v>118535.76</v>
      </c>
      <c r="F4772">
        <v>5948</v>
      </c>
      <c r="G4772" t="s">
        <v>434</v>
      </c>
      <c r="H4772" t="s">
        <v>267</v>
      </c>
      <c r="I4772" t="s">
        <v>268</v>
      </c>
      <c r="J4772">
        <v>0.5</v>
      </c>
      <c r="K4772">
        <v>0</v>
      </c>
    </row>
    <row r="4773" spans="1:11">
      <c r="A4773" s="57">
        <v>41365</v>
      </c>
      <c r="B4773">
        <v>118</v>
      </c>
      <c r="C4773">
        <v>19017.439999999999</v>
      </c>
      <c r="D4773">
        <v>19017.439999999999</v>
      </c>
      <c r="E4773">
        <v>19017.439999999999</v>
      </c>
      <c r="F4773">
        <v>5949</v>
      </c>
      <c r="G4773" t="s">
        <v>435</v>
      </c>
      <c r="H4773" t="s">
        <v>265</v>
      </c>
      <c r="I4773" t="s">
        <v>268</v>
      </c>
      <c r="J4773">
        <v>0.5</v>
      </c>
      <c r="K4773">
        <v>0</v>
      </c>
    </row>
    <row r="4774" spans="1:11">
      <c r="A4774" s="57">
        <v>41365</v>
      </c>
      <c r="B4774">
        <v>81</v>
      </c>
      <c r="C4774">
        <v>13361.03</v>
      </c>
      <c r="D4774">
        <v>13767.55</v>
      </c>
      <c r="E4774">
        <v>13767.55</v>
      </c>
      <c r="F4774">
        <v>5949</v>
      </c>
      <c r="G4774" t="s">
        <v>435</v>
      </c>
      <c r="H4774" t="s">
        <v>267</v>
      </c>
      <c r="I4774" t="s">
        <v>268</v>
      </c>
      <c r="J4774">
        <v>0.5</v>
      </c>
      <c r="K4774">
        <v>0</v>
      </c>
    </row>
    <row r="4775" spans="1:11">
      <c r="A4775" s="57">
        <v>41365</v>
      </c>
      <c r="B4775">
        <v>877</v>
      </c>
      <c r="C4775">
        <v>127360.27</v>
      </c>
      <c r="D4775">
        <v>127360.27</v>
      </c>
      <c r="E4775">
        <v>127360.27</v>
      </c>
      <c r="F4775">
        <v>5950</v>
      </c>
      <c r="G4775" t="s">
        <v>436</v>
      </c>
      <c r="H4775" t="s">
        <v>265</v>
      </c>
      <c r="I4775" t="s">
        <v>268</v>
      </c>
      <c r="J4775">
        <v>0.5</v>
      </c>
      <c r="K4775">
        <v>0</v>
      </c>
    </row>
    <row r="4776" spans="1:11">
      <c r="A4776" s="57">
        <v>41365</v>
      </c>
      <c r="B4776">
        <v>56</v>
      </c>
      <c r="C4776">
        <v>10555.48</v>
      </c>
      <c r="D4776">
        <v>10872.16</v>
      </c>
      <c r="E4776">
        <v>10872.16</v>
      </c>
      <c r="F4776">
        <v>5950</v>
      </c>
      <c r="G4776" t="s">
        <v>436</v>
      </c>
      <c r="H4776" t="s">
        <v>267</v>
      </c>
      <c r="I4776" t="s">
        <v>268</v>
      </c>
      <c r="J4776">
        <v>0.5</v>
      </c>
      <c r="K4776">
        <v>0</v>
      </c>
    </row>
    <row r="4777" spans="1:11">
      <c r="A4777" s="57">
        <v>41365</v>
      </c>
      <c r="B4777">
        <v>4</v>
      </c>
      <c r="C4777">
        <v>475.89</v>
      </c>
      <c r="D4777">
        <v>490.15</v>
      </c>
      <c r="E4777">
        <v>490.15</v>
      </c>
      <c r="F4777">
        <v>5960</v>
      </c>
      <c r="G4777" t="s">
        <v>437</v>
      </c>
      <c r="H4777" t="s">
        <v>267</v>
      </c>
      <c r="I4777" t="s">
        <v>275</v>
      </c>
      <c r="J4777">
        <v>0.52</v>
      </c>
      <c r="K4777">
        <v>0</v>
      </c>
    </row>
    <row r="4778" spans="1:11">
      <c r="A4778" s="57">
        <v>41365</v>
      </c>
      <c r="B4778">
        <v>136</v>
      </c>
      <c r="C4778">
        <v>72557.509999999995</v>
      </c>
      <c r="D4778">
        <v>74804.350000000006</v>
      </c>
      <c r="E4778">
        <v>74804.350000000006</v>
      </c>
      <c r="F4778">
        <v>5962</v>
      </c>
      <c r="G4778" t="s">
        <v>438</v>
      </c>
      <c r="H4778" t="s">
        <v>267</v>
      </c>
      <c r="I4778" t="s">
        <v>269</v>
      </c>
      <c r="J4778">
        <v>0.52</v>
      </c>
      <c r="K4778">
        <v>0</v>
      </c>
    </row>
    <row r="4779" spans="1:11">
      <c r="A4779" s="57">
        <v>41365</v>
      </c>
      <c r="B4779">
        <v>2</v>
      </c>
      <c r="C4779">
        <v>3113.24</v>
      </c>
      <c r="D4779">
        <v>3206.64</v>
      </c>
      <c r="E4779">
        <v>3206.64</v>
      </c>
      <c r="F4779">
        <v>5963</v>
      </c>
      <c r="G4779" t="s">
        <v>577</v>
      </c>
      <c r="H4779" t="s">
        <v>267</v>
      </c>
      <c r="I4779" t="s">
        <v>275</v>
      </c>
      <c r="J4779">
        <v>0.52</v>
      </c>
      <c r="K4779">
        <v>0</v>
      </c>
    </row>
    <row r="4780" spans="1:11">
      <c r="A4780" s="57">
        <v>41365</v>
      </c>
      <c r="B4780">
        <v>9403</v>
      </c>
      <c r="C4780">
        <v>1649434.93</v>
      </c>
      <c r="D4780">
        <v>1649434.93</v>
      </c>
      <c r="E4780">
        <v>1649434.93</v>
      </c>
      <c r="F4780">
        <v>5964</v>
      </c>
      <c r="G4780" t="s">
        <v>439</v>
      </c>
      <c r="H4780" t="s">
        <v>265</v>
      </c>
      <c r="I4780" t="s">
        <v>275</v>
      </c>
      <c r="J4780">
        <v>0.52</v>
      </c>
      <c r="K4780">
        <v>0</v>
      </c>
    </row>
    <row r="4781" spans="1:11">
      <c r="A4781" s="57">
        <v>41365</v>
      </c>
      <c r="B4781">
        <v>1</v>
      </c>
      <c r="C4781">
        <v>371.76</v>
      </c>
      <c r="D4781">
        <v>0</v>
      </c>
      <c r="E4781">
        <v>382.92</v>
      </c>
      <c r="F4781">
        <v>5964</v>
      </c>
      <c r="G4781" t="s">
        <v>439</v>
      </c>
      <c r="H4781" t="s">
        <v>267</v>
      </c>
      <c r="I4781">
        <v>0</v>
      </c>
      <c r="J4781">
        <v>0</v>
      </c>
      <c r="K4781">
        <v>0</v>
      </c>
    </row>
    <row r="4782" spans="1:11">
      <c r="A4782" s="57">
        <v>41365</v>
      </c>
      <c r="B4782">
        <v>3071</v>
      </c>
      <c r="C4782">
        <v>467124.47999999998</v>
      </c>
      <c r="D4782">
        <v>480688.5</v>
      </c>
      <c r="E4782">
        <v>480688.5</v>
      </c>
      <c r="F4782">
        <v>5964</v>
      </c>
      <c r="G4782" t="s">
        <v>439</v>
      </c>
      <c r="H4782" t="s">
        <v>267</v>
      </c>
      <c r="I4782" t="s">
        <v>275</v>
      </c>
      <c r="J4782">
        <v>0.52</v>
      </c>
      <c r="K4782">
        <v>0</v>
      </c>
    </row>
    <row r="4783" spans="1:11">
      <c r="A4783" s="57">
        <v>41365</v>
      </c>
      <c r="B4783">
        <v>29</v>
      </c>
      <c r="C4783">
        <v>3564.95</v>
      </c>
      <c r="D4783">
        <v>3685.75</v>
      </c>
      <c r="E4783">
        <v>3685.75</v>
      </c>
      <c r="F4783">
        <v>5965</v>
      </c>
      <c r="G4783" t="s">
        <v>440</v>
      </c>
      <c r="H4783" t="s">
        <v>267</v>
      </c>
      <c r="I4783" t="s">
        <v>275</v>
      </c>
      <c r="J4783">
        <v>0.52</v>
      </c>
      <c r="K4783">
        <v>0</v>
      </c>
    </row>
    <row r="4784" spans="1:11">
      <c r="A4784" s="57">
        <v>41365</v>
      </c>
      <c r="B4784">
        <v>2</v>
      </c>
      <c r="C4784">
        <v>113.53</v>
      </c>
      <c r="D4784">
        <v>116.93</v>
      </c>
      <c r="E4784">
        <v>116.93</v>
      </c>
      <c r="F4784">
        <v>5966</v>
      </c>
      <c r="G4784" t="s">
        <v>441</v>
      </c>
      <c r="H4784" t="s">
        <v>267</v>
      </c>
      <c r="I4784" t="s">
        <v>275</v>
      </c>
      <c r="J4784">
        <v>0.52</v>
      </c>
      <c r="K4784">
        <v>0</v>
      </c>
    </row>
    <row r="4785" spans="1:11">
      <c r="A4785" s="57">
        <v>41365</v>
      </c>
      <c r="B4785">
        <v>3169</v>
      </c>
      <c r="C4785">
        <v>544753.43000000005</v>
      </c>
      <c r="D4785">
        <v>544753.43000000005</v>
      </c>
      <c r="E4785">
        <v>544753.43000000005</v>
      </c>
      <c r="F4785">
        <v>5967</v>
      </c>
      <c r="G4785" t="s">
        <v>442</v>
      </c>
      <c r="H4785" t="s">
        <v>265</v>
      </c>
      <c r="I4785" t="s">
        <v>275</v>
      </c>
      <c r="J4785">
        <v>0.52</v>
      </c>
      <c r="K4785">
        <v>0</v>
      </c>
    </row>
    <row r="4786" spans="1:11">
      <c r="A4786" s="57">
        <v>41365</v>
      </c>
      <c r="B4786">
        <v>15345</v>
      </c>
      <c r="C4786">
        <v>513097.46</v>
      </c>
      <c r="D4786">
        <v>524659.28</v>
      </c>
      <c r="E4786">
        <v>524659.28</v>
      </c>
      <c r="F4786">
        <v>5967</v>
      </c>
      <c r="G4786" t="s">
        <v>442</v>
      </c>
      <c r="H4786" t="s">
        <v>267</v>
      </c>
      <c r="I4786" t="s">
        <v>275</v>
      </c>
      <c r="J4786">
        <v>0.52</v>
      </c>
      <c r="K4786">
        <v>0</v>
      </c>
    </row>
    <row r="4787" spans="1:11">
      <c r="A4787" s="57">
        <v>41365</v>
      </c>
      <c r="B4787">
        <v>2532</v>
      </c>
      <c r="C4787">
        <v>267212.06</v>
      </c>
      <c r="D4787">
        <v>267212.06</v>
      </c>
      <c r="E4787">
        <v>267212.06</v>
      </c>
      <c r="F4787">
        <v>5968</v>
      </c>
      <c r="G4787" t="s">
        <v>443</v>
      </c>
      <c r="H4787" t="s">
        <v>265</v>
      </c>
      <c r="I4787" t="s">
        <v>275</v>
      </c>
      <c r="J4787">
        <v>0.52</v>
      </c>
      <c r="K4787">
        <v>0</v>
      </c>
    </row>
    <row r="4788" spans="1:11">
      <c r="A4788" s="57">
        <v>41365</v>
      </c>
      <c r="B4788">
        <v>599</v>
      </c>
      <c r="C4788">
        <v>54466.67</v>
      </c>
      <c r="D4788">
        <v>55839.41</v>
      </c>
      <c r="E4788">
        <v>55839.41</v>
      </c>
      <c r="F4788">
        <v>5968</v>
      </c>
      <c r="G4788" t="s">
        <v>443</v>
      </c>
      <c r="H4788" t="s">
        <v>267</v>
      </c>
      <c r="I4788" t="s">
        <v>275</v>
      </c>
      <c r="J4788">
        <v>0.52</v>
      </c>
      <c r="K4788">
        <v>0</v>
      </c>
    </row>
    <row r="4789" spans="1:11">
      <c r="A4789" s="57">
        <v>41365</v>
      </c>
      <c r="B4789">
        <v>1</v>
      </c>
      <c r="C4789">
        <v>87.25</v>
      </c>
      <c r="D4789">
        <v>0</v>
      </c>
      <c r="E4789">
        <v>87.25</v>
      </c>
      <c r="F4789">
        <v>5969</v>
      </c>
      <c r="G4789" t="s">
        <v>444</v>
      </c>
      <c r="H4789" t="s">
        <v>265</v>
      </c>
      <c r="I4789">
        <v>0</v>
      </c>
      <c r="J4789">
        <v>0</v>
      </c>
      <c r="K4789">
        <v>0</v>
      </c>
    </row>
    <row r="4790" spans="1:11">
      <c r="A4790" s="57">
        <v>41365</v>
      </c>
      <c r="B4790">
        <v>7004</v>
      </c>
      <c r="C4790">
        <v>1431774.49</v>
      </c>
      <c r="D4790">
        <v>1431774.49</v>
      </c>
      <c r="E4790">
        <v>1431774.49</v>
      </c>
      <c r="F4790">
        <v>5969</v>
      </c>
      <c r="G4790" t="s">
        <v>444</v>
      </c>
      <c r="H4790" t="s">
        <v>265</v>
      </c>
      <c r="I4790" t="s">
        <v>275</v>
      </c>
      <c r="J4790">
        <v>0.52</v>
      </c>
      <c r="K4790">
        <v>0</v>
      </c>
    </row>
    <row r="4791" spans="1:11">
      <c r="A4791" s="57">
        <v>41365</v>
      </c>
      <c r="B4791">
        <v>3</v>
      </c>
      <c r="C4791">
        <v>-528.1</v>
      </c>
      <c r="D4791">
        <v>0</v>
      </c>
      <c r="E4791">
        <v>-524.74</v>
      </c>
      <c r="F4791">
        <v>5969</v>
      </c>
      <c r="G4791" t="s">
        <v>444</v>
      </c>
      <c r="H4791" t="s">
        <v>267</v>
      </c>
      <c r="I4791">
        <v>0</v>
      </c>
      <c r="J4791">
        <v>0</v>
      </c>
      <c r="K4791">
        <v>0</v>
      </c>
    </row>
    <row r="4792" spans="1:11">
      <c r="A4792" s="57">
        <v>41365</v>
      </c>
      <c r="B4792">
        <v>19129</v>
      </c>
      <c r="C4792">
        <v>1752485.86</v>
      </c>
      <c r="D4792">
        <v>1795384.34</v>
      </c>
      <c r="E4792">
        <v>1795384.34</v>
      </c>
      <c r="F4792">
        <v>5969</v>
      </c>
      <c r="G4792" t="s">
        <v>444</v>
      </c>
      <c r="H4792" t="s">
        <v>267</v>
      </c>
      <c r="I4792" t="s">
        <v>275</v>
      </c>
      <c r="J4792">
        <v>0.52</v>
      </c>
      <c r="K4792">
        <v>0</v>
      </c>
    </row>
    <row r="4793" spans="1:11">
      <c r="A4793" s="57">
        <v>41365</v>
      </c>
      <c r="B4793">
        <v>1304</v>
      </c>
      <c r="C4793">
        <v>199237.97</v>
      </c>
      <c r="D4793">
        <v>199237.97</v>
      </c>
      <c r="E4793">
        <v>199237.97</v>
      </c>
      <c r="F4793">
        <v>5970</v>
      </c>
      <c r="G4793" t="s">
        <v>445</v>
      </c>
      <c r="H4793" t="s">
        <v>265</v>
      </c>
      <c r="I4793" t="s">
        <v>268</v>
      </c>
      <c r="J4793">
        <v>0.5</v>
      </c>
      <c r="K4793">
        <v>0</v>
      </c>
    </row>
    <row r="4794" spans="1:11">
      <c r="A4794" s="57">
        <v>41365</v>
      </c>
      <c r="B4794">
        <v>207</v>
      </c>
      <c r="C4794">
        <v>47665.75</v>
      </c>
      <c r="D4794">
        <v>49151.37</v>
      </c>
      <c r="E4794">
        <v>49151.37</v>
      </c>
      <c r="F4794">
        <v>5970</v>
      </c>
      <c r="G4794" t="s">
        <v>445</v>
      </c>
      <c r="H4794" t="s">
        <v>267</v>
      </c>
      <c r="I4794" t="s">
        <v>268</v>
      </c>
      <c r="J4794">
        <v>0.5</v>
      </c>
      <c r="K4794">
        <v>0</v>
      </c>
    </row>
    <row r="4795" spans="1:11">
      <c r="A4795" s="57">
        <v>41365</v>
      </c>
      <c r="B4795">
        <v>157</v>
      </c>
      <c r="C4795">
        <v>79614.509999999995</v>
      </c>
      <c r="D4795">
        <v>79614.509999999995</v>
      </c>
      <c r="E4795">
        <v>79614.509999999995</v>
      </c>
      <c r="F4795">
        <v>5971</v>
      </c>
      <c r="G4795" t="s">
        <v>446</v>
      </c>
      <c r="H4795" t="s">
        <v>265</v>
      </c>
      <c r="I4795" t="s">
        <v>268</v>
      </c>
      <c r="J4795">
        <v>0.5</v>
      </c>
      <c r="K4795">
        <v>0</v>
      </c>
    </row>
    <row r="4796" spans="1:11">
      <c r="A4796" s="57">
        <v>41365</v>
      </c>
      <c r="B4796">
        <v>63</v>
      </c>
      <c r="C4796">
        <v>19000.87</v>
      </c>
      <c r="D4796">
        <v>19570.91</v>
      </c>
      <c r="E4796">
        <v>19570.91</v>
      </c>
      <c r="F4796">
        <v>5971</v>
      </c>
      <c r="G4796" t="s">
        <v>446</v>
      </c>
      <c r="H4796" t="s">
        <v>267</v>
      </c>
      <c r="I4796" t="s">
        <v>268</v>
      </c>
      <c r="J4796">
        <v>0.5</v>
      </c>
      <c r="K4796">
        <v>0</v>
      </c>
    </row>
    <row r="4797" spans="1:11">
      <c r="A4797" s="57">
        <v>41365</v>
      </c>
      <c r="B4797">
        <v>398</v>
      </c>
      <c r="C4797">
        <v>51683.46</v>
      </c>
      <c r="D4797">
        <v>51683.46</v>
      </c>
      <c r="E4797">
        <v>51683.46</v>
      </c>
      <c r="F4797">
        <v>5972</v>
      </c>
      <c r="G4797" t="s">
        <v>447</v>
      </c>
      <c r="H4797" t="s">
        <v>265</v>
      </c>
      <c r="I4797" t="s">
        <v>268</v>
      </c>
      <c r="J4797">
        <v>0.5</v>
      </c>
      <c r="K4797">
        <v>0</v>
      </c>
    </row>
    <row r="4798" spans="1:11">
      <c r="A4798" s="57">
        <v>41365</v>
      </c>
      <c r="B4798">
        <v>11</v>
      </c>
      <c r="C4798">
        <v>510.38</v>
      </c>
      <c r="D4798">
        <v>521.29999999999995</v>
      </c>
      <c r="E4798">
        <v>521.29999999999995</v>
      </c>
      <c r="F4798">
        <v>5972</v>
      </c>
      <c r="G4798" t="s">
        <v>447</v>
      </c>
      <c r="H4798" t="s">
        <v>267</v>
      </c>
      <c r="I4798" t="s">
        <v>268</v>
      </c>
      <c r="J4798">
        <v>0.5</v>
      </c>
      <c r="K4798">
        <v>0</v>
      </c>
    </row>
    <row r="4799" spans="1:11">
      <c r="A4799" s="57">
        <v>41365</v>
      </c>
      <c r="B4799">
        <v>16</v>
      </c>
      <c r="C4799">
        <v>549.12</v>
      </c>
      <c r="D4799">
        <v>549.12</v>
      </c>
      <c r="E4799">
        <v>549.12</v>
      </c>
      <c r="F4799">
        <v>5973</v>
      </c>
      <c r="G4799" t="s">
        <v>448</v>
      </c>
      <c r="H4799" t="s">
        <v>265</v>
      </c>
      <c r="I4799" t="s">
        <v>268</v>
      </c>
      <c r="J4799">
        <v>0.5</v>
      </c>
      <c r="K4799">
        <v>0</v>
      </c>
    </row>
    <row r="4800" spans="1:11">
      <c r="A4800" s="57">
        <v>41365</v>
      </c>
      <c r="B4800">
        <v>11</v>
      </c>
      <c r="C4800">
        <v>1304.79</v>
      </c>
      <c r="D4800">
        <v>1343.95</v>
      </c>
      <c r="E4800">
        <v>1343.95</v>
      </c>
      <c r="F4800">
        <v>5973</v>
      </c>
      <c r="G4800" t="s">
        <v>448</v>
      </c>
      <c r="H4800" t="s">
        <v>267</v>
      </c>
      <c r="I4800" t="s">
        <v>268</v>
      </c>
      <c r="J4800">
        <v>0.5</v>
      </c>
      <c r="K4800">
        <v>0</v>
      </c>
    </row>
    <row r="4801" spans="1:11">
      <c r="A4801" s="57">
        <v>41365</v>
      </c>
      <c r="B4801">
        <v>1</v>
      </c>
      <c r="C4801">
        <v>3670.45</v>
      </c>
      <c r="D4801">
        <v>3780.57</v>
      </c>
      <c r="E4801">
        <v>3780.57</v>
      </c>
      <c r="F4801">
        <v>5975</v>
      </c>
      <c r="G4801" t="s">
        <v>558</v>
      </c>
      <c r="H4801" t="s">
        <v>267</v>
      </c>
      <c r="I4801" t="s">
        <v>266</v>
      </c>
      <c r="J4801">
        <v>0.5</v>
      </c>
      <c r="K4801">
        <v>0</v>
      </c>
    </row>
    <row r="4802" spans="1:11">
      <c r="A4802" s="57">
        <v>41365</v>
      </c>
      <c r="B4802">
        <v>9</v>
      </c>
      <c r="C4802">
        <v>7627.74</v>
      </c>
      <c r="D4802">
        <v>7856.6</v>
      </c>
      <c r="E4802">
        <v>7856.6</v>
      </c>
      <c r="F4802">
        <v>5976</v>
      </c>
      <c r="G4802" t="s">
        <v>559</v>
      </c>
      <c r="H4802" t="s">
        <v>267</v>
      </c>
      <c r="I4802" t="s">
        <v>266</v>
      </c>
      <c r="J4802">
        <v>0.5</v>
      </c>
      <c r="K4802">
        <v>0</v>
      </c>
    </row>
    <row r="4803" spans="1:11">
      <c r="A4803" s="57">
        <v>41365</v>
      </c>
      <c r="B4803">
        <v>1</v>
      </c>
      <c r="C4803">
        <v>65</v>
      </c>
      <c r="D4803">
        <v>0</v>
      </c>
      <c r="E4803">
        <v>65</v>
      </c>
      <c r="F4803">
        <v>5977</v>
      </c>
      <c r="G4803" t="s">
        <v>449</v>
      </c>
      <c r="H4803" t="s">
        <v>265</v>
      </c>
      <c r="I4803">
        <v>0</v>
      </c>
      <c r="J4803">
        <v>0</v>
      </c>
      <c r="K4803">
        <v>0</v>
      </c>
    </row>
    <row r="4804" spans="1:11">
      <c r="A4804" s="57">
        <v>41365</v>
      </c>
      <c r="B4804">
        <v>3800</v>
      </c>
      <c r="C4804">
        <v>370790.85</v>
      </c>
      <c r="D4804">
        <v>370790.85</v>
      </c>
      <c r="E4804">
        <v>370790.85</v>
      </c>
      <c r="F4804">
        <v>5977</v>
      </c>
      <c r="G4804" t="s">
        <v>449</v>
      </c>
      <c r="H4804" t="s">
        <v>265</v>
      </c>
      <c r="I4804" t="s">
        <v>268</v>
      </c>
      <c r="J4804">
        <v>0.5</v>
      </c>
      <c r="K4804">
        <v>0</v>
      </c>
    </row>
    <row r="4805" spans="1:11">
      <c r="A4805" s="57">
        <v>41365</v>
      </c>
      <c r="B4805">
        <v>795</v>
      </c>
      <c r="C4805">
        <v>102563.82</v>
      </c>
      <c r="D4805">
        <v>105662.56</v>
      </c>
      <c r="E4805">
        <v>105662.56</v>
      </c>
      <c r="F4805">
        <v>5977</v>
      </c>
      <c r="G4805" t="s">
        <v>449</v>
      </c>
      <c r="H4805" t="s">
        <v>267</v>
      </c>
      <c r="I4805" t="s">
        <v>268</v>
      </c>
      <c r="J4805">
        <v>0.5</v>
      </c>
      <c r="K4805">
        <v>0</v>
      </c>
    </row>
    <row r="4806" spans="1:11">
      <c r="A4806" s="57">
        <v>41365</v>
      </c>
      <c r="B4806">
        <v>5</v>
      </c>
      <c r="C4806">
        <v>477.75</v>
      </c>
      <c r="D4806">
        <v>492.09</v>
      </c>
      <c r="E4806">
        <v>492.09</v>
      </c>
      <c r="F4806">
        <v>5983</v>
      </c>
      <c r="G4806" t="s">
        <v>450</v>
      </c>
      <c r="H4806" t="s">
        <v>267</v>
      </c>
      <c r="I4806" t="s">
        <v>273</v>
      </c>
      <c r="J4806">
        <v>0.48</v>
      </c>
      <c r="K4806">
        <v>0</v>
      </c>
    </row>
    <row r="4807" spans="1:11">
      <c r="A4807" s="57">
        <v>41365</v>
      </c>
      <c r="B4807">
        <v>1995</v>
      </c>
      <c r="C4807">
        <v>155357.03</v>
      </c>
      <c r="D4807">
        <v>155357.03</v>
      </c>
      <c r="E4807">
        <v>155357.03</v>
      </c>
      <c r="F4807">
        <v>5992</v>
      </c>
      <c r="G4807" t="s">
        <v>451</v>
      </c>
      <c r="H4807" t="s">
        <v>265</v>
      </c>
      <c r="I4807" t="s">
        <v>268</v>
      </c>
      <c r="J4807">
        <v>0.5</v>
      </c>
      <c r="K4807">
        <v>0</v>
      </c>
    </row>
    <row r="4808" spans="1:11">
      <c r="A4808" s="57">
        <v>41365</v>
      </c>
      <c r="B4808">
        <v>86</v>
      </c>
      <c r="C4808">
        <v>6352.38</v>
      </c>
      <c r="D4808">
        <v>6552.24</v>
      </c>
      <c r="E4808">
        <v>6552.24</v>
      </c>
      <c r="F4808">
        <v>5992</v>
      </c>
      <c r="G4808" t="s">
        <v>451</v>
      </c>
      <c r="H4808" t="s">
        <v>267</v>
      </c>
      <c r="I4808" t="s">
        <v>268</v>
      </c>
      <c r="J4808">
        <v>0.5</v>
      </c>
      <c r="K4808">
        <v>0</v>
      </c>
    </row>
    <row r="4809" spans="1:11">
      <c r="A4809" s="57">
        <v>41365</v>
      </c>
      <c r="B4809">
        <v>58</v>
      </c>
      <c r="C4809">
        <v>3630.97</v>
      </c>
      <c r="D4809">
        <v>3739.87</v>
      </c>
      <c r="E4809">
        <v>3739.87</v>
      </c>
      <c r="F4809">
        <v>5993</v>
      </c>
      <c r="G4809" t="s">
        <v>452</v>
      </c>
      <c r="H4809" t="s">
        <v>267</v>
      </c>
      <c r="I4809" t="s">
        <v>268</v>
      </c>
      <c r="J4809">
        <v>0.5</v>
      </c>
      <c r="K4809">
        <v>0</v>
      </c>
    </row>
    <row r="4810" spans="1:11">
      <c r="A4810" s="57">
        <v>41365</v>
      </c>
      <c r="B4810">
        <v>3917</v>
      </c>
      <c r="C4810">
        <v>237888.57</v>
      </c>
      <c r="D4810">
        <v>237888.57</v>
      </c>
      <c r="E4810">
        <v>237888.57</v>
      </c>
      <c r="F4810">
        <v>5994</v>
      </c>
      <c r="G4810" t="s">
        <v>453</v>
      </c>
      <c r="H4810" t="s">
        <v>265</v>
      </c>
      <c r="I4810" t="s">
        <v>268</v>
      </c>
      <c r="J4810">
        <v>0.5</v>
      </c>
      <c r="K4810">
        <v>0</v>
      </c>
    </row>
    <row r="4811" spans="1:11">
      <c r="A4811" s="57">
        <v>41365</v>
      </c>
      <c r="B4811">
        <v>32</v>
      </c>
      <c r="C4811">
        <v>894.12</v>
      </c>
      <c r="D4811">
        <v>920.94</v>
      </c>
      <c r="E4811">
        <v>920.94</v>
      </c>
      <c r="F4811">
        <v>5994</v>
      </c>
      <c r="G4811" t="s">
        <v>453</v>
      </c>
      <c r="H4811" t="s">
        <v>267</v>
      </c>
      <c r="I4811" t="s">
        <v>268</v>
      </c>
      <c r="J4811">
        <v>0.5</v>
      </c>
      <c r="K4811">
        <v>0</v>
      </c>
    </row>
    <row r="4812" spans="1:11">
      <c r="A4812" s="57">
        <v>41365</v>
      </c>
      <c r="B4812">
        <v>1875</v>
      </c>
      <c r="C4812">
        <v>166730.56</v>
      </c>
      <c r="D4812">
        <v>166730.56</v>
      </c>
      <c r="E4812">
        <v>166730.56</v>
      </c>
      <c r="F4812">
        <v>5995</v>
      </c>
      <c r="G4812" t="s">
        <v>454</v>
      </c>
      <c r="H4812" t="s">
        <v>265</v>
      </c>
      <c r="I4812" t="s">
        <v>268</v>
      </c>
      <c r="J4812">
        <v>0.5</v>
      </c>
      <c r="K4812">
        <v>0</v>
      </c>
    </row>
    <row r="4813" spans="1:11">
      <c r="A4813" s="57">
        <v>41365</v>
      </c>
      <c r="B4813">
        <v>21</v>
      </c>
      <c r="C4813">
        <v>1171.72</v>
      </c>
      <c r="D4813">
        <v>1206.8800000000001</v>
      </c>
      <c r="E4813">
        <v>1206.8800000000001</v>
      </c>
      <c r="F4813">
        <v>5995</v>
      </c>
      <c r="G4813" t="s">
        <v>454</v>
      </c>
      <c r="H4813" t="s">
        <v>267</v>
      </c>
      <c r="I4813" t="s">
        <v>268</v>
      </c>
      <c r="J4813">
        <v>0.5</v>
      </c>
      <c r="K4813">
        <v>0</v>
      </c>
    </row>
    <row r="4814" spans="1:11">
      <c r="A4814" s="57">
        <v>41365</v>
      </c>
      <c r="B4814">
        <v>726</v>
      </c>
      <c r="C4814">
        <v>144122.14000000001</v>
      </c>
      <c r="D4814">
        <v>144122.14000000001</v>
      </c>
      <c r="E4814">
        <v>144122.14000000001</v>
      </c>
      <c r="F4814">
        <v>5996</v>
      </c>
      <c r="G4814" t="s">
        <v>455</v>
      </c>
      <c r="H4814" t="s">
        <v>265</v>
      </c>
      <c r="I4814" t="s">
        <v>268</v>
      </c>
      <c r="J4814">
        <v>0.5</v>
      </c>
      <c r="K4814">
        <v>0</v>
      </c>
    </row>
    <row r="4815" spans="1:11">
      <c r="A4815" s="57">
        <v>41365</v>
      </c>
      <c r="B4815">
        <v>3</v>
      </c>
      <c r="C4815">
        <v>1379.22</v>
      </c>
      <c r="D4815">
        <v>1420.58</v>
      </c>
      <c r="E4815">
        <v>1420.58</v>
      </c>
      <c r="F4815">
        <v>5996</v>
      </c>
      <c r="G4815" t="s">
        <v>455</v>
      </c>
      <c r="H4815" t="s">
        <v>267</v>
      </c>
      <c r="I4815" t="s">
        <v>268</v>
      </c>
      <c r="J4815">
        <v>0.5</v>
      </c>
      <c r="K4815">
        <v>0</v>
      </c>
    </row>
    <row r="4816" spans="1:11">
      <c r="A4816" s="57">
        <v>41365</v>
      </c>
      <c r="B4816">
        <v>622</v>
      </c>
      <c r="C4816">
        <v>73618.91</v>
      </c>
      <c r="D4816">
        <v>73618.91</v>
      </c>
      <c r="E4816">
        <v>73618.91</v>
      </c>
      <c r="F4816">
        <v>5998</v>
      </c>
      <c r="G4816" t="s">
        <v>456</v>
      </c>
      <c r="H4816" t="s">
        <v>265</v>
      </c>
      <c r="I4816" t="s">
        <v>268</v>
      </c>
      <c r="J4816">
        <v>0.5</v>
      </c>
      <c r="K4816">
        <v>0</v>
      </c>
    </row>
    <row r="4817" spans="1:11">
      <c r="A4817" s="57">
        <v>41365</v>
      </c>
      <c r="B4817">
        <v>6</v>
      </c>
      <c r="C4817">
        <v>649.97</v>
      </c>
      <c r="D4817">
        <v>669.49</v>
      </c>
      <c r="E4817">
        <v>669.49</v>
      </c>
      <c r="F4817">
        <v>5998</v>
      </c>
      <c r="G4817" t="s">
        <v>456</v>
      </c>
      <c r="H4817" t="s">
        <v>267</v>
      </c>
      <c r="I4817" t="s">
        <v>268</v>
      </c>
      <c r="J4817">
        <v>0.5</v>
      </c>
      <c r="K4817">
        <v>0</v>
      </c>
    </row>
    <row r="4818" spans="1:11">
      <c r="A4818" s="57">
        <v>41365</v>
      </c>
      <c r="B4818">
        <v>1</v>
      </c>
      <c r="C4818">
        <v>15</v>
      </c>
      <c r="D4818">
        <v>0</v>
      </c>
      <c r="E4818">
        <v>15</v>
      </c>
      <c r="F4818">
        <v>5999</v>
      </c>
      <c r="G4818" t="s">
        <v>457</v>
      </c>
      <c r="H4818" t="s">
        <v>265</v>
      </c>
      <c r="I4818">
        <v>0</v>
      </c>
      <c r="J4818">
        <v>0</v>
      </c>
      <c r="K4818">
        <v>0</v>
      </c>
    </row>
    <row r="4819" spans="1:11">
      <c r="A4819" s="57">
        <v>41365</v>
      </c>
      <c r="B4819">
        <v>18833</v>
      </c>
      <c r="C4819">
        <v>2248057.6800000002</v>
      </c>
      <c r="D4819">
        <v>2248057.6800000002</v>
      </c>
      <c r="E4819">
        <v>2248057.6800000002</v>
      </c>
      <c r="F4819">
        <v>5999</v>
      </c>
      <c r="G4819" t="s">
        <v>457</v>
      </c>
      <c r="H4819" t="s">
        <v>265</v>
      </c>
      <c r="I4819" t="s">
        <v>268</v>
      </c>
      <c r="J4819">
        <v>0.5</v>
      </c>
      <c r="K4819">
        <v>0</v>
      </c>
    </row>
    <row r="4820" spans="1:11">
      <c r="A4820" s="57">
        <v>41365</v>
      </c>
      <c r="B4820">
        <v>1962</v>
      </c>
      <c r="C4820">
        <v>261634.79</v>
      </c>
      <c r="D4820">
        <v>269997.61</v>
      </c>
      <c r="E4820">
        <v>269997.61</v>
      </c>
      <c r="F4820">
        <v>5999</v>
      </c>
      <c r="G4820" t="s">
        <v>457</v>
      </c>
      <c r="H4820" t="s">
        <v>267</v>
      </c>
      <c r="I4820" t="s">
        <v>268</v>
      </c>
      <c r="J4820">
        <v>0.5</v>
      </c>
      <c r="K4820">
        <v>0</v>
      </c>
    </row>
    <row r="4821" spans="1:11">
      <c r="A4821" s="57">
        <v>41365</v>
      </c>
      <c r="B4821">
        <v>1</v>
      </c>
      <c r="C4821">
        <v>220.28</v>
      </c>
      <c r="D4821">
        <v>226.88</v>
      </c>
      <c r="E4821">
        <v>226.88</v>
      </c>
      <c r="F4821">
        <v>6011</v>
      </c>
      <c r="G4821" t="s">
        <v>458</v>
      </c>
      <c r="H4821" t="s">
        <v>267</v>
      </c>
      <c r="I4821" t="s">
        <v>266</v>
      </c>
      <c r="J4821">
        <v>0.5</v>
      </c>
      <c r="K4821">
        <v>0</v>
      </c>
    </row>
    <row r="4822" spans="1:11">
      <c r="A4822" s="57">
        <v>41365</v>
      </c>
      <c r="B4822">
        <v>1</v>
      </c>
      <c r="C4822">
        <v>1174.6500000000001</v>
      </c>
      <c r="D4822">
        <v>0</v>
      </c>
      <c r="E4822">
        <v>1174.6500000000001</v>
      </c>
      <c r="F4822">
        <v>6012</v>
      </c>
      <c r="G4822" t="s">
        <v>459</v>
      </c>
      <c r="H4822" t="s">
        <v>265</v>
      </c>
      <c r="I4822">
        <v>0</v>
      </c>
      <c r="J4822">
        <v>0</v>
      </c>
      <c r="K4822">
        <v>0</v>
      </c>
    </row>
    <row r="4823" spans="1:11">
      <c r="A4823" s="57">
        <v>41365</v>
      </c>
      <c r="B4823">
        <v>3494</v>
      </c>
      <c r="C4823">
        <v>1127664.3500000001</v>
      </c>
      <c r="D4823">
        <v>1127664.3500000001</v>
      </c>
      <c r="E4823">
        <v>1127664.3500000001</v>
      </c>
      <c r="F4823">
        <v>6012</v>
      </c>
      <c r="G4823" t="s">
        <v>459</v>
      </c>
      <c r="H4823" t="s">
        <v>265</v>
      </c>
      <c r="I4823" t="s">
        <v>266</v>
      </c>
      <c r="J4823">
        <v>0.5</v>
      </c>
      <c r="K4823">
        <v>0</v>
      </c>
    </row>
    <row r="4824" spans="1:11">
      <c r="A4824" s="57">
        <v>41365</v>
      </c>
      <c r="B4824">
        <v>232</v>
      </c>
      <c r="C4824">
        <v>-36445.919999999998</v>
      </c>
      <c r="D4824">
        <v>-36248.660000000003</v>
      </c>
      <c r="E4824">
        <v>-36248.660000000003</v>
      </c>
      <c r="F4824">
        <v>6012</v>
      </c>
      <c r="G4824" t="s">
        <v>459</v>
      </c>
      <c r="H4824" t="s">
        <v>267</v>
      </c>
      <c r="I4824" t="s">
        <v>266</v>
      </c>
      <c r="J4824">
        <v>0.5</v>
      </c>
      <c r="K4824">
        <v>0</v>
      </c>
    </row>
    <row r="4825" spans="1:11">
      <c r="A4825" s="57">
        <v>41365</v>
      </c>
      <c r="B4825">
        <v>2</v>
      </c>
      <c r="C4825">
        <v>3064.9</v>
      </c>
      <c r="D4825">
        <v>3156.84</v>
      </c>
      <c r="E4825">
        <v>3156.84</v>
      </c>
      <c r="F4825">
        <v>6051</v>
      </c>
      <c r="G4825" t="s">
        <v>561</v>
      </c>
      <c r="H4825" t="s">
        <v>267</v>
      </c>
      <c r="I4825" t="s">
        <v>266</v>
      </c>
      <c r="J4825">
        <v>0.5</v>
      </c>
      <c r="K4825">
        <v>0</v>
      </c>
    </row>
    <row r="4826" spans="1:11">
      <c r="A4826" s="57">
        <v>41365</v>
      </c>
      <c r="B4826">
        <v>7</v>
      </c>
      <c r="C4826">
        <v>2293.9299999999998</v>
      </c>
      <c r="D4826">
        <v>2293.9299999999998</v>
      </c>
      <c r="E4826">
        <v>2293.9299999999998</v>
      </c>
      <c r="F4826">
        <v>6211</v>
      </c>
      <c r="G4826" t="s">
        <v>460</v>
      </c>
      <c r="H4826" t="s">
        <v>265</v>
      </c>
      <c r="I4826" t="s">
        <v>266</v>
      </c>
      <c r="J4826">
        <v>0.5</v>
      </c>
      <c r="K4826">
        <v>0</v>
      </c>
    </row>
    <row r="4827" spans="1:11">
      <c r="A4827" s="57">
        <v>41365</v>
      </c>
      <c r="B4827">
        <v>4</v>
      </c>
      <c r="C4827">
        <v>1698.71</v>
      </c>
      <c r="D4827">
        <v>1749.69</v>
      </c>
      <c r="E4827">
        <v>1749.69</v>
      </c>
      <c r="F4827">
        <v>6211</v>
      </c>
      <c r="G4827" t="s">
        <v>460</v>
      </c>
      <c r="H4827" t="s">
        <v>267</v>
      </c>
      <c r="I4827" t="s">
        <v>266</v>
      </c>
      <c r="J4827">
        <v>0.5</v>
      </c>
      <c r="K4827">
        <v>0</v>
      </c>
    </row>
    <row r="4828" spans="1:11">
      <c r="A4828" s="57">
        <v>41365</v>
      </c>
      <c r="B4828">
        <v>7</v>
      </c>
      <c r="C4828">
        <v>516.04</v>
      </c>
      <c r="D4828">
        <v>0</v>
      </c>
      <c r="E4828">
        <v>516.04</v>
      </c>
      <c r="F4828">
        <v>6300</v>
      </c>
      <c r="G4828" t="s">
        <v>461</v>
      </c>
      <c r="H4828" t="s">
        <v>265</v>
      </c>
      <c r="I4828">
        <v>0</v>
      </c>
      <c r="J4828">
        <v>0</v>
      </c>
      <c r="K4828">
        <v>0</v>
      </c>
    </row>
    <row r="4829" spans="1:11">
      <c r="A4829" s="57">
        <v>41365</v>
      </c>
      <c r="B4829">
        <v>47651</v>
      </c>
      <c r="C4829">
        <v>12761095.02</v>
      </c>
      <c r="D4829">
        <v>12761095.02</v>
      </c>
      <c r="E4829">
        <v>12761095.02</v>
      </c>
      <c r="F4829">
        <v>6300</v>
      </c>
      <c r="G4829" t="s">
        <v>461</v>
      </c>
      <c r="H4829" t="s">
        <v>265</v>
      </c>
      <c r="I4829" t="s">
        <v>266</v>
      </c>
      <c r="J4829">
        <v>0.5</v>
      </c>
      <c r="K4829">
        <v>0</v>
      </c>
    </row>
    <row r="4830" spans="1:11">
      <c r="A4830" s="57">
        <v>41365</v>
      </c>
      <c r="B4830">
        <v>143</v>
      </c>
      <c r="C4830">
        <v>17175.39</v>
      </c>
      <c r="D4830">
        <v>17767.77</v>
      </c>
      <c r="E4830">
        <v>17767.77</v>
      </c>
      <c r="F4830">
        <v>6300</v>
      </c>
      <c r="G4830" t="s">
        <v>461</v>
      </c>
      <c r="H4830" t="s">
        <v>267</v>
      </c>
      <c r="I4830" t="s">
        <v>266</v>
      </c>
      <c r="J4830">
        <v>0.5</v>
      </c>
      <c r="K4830">
        <v>0</v>
      </c>
    </row>
    <row r="4831" spans="1:11">
      <c r="A4831" s="57">
        <v>41365</v>
      </c>
      <c r="B4831">
        <v>20853</v>
      </c>
      <c r="C4831">
        <v>5533127.2300000004</v>
      </c>
      <c r="D4831">
        <v>5533127.2300000004</v>
      </c>
      <c r="E4831">
        <v>5533127.2300000004</v>
      </c>
      <c r="F4831">
        <v>7011</v>
      </c>
      <c r="G4831" t="s">
        <v>462</v>
      </c>
      <c r="H4831" t="s">
        <v>265</v>
      </c>
      <c r="I4831" t="s">
        <v>276</v>
      </c>
      <c r="J4831">
        <v>0.52</v>
      </c>
      <c r="K4831">
        <v>0</v>
      </c>
    </row>
    <row r="4832" spans="1:11">
      <c r="A4832" s="57">
        <v>41365</v>
      </c>
      <c r="B4832">
        <v>13201</v>
      </c>
      <c r="C4832">
        <v>5976108.0599999996</v>
      </c>
      <c r="D4832">
        <v>6159713.9199999999</v>
      </c>
      <c r="E4832">
        <v>6159713.9199999999</v>
      </c>
      <c r="F4832">
        <v>7011</v>
      </c>
      <c r="G4832" t="s">
        <v>462</v>
      </c>
      <c r="H4832" t="s">
        <v>267</v>
      </c>
      <c r="I4832" t="s">
        <v>276</v>
      </c>
      <c r="J4832">
        <v>0.52</v>
      </c>
      <c r="K4832">
        <v>0</v>
      </c>
    </row>
    <row r="4833" spans="1:11">
      <c r="A4833" s="57">
        <v>41365</v>
      </c>
      <c r="B4833">
        <v>175</v>
      </c>
      <c r="C4833">
        <v>57587.040000000001</v>
      </c>
      <c r="D4833">
        <v>59164.22</v>
      </c>
      <c r="E4833">
        <v>59164.22</v>
      </c>
      <c r="F4833">
        <v>7012</v>
      </c>
      <c r="G4833" t="s">
        <v>463</v>
      </c>
      <c r="H4833" t="s">
        <v>267</v>
      </c>
      <c r="I4833" t="s">
        <v>276</v>
      </c>
      <c r="J4833">
        <v>0.52</v>
      </c>
      <c r="K4833">
        <v>0</v>
      </c>
    </row>
    <row r="4834" spans="1:11">
      <c r="A4834" s="57">
        <v>41365</v>
      </c>
      <c r="B4834">
        <v>9</v>
      </c>
      <c r="C4834">
        <v>3242.48</v>
      </c>
      <c r="D4834">
        <v>3339.76</v>
      </c>
      <c r="E4834">
        <v>3339.76</v>
      </c>
      <c r="F4834">
        <v>7032</v>
      </c>
      <c r="G4834" t="s">
        <v>464</v>
      </c>
      <c r="H4834" t="s">
        <v>267</v>
      </c>
      <c r="I4834" t="s">
        <v>276</v>
      </c>
      <c r="J4834">
        <v>0.52</v>
      </c>
      <c r="K4834">
        <v>0</v>
      </c>
    </row>
    <row r="4835" spans="1:11">
      <c r="A4835" s="57">
        <v>41365</v>
      </c>
      <c r="B4835">
        <v>164</v>
      </c>
      <c r="C4835">
        <v>22509.7</v>
      </c>
      <c r="D4835">
        <v>22509.7</v>
      </c>
      <c r="E4835">
        <v>22509.7</v>
      </c>
      <c r="F4835">
        <v>7033</v>
      </c>
      <c r="G4835" t="s">
        <v>465</v>
      </c>
      <c r="H4835" t="s">
        <v>265</v>
      </c>
      <c r="I4835" t="s">
        <v>276</v>
      </c>
      <c r="J4835">
        <v>0.52</v>
      </c>
      <c r="K4835">
        <v>0</v>
      </c>
    </row>
    <row r="4836" spans="1:11">
      <c r="A4836" s="57">
        <v>41365</v>
      </c>
      <c r="B4836">
        <v>28</v>
      </c>
      <c r="C4836">
        <v>1892.7</v>
      </c>
      <c r="D4836">
        <v>1980.38</v>
      </c>
      <c r="E4836">
        <v>1980.38</v>
      </c>
      <c r="F4836">
        <v>7033</v>
      </c>
      <c r="G4836" t="s">
        <v>465</v>
      </c>
      <c r="H4836" t="s">
        <v>267</v>
      </c>
      <c r="I4836" t="s">
        <v>276</v>
      </c>
      <c r="J4836">
        <v>0.52</v>
      </c>
      <c r="K4836">
        <v>0</v>
      </c>
    </row>
    <row r="4837" spans="1:11">
      <c r="A4837" s="57">
        <v>41365</v>
      </c>
      <c r="B4837">
        <v>27</v>
      </c>
      <c r="C4837">
        <v>1619.65</v>
      </c>
      <c r="D4837">
        <v>1619.65</v>
      </c>
      <c r="E4837">
        <v>1619.65</v>
      </c>
      <c r="F4837">
        <v>7210</v>
      </c>
      <c r="G4837" t="s">
        <v>466</v>
      </c>
      <c r="H4837" t="s">
        <v>265</v>
      </c>
      <c r="I4837" t="s">
        <v>266</v>
      </c>
      <c r="J4837">
        <v>0.5</v>
      </c>
      <c r="K4837">
        <v>0</v>
      </c>
    </row>
    <row r="4838" spans="1:11">
      <c r="A4838" s="57">
        <v>41365</v>
      </c>
      <c r="B4838">
        <v>1</v>
      </c>
      <c r="C4838">
        <v>9.85</v>
      </c>
      <c r="D4838">
        <v>10.15</v>
      </c>
      <c r="E4838">
        <v>10.15</v>
      </c>
      <c r="F4838">
        <v>7211</v>
      </c>
      <c r="G4838" t="s">
        <v>467</v>
      </c>
      <c r="H4838" t="s">
        <v>267</v>
      </c>
      <c r="I4838" t="s">
        <v>266</v>
      </c>
      <c r="J4838">
        <v>0.5</v>
      </c>
      <c r="K4838">
        <v>0</v>
      </c>
    </row>
    <row r="4839" spans="1:11">
      <c r="A4839" s="57">
        <v>41365</v>
      </c>
      <c r="B4839">
        <v>1440</v>
      </c>
      <c r="C4839">
        <v>78038.58</v>
      </c>
      <c r="D4839">
        <v>78038.58</v>
      </c>
      <c r="E4839">
        <v>78038.58</v>
      </c>
      <c r="F4839">
        <v>7216</v>
      </c>
      <c r="G4839" t="s">
        <v>468</v>
      </c>
      <c r="H4839" t="s">
        <v>265</v>
      </c>
      <c r="I4839" t="s">
        <v>266</v>
      </c>
      <c r="J4839">
        <v>0.5</v>
      </c>
      <c r="K4839">
        <v>0</v>
      </c>
    </row>
    <row r="4840" spans="1:11">
      <c r="A4840" s="57">
        <v>41365</v>
      </c>
      <c r="B4840">
        <v>18</v>
      </c>
      <c r="C4840">
        <v>1414.69</v>
      </c>
      <c r="D4840">
        <v>1457.15</v>
      </c>
      <c r="E4840">
        <v>1457.15</v>
      </c>
      <c r="F4840">
        <v>7216</v>
      </c>
      <c r="G4840" t="s">
        <v>468</v>
      </c>
      <c r="H4840" t="s">
        <v>267</v>
      </c>
      <c r="I4840" t="s">
        <v>266</v>
      </c>
      <c r="J4840">
        <v>0.5</v>
      </c>
      <c r="K4840">
        <v>0</v>
      </c>
    </row>
    <row r="4841" spans="1:11">
      <c r="A4841" s="57">
        <v>41365</v>
      </c>
      <c r="B4841">
        <v>50</v>
      </c>
      <c r="C4841">
        <v>8052.72</v>
      </c>
      <c r="D4841">
        <v>8052.72</v>
      </c>
      <c r="E4841">
        <v>8052.72</v>
      </c>
      <c r="F4841">
        <v>7217</v>
      </c>
      <c r="G4841" t="s">
        <v>469</v>
      </c>
      <c r="H4841" t="s">
        <v>265</v>
      </c>
      <c r="I4841" t="s">
        <v>266</v>
      </c>
      <c r="J4841">
        <v>0.5</v>
      </c>
      <c r="K4841">
        <v>0</v>
      </c>
    </row>
    <row r="4842" spans="1:11">
      <c r="A4842" s="57">
        <v>41365</v>
      </c>
      <c r="B4842">
        <v>84</v>
      </c>
      <c r="C4842">
        <v>48856.22</v>
      </c>
      <c r="D4842">
        <v>48856.22</v>
      </c>
      <c r="E4842">
        <v>48856.22</v>
      </c>
      <c r="F4842">
        <v>7221</v>
      </c>
      <c r="G4842" t="s">
        <v>470</v>
      </c>
      <c r="H4842" t="s">
        <v>265</v>
      </c>
      <c r="I4842" t="s">
        <v>266</v>
      </c>
      <c r="J4842">
        <v>0.5</v>
      </c>
      <c r="K4842">
        <v>0</v>
      </c>
    </row>
    <row r="4843" spans="1:11">
      <c r="A4843" s="57">
        <v>41365</v>
      </c>
      <c r="B4843">
        <v>28</v>
      </c>
      <c r="C4843">
        <v>4031.5</v>
      </c>
      <c r="D4843">
        <v>4152.42</v>
      </c>
      <c r="E4843">
        <v>4152.42</v>
      </c>
      <c r="F4843">
        <v>7221</v>
      </c>
      <c r="G4843" t="s">
        <v>470</v>
      </c>
      <c r="H4843" t="s">
        <v>267</v>
      </c>
      <c r="I4843" t="s">
        <v>266</v>
      </c>
      <c r="J4843">
        <v>0.5</v>
      </c>
      <c r="K4843">
        <v>0</v>
      </c>
    </row>
    <row r="4844" spans="1:11">
      <c r="A4844" s="57">
        <v>41365</v>
      </c>
      <c r="B4844">
        <v>7748</v>
      </c>
      <c r="C4844">
        <v>876380.07</v>
      </c>
      <c r="D4844">
        <v>876380.07</v>
      </c>
      <c r="E4844">
        <v>876380.07</v>
      </c>
      <c r="F4844">
        <v>7230</v>
      </c>
      <c r="G4844" t="s">
        <v>471</v>
      </c>
      <c r="H4844" t="s">
        <v>265</v>
      </c>
      <c r="I4844" t="s">
        <v>266</v>
      </c>
      <c r="J4844">
        <v>0.5</v>
      </c>
      <c r="K4844">
        <v>0</v>
      </c>
    </row>
    <row r="4845" spans="1:11">
      <c r="A4845" s="57">
        <v>41365</v>
      </c>
      <c r="B4845">
        <v>218</v>
      </c>
      <c r="C4845">
        <v>20635.88</v>
      </c>
      <c r="D4845">
        <v>21258.5</v>
      </c>
      <c r="E4845">
        <v>21258.5</v>
      </c>
      <c r="F4845">
        <v>7230</v>
      </c>
      <c r="G4845" t="s">
        <v>471</v>
      </c>
      <c r="H4845" t="s">
        <v>267</v>
      </c>
      <c r="I4845" t="s">
        <v>266</v>
      </c>
      <c r="J4845">
        <v>0.5</v>
      </c>
      <c r="K4845">
        <v>0</v>
      </c>
    </row>
    <row r="4846" spans="1:11">
      <c r="A4846" s="57">
        <v>41365</v>
      </c>
      <c r="B4846">
        <v>66</v>
      </c>
      <c r="C4846">
        <v>211797.03</v>
      </c>
      <c r="D4846">
        <v>211797.03</v>
      </c>
      <c r="E4846">
        <v>211797.03</v>
      </c>
      <c r="F4846">
        <v>7261</v>
      </c>
      <c r="G4846" t="s">
        <v>472</v>
      </c>
      <c r="H4846" t="s">
        <v>265</v>
      </c>
      <c r="I4846" t="s">
        <v>266</v>
      </c>
      <c r="J4846">
        <v>0.5</v>
      </c>
      <c r="K4846">
        <v>0</v>
      </c>
    </row>
    <row r="4847" spans="1:11">
      <c r="A4847" s="57">
        <v>41365</v>
      </c>
      <c r="B4847">
        <v>1</v>
      </c>
      <c r="C4847">
        <v>7455.42</v>
      </c>
      <c r="D4847">
        <v>7679.08</v>
      </c>
      <c r="E4847">
        <v>7679.08</v>
      </c>
      <c r="F4847">
        <v>7261</v>
      </c>
      <c r="G4847" t="s">
        <v>472</v>
      </c>
      <c r="H4847" t="s">
        <v>267</v>
      </c>
      <c r="I4847" t="s">
        <v>266</v>
      </c>
      <c r="J4847">
        <v>0.5</v>
      </c>
      <c r="K4847">
        <v>0</v>
      </c>
    </row>
    <row r="4848" spans="1:11">
      <c r="A4848" s="57">
        <v>41365</v>
      </c>
      <c r="B4848">
        <v>19</v>
      </c>
      <c r="C4848">
        <v>6029.3</v>
      </c>
      <c r="D4848">
        <v>6029.3</v>
      </c>
      <c r="E4848">
        <v>6029.3</v>
      </c>
      <c r="F4848">
        <v>7273</v>
      </c>
      <c r="G4848" t="s">
        <v>473</v>
      </c>
      <c r="H4848" t="s">
        <v>265</v>
      </c>
      <c r="I4848" t="s">
        <v>266</v>
      </c>
      <c r="J4848">
        <v>0.5</v>
      </c>
      <c r="K4848">
        <v>0</v>
      </c>
    </row>
    <row r="4849" spans="1:11">
      <c r="A4849" s="57">
        <v>41365</v>
      </c>
      <c r="B4849">
        <v>68</v>
      </c>
      <c r="C4849">
        <v>10620.69</v>
      </c>
      <c r="D4849">
        <v>10944.49</v>
      </c>
      <c r="E4849">
        <v>10944.49</v>
      </c>
      <c r="F4849">
        <v>7273</v>
      </c>
      <c r="G4849" t="s">
        <v>473</v>
      </c>
      <c r="H4849" t="s">
        <v>267</v>
      </c>
      <c r="I4849" t="s">
        <v>266</v>
      </c>
      <c r="J4849">
        <v>0.5</v>
      </c>
      <c r="K4849">
        <v>0</v>
      </c>
    </row>
    <row r="4850" spans="1:11">
      <c r="A4850" s="57">
        <v>41365</v>
      </c>
      <c r="B4850">
        <v>2</v>
      </c>
      <c r="C4850">
        <v>5252.24</v>
      </c>
      <c r="D4850">
        <v>5252.24</v>
      </c>
      <c r="E4850">
        <v>5252.24</v>
      </c>
      <c r="F4850">
        <v>7276</v>
      </c>
      <c r="G4850" t="s">
        <v>474</v>
      </c>
      <c r="H4850" t="s">
        <v>265</v>
      </c>
      <c r="I4850" t="s">
        <v>266</v>
      </c>
      <c r="J4850">
        <v>0.5</v>
      </c>
      <c r="K4850">
        <v>0</v>
      </c>
    </row>
    <row r="4851" spans="1:11">
      <c r="A4851" s="57">
        <v>41365</v>
      </c>
      <c r="B4851">
        <v>9</v>
      </c>
      <c r="C4851">
        <v>4166.87</v>
      </c>
      <c r="D4851">
        <v>4291.87</v>
      </c>
      <c r="E4851">
        <v>4291.87</v>
      </c>
      <c r="F4851">
        <v>7276</v>
      </c>
      <c r="G4851" t="s">
        <v>474</v>
      </c>
      <c r="H4851" t="s">
        <v>267</v>
      </c>
      <c r="I4851" t="s">
        <v>266</v>
      </c>
      <c r="J4851">
        <v>0.5</v>
      </c>
      <c r="K4851">
        <v>0</v>
      </c>
    </row>
    <row r="4852" spans="1:11">
      <c r="A4852" s="57">
        <v>41365</v>
      </c>
      <c r="B4852">
        <v>8</v>
      </c>
      <c r="C4852">
        <v>4541.58</v>
      </c>
      <c r="D4852">
        <v>4677.82</v>
      </c>
      <c r="E4852">
        <v>4677.82</v>
      </c>
      <c r="F4852">
        <v>7277</v>
      </c>
      <c r="G4852" t="s">
        <v>475</v>
      </c>
      <c r="H4852" t="s">
        <v>267</v>
      </c>
      <c r="I4852" t="s">
        <v>266</v>
      </c>
      <c r="J4852">
        <v>0.5</v>
      </c>
      <c r="K4852">
        <v>0</v>
      </c>
    </row>
    <row r="4853" spans="1:11">
      <c r="A4853" s="57">
        <v>41365</v>
      </c>
      <c r="B4853">
        <v>6</v>
      </c>
      <c r="C4853">
        <v>291.44</v>
      </c>
      <c r="D4853">
        <v>311.10000000000002</v>
      </c>
      <c r="E4853">
        <v>311.10000000000002</v>
      </c>
      <c r="F4853">
        <v>7278</v>
      </c>
      <c r="G4853" t="s">
        <v>476</v>
      </c>
      <c r="H4853" t="s">
        <v>267</v>
      </c>
      <c r="I4853" t="s">
        <v>266</v>
      </c>
      <c r="J4853">
        <v>0.5</v>
      </c>
      <c r="K4853">
        <v>0</v>
      </c>
    </row>
    <row r="4854" spans="1:11">
      <c r="A4854" s="57">
        <v>41365</v>
      </c>
      <c r="B4854">
        <v>125</v>
      </c>
      <c r="C4854">
        <v>22644.1</v>
      </c>
      <c r="D4854">
        <v>22644.1</v>
      </c>
      <c r="E4854">
        <v>22644.1</v>
      </c>
      <c r="F4854">
        <v>7296</v>
      </c>
      <c r="G4854" t="s">
        <v>477</v>
      </c>
      <c r="H4854" t="s">
        <v>265</v>
      </c>
      <c r="I4854" t="s">
        <v>268</v>
      </c>
      <c r="J4854">
        <v>0.5</v>
      </c>
      <c r="K4854">
        <v>0</v>
      </c>
    </row>
    <row r="4855" spans="1:11">
      <c r="A4855" s="57">
        <v>41365</v>
      </c>
      <c r="B4855">
        <v>13</v>
      </c>
      <c r="C4855">
        <v>1286.49</v>
      </c>
      <c r="D4855">
        <v>1325.11</v>
      </c>
      <c r="E4855">
        <v>1325.11</v>
      </c>
      <c r="F4855">
        <v>7296</v>
      </c>
      <c r="G4855" t="s">
        <v>477</v>
      </c>
      <c r="H4855" t="s">
        <v>267</v>
      </c>
      <c r="I4855" t="s">
        <v>268</v>
      </c>
      <c r="J4855">
        <v>0.5</v>
      </c>
      <c r="K4855">
        <v>0</v>
      </c>
    </row>
    <row r="4856" spans="1:11">
      <c r="A4856" s="57">
        <v>41365</v>
      </c>
      <c r="B4856">
        <v>20</v>
      </c>
      <c r="C4856">
        <v>8161</v>
      </c>
      <c r="D4856">
        <v>8161</v>
      </c>
      <c r="E4856">
        <v>8161</v>
      </c>
      <c r="F4856">
        <v>7297</v>
      </c>
      <c r="G4856" t="s">
        <v>478</v>
      </c>
      <c r="H4856" t="s">
        <v>265</v>
      </c>
      <c r="I4856" t="s">
        <v>266</v>
      </c>
      <c r="J4856">
        <v>0.5</v>
      </c>
      <c r="K4856">
        <v>0</v>
      </c>
    </row>
    <row r="4857" spans="1:11">
      <c r="A4857" s="57">
        <v>41365</v>
      </c>
      <c r="B4857">
        <v>22</v>
      </c>
      <c r="C4857">
        <v>1673.95</v>
      </c>
      <c r="D4857">
        <v>1724.19</v>
      </c>
      <c r="E4857">
        <v>1724.19</v>
      </c>
      <c r="F4857">
        <v>7297</v>
      </c>
      <c r="G4857" t="s">
        <v>478</v>
      </c>
      <c r="H4857" t="s">
        <v>267</v>
      </c>
      <c r="I4857" t="s">
        <v>266</v>
      </c>
      <c r="J4857">
        <v>0.5</v>
      </c>
      <c r="K4857">
        <v>0</v>
      </c>
    </row>
    <row r="4858" spans="1:11">
      <c r="A4858" s="57">
        <v>41365</v>
      </c>
      <c r="B4858">
        <v>126</v>
      </c>
      <c r="C4858">
        <v>8779.99</v>
      </c>
      <c r="D4858">
        <v>8779.99</v>
      </c>
      <c r="E4858">
        <v>8779.99</v>
      </c>
      <c r="F4858">
        <v>7298</v>
      </c>
      <c r="G4858" t="s">
        <v>479</v>
      </c>
      <c r="H4858" t="s">
        <v>265</v>
      </c>
      <c r="I4858" t="s">
        <v>266</v>
      </c>
      <c r="J4858">
        <v>0.5</v>
      </c>
      <c r="K4858">
        <v>0</v>
      </c>
    </row>
    <row r="4859" spans="1:11">
      <c r="A4859" s="57">
        <v>41365</v>
      </c>
      <c r="B4859">
        <v>133</v>
      </c>
      <c r="C4859">
        <v>13171.72</v>
      </c>
      <c r="D4859">
        <v>13566.94</v>
      </c>
      <c r="E4859">
        <v>13566.94</v>
      </c>
      <c r="F4859">
        <v>7298</v>
      </c>
      <c r="G4859" t="s">
        <v>479</v>
      </c>
      <c r="H4859" t="s">
        <v>267</v>
      </c>
      <c r="I4859" t="s">
        <v>266</v>
      </c>
      <c r="J4859">
        <v>0.5</v>
      </c>
      <c r="K4859">
        <v>0</v>
      </c>
    </row>
    <row r="4860" spans="1:11">
      <c r="A4860" s="57">
        <v>41365</v>
      </c>
      <c r="B4860">
        <v>222</v>
      </c>
      <c r="C4860">
        <v>92449.77</v>
      </c>
      <c r="D4860">
        <v>92449.77</v>
      </c>
      <c r="E4860">
        <v>92449.77</v>
      </c>
      <c r="F4860">
        <v>7299</v>
      </c>
      <c r="G4860" t="s">
        <v>480</v>
      </c>
      <c r="H4860" t="s">
        <v>265</v>
      </c>
      <c r="I4860" t="s">
        <v>266</v>
      </c>
      <c r="J4860">
        <v>0.5</v>
      </c>
      <c r="K4860">
        <v>0</v>
      </c>
    </row>
    <row r="4861" spans="1:11">
      <c r="A4861" s="57">
        <v>41365</v>
      </c>
      <c r="B4861">
        <v>221</v>
      </c>
      <c r="C4861">
        <v>56909.71</v>
      </c>
      <c r="D4861">
        <v>58729.51</v>
      </c>
      <c r="E4861">
        <v>58729.51</v>
      </c>
      <c r="F4861">
        <v>7299</v>
      </c>
      <c r="G4861" t="s">
        <v>480</v>
      </c>
      <c r="H4861" t="s">
        <v>267</v>
      </c>
      <c r="I4861" t="s">
        <v>266</v>
      </c>
      <c r="J4861">
        <v>0.5</v>
      </c>
      <c r="K4861">
        <v>0</v>
      </c>
    </row>
    <row r="4862" spans="1:11">
      <c r="A4862" s="57">
        <v>41365</v>
      </c>
      <c r="B4862">
        <v>5022</v>
      </c>
      <c r="C4862">
        <v>831707.29</v>
      </c>
      <c r="D4862">
        <v>831707.29</v>
      </c>
      <c r="E4862">
        <v>831707.29</v>
      </c>
      <c r="F4862">
        <v>7311</v>
      </c>
      <c r="G4862" t="s">
        <v>481</v>
      </c>
      <c r="H4862" t="s">
        <v>265</v>
      </c>
      <c r="I4862" t="s">
        <v>266</v>
      </c>
      <c r="J4862">
        <v>0.5</v>
      </c>
      <c r="K4862">
        <v>0</v>
      </c>
    </row>
    <row r="4863" spans="1:11">
      <c r="A4863" s="57">
        <v>41365</v>
      </c>
      <c r="B4863">
        <v>155</v>
      </c>
      <c r="C4863">
        <v>42402.14</v>
      </c>
      <c r="D4863">
        <v>43726.6</v>
      </c>
      <c r="E4863">
        <v>43726.6</v>
      </c>
      <c r="F4863">
        <v>7311</v>
      </c>
      <c r="G4863" t="s">
        <v>481</v>
      </c>
      <c r="H4863" t="s">
        <v>267</v>
      </c>
      <c r="I4863" t="s">
        <v>266</v>
      </c>
      <c r="J4863">
        <v>0.5</v>
      </c>
      <c r="K4863">
        <v>0</v>
      </c>
    </row>
    <row r="4864" spans="1:11">
      <c r="A4864" s="57">
        <v>41365</v>
      </c>
      <c r="B4864">
        <v>11</v>
      </c>
      <c r="C4864">
        <v>2204.7199999999998</v>
      </c>
      <c r="D4864">
        <v>2270.86</v>
      </c>
      <c r="E4864">
        <v>2270.86</v>
      </c>
      <c r="F4864">
        <v>7333</v>
      </c>
      <c r="G4864" t="s">
        <v>483</v>
      </c>
      <c r="H4864" t="s">
        <v>267</v>
      </c>
      <c r="I4864" t="s">
        <v>266</v>
      </c>
      <c r="J4864">
        <v>0.5</v>
      </c>
      <c r="K4864">
        <v>0</v>
      </c>
    </row>
    <row r="4865" spans="1:11">
      <c r="A4865" s="57">
        <v>41365</v>
      </c>
      <c r="B4865">
        <v>18</v>
      </c>
      <c r="C4865">
        <v>1178.8</v>
      </c>
      <c r="D4865">
        <v>1214.1600000000001</v>
      </c>
      <c r="E4865">
        <v>1214.1600000000001</v>
      </c>
      <c r="F4865">
        <v>7338</v>
      </c>
      <c r="G4865" t="s">
        <v>484</v>
      </c>
      <c r="H4865" t="s">
        <v>267</v>
      </c>
      <c r="I4865" t="s">
        <v>266</v>
      </c>
      <c r="J4865">
        <v>0.5</v>
      </c>
      <c r="K4865">
        <v>0</v>
      </c>
    </row>
    <row r="4866" spans="1:11">
      <c r="A4866" s="57">
        <v>41365</v>
      </c>
      <c r="B4866">
        <v>60</v>
      </c>
      <c r="C4866">
        <v>47457.04</v>
      </c>
      <c r="D4866">
        <v>47457.04</v>
      </c>
      <c r="E4866">
        <v>47457.04</v>
      </c>
      <c r="F4866">
        <v>7339</v>
      </c>
      <c r="G4866" t="s">
        <v>485</v>
      </c>
      <c r="H4866" t="s">
        <v>265</v>
      </c>
      <c r="I4866" t="s">
        <v>266</v>
      </c>
      <c r="J4866">
        <v>0.5</v>
      </c>
      <c r="K4866">
        <v>0</v>
      </c>
    </row>
    <row r="4867" spans="1:11">
      <c r="A4867" s="57">
        <v>41365</v>
      </c>
      <c r="B4867">
        <v>66</v>
      </c>
      <c r="C4867">
        <v>7190.28</v>
      </c>
      <c r="D4867">
        <v>7405.88</v>
      </c>
      <c r="E4867">
        <v>7405.88</v>
      </c>
      <c r="F4867">
        <v>7339</v>
      </c>
      <c r="G4867" t="s">
        <v>485</v>
      </c>
      <c r="H4867" t="s">
        <v>267</v>
      </c>
      <c r="I4867" t="s">
        <v>266</v>
      </c>
      <c r="J4867">
        <v>0.5</v>
      </c>
      <c r="K4867">
        <v>0</v>
      </c>
    </row>
    <row r="4868" spans="1:11">
      <c r="A4868" s="57">
        <v>41365</v>
      </c>
      <c r="B4868">
        <v>42</v>
      </c>
      <c r="C4868">
        <v>19248.41</v>
      </c>
      <c r="D4868">
        <v>19248.41</v>
      </c>
      <c r="E4868">
        <v>19248.41</v>
      </c>
      <c r="F4868">
        <v>7342</v>
      </c>
      <c r="G4868" t="s">
        <v>486</v>
      </c>
      <c r="H4868" t="s">
        <v>265</v>
      </c>
      <c r="I4868" t="s">
        <v>266</v>
      </c>
      <c r="J4868">
        <v>0.5</v>
      </c>
      <c r="K4868">
        <v>0</v>
      </c>
    </row>
    <row r="4869" spans="1:11">
      <c r="A4869" s="57">
        <v>41365</v>
      </c>
      <c r="B4869">
        <v>30</v>
      </c>
      <c r="C4869">
        <v>29595.78</v>
      </c>
      <c r="D4869">
        <v>29595.78</v>
      </c>
      <c r="E4869">
        <v>29595.78</v>
      </c>
      <c r="F4869">
        <v>7361</v>
      </c>
      <c r="G4869" t="s">
        <v>488</v>
      </c>
      <c r="H4869" t="s">
        <v>265</v>
      </c>
      <c r="I4869" t="s">
        <v>266</v>
      </c>
      <c r="J4869">
        <v>0.5</v>
      </c>
      <c r="K4869">
        <v>0</v>
      </c>
    </row>
    <row r="4870" spans="1:11">
      <c r="A4870" s="57">
        <v>41365</v>
      </c>
      <c r="B4870">
        <v>1</v>
      </c>
      <c r="C4870">
        <v>18.25</v>
      </c>
      <c r="D4870">
        <v>18.79</v>
      </c>
      <c r="E4870">
        <v>18.79</v>
      </c>
      <c r="F4870">
        <v>7361</v>
      </c>
      <c r="G4870" t="s">
        <v>488</v>
      </c>
      <c r="H4870" t="s">
        <v>267</v>
      </c>
      <c r="I4870" t="s">
        <v>266</v>
      </c>
      <c r="J4870">
        <v>0.5</v>
      </c>
      <c r="K4870">
        <v>0</v>
      </c>
    </row>
    <row r="4871" spans="1:11">
      <c r="A4871" s="57">
        <v>41365</v>
      </c>
      <c r="B4871">
        <v>4780</v>
      </c>
      <c r="C4871">
        <v>361854.03</v>
      </c>
      <c r="D4871">
        <v>361854.03</v>
      </c>
      <c r="E4871">
        <v>361854.03</v>
      </c>
      <c r="F4871">
        <v>7372</v>
      </c>
      <c r="G4871" t="s">
        <v>489</v>
      </c>
      <c r="H4871" t="s">
        <v>265</v>
      </c>
      <c r="I4871" t="s">
        <v>268</v>
      </c>
      <c r="J4871">
        <v>0.5</v>
      </c>
      <c r="K4871">
        <v>0</v>
      </c>
    </row>
    <row r="4872" spans="1:11">
      <c r="A4872" s="57">
        <v>41365</v>
      </c>
      <c r="B4872">
        <v>363</v>
      </c>
      <c r="C4872">
        <v>43773</v>
      </c>
      <c r="D4872">
        <v>45091.06</v>
      </c>
      <c r="E4872">
        <v>45091.06</v>
      </c>
      <c r="F4872">
        <v>7372</v>
      </c>
      <c r="G4872" t="s">
        <v>489</v>
      </c>
      <c r="H4872" t="s">
        <v>267</v>
      </c>
      <c r="I4872" t="s">
        <v>268</v>
      </c>
      <c r="J4872">
        <v>0.5</v>
      </c>
      <c r="K4872">
        <v>0</v>
      </c>
    </row>
    <row r="4873" spans="1:11">
      <c r="A4873" s="57">
        <v>41365</v>
      </c>
      <c r="B4873">
        <v>38</v>
      </c>
      <c r="C4873">
        <v>1082</v>
      </c>
      <c r="D4873">
        <v>1114.44</v>
      </c>
      <c r="E4873">
        <v>1114.44</v>
      </c>
      <c r="F4873">
        <v>7375</v>
      </c>
      <c r="G4873" t="s">
        <v>490</v>
      </c>
      <c r="H4873" t="s">
        <v>267</v>
      </c>
      <c r="I4873" t="s">
        <v>266</v>
      </c>
      <c r="J4873">
        <v>0.5</v>
      </c>
      <c r="K4873">
        <v>0</v>
      </c>
    </row>
    <row r="4874" spans="1:11">
      <c r="A4874" s="57">
        <v>41365</v>
      </c>
      <c r="B4874">
        <v>16</v>
      </c>
      <c r="C4874">
        <v>1492.81</v>
      </c>
      <c r="D4874">
        <v>1537.63</v>
      </c>
      <c r="E4874">
        <v>1537.63</v>
      </c>
      <c r="F4874">
        <v>7379</v>
      </c>
      <c r="G4874" t="s">
        <v>491</v>
      </c>
      <c r="H4874" t="s">
        <v>267</v>
      </c>
      <c r="I4874" t="s">
        <v>268</v>
      </c>
      <c r="J4874">
        <v>0.5</v>
      </c>
      <c r="K4874">
        <v>0</v>
      </c>
    </row>
    <row r="4875" spans="1:11">
      <c r="A4875" s="57">
        <v>41365</v>
      </c>
      <c r="B4875">
        <v>2296</v>
      </c>
      <c r="C4875">
        <v>591399.5</v>
      </c>
      <c r="D4875">
        <v>591399.5</v>
      </c>
      <c r="E4875">
        <v>591399.5</v>
      </c>
      <c r="F4875">
        <v>7392</v>
      </c>
      <c r="G4875" t="s">
        <v>492</v>
      </c>
      <c r="H4875" t="s">
        <v>265</v>
      </c>
      <c r="I4875" t="s">
        <v>266</v>
      </c>
      <c r="J4875">
        <v>0.5</v>
      </c>
      <c r="K4875">
        <v>0</v>
      </c>
    </row>
    <row r="4876" spans="1:11">
      <c r="A4876" s="57">
        <v>41365</v>
      </c>
      <c r="B4876">
        <v>288</v>
      </c>
      <c r="C4876">
        <v>43060.77</v>
      </c>
      <c r="D4876">
        <v>44584.45</v>
      </c>
      <c r="E4876">
        <v>44584.45</v>
      </c>
      <c r="F4876">
        <v>7392</v>
      </c>
      <c r="G4876" t="s">
        <v>492</v>
      </c>
      <c r="H4876" t="s">
        <v>267</v>
      </c>
      <c r="I4876" t="s">
        <v>266</v>
      </c>
      <c r="J4876">
        <v>0.5</v>
      </c>
      <c r="K4876">
        <v>0</v>
      </c>
    </row>
    <row r="4877" spans="1:11">
      <c r="A4877" s="57">
        <v>41365</v>
      </c>
      <c r="B4877">
        <v>517</v>
      </c>
      <c r="C4877">
        <v>86341.5</v>
      </c>
      <c r="D4877">
        <v>86341.5</v>
      </c>
      <c r="E4877">
        <v>86341.5</v>
      </c>
      <c r="F4877">
        <v>7393</v>
      </c>
      <c r="G4877" t="s">
        <v>493</v>
      </c>
      <c r="H4877" t="s">
        <v>265</v>
      </c>
      <c r="I4877" t="s">
        <v>266</v>
      </c>
      <c r="J4877">
        <v>0.5</v>
      </c>
      <c r="K4877">
        <v>0</v>
      </c>
    </row>
    <row r="4878" spans="1:11">
      <c r="A4878" s="57">
        <v>41365</v>
      </c>
      <c r="B4878">
        <v>617</v>
      </c>
      <c r="C4878">
        <v>232500.66</v>
      </c>
      <c r="D4878">
        <v>232500.66</v>
      </c>
      <c r="E4878">
        <v>232500.66</v>
      </c>
      <c r="F4878">
        <v>7394</v>
      </c>
      <c r="G4878" t="s">
        <v>494</v>
      </c>
      <c r="H4878" t="s">
        <v>265</v>
      </c>
      <c r="I4878" t="s">
        <v>266</v>
      </c>
      <c r="J4878">
        <v>0.5</v>
      </c>
      <c r="K4878">
        <v>0</v>
      </c>
    </row>
    <row r="4879" spans="1:11">
      <c r="A4879" s="57">
        <v>41365</v>
      </c>
      <c r="B4879">
        <v>119</v>
      </c>
      <c r="C4879">
        <v>5366.79</v>
      </c>
      <c r="D4879">
        <v>5560.09</v>
      </c>
      <c r="E4879">
        <v>5560.09</v>
      </c>
      <c r="F4879">
        <v>7394</v>
      </c>
      <c r="G4879" t="s">
        <v>494</v>
      </c>
      <c r="H4879" t="s">
        <v>267</v>
      </c>
      <c r="I4879" t="s">
        <v>266</v>
      </c>
      <c r="J4879">
        <v>0.5</v>
      </c>
      <c r="K4879">
        <v>0</v>
      </c>
    </row>
    <row r="4880" spans="1:11">
      <c r="A4880" s="57">
        <v>41365</v>
      </c>
      <c r="B4880">
        <v>186</v>
      </c>
      <c r="C4880">
        <v>39345.33</v>
      </c>
      <c r="D4880">
        <v>39345.33</v>
      </c>
      <c r="E4880">
        <v>39345.33</v>
      </c>
      <c r="F4880">
        <v>7395</v>
      </c>
      <c r="G4880" t="s">
        <v>495</v>
      </c>
      <c r="H4880" t="s">
        <v>265</v>
      </c>
      <c r="I4880" t="s">
        <v>266</v>
      </c>
      <c r="J4880">
        <v>0.5</v>
      </c>
      <c r="K4880">
        <v>0</v>
      </c>
    </row>
    <row r="4881" spans="1:11">
      <c r="A4881" s="57">
        <v>41365</v>
      </c>
      <c r="B4881">
        <v>41</v>
      </c>
      <c r="C4881">
        <v>2168.3000000000002</v>
      </c>
      <c r="D4881">
        <v>2233.34</v>
      </c>
      <c r="E4881">
        <v>2233.34</v>
      </c>
      <c r="F4881">
        <v>7395</v>
      </c>
      <c r="G4881" t="s">
        <v>495</v>
      </c>
      <c r="H4881" t="s">
        <v>267</v>
      </c>
      <c r="I4881" t="s">
        <v>266</v>
      </c>
      <c r="J4881">
        <v>0.5</v>
      </c>
      <c r="K4881">
        <v>0</v>
      </c>
    </row>
    <row r="4882" spans="1:11">
      <c r="A4882" s="57">
        <v>41365</v>
      </c>
      <c r="B4882">
        <v>12976</v>
      </c>
      <c r="C4882">
        <v>1987175.81</v>
      </c>
      <c r="D4882">
        <v>1987175.81</v>
      </c>
      <c r="E4882">
        <v>1987175.81</v>
      </c>
      <c r="F4882">
        <v>7399</v>
      </c>
      <c r="G4882" t="s">
        <v>496</v>
      </c>
      <c r="H4882" t="s">
        <v>265</v>
      </c>
      <c r="I4882" t="s">
        <v>266</v>
      </c>
      <c r="J4882">
        <v>0.5</v>
      </c>
      <c r="K4882">
        <v>0</v>
      </c>
    </row>
    <row r="4883" spans="1:11">
      <c r="A4883" s="57">
        <v>41365</v>
      </c>
      <c r="B4883">
        <v>8739</v>
      </c>
      <c r="C4883">
        <v>1135186.8999999999</v>
      </c>
      <c r="D4883">
        <v>1158576.02</v>
      </c>
      <c r="E4883">
        <v>1158576.02</v>
      </c>
      <c r="F4883">
        <v>7399</v>
      </c>
      <c r="G4883" t="s">
        <v>496</v>
      </c>
      <c r="H4883" t="s">
        <v>267</v>
      </c>
      <c r="I4883" t="s">
        <v>266</v>
      </c>
      <c r="J4883">
        <v>0.5</v>
      </c>
      <c r="K4883">
        <v>0</v>
      </c>
    </row>
    <row r="4884" spans="1:11">
      <c r="A4884" s="57">
        <v>41365</v>
      </c>
      <c r="B4884">
        <v>5052</v>
      </c>
      <c r="C4884">
        <v>1326261.0900000001</v>
      </c>
      <c r="D4884">
        <v>1326261.0900000001</v>
      </c>
      <c r="E4884">
        <v>1326261.0900000001</v>
      </c>
      <c r="F4884">
        <v>7512</v>
      </c>
      <c r="G4884" t="s">
        <v>497</v>
      </c>
      <c r="H4884" t="s">
        <v>265</v>
      </c>
      <c r="I4884" t="s">
        <v>277</v>
      </c>
      <c r="J4884">
        <v>0.55000000000000004</v>
      </c>
      <c r="K4884">
        <v>0</v>
      </c>
    </row>
    <row r="4885" spans="1:11">
      <c r="A4885" s="57">
        <v>41365</v>
      </c>
      <c r="B4885">
        <v>1955</v>
      </c>
      <c r="C4885">
        <v>591532.93000000005</v>
      </c>
      <c r="D4885">
        <v>608878.27</v>
      </c>
      <c r="E4885">
        <v>608878.27</v>
      </c>
      <c r="F4885">
        <v>7512</v>
      </c>
      <c r="G4885" t="s">
        <v>497</v>
      </c>
      <c r="H4885" t="s">
        <v>267</v>
      </c>
      <c r="I4885" t="s">
        <v>277</v>
      </c>
      <c r="J4885">
        <v>0.55000000000000004</v>
      </c>
      <c r="K4885">
        <v>0</v>
      </c>
    </row>
    <row r="4886" spans="1:11">
      <c r="A4886" s="57">
        <v>41365</v>
      </c>
      <c r="B4886">
        <v>137</v>
      </c>
      <c r="C4886">
        <v>18505.259999999998</v>
      </c>
      <c r="D4886">
        <v>18505.259999999998</v>
      </c>
      <c r="E4886">
        <v>18505.259999999998</v>
      </c>
      <c r="F4886">
        <v>7513</v>
      </c>
      <c r="G4886" t="s">
        <v>498</v>
      </c>
      <c r="H4886" t="s">
        <v>265</v>
      </c>
      <c r="I4886" t="s">
        <v>277</v>
      </c>
      <c r="J4886">
        <v>0.55000000000000004</v>
      </c>
      <c r="K4886">
        <v>0</v>
      </c>
    </row>
    <row r="4887" spans="1:11">
      <c r="A4887" s="57">
        <v>41365</v>
      </c>
      <c r="B4887">
        <v>17</v>
      </c>
      <c r="C4887">
        <v>4523.29</v>
      </c>
      <c r="D4887">
        <v>4523.29</v>
      </c>
      <c r="E4887">
        <v>4523.29</v>
      </c>
      <c r="F4887">
        <v>7519</v>
      </c>
      <c r="G4887" t="s">
        <v>499</v>
      </c>
      <c r="H4887" t="s">
        <v>265</v>
      </c>
      <c r="I4887" t="s">
        <v>277</v>
      </c>
      <c r="J4887">
        <v>0.55000000000000004</v>
      </c>
      <c r="K4887">
        <v>0</v>
      </c>
    </row>
    <row r="4888" spans="1:11">
      <c r="A4888" s="57">
        <v>41365</v>
      </c>
      <c r="B4888">
        <v>3</v>
      </c>
      <c r="C4888">
        <v>515.41999999999996</v>
      </c>
      <c r="D4888">
        <v>530.88</v>
      </c>
      <c r="E4888">
        <v>530.88</v>
      </c>
      <c r="F4888">
        <v>7519</v>
      </c>
      <c r="G4888" t="s">
        <v>499</v>
      </c>
      <c r="H4888" t="s">
        <v>267</v>
      </c>
      <c r="I4888" t="s">
        <v>277</v>
      </c>
      <c r="J4888">
        <v>0.55000000000000004</v>
      </c>
      <c r="K4888">
        <v>0</v>
      </c>
    </row>
    <row r="4889" spans="1:11">
      <c r="A4889" s="57">
        <v>41365</v>
      </c>
      <c r="B4889">
        <v>26143</v>
      </c>
      <c r="C4889">
        <v>850315.42</v>
      </c>
      <c r="D4889">
        <v>850315.42</v>
      </c>
      <c r="E4889">
        <v>850315.42</v>
      </c>
      <c r="F4889">
        <v>7523</v>
      </c>
      <c r="G4889" t="s">
        <v>500</v>
      </c>
      <c r="H4889" t="s">
        <v>265</v>
      </c>
      <c r="I4889" t="s">
        <v>271</v>
      </c>
      <c r="J4889">
        <v>0.52</v>
      </c>
      <c r="K4889">
        <v>0</v>
      </c>
    </row>
    <row r="4890" spans="1:11">
      <c r="A4890" s="57">
        <v>41365</v>
      </c>
      <c r="B4890">
        <v>112</v>
      </c>
      <c r="C4890">
        <v>4501.8</v>
      </c>
      <c r="D4890">
        <v>4636.78</v>
      </c>
      <c r="E4890">
        <v>4636.78</v>
      </c>
      <c r="F4890">
        <v>7523</v>
      </c>
      <c r="G4890" t="s">
        <v>500</v>
      </c>
      <c r="H4890" t="s">
        <v>267</v>
      </c>
      <c r="I4890" t="s">
        <v>271</v>
      </c>
      <c r="J4890">
        <v>0.52</v>
      </c>
      <c r="K4890">
        <v>0</v>
      </c>
    </row>
    <row r="4891" spans="1:11">
      <c r="A4891" s="57">
        <v>41365</v>
      </c>
      <c r="B4891">
        <v>33</v>
      </c>
      <c r="C4891">
        <v>16337.97</v>
      </c>
      <c r="D4891">
        <v>16337.97</v>
      </c>
      <c r="E4891">
        <v>16337.97</v>
      </c>
      <c r="F4891">
        <v>7531</v>
      </c>
      <c r="G4891" t="s">
        <v>501</v>
      </c>
      <c r="H4891" t="s">
        <v>265</v>
      </c>
      <c r="I4891" t="s">
        <v>271</v>
      </c>
      <c r="J4891">
        <v>0.52</v>
      </c>
      <c r="K4891">
        <v>0</v>
      </c>
    </row>
    <row r="4892" spans="1:11">
      <c r="A4892" s="57">
        <v>41365</v>
      </c>
      <c r="B4892">
        <v>3695</v>
      </c>
      <c r="C4892">
        <v>1694544.2</v>
      </c>
      <c r="D4892">
        <v>1694544.2</v>
      </c>
      <c r="E4892">
        <v>1694544.2</v>
      </c>
      <c r="F4892">
        <v>7538</v>
      </c>
      <c r="G4892" t="s">
        <v>503</v>
      </c>
      <c r="H4892" t="s">
        <v>265</v>
      </c>
      <c r="I4892" t="s">
        <v>271</v>
      </c>
      <c r="J4892">
        <v>0.52</v>
      </c>
      <c r="K4892">
        <v>0</v>
      </c>
    </row>
    <row r="4893" spans="1:11">
      <c r="A4893" s="57">
        <v>41365</v>
      </c>
      <c r="B4893">
        <v>24</v>
      </c>
      <c r="C4893">
        <v>11156.29</v>
      </c>
      <c r="D4893">
        <v>11492.87</v>
      </c>
      <c r="E4893">
        <v>11492.87</v>
      </c>
      <c r="F4893">
        <v>7538</v>
      </c>
      <c r="G4893" t="s">
        <v>503</v>
      </c>
      <c r="H4893" t="s">
        <v>267</v>
      </c>
      <c r="I4893" t="s">
        <v>271</v>
      </c>
      <c r="J4893">
        <v>0.52</v>
      </c>
      <c r="K4893">
        <v>0</v>
      </c>
    </row>
    <row r="4894" spans="1:11">
      <c r="A4894" s="57">
        <v>41365</v>
      </c>
      <c r="B4894">
        <v>5</v>
      </c>
      <c r="C4894">
        <v>194.78</v>
      </c>
      <c r="D4894">
        <v>200.62</v>
      </c>
      <c r="E4894">
        <v>200.62</v>
      </c>
      <c r="F4894">
        <v>7542</v>
      </c>
      <c r="G4894" t="s">
        <v>504</v>
      </c>
      <c r="H4894" t="s">
        <v>267</v>
      </c>
      <c r="I4894" t="s">
        <v>271</v>
      </c>
      <c r="J4894">
        <v>0.52</v>
      </c>
      <c r="K4894">
        <v>0</v>
      </c>
    </row>
    <row r="4895" spans="1:11">
      <c r="A4895" s="57">
        <v>41365</v>
      </c>
      <c r="B4895">
        <v>2</v>
      </c>
      <c r="C4895">
        <v>722</v>
      </c>
      <c r="D4895">
        <v>722</v>
      </c>
      <c r="E4895">
        <v>722</v>
      </c>
      <c r="F4895">
        <v>7549</v>
      </c>
      <c r="G4895" t="s">
        <v>505</v>
      </c>
      <c r="H4895" t="s">
        <v>265</v>
      </c>
      <c r="I4895" t="s">
        <v>271</v>
      </c>
      <c r="J4895">
        <v>0.52</v>
      </c>
      <c r="K4895">
        <v>0</v>
      </c>
    </row>
    <row r="4896" spans="1:11">
      <c r="A4896" s="57">
        <v>41365</v>
      </c>
      <c r="B4896">
        <v>8</v>
      </c>
      <c r="C4896">
        <v>244.7</v>
      </c>
      <c r="D4896">
        <v>252.02</v>
      </c>
      <c r="E4896">
        <v>252.02</v>
      </c>
      <c r="F4896">
        <v>7549</v>
      </c>
      <c r="G4896" t="s">
        <v>505</v>
      </c>
      <c r="H4896" t="s">
        <v>267</v>
      </c>
      <c r="I4896" t="s">
        <v>271</v>
      </c>
      <c r="J4896">
        <v>0.52</v>
      </c>
      <c r="K4896">
        <v>0</v>
      </c>
    </row>
    <row r="4897" spans="1:11">
      <c r="A4897" s="57">
        <v>41365</v>
      </c>
      <c r="B4897">
        <v>122</v>
      </c>
      <c r="C4897">
        <v>26239.59</v>
      </c>
      <c r="D4897">
        <v>26239.59</v>
      </c>
      <c r="E4897">
        <v>26239.59</v>
      </c>
      <c r="F4897">
        <v>7622</v>
      </c>
      <c r="G4897" t="s">
        <v>506</v>
      </c>
      <c r="H4897" t="s">
        <v>265</v>
      </c>
      <c r="I4897" t="s">
        <v>266</v>
      </c>
      <c r="J4897">
        <v>0.5</v>
      </c>
      <c r="K4897">
        <v>0</v>
      </c>
    </row>
    <row r="4898" spans="1:11">
      <c r="A4898" s="57">
        <v>41365</v>
      </c>
      <c r="B4898">
        <v>1</v>
      </c>
      <c r="C4898">
        <v>19.41</v>
      </c>
      <c r="D4898">
        <v>19.989999999999998</v>
      </c>
      <c r="E4898">
        <v>19.989999999999998</v>
      </c>
      <c r="F4898">
        <v>7622</v>
      </c>
      <c r="G4898" t="s">
        <v>506</v>
      </c>
      <c r="H4898" t="s">
        <v>267</v>
      </c>
      <c r="I4898" t="s">
        <v>266</v>
      </c>
      <c r="J4898">
        <v>0.5</v>
      </c>
      <c r="K4898">
        <v>0</v>
      </c>
    </row>
    <row r="4899" spans="1:11">
      <c r="A4899" s="57">
        <v>41365</v>
      </c>
      <c r="B4899">
        <v>1</v>
      </c>
      <c r="C4899">
        <v>20.65</v>
      </c>
      <c r="D4899">
        <v>21.27</v>
      </c>
      <c r="E4899">
        <v>21.27</v>
      </c>
      <c r="F4899">
        <v>7629</v>
      </c>
      <c r="G4899" t="s">
        <v>507</v>
      </c>
      <c r="H4899" t="s">
        <v>267</v>
      </c>
      <c r="I4899" t="s">
        <v>266</v>
      </c>
      <c r="J4899">
        <v>0.5</v>
      </c>
      <c r="K4899">
        <v>0</v>
      </c>
    </row>
    <row r="4900" spans="1:11">
      <c r="A4900" s="57">
        <v>41365</v>
      </c>
      <c r="B4900">
        <v>10</v>
      </c>
      <c r="C4900">
        <v>5358.37</v>
      </c>
      <c r="D4900">
        <v>5519.09</v>
      </c>
      <c r="E4900">
        <v>5519.09</v>
      </c>
      <c r="F4900">
        <v>7631</v>
      </c>
      <c r="G4900" t="s">
        <v>508</v>
      </c>
      <c r="H4900" t="s">
        <v>267</v>
      </c>
      <c r="I4900" t="s">
        <v>268</v>
      </c>
      <c r="J4900">
        <v>0.5</v>
      </c>
      <c r="K4900">
        <v>0</v>
      </c>
    </row>
    <row r="4901" spans="1:11">
      <c r="A4901" s="57">
        <v>41365</v>
      </c>
      <c r="B4901">
        <v>155</v>
      </c>
      <c r="C4901">
        <v>16451.03</v>
      </c>
      <c r="D4901">
        <v>16451.03</v>
      </c>
      <c r="E4901">
        <v>16451.03</v>
      </c>
      <c r="F4901">
        <v>7699</v>
      </c>
      <c r="G4901" t="s">
        <v>509</v>
      </c>
      <c r="H4901" t="s">
        <v>265</v>
      </c>
      <c r="I4901" t="s">
        <v>266</v>
      </c>
      <c r="J4901">
        <v>0.5</v>
      </c>
      <c r="K4901">
        <v>0</v>
      </c>
    </row>
    <row r="4902" spans="1:11">
      <c r="A4902" s="57">
        <v>41365</v>
      </c>
      <c r="B4902">
        <v>6</v>
      </c>
      <c r="C4902">
        <v>1717.93</v>
      </c>
      <c r="D4902">
        <v>1773.21</v>
      </c>
      <c r="E4902">
        <v>1773.21</v>
      </c>
      <c r="F4902">
        <v>7699</v>
      </c>
      <c r="G4902" t="s">
        <v>509</v>
      </c>
      <c r="H4902" t="s">
        <v>267</v>
      </c>
      <c r="I4902" t="s">
        <v>266</v>
      </c>
      <c r="J4902">
        <v>0.5</v>
      </c>
      <c r="K4902">
        <v>0</v>
      </c>
    </row>
    <row r="4903" spans="1:11">
      <c r="A4903" s="57">
        <v>41365</v>
      </c>
      <c r="B4903">
        <v>3</v>
      </c>
      <c r="C4903">
        <v>72.099999999999994</v>
      </c>
      <c r="D4903">
        <v>74.260000000000005</v>
      </c>
      <c r="E4903">
        <v>74.260000000000005</v>
      </c>
      <c r="F4903">
        <v>7829</v>
      </c>
      <c r="G4903" t="s">
        <v>510</v>
      </c>
      <c r="H4903" t="s">
        <v>267</v>
      </c>
      <c r="I4903" t="s">
        <v>266</v>
      </c>
      <c r="J4903">
        <v>0.5</v>
      </c>
      <c r="K4903">
        <v>0</v>
      </c>
    </row>
    <row r="4904" spans="1:11">
      <c r="A4904" s="57">
        <v>41365</v>
      </c>
      <c r="B4904">
        <v>4031</v>
      </c>
      <c r="C4904">
        <v>160575.79</v>
      </c>
      <c r="D4904">
        <v>160575.79</v>
      </c>
      <c r="E4904">
        <v>160575.79</v>
      </c>
      <c r="F4904">
        <v>7832</v>
      </c>
      <c r="G4904" t="s">
        <v>511</v>
      </c>
      <c r="H4904" t="s">
        <v>265</v>
      </c>
      <c r="I4904" t="s">
        <v>266</v>
      </c>
      <c r="J4904">
        <v>0.5</v>
      </c>
      <c r="K4904">
        <v>0</v>
      </c>
    </row>
    <row r="4905" spans="1:11">
      <c r="A4905" s="57">
        <v>41365</v>
      </c>
      <c r="B4905">
        <v>70</v>
      </c>
      <c r="C4905">
        <v>321.68</v>
      </c>
      <c r="D4905">
        <v>417.32</v>
      </c>
      <c r="E4905">
        <v>417.32</v>
      </c>
      <c r="F4905">
        <v>7832</v>
      </c>
      <c r="G4905" t="s">
        <v>511</v>
      </c>
      <c r="H4905" t="s">
        <v>267</v>
      </c>
      <c r="I4905" t="s">
        <v>266</v>
      </c>
      <c r="J4905">
        <v>0.5</v>
      </c>
      <c r="K4905">
        <v>0</v>
      </c>
    </row>
    <row r="4906" spans="1:11">
      <c r="A4906" s="57">
        <v>41365</v>
      </c>
      <c r="B4906">
        <v>199</v>
      </c>
      <c r="C4906">
        <v>10212.76</v>
      </c>
      <c r="D4906">
        <v>10212.76</v>
      </c>
      <c r="E4906">
        <v>10212.76</v>
      </c>
      <c r="F4906">
        <v>7841</v>
      </c>
      <c r="G4906" t="s">
        <v>512</v>
      </c>
      <c r="H4906" t="s">
        <v>265</v>
      </c>
      <c r="I4906" t="s">
        <v>268</v>
      </c>
      <c r="J4906">
        <v>0.5</v>
      </c>
      <c r="K4906">
        <v>0</v>
      </c>
    </row>
    <row r="4907" spans="1:11">
      <c r="A4907" s="57">
        <v>41365</v>
      </c>
      <c r="B4907">
        <v>21</v>
      </c>
      <c r="C4907">
        <v>982.8</v>
      </c>
      <c r="D4907">
        <v>1012.3</v>
      </c>
      <c r="E4907">
        <v>1012.3</v>
      </c>
      <c r="F4907">
        <v>7841</v>
      </c>
      <c r="G4907" t="s">
        <v>512</v>
      </c>
      <c r="H4907" t="s">
        <v>267</v>
      </c>
      <c r="I4907" t="s">
        <v>268</v>
      </c>
      <c r="J4907">
        <v>0.5</v>
      </c>
      <c r="K4907">
        <v>0</v>
      </c>
    </row>
    <row r="4908" spans="1:11">
      <c r="A4908" s="57">
        <v>41365</v>
      </c>
      <c r="B4908">
        <v>9</v>
      </c>
      <c r="C4908">
        <v>3732.8</v>
      </c>
      <c r="D4908">
        <v>3732.8</v>
      </c>
      <c r="E4908">
        <v>3732.8</v>
      </c>
      <c r="F4908">
        <v>7911</v>
      </c>
      <c r="G4908" t="s">
        <v>513</v>
      </c>
      <c r="H4908" t="s">
        <v>265</v>
      </c>
      <c r="I4908" t="s">
        <v>266</v>
      </c>
      <c r="J4908">
        <v>0.5</v>
      </c>
      <c r="K4908">
        <v>0</v>
      </c>
    </row>
    <row r="4909" spans="1:11">
      <c r="A4909" s="57">
        <v>41365</v>
      </c>
      <c r="B4909">
        <v>3</v>
      </c>
      <c r="C4909">
        <v>1898.06</v>
      </c>
      <c r="D4909">
        <v>1955.02</v>
      </c>
      <c r="E4909">
        <v>1955.02</v>
      </c>
      <c r="F4909">
        <v>7911</v>
      </c>
      <c r="G4909" t="s">
        <v>513</v>
      </c>
      <c r="H4909" t="s">
        <v>267</v>
      </c>
      <c r="I4909" t="s">
        <v>266</v>
      </c>
      <c r="J4909">
        <v>0.5</v>
      </c>
      <c r="K4909">
        <v>0</v>
      </c>
    </row>
    <row r="4910" spans="1:11">
      <c r="A4910" s="57">
        <v>41365</v>
      </c>
      <c r="B4910">
        <v>16524</v>
      </c>
      <c r="C4910">
        <v>2418276.21</v>
      </c>
      <c r="D4910">
        <v>2418276.21</v>
      </c>
      <c r="E4910">
        <v>2418276.21</v>
      </c>
      <c r="F4910">
        <v>7922</v>
      </c>
      <c r="G4910" t="s">
        <v>514</v>
      </c>
      <c r="H4910" t="s">
        <v>265</v>
      </c>
      <c r="I4910" t="s">
        <v>266</v>
      </c>
      <c r="J4910">
        <v>0.5</v>
      </c>
      <c r="K4910">
        <v>0</v>
      </c>
    </row>
    <row r="4911" spans="1:11">
      <c r="A4911" s="57">
        <v>41365</v>
      </c>
      <c r="B4911">
        <v>887</v>
      </c>
      <c r="C4911">
        <v>273664.07</v>
      </c>
      <c r="D4911">
        <v>282171.99</v>
      </c>
      <c r="E4911">
        <v>282171.99</v>
      </c>
      <c r="F4911">
        <v>7922</v>
      </c>
      <c r="G4911" t="s">
        <v>514</v>
      </c>
      <c r="H4911" t="s">
        <v>267</v>
      </c>
      <c r="I4911" t="s">
        <v>266</v>
      </c>
      <c r="J4911">
        <v>0.5</v>
      </c>
      <c r="K4911">
        <v>0</v>
      </c>
    </row>
    <row r="4912" spans="1:11">
      <c r="A4912" s="57">
        <v>41365</v>
      </c>
      <c r="B4912">
        <v>85</v>
      </c>
      <c r="C4912">
        <v>11635.13</v>
      </c>
      <c r="D4912">
        <v>11635.13</v>
      </c>
      <c r="E4912">
        <v>11635.13</v>
      </c>
      <c r="F4912">
        <v>7929</v>
      </c>
      <c r="G4912" t="s">
        <v>515</v>
      </c>
      <c r="H4912" t="s">
        <v>265</v>
      </c>
      <c r="I4912" t="s">
        <v>266</v>
      </c>
      <c r="J4912">
        <v>0.5</v>
      </c>
      <c r="K4912">
        <v>0</v>
      </c>
    </row>
    <row r="4913" spans="1:11">
      <c r="A4913" s="57">
        <v>41365</v>
      </c>
      <c r="B4913">
        <v>19</v>
      </c>
      <c r="C4913">
        <v>21116.240000000002</v>
      </c>
      <c r="D4913">
        <v>21749.72</v>
      </c>
      <c r="E4913">
        <v>21749.72</v>
      </c>
      <c r="F4913">
        <v>7929</v>
      </c>
      <c r="G4913" t="s">
        <v>515</v>
      </c>
      <c r="H4913" t="s">
        <v>267</v>
      </c>
      <c r="I4913" t="s">
        <v>266</v>
      </c>
      <c r="J4913">
        <v>0.5</v>
      </c>
      <c r="K4913">
        <v>0</v>
      </c>
    </row>
    <row r="4914" spans="1:11">
      <c r="A4914" s="57">
        <v>41365</v>
      </c>
      <c r="B4914">
        <v>90</v>
      </c>
      <c r="C4914">
        <v>21621.42</v>
      </c>
      <c r="D4914">
        <v>21621.42</v>
      </c>
      <c r="E4914">
        <v>21621.42</v>
      </c>
      <c r="F4914">
        <v>7941</v>
      </c>
      <c r="G4914" t="s">
        <v>517</v>
      </c>
      <c r="H4914" t="s">
        <v>265</v>
      </c>
      <c r="I4914" t="s">
        <v>266</v>
      </c>
      <c r="J4914">
        <v>0.5</v>
      </c>
      <c r="K4914">
        <v>0</v>
      </c>
    </row>
    <row r="4915" spans="1:11">
      <c r="A4915" s="57">
        <v>41365</v>
      </c>
      <c r="B4915">
        <v>52</v>
      </c>
      <c r="C4915">
        <v>11971.38</v>
      </c>
      <c r="D4915">
        <v>12342.04</v>
      </c>
      <c r="E4915">
        <v>12342.04</v>
      </c>
      <c r="F4915">
        <v>7941</v>
      </c>
      <c r="G4915" t="s">
        <v>517</v>
      </c>
      <c r="H4915" t="s">
        <v>267</v>
      </c>
      <c r="I4915" t="s">
        <v>266</v>
      </c>
      <c r="J4915">
        <v>0.5</v>
      </c>
      <c r="K4915">
        <v>0</v>
      </c>
    </row>
    <row r="4916" spans="1:11">
      <c r="A4916" s="57">
        <v>41365</v>
      </c>
      <c r="B4916">
        <v>1</v>
      </c>
      <c r="C4916">
        <v>50</v>
      </c>
      <c r="D4916">
        <v>0</v>
      </c>
      <c r="E4916">
        <v>50</v>
      </c>
      <c r="F4916">
        <v>7991</v>
      </c>
      <c r="G4916" t="s">
        <v>518</v>
      </c>
      <c r="H4916" t="s">
        <v>265</v>
      </c>
      <c r="I4916">
        <v>0</v>
      </c>
      <c r="J4916">
        <v>0</v>
      </c>
      <c r="K4916">
        <v>0</v>
      </c>
    </row>
    <row r="4917" spans="1:11">
      <c r="A4917" s="57">
        <v>41365</v>
      </c>
      <c r="B4917">
        <v>941</v>
      </c>
      <c r="C4917">
        <v>82853.7</v>
      </c>
      <c r="D4917">
        <v>82853.7</v>
      </c>
      <c r="E4917">
        <v>82853.7</v>
      </c>
      <c r="F4917">
        <v>7991</v>
      </c>
      <c r="G4917" t="s">
        <v>518</v>
      </c>
      <c r="H4917" t="s">
        <v>265</v>
      </c>
      <c r="I4917" t="s">
        <v>266</v>
      </c>
      <c r="J4917">
        <v>0.5</v>
      </c>
      <c r="K4917">
        <v>0</v>
      </c>
    </row>
    <row r="4918" spans="1:11">
      <c r="A4918" s="57">
        <v>41365</v>
      </c>
      <c r="B4918">
        <v>354</v>
      </c>
      <c r="C4918">
        <v>48094.25</v>
      </c>
      <c r="D4918">
        <v>49660.63</v>
      </c>
      <c r="E4918">
        <v>49660.63</v>
      </c>
      <c r="F4918">
        <v>7991</v>
      </c>
      <c r="G4918" t="s">
        <v>518</v>
      </c>
      <c r="H4918" t="s">
        <v>267</v>
      </c>
      <c r="I4918" t="s">
        <v>266</v>
      </c>
      <c r="J4918">
        <v>0.5</v>
      </c>
      <c r="K4918">
        <v>0</v>
      </c>
    </row>
    <row r="4919" spans="1:11">
      <c r="A4919" s="57">
        <v>41365</v>
      </c>
      <c r="B4919">
        <v>457</v>
      </c>
      <c r="C4919">
        <v>106982.18</v>
      </c>
      <c r="D4919">
        <v>106982.18</v>
      </c>
      <c r="E4919">
        <v>106982.18</v>
      </c>
      <c r="F4919">
        <v>7992</v>
      </c>
      <c r="G4919" t="s">
        <v>519</v>
      </c>
      <c r="H4919" t="s">
        <v>265</v>
      </c>
      <c r="I4919" t="s">
        <v>266</v>
      </c>
      <c r="J4919">
        <v>0.5</v>
      </c>
      <c r="K4919">
        <v>0</v>
      </c>
    </row>
    <row r="4920" spans="1:11">
      <c r="A4920" s="57">
        <v>41365</v>
      </c>
      <c r="B4920">
        <v>136</v>
      </c>
      <c r="C4920">
        <v>37678.26</v>
      </c>
      <c r="D4920">
        <v>38810.18</v>
      </c>
      <c r="E4920">
        <v>38810.18</v>
      </c>
      <c r="F4920">
        <v>7992</v>
      </c>
      <c r="G4920" t="s">
        <v>519</v>
      </c>
      <c r="H4920" t="s">
        <v>267</v>
      </c>
      <c r="I4920" t="s">
        <v>266</v>
      </c>
      <c r="J4920">
        <v>0.5</v>
      </c>
      <c r="K4920">
        <v>0</v>
      </c>
    </row>
    <row r="4921" spans="1:11">
      <c r="A4921" s="57">
        <v>41365</v>
      </c>
      <c r="B4921">
        <v>1</v>
      </c>
      <c r="C4921">
        <v>66.739999999999995</v>
      </c>
      <c r="D4921">
        <v>68.739999999999995</v>
      </c>
      <c r="E4921">
        <v>68.739999999999995</v>
      </c>
      <c r="F4921">
        <v>7993</v>
      </c>
      <c r="G4921" t="s">
        <v>520</v>
      </c>
      <c r="H4921" t="s">
        <v>267</v>
      </c>
      <c r="I4921" t="s">
        <v>268</v>
      </c>
      <c r="J4921">
        <v>0.5</v>
      </c>
      <c r="K4921">
        <v>0</v>
      </c>
    </row>
    <row r="4922" spans="1:11">
      <c r="A4922" s="57">
        <v>41365</v>
      </c>
      <c r="B4922">
        <v>2</v>
      </c>
      <c r="C4922">
        <v>106.91</v>
      </c>
      <c r="D4922">
        <v>110.11</v>
      </c>
      <c r="E4922">
        <v>110.11</v>
      </c>
      <c r="F4922">
        <v>7994</v>
      </c>
      <c r="G4922" t="s">
        <v>521</v>
      </c>
      <c r="H4922" t="s">
        <v>267</v>
      </c>
      <c r="I4922" t="s">
        <v>266</v>
      </c>
      <c r="J4922">
        <v>0.5</v>
      </c>
      <c r="K4922">
        <v>0</v>
      </c>
    </row>
    <row r="4923" spans="1:11">
      <c r="A4923" s="57">
        <v>41365</v>
      </c>
      <c r="B4923">
        <v>4</v>
      </c>
      <c r="C4923">
        <v>394.5</v>
      </c>
      <c r="D4923">
        <v>394.5</v>
      </c>
      <c r="E4923">
        <v>394.5</v>
      </c>
      <c r="F4923">
        <v>7995</v>
      </c>
      <c r="G4923" t="s">
        <v>563</v>
      </c>
      <c r="H4923" t="s">
        <v>265</v>
      </c>
      <c r="I4923" t="s">
        <v>266</v>
      </c>
      <c r="J4923">
        <v>0.5</v>
      </c>
      <c r="K4923">
        <v>0</v>
      </c>
    </row>
    <row r="4924" spans="1:11">
      <c r="A4924" s="57">
        <v>41365</v>
      </c>
      <c r="B4924">
        <v>1</v>
      </c>
      <c r="C4924">
        <v>12.27</v>
      </c>
      <c r="D4924">
        <v>12.63</v>
      </c>
      <c r="E4924">
        <v>12.63</v>
      </c>
      <c r="F4924">
        <v>7995</v>
      </c>
      <c r="G4924" t="s">
        <v>563</v>
      </c>
      <c r="H4924" t="s">
        <v>267</v>
      </c>
      <c r="I4924" t="s">
        <v>266</v>
      </c>
      <c r="J4924">
        <v>0.5</v>
      </c>
      <c r="K4924">
        <v>0</v>
      </c>
    </row>
    <row r="4925" spans="1:11">
      <c r="A4925" s="57">
        <v>41365</v>
      </c>
      <c r="B4925">
        <v>1110</v>
      </c>
      <c r="C4925">
        <v>90430.18</v>
      </c>
      <c r="D4925">
        <v>90430.18</v>
      </c>
      <c r="E4925">
        <v>90430.18</v>
      </c>
      <c r="F4925">
        <v>7996</v>
      </c>
      <c r="G4925" t="s">
        <v>522</v>
      </c>
      <c r="H4925" t="s">
        <v>265</v>
      </c>
      <c r="I4925" t="s">
        <v>266</v>
      </c>
      <c r="J4925">
        <v>0.5</v>
      </c>
      <c r="K4925">
        <v>0</v>
      </c>
    </row>
    <row r="4926" spans="1:11">
      <c r="A4926" s="57">
        <v>41365</v>
      </c>
      <c r="B4926">
        <v>445</v>
      </c>
      <c r="C4926">
        <v>54170.5</v>
      </c>
      <c r="D4926">
        <v>55800.4</v>
      </c>
      <c r="E4926">
        <v>55800.4</v>
      </c>
      <c r="F4926">
        <v>7996</v>
      </c>
      <c r="G4926" t="s">
        <v>522</v>
      </c>
      <c r="H4926" t="s">
        <v>267</v>
      </c>
      <c r="I4926" t="s">
        <v>266</v>
      </c>
      <c r="J4926">
        <v>0.5</v>
      </c>
      <c r="K4926">
        <v>0</v>
      </c>
    </row>
    <row r="4927" spans="1:11">
      <c r="A4927" s="57">
        <v>41365</v>
      </c>
      <c r="B4927">
        <v>10226</v>
      </c>
      <c r="C4927">
        <v>521886.06</v>
      </c>
      <c r="D4927">
        <v>521886.06</v>
      </c>
      <c r="E4927">
        <v>521886.06</v>
      </c>
      <c r="F4927">
        <v>7997</v>
      </c>
      <c r="G4927" t="s">
        <v>523</v>
      </c>
      <c r="H4927" t="s">
        <v>265</v>
      </c>
      <c r="I4927" t="s">
        <v>266</v>
      </c>
      <c r="J4927">
        <v>0.5</v>
      </c>
      <c r="K4927">
        <v>0</v>
      </c>
    </row>
    <row r="4928" spans="1:11">
      <c r="A4928" s="57">
        <v>41365</v>
      </c>
      <c r="B4928">
        <v>185</v>
      </c>
      <c r="C4928">
        <v>55517.919999999998</v>
      </c>
      <c r="D4928">
        <v>57111.3</v>
      </c>
      <c r="E4928">
        <v>57111.3</v>
      </c>
      <c r="F4928">
        <v>7997</v>
      </c>
      <c r="G4928" t="s">
        <v>523</v>
      </c>
      <c r="H4928" t="s">
        <v>267</v>
      </c>
      <c r="I4928" t="s">
        <v>266</v>
      </c>
      <c r="J4928">
        <v>0.5</v>
      </c>
      <c r="K4928">
        <v>0</v>
      </c>
    </row>
    <row r="4929" spans="1:11">
      <c r="A4929" s="57">
        <v>41365</v>
      </c>
      <c r="B4929">
        <v>144</v>
      </c>
      <c r="C4929">
        <v>13915.2</v>
      </c>
      <c r="D4929">
        <v>13915.2</v>
      </c>
      <c r="E4929">
        <v>13915.2</v>
      </c>
      <c r="F4929">
        <v>7998</v>
      </c>
      <c r="G4929" t="s">
        <v>524</v>
      </c>
      <c r="H4929" t="s">
        <v>265</v>
      </c>
      <c r="I4929" t="s">
        <v>266</v>
      </c>
      <c r="J4929">
        <v>0.5</v>
      </c>
      <c r="K4929">
        <v>0</v>
      </c>
    </row>
    <row r="4930" spans="1:11">
      <c r="A4930" s="57">
        <v>41365</v>
      </c>
      <c r="B4930">
        <v>14</v>
      </c>
      <c r="C4930">
        <v>1093.02</v>
      </c>
      <c r="D4930">
        <v>1125.8</v>
      </c>
      <c r="E4930">
        <v>1125.8</v>
      </c>
      <c r="F4930">
        <v>7998</v>
      </c>
      <c r="G4930" t="s">
        <v>524</v>
      </c>
      <c r="H4930" t="s">
        <v>267</v>
      </c>
      <c r="I4930" t="s">
        <v>266</v>
      </c>
      <c r="J4930">
        <v>0.5</v>
      </c>
      <c r="K4930">
        <v>0</v>
      </c>
    </row>
    <row r="4931" spans="1:11">
      <c r="A4931" s="57">
        <v>41365</v>
      </c>
      <c r="B4931">
        <v>682</v>
      </c>
      <c r="C4931">
        <v>56402.75</v>
      </c>
      <c r="D4931">
        <v>56402.75</v>
      </c>
      <c r="E4931">
        <v>56402.75</v>
      </c>
      <c r="F4931">
        <v>7999</v>
      </c>
      <c r="G4931" t="s">
        <v>525</v>
      </c>
      <c r="H4931" t="s">
        <v>265</v>
      </c>
      <c r="I4931" t="s">
        <v>266</v>
      </c>
      <c r="J4931">
        <v>0.5</v>
      </c>
      <c r="K4931">
        <v>0</v>
      </c>
    </row>
    <row r="4932" spans="1:11">
      <c r="A4932" s="57">
        <v>41365</v>
      </c>
      <c r="B4932">
        <v>788</v>
      </c>
      <c r="C4932">
        <v>52405.2</v>
      </c>
      <c r="D4932">
        <v>54054.239999999998</v>
      </c>
      <c r="E4932">
        <v>54054.239999999998</v>
      </c>
      <c r="F4932">
        <v>7999</v>
      </c>
      <c r="G4932" t="s">
        <v>525</v>
      </c>
      <c r="H4932" t="s">
        <v>267</v>
      </c>
      <c r="I4932" t="s">
        <v>266</v>
      </c>
      <c r="J4932">
        <v>0.5</v>
      </c>
      <c r="K4932">
        <v>0</v>
      </c>
    </row>
    <row r="4933" spans="1:11">
      <c r="A4933" s="57">
        <v>41365</v>
      </c>
      <c r="B4933">
        <v>1278</v>
      </c>
      <c r="C4933">
        <v>461149.97</v>
      </c>
      <c r="D4933">
        <v>461149.97</v>
      </c>
      <c r="E4933">
        <v>461149.97</v>
      </c>
      <c r="F4933">
        <v>8011</v>
      </c>
      <c r="G4933" t="s">
        <v>526</v>
      </c>
      <c r="H4933" t="s">
        <v>265</v>
      </c>
      <c r="I4933" t="s">
        <v>266</v>
      </c>
      <c r="J4933">
        <v>0.5</v>
      </c>
      <c r="K4933">
        <v>0</v>
      </c>
    </row>
    <row r="4934" spans="1:11">
      <c r="A4934" s="57">
        <v>41365</v>
      </c>
      <c r="B4934">
        <v>36</v>
      </c>
      <c r="C4934">
        <v>17921.93</v>
      </c>
      <c r="D4934">
        <v>18500.37</v>
      </c>
      <c r="E4934">
        <v>18500.37</v>
      </c>
      <c r="F4934">
        <v>8011</v>
      </c>
      <c r="G4934" t="s">
        <v>526</v>
      </c>
      <c r="H4934" t="s">
        <v>267</v>
      </c>
      <c r="I4934" t="s">
        <v>266</v>
      </c>
      <c r="J4934">
        <v>0.5</v>
      </c>
      <c r="K4934">
        <v>0</v>
      </c>
    </row>
    <row r="4935" spans="1:11">
      <c r="A4935" s="57">
        <v>41365</v>
      </c>
      <c r="B4935">
        <v>3849</v>
      </c>
      <c r="C4935">
        <v>1410806.11</v>
      </c>
      <c r="D4935">
        <v>1410806.11</v>
      </c>
      <c r="E4935">
        <v>1410806.11</v>
      </c>
      <c r="F4935">
        <v>8021</v>
      </c>
      <c r="G4935" t="s">
        <v>527</v>
      </c>
      <c r="H4935" t="s">
        <v>265</v>
      </c>
      <c r="I4935" t="s">
        <v>266</v>
      </c>
      <c r="J4935">
        <v>0.5</v>
      </c>
      <c r="K4935">
        <v>0</v>
      </c>
    </row>
    <row r="4936" spans="1:11">
      <c r="A4936" s="57">
        <v>41365</v>
      </c>
      <c r="B4936">
        <v>52</v>
      </c>
      <c r="C4936">
        <v>41320.980000000003</v>
      </c>
      <c r="D4936">
        <v>42560.62</v>
      </c>
      <c r="E4936">
        <v>42560.62</v>
      </c>
      <c r="F4936">
        <v>8021</v>
      </c>
      <c r="G4936" t="s">
        <v>527</v>
      </c>
      <c r="H4936" t="s">
        <v>267</v>
      </c>
      <c r="I4936" t="s">
        <v>266</v>
      </c>
      <c r="J4936">
        <v>0.5</v>
      </c>
      <c r="K4936">
        <v>0</v>
      </c>
    </row>
    <row r="4937" spans="1:11">
      <c r="A4937" s="57">
        <v>41365</v>
      </c>
      <c r="B4937">
        <v>1034</v>
      </c>
      <c r="C4937">
        <v>67483.14</v>
      </c>
      <c r="D4937">
        <v>67483.14</v>
      </c>
      <c r="E4937">
        <v>67483.14</v>
      </c>
      <c r="F4937">
        <v>8041</v>
      </c>
      <c r="G4937" t="s">
        <v>528</v>
      </c>
      <c r="H4937" t="s">
        <v>265</v>
      </c>
      <c r="I4937" t="s">
        <v>266</v>
      </c>
      <c r="J4937">
        <v>0.5</v>
      </c>
      <c r="K4937">
        <v>0</v>
      </c>
    </row>
    <row r="4938" spans="1:11">
      <c r="A4938" s="57">
        <v>41365</v>
      </c>
      <c r="B4938">
        <v>1</v>
      </c>
      <c r="C4938">
        <v>427.78</v>
      </c>
      <c r="D4938">
        <v>440.62</v>
      </c>
      <c r="E4938">
        <v>440.62</v>
      </c>
      <c r="F4938">
        <v>8041</v>
      </c>
      <c r="G4938" t="s">
        <v>528</v>
      </c>
      <c r="H4938" t="s">
        <v>267</v>
      </c>
      <c r="I4938" t="s">
        <v>266</v>
      </c>
      <c r="J4938">
        <v>0.5</v>
      </c>
      <c r="K4938">
        <v>0</v>
      </c>
    </row>
    <row r="4939" spans="1:11">
      <c r="A4939" s="57">
        <v>41365</v>
      </c>
      <c r="B4939">
        <v>1462</v>
      </c>
      <c r="C4939">
        <v>402777.5</v>
      </c>
      <c r="D4939">
        <v>402777.5</v>
      </c>
      <c r="E4939">
        <v>402777.5</v>
      </c>
      <c r="F4939">
        <v>8042</v>
      </c>
      <c r="G4939" t="s">
        <v>529</v>
      </c>
      <c r="H4939" t="s">
        <v>265</v>
      </c>
      <c r="I4939" t="s">
        <v>266</v>
      </c>
      <c r="J4939">
        <v>0.5</v>
      </c>
      <c r="K4939">
        <v>0</v>
      </c>
    </row>
    <row r="4940" spans="1:11">
      <c r="A4940" s="57">
        <v>41365</v>
      </c>
      <c r="B4940">
        <v>10</v>
      </c>
      <c r="C4940">
        <v>5448.89</v>
      </c>
      <c r="D4940">
        <v>5612.33</v>
      </c>
      <c r="E4940">
        <v>5612.33</v>
      </c>
      <c r="F4940">
        <v>8042</v>
      </c>
      <c r="G4940" t="s">
        <v>529</v>
      </c>
      <c r="H4940" t="s">
        <v>267</v>
      </c>
      <c r="I4940" t="s">
        <v>266</v>
      </c>
      <c r="J4940">
        <v>0.5</v>
      </c>
      <c r="K4940">
        <v>0</v>
      </c>
    </row>
    <row r="4941" spans="1:11">
      <c r="A4941" s="57">
        <v>41365</v>
      </c>
      <c r="B4941">
        <v>492</v>
      </c>
      <c r="C4941">
        <v>111241.67</v>
      </c>
      <c r="D4941">
        <v>111241.67</v>
      </c>
      <c r="E4941">
        <v>111241.67</v>
      </c>
      <c r="F4941">
        <v>8043</v>
      </c>
      <c r="G4941" t="s">
        <v>530</v>
      </c>
      <c r="H4941" t="s">
        <v>265</v>
      </c>
      <c r="I4941" t="s">
        <v>266</v>
      </c>
      <c r="J4941">
        <v>0.5</v>
      </c>
      <c r="K4941">
        <v>0</v>
      </c>
    </row>
    <row r="4942" spans="1:11">
      <c r="A4942" s="57">
        <v>41365</v>
      </c>
      <c r="B4942">
        <v>114</v>
      </c>
      <c r="C4942">
        <v>32222.400000000001</v>
      </c>
      <c r="D4942">
        <v>33189.040000000001</v>
      </c>
      <c r="E4942">
        <v>33189.040000000001</v>
      </c>
      <c r="F4942">
        <v>8043</v>
      </c>
      <c r="G4942" t="s">
        <v>530</v>
      </c>
      <c r="H4942" t="s">
        <v>267</v>
      </c>
      <c r="I4942" t="s">
        <v>266</v>
      </c>
      <c r="J4942">
        <v>0.5</v>
      </c>
      <c r="K4942">
        <v>0</v>
      </c>
    </row>
    <row r="4943" spans="1:11">
      <c r="A4943" s="57">
        <v>41365</v>
      </c>
      <c r="B4943">
        <v>278</v>
      </c>
      <c r="C4943">
        <v>31463.96</v>
      </c>
      <c r="D4943">
        <v>31463.96</v>
      </c>
      <c r="E4943">
        <v>31463.96</v>
      </c>
      <c r="F4943">
        <v>8049</v>
      </c>
      <c r="G4943" t="s">
        <v>531</v>
      </c>
      <c r="H4943" t="s">
        <v>265</v>
      </c>
      <c r="I4943" t="s">
        <v>266</v>
      </c>
      <c r="J4943">
        <v>0.5</v>
      </c>
      <c r="K4943">
        <v>0</v>
      </c>
    </row>
    <row r="4944" spans="1:11">
      <c r="A4944" s="57">
        <v>41365</v>
      </c>
      <c r="B4944">
        <v>11</v>
      </c>
      <c r="C4944">
        <v>852.62</v>
      </c>
      <c r="D4944">
        <v>852.62</v>
      </c>
      <c r="E4944">
        <v>852.62</v>
      </c>
      <c r="F4944">
        <v>8050</v>
      </c>
      <c r="G4944" t="s">
        <v>532</v>
      </c>
      <c r="H4944" t="s">
        <v>265</v>
      </c>
      <c r="I4944" t="s">
        <v>266</v>
      </c>
      <c r="J4944">
        <v>0.5</v>
      </c>
      <c r="K4944">
        <v>0</v>
      </c>
    </row>
    <row r="4945" spans="1:11">
      <c r="A4945" s="57">
        <v>41365</v>
      </c>
      <c r="B4945">
        <v>2</v>
      </c>
      <c r="C4945">
        <v>221.04</v>
      </c>
      <c r="D4945">
        <v>227.66</v>
      </c>
      <c r="E4945">
        <v>227.66</v>
      </c>
      <c r="F4945">
        <v>8050</v>
      </c>
      <c r="G4945" t="s">
        <v>532</v>
      </c>
      <c r="H4945" t="s">
        <v>267</v>
      </c>
      <c r="I4945" t="s">
        <v>266</v>
      </c>
      <c r="J4945">
        <v>0.5</v>
      </c>
      <c r="K4945">
        <v>0</v>
      </c>
    </row>
    <row r="4946" spans="1:11">
      <c r="A4946" s="57">
        <v>41365</v>
      </c>
      <c r="B4946">
        <v>1240</v>
      </c>
      <c r="C4946">
        <v>312939.82</v>
      </c>
      <c r="D4946">
        <v>312939.82</v>
      </c>
      <c r="E4946">
        <v>312939.82</v>
      </c>
      <c r="F4946">
        <v>8062</v>
      </c>
      <c r="G4946" t="s">
        <v>533</v>
      </c>
      <c r="H4946" t="s">
        <v>265</v>
      </c>
      <c r="I4946" t="s">
        <v>266</v>
      </c>
      <c r="J4946">
        <v>0.5</v>
      </c>
      <c r="K4946">
        <v>0</v>
      </c>
    </row>
    <row r="4947" spans="1:11">
      <c r="A4947" s="57">
        <v>41365</v>
      </c>
      <c r="B4947">
        <v>100</v>
      </c>
      <c r="C4947">
        <v>54646.26</v>
      </c>
      <c r="D4947">
        <v>56308.5</v>
      </c>
      <c r="E4947">
        <v>56308.5</v>
      </c>
      <c r="F4947">
        <v>8062</v>
      </c>
      <c r="G4947" t="s">
        <v>533</v>
      </c>
      <c r="H4947" t="s">
        <v>267</v>
      </c>
      <c r="I4947" t="s">
        <v>266</v>
      </c>
      <c r="J4947">
        <v>0.5</v>
      </c>
      <c r="K4947">
        <v>0</v>
      </c>
    </row>
    <row r="4948" spans="1:11">
      <c r="A4948" s="57">
        <v>41365</v>
      </c>
      <c r="B4948">
        <v>142</v>
      </c>
      <c r="C4948">
        <v>36799.51</v>
      </c>
      <c r="D4948">
        <v>36799.51</v>
      </c>
      <c r="E4948">
        <v>36799.51</v>
      </c>
      <c r="F4948">
        <v>8071</v>
      </c>
      <c r="G4948" t="s">
        <v>534</v>
      </c>
      <c r="H4948" t="s">
        <v>265</v>
      </c>
      <c r="I4948" t="s">
        <v>266</v>
      </c>
      <c r="J4948">
        <v>0.5</v>
      </c>
      <c r="K4948">
        <v>0</v>
      </c>
    </row>
    <row r="4949" spans="1:11">
      <c r="A4949" s="57">
        <v>41365</v>
      </c>
      <c r="B4949">
        <v>19</v>
      </c>
      <c r="C4949">
        <v>14062.9</v>
      </c>
      <c r="D4949">
        <v>14484.72</v>
      </c>
      <c r="E4949">
        <v>14484.72</v>
      </c>
      <c r="F4949">
        <v>8071</v>
      </c>
      <c r="G4949" t="s">
        <v>534</v>
      </c>
      <c r="H4949" t="s">
        <v>267</v>
      </c>
      <c r="I4949" t="s">
        <v>266</v>
      </c>
      <c r="J4949">
        <v>0.5</v>
      </c>
      <c r="K4949">
        <v>0</v>
      </c>
    </row>
    <row r="4950" spans="1:11">
      <c r="A4950" s="57">
        <v>41365</v>
      </c>
      <c r="B4950">
        <v>7765</v>
      </c>
      <c r="C4950">
        <v>2612295.44</v>
      </c>
      <c r="D4950">
        <v>2612295.44</v>
      </c>
      <c r="E4950">
        <v>2612295.44</v>
      </c>
      <c r="F4950">
        <v>8099</v>
      </c>
      <c r="G4950" t="s">
        <v>535</v>
      </c>
      <c r="H4950" t="s">
        <v>265</v>
      </c>
      <c r="I4950" t="s">
        <v>266</v>
      </c>
      <c r="J4950">
        <v>0.5</v>
      </c>
      <c r="K4950">
        <v>0</v>
      </c>
    </row>
    <row r="4951" spans="1:11">
      <c r="A4951" s="57">
        <v>41365</v>
      </c>
      <c r="B4951">
        <v>210</v>
      </c>
      <c r="C4951">
        <v>64647.37</v>
      </c>
      <c r="D4951">
        <v>66254.31</v>
      </c>
      <c r="E4951">
        <v>66254.31</v>
      </c>
      <c r="F4951">
        <v>8099</v>
      </c>
      <c r="G4951" t="s">
        <v>535</v>
      </c>
      <c r="H4951" t="s">
        <v>267</v>
      </c>
      <c r="I4951" t="s">
        <v>266</v>
      </c>
      <c r="J4951">
        <v>0.5</v>
      </c>
      <c r="K4951">
        <v>0</v>
      </c>
    </row>
    <row r="4952" spans="1:11">
      <c r="A4952" s="57">
        <v>41365</v>
      </c>
      <c r="B4952">
        <v>154</v>
      </c>
      <c r="C4952">
        <v>280561.74</v>
      </c>
      <c r="D4952">
        <v>280561.74</v>
      </c>
      <c r="E4952">
        <v>280561.74</v>
      </c>
      <c r="F4952">
        <v>8111</v>
      </c>
      <c r="G4952" t="s">
        <v>536</v>
      </c>
      <c r="H4952" t="s">
        <v>265</v>
      </c>
      <c r="I4952" t="s">
        <v>266</v>
      </c>
      <c r="J4952">
        <v>0.5</v>
      </c>
      <c r="K4952">
        <v>0</v>
      </c>
    </row>
    <row r="4953" spans="1:11">
      <c r="A4953" s="57">
        <v>41365</v>
      </c>
      <c r="B4953">
        <v>9</v>
      </c>
      <c r="C4953">
        <v>15025.79</v>
      </c>
      <c r="D4953">
        <v>15476.57</v>
      </c>
      <c r="E4953">
        <v>15476.57</v>
      </c>
      <c r="F4953">
        <v>8111</v>
      </c>
      <c r="G4953" t="s">
        <v>536</v>
      </c>
      <c r="H4953" t="s">
        <v>267</v>
      </c>
      <c r="I4953" t="s">
        <v>266</v>
      </c>
      <c r="J4953">
        <v>0.5</v>
      </c>
      <c r="K4953">
        <v>0</v>
      </c>
    </row>
    <row r="4954" spans="1:11">
      <c r="A4954" s="57">
        <v>41365</v>
      </c>
      <c r="B4954">
        <v>1436</v>
      </c>
      <c r="C4954">
        <v>2099634.4900000002</v>
      </c>
      <c r="D4954">
        <v>2099634.4900000002</v>
      </c>
      <c r="E4954">
        <v>2099634.4900000002</v>
      </c>
      <c r="F4954">
        <v>8211</v>
      </c>
      <c r="G4954" t="s">
        <v>537</v>
      </c>
      <c r="H4954" t="s">
        <v>265</v>
      </c>
      <c r="I4954" t="s">
        <v>266</v>
      </c>
      <c r="J4954">
        <v>0.5</v>
      </c>
      <c r="K4954">
        <v>0</v>
      </c>
    </row>
    <row r="4955" spans="1:11">
      <c r="A4955" s="57">
        <v>41365</v>
      </c>
      <c r="B4955">
        <v>7</v>
      </c>
      <c r="C4955">
        <v>6822.58</v>
      </c>
      <c r="D4955">
        <v>7027.26</v>
      </c>
      <c r="E4955">
        <v>7027.26</v>
      </c>
      <c r="F4955">
        <v>8211</v>
      </c>
      <c r="G4955" t="s">
        <v>537</v>
      </c>
      <c r="H4955" t="s">
        <v>267</v>
      </c>
      <c r="I4955" t="s">
        <v>266</v>
      </c>
      <c r="J4955">
        <v>0.5</v>
      </c>
      <c r="K4955">
        <v>0</v>
      </c>
    </row>
    <row r="4956" spans="1:11">
      <c r="A4956" s="57">
        <v>41365</v>
      </c>
      <c r="B4956">
        <v>6031</v>
      </c>
      <c r="C4956">
        <v>1629448.21</v>
      </c>
      <c r="D4956">
        <v>1629448.21</v>
      </c>
      <c r="E4956">
        <v>1629448.21</v>
      </c>
      <c r="F4956">
        <v>8220</v>
      </c>
      <c r="G4956" t="s">
        <v>538</v>
      </c>
      <c r="H4956" t="s">
        <v>265</v>
      </c>
      <c r="I4956" t="s">
        <v>266</v>
      </c>
      <c r="J4956">
        <v>0.5</v>
      </c>
      <c r="K4956">
        <v>0</v>
      </c>
    </row>
    <row r="4957" spans="1:11">
      <c r="A4957" s="57">
        <v>41365</v>
      </c>
      <c r="B4957">
        <v>113</v>
      </c>
      <c r="C4957">
        <v>60924.87</v>
      </c>
      <c r="D4957">
        <v>62858.39</v>
      </c>
      <c r="E4957">
        <v>62858.39</v>
      </c>
      <c r="F4957">
        <v>8220</v>
      </c>
      <c r="G4957" t="s">
        <v>538</v>
      </c>
      <c r="H4957" t="s">
        <v>267</v>
      </c>
      <c r="I4957" t="s">
        <v>266</v>
      </c>
      <c r="J4957">
        <v>0.5</v>
      </c>
      <c r="K4957">
        <v>0</v>
      </c>
    </row>
    <row r="4958" spans="1:11">
      <c r="A4958" s="57">
        <v>41365</v>
      </c>
      <c r="B4958">
        <v>3</v>
      </c>
      <c r="C4958">
        <v>209.14</v>
      </c>
      <c r="D4958">
        <v>215.42</v>
      </c>
      <c r="E4958">
        <v>215.42</v>
      </c>
      <c r="F4958">
        <v>8244</v>
      </c>
      <c r="G4958" t="s">
        <v>539</v>
      </c>
      <c r="H4958" t="s">
        <v>267</v>
      </c>
      <c r="I4958" t="s">
        <v>266</v>
      </c>
      <c r="J4958">
        <v>0.5</v>
      </c>
      <c r="K4958">
        <v>0</v>
      </c>
    </row>
    <row r="4959" spans="1:11">
      <c r="A4959" s="57">
        <v>41365</v>
      </c>
      <c r="B4959">
        <v>262</v>
      </c>
      <c r="C4959">
        <v>198652.35</v>
      </c>
      <c r="D4959">
        <v>198652.35</v>
      </c>
      <c r="E4959">
        <v>198652.35</v>
      </c>
      <c r="F4959">
        <v>8249</v>
      </c>
      <c r="G4959" t="s">
        <v>540</v>
      </c>
      <c r="H4959" t="s">
        <v>265</v>
      </c>
      <c r="I4959" t="s">
        <v>266</v>
      </c>
      <c r="J4959">
        <v>0.5</v>
      </c>
      <c r="K4959">
        <v>0</v>
      </c>
    </row>
    <row r="4960" spans="1:11">
      <c r="A4960" s="57">
        <v>41365</v>
      </c>
      <c r="B4960">
        <v>9</v>
      </c>
      <c r="C4960">
        <v>4209.2299999999996</v>
      </c>
      <c r="D4960">
        <v>4304.79</v>
      </c>
      <c r="E4960">
        <v>4304.79</v>
      </c>
      <c r="F4960">
        <v>8249</v>
      </c>
      <c r="G4960" t="s">
        <v>540</v>
      </c>
      <c r="H4960" t="s">
        <v>267</v>
      </c>
      <c r="I4960" t="s">
        <v>266</v>
      </c>
      <c r="J4960">
        <v>0.5</v>
      </c>
      <c r="K4960">
        <v>0</v>
      </c>
    </row>
    <row r="4961" spans="1:11">
      <c r="A4961" s="57">
        <v>41365</v>
      </c>
      <c r="B4961">
        <v>1033</v>
      </c>
      <c r="C4961">
        <v>500635.01</v>
      </c>
      <c r="D4961">
        <v>500635.01</v>
      </c>
      <c r="E4961">
        <v>500635.01</v>
      </c>
      <c r="F4961">
        <v>8299</v>
      </c>
      <c r="G4961" t="s">
        <v>541</v>
      </c>
      <c r="H4961" t="s">
        <v>265</v>
      </c>
      <c r="I4961" t="s">
        <v>266</v>
      </c>
      <c r="J4961">
        <v>0.5</v>
      </c>
      <c r="K4961">
        <v>0</v>
      </c>
    </row>
    <row r="4962" spans="1:11">
      <c r="A4962" s="57">
        <v>41365</v>
      </c>
      <c r="B4962">
        <v>238</v>
      </c>
      <c r="C4962">
        <v>53600.17</v>
      </c>
      <c r="D4962">
        <v>55230.49</v>
      </c>
      <c r="E4962">
        <v>55230.49</v>
      </c>
      <c r="F4962">
        <v>8299</v>
      </c>
      <c r="G4962" t="s">
        <v>541</v>
      </c>
      <c r="H4962" t="s">
        <v>267</v>
      </c>
      <c r="I4962" t="s">
        <v>266</v>
      </c>
      <c r="J4962">
        <v>0.5</v>
      </c>
      <c r="K4962">
        <v>0</v>
      </c>
    </row>
    <row r="4963" spans="1:11">
      <c r="A4963" s="57">
        <v>41365</v>
      </c>
      <c r="B4963">
        <v>433</v>
      </c>
      <c r="C4963">
        <v>155948.32</v>
      </c>
      <c r="D4963">
        <v>155948.32</v>
      </c>
      <c r="E4963">
        <v>155948.32</v>
      </c>
      <c r="F4963">
        <v>8351</v>
      </c>
      <c r="G4963" t="s">
        <v>542</v>
      </c>
      <c r="H4963" t="s">
        <v>265</v>
      </c>
      <c r="I4963" t="s">
        <v>266</v>
      </c>
      <c r="J4963">
        <v>0.5</v>
      </c>
      <c r="K4963">
        <v>0</v>
      </c>
    </row>
    <row r="4964" spans="1:11">
      <c r="A4964" s="57">
        <v>41365</v>
      </c>
      <c r="B4964">
        <v>1</v>
      </c>
      <c r="C4964">
        <v>278.93</v>
      </c>
      <c r="D4964">
        <v>287.29000000000002</v>
      </c>
      <c r="E4964">
        <v>287.29000000000002</v>
      </c>
      <c r="F4964">
        <v>8351</v>
      </c>
      <c r="G4964" t="s">
        <v>542</v>
      </c>
      <c r="H4964" t="s">
        <v>267</v>
      </c>
      <c r="I4964" t="s">
        <v>266</v>
      </c>
      <c r="J4964">
        <v>0.5</v>
      </c>
      <c r="K4964">
        <v>0</v>
      </c>
    </row>
    <row r="4965" spans="1:11">
      <c r="A4965" s="57">
        <v>41365</v>
      </c>
      <c r="B4965">
        <v>19883</v>
      </c>
      <c r="C4965">
        <v>1573149.62</v>
      </c>
      <c r="D4965">
        <v>1573149.62</v>
      </c>
      <c r="E4965">
        <v>1573149.62</v>
      </c>
      <c r="F4965">
        <v>8398</v>
      </c>
      <c r="G4965" t="s">
        <v>543</v>
      </c>
      <c r="H4965" t="s">
        <v>265</v>
      </c>
      <c r="I4965" t="s">
        <v>266</v>
      </c>
      <c r="J4965">
        <v>0.5</v>
      </c>
      <c r="K4965">
        <v>0</v>
      </c>
    </row>
    <row r="4966" spans="1:11">
      <c r="A4966" s="57">
        <v>41365</v>
      </c>
      <c r="B4966">
        <v>746</v>
      </c>
      <c r="C4966">
        <v>95229.119999999995</v>
      </c>
      <c r="D4966">
        <v>98115.36</v>
      </c>
      <c r="E4966">
        <v>98115.36</v>
      </c>
      <c r="F4966">
        <v>8398</v>
      </c>
      <c r="G4966" t="s">
        <v>543</v>
      </c>
      <c r="H4966" t="s">
        <v>267</v>
      </c>
      <c r="I4966" t="s">
        <v>266</v>
      </c>
      <c r="J4966">
        <v>0.5</v>
      </c>
      <c r="K4966">
        <v>0</v>
      </c>
    </row>
    <row r="4967" spans="1:11">
      <c r="A4967" s="57">
        <v>41365</v>
      </c>
      <c r="B4967">
        <v>14</v>
      </c>
      <c r="C4967">
        <v>558.69000000000005</v>
      </c>
      <c r="D4967">
        <v>558.69000000000005</v>
      </c>
      <c r="E4967">
        <v>558.69000000000005</v>
      </c>
      <c r="F4967">
        <v>8641</v>
      </c>
      <c r="G4967" t="s">
        <v>544</v>
      </c>
      <c r="H4967" t="s">
        <v>265</v>
      </c>
      <c r="I4967" t="s">
        <v>266</v>
      </c>
      <c r="J4967">
        <v>0.5</v>
      </c>
      <c r="K4967">
        <v>0</v>
      </c>
    </row>
    <row r="4968" spans="1:11">
      <c r="A4968" s="57">
        <v>41365</v>
      </c>
      <c r="B4968">
        <v>15</v>
      </c>
      <c r="C4968">
        <v>8371.57</v>
      </c>
      <c r="D4968">
        <v>8650.93</v>
      </c>
      <c r="E4968">
        <v>8650.93</v>
      </c>
      <c r="F4968">
        <v>8641</v>
      </c>
      <c r="G4968" t="s">
        <v>544</v>
      </c>
      <c r="H4968" t="s">
        <v>267</v>
      </c>
      <c r="I4968" t="s">
        <v>266</v>
      </c>
      <c r="J4968">
        <v>0.5</v>
      </c>
      <c r="K4968">
        <v>0</v>
      </c>
    </row>
    <row r="4969" spans="1:11">
      <c r="A4969" s="57">
        <v>41365</v>
      </c>
      <c r="B4969">
        <v>5</v>
      </c>
      <c r="C4969">
        <v>37.4</v>
      </c>
      <c r="D4969">
        <v>39.6</v>
      </c>
      <c r="E4969">
        <v>39.6</v>
      </c>
      <c r="F4969">
        <v>8651</v>
      </c>
      <c r="G4969" t="s">
        <v>565</v>
      </c>
      <c r="H4969" t="s">
        <v>267</v>
      </c>
      <c r="I4969" t="s">
        <v>266</v>
      </c>
      <c r="J4969">
        <v>0.5</v>
      </c>
      <c r="K4969">
        <v>0</v>
      </c>
    </row>
    <row r="4970" spans="1:11">
      <c r="A4970" s="57">
        <v>41365</v>
      </c>
      <c r="B4970">
        <v>24</v>
      </c>
      <c r="C4970">
        <v>3374.59</v>
      </c>
      <c r="D4970">
        <v>3475.79</v>
      </c>
      <c r="E4970">
        <v>3475.79</v>
      </c>
      <c r="F4970">
        <v>8661</v>
      </c>
      <c r="G4970" t="s">
        <v>545</v>
      </c>
      <c r="H4970" t="s">
        <v>267</v>
      </c>
      <c r="I4970" t="s">
        <v>266</v>
      </c>
      <c r="J4970">
        <v>0.5</v>
      </c>
      <c r="K4970">
        <v>0</v>
      </c>
    </row>
    <row r="4971" spans="1:11">
      <c r="A4971" s="57">
        <v>41365</v>
      </c>
      <c r="B4971">
        <v>1</v>
      </c>
      <c r="C4971">
        <v>71.5</v>
      </c>
      <c r="D4971">
        <v>71.5</v>
      </c>
      <c r="E4971">
        <v>71.5</v>
      </c>
      <c r="F4971">
        <v>8675</v>
      </c>
      <c r="G4971" t="s">
        <v>546</v>
      </c>
      <c r="H4971" t="s">
        <v>265</v>
      </c>
      <c r="I4971" t="s">
        <v>266</v>
      </c>
      <c r="J4971">
        <v>0.5</v>
      </c>
      <c r="K4971">
        <v>0</v>
      </c>
    </row>
    <row r="4972" spans="1:11">
      <c r="A4972" s="57">
        <v>41365</v>
      </c>
      <c r="B4972">
        <v>3603</v>
      </c>
      <c r="C4972">
        <v>407712.05</v>
      </c>
      <c r="D4972">
        <v>407712.05</v>
      </c>
      <c r="E4972">
        <v>407712.05</v>
      </c>
      <c r="F4972">
        <v>8699</v>
      </c>
      <c r="G4972" t="s">
        <v>547</v>
      </c>
      <c r="H4972" t="s">
        <v>265</v>
      </c>
      <c r="I4972" t="s">
        <v>266</v>
      </c>
      <c r="J4972">
        <v>0.5</v>
      </c>
      <c r="K4972">
        <v>0</v>
      </c>
    </row>
    <row r="4973" spans="1:11">
      <c r="A4973" s="57">
        <v>41365</v>
      </c>
      <c r="B4973">
        <v>136</v>
      </c>
      <c r="C4973">
        <v>44545.04</v>
      </c>
      <c r="D4973">
        <v>45899.72</v>
      </c>
      <c r="E4973">
        <v>45899.72</v>
      </c>
      <c r="F4973">
        <v>8699</v>
      </c>
      <c r="G4973" t="s">
        <v>547</v>
      </c>
      <c r="H4973" t="s">
        <v>267</v>
      </c>
      <c r="I4973" t="s">
        <v>266</v>
      </c>
      <c r="J4973">
        <v>0.5</v>
      </c>
      <c r="K4973">
        <v>0</v>
      </c>
    </row>
    <row r="4974" spans="1:11">
      <c r="A4974" s="57">
        <v>41365</v>
      </c>
      <c r="B4974">
        <v>144</v>
      </c>
      <c r="C4974">
        <v>82981.3</v>
      </c>
      <c r="D4974">
        <v>82981.3</v>
      </c>
      <c r="E4974">
        <v>82981.3</v>
      </c>
      <c r="F4974">
        <v>8911</v>
      </c>
      <c r="G4974" t="s">
        <v>548</v>
      </c>
      <c r="H4974" t="s">
        <v>265</v>
      </c>
      <c r="I4974" t="s">
        <v>266</v>
      </c>
      <c r="J4974">
        <v>0.5</v>
      </c>
      <c r="K4974">
        <v>0</v>
      </c>
    </row>
    <row r="4975" spans="1:11">
      <c r="A4975" s="57">
        <v>41365</v>
      </c>
      <c r="B4975">
        <v>1</v>
      </c>
      <c r="C4975">
        <v>274.79000000000002</v>
      </c>
      <c r="D4975">
        <v>283.02999999999997</v>
      </c>
      <c r="E4975">
        <v>283.02999999999997</v>
      </c>
      <c r="F4975">
        <v>8911</v>
      </c>
      <c r="G4975" t="s">
        <v>548</v>
      </c>
      <c r="H4975" t="s">
        <v>267</v>
      </c>
      <c r="I4975" t="s">
        <v>266</v>
      </c>
      <c r="J4975">
        <v>0.5</v>
      </c>
      <c r="K4975">
        <v>0</v>
      </c>
    </row>
    <row r="4976" spans="1:11">
      <c r="A4976" s="57">
        <v>41365</v>
      </c>
      <c r="B4976">
        <v>1446</v>
      </c>
      <c r="C4976">
        <v>498611.51</v>
      </c>
      <c r="D4976">
        <v>498611.51</v>
      </c>
      <c r="E4976">
        <v>498611.51</v>
      </c>
      <c r="F4976">
        <v>8931</v>
      </c>
      <c r="G4976" t="s">
        <v>549</v>
      </c>
      <c r="H4976" t="s">
        <v>265</v>
      </c>
      <c r="I4976" t="s">
        <v>266</v>
      </c>
      <c r="J4976">
        <v>0.5</v>
      </c>
      <c r="K4976">
        <v>0</v>
      </c>
    </row>
    <row r="4977" spans="1:11">
      <c r="A4977" s="57">
        <v>41365</v>
      </c>
      <c r="B4977">
        <v>16</v>
      </c>
      <c r="C4977">
        <v>1429.27</v>
      </c>
      <c r="D4977">
        <v>1473.35</v>
      </c>
      <c r="E4977">
        <v>1473.35</v>
      </c>
      <c r="F4977">
        <v>8931</v>
      </c>
      <c r="G4977" t="s">
        <v>549</v>
      </c>
      <c r="H4977" t="s">
        <v>267</v>
      </c>
      <c r="I4977" t="s">
        <v>266</v>
      </c>
      <c r="J4977">
        <v>0.5</v>
      </c>
      <c r="K4977">
        <v>0</v>
      </c>
    </row>
    <row r="4978" spans="1:11">
      <c r="A4978" s="57">
        <v>41365</v>
      </c>
      <c r="B4978">
        <v>912</v>
      </c>
      <c r="C4978">
        <v>548002.69999999995</v>
      </c>
      <c r="D4978">
        <v>548002.69999999995</v>
      </c>
      <c r="E4978">
        <v>548002.69999999995</v>
      </c>
      <c r="F4978">
        <v>8999</v>
      </c>
      <c r="G4978" t="s">
        <v>550</v>
      </c>
      <c r="H4978" t="s">
        <v>265</v>
      </c>
      <c r="I4978" t="s">
        <v>266</v>
      </c>
      <c r="J4978">
        <v>0.5</v>
      </c>
      <c r="K4978">
        <v>0</v>
      </c>
    </row>
    <row r="4979" spans="1:11">
      <c r="A4979" s="57">
        <v>41365</v>
      </c>
      <c r="B4979">
        <v>690</v>
      </c>
      <c r="C4979">
        <v>78209.58</v>
      </c>
      <c r="D4979">
        <v>81546.100000000006</v>
      </c>
      <c r="E4979">
        <v>81546.100000000006</v>
      </c>
      <c r="F4979">
        <v>8999</v>
      </c>
      <c r="G4979" t="s">
        <v>550</v>
      </c>
      <c r="H4979" t="s">
        <v>267</v>
      </c>
      <c r="I4979" t="s">
        <v>266</v>
      </c>
      <c r="J4979">
        <v>0.5</v>
      </c>
      <c r="K4979">
        <v>0</v>
      </c>
    </row>
    <row r="4980" spans="1:11">
      <c r="A4980" s="57">
        <v>41365</v>
      </c>
      <c r="B4980">
        <v>1</v>
      </c>
      <c r="C4980">
        <v>1624.42</v>
      </c>
      <c r="D4980">
        <v>1624.42</v>
      </c>
      <c r="E4980">
        <v>1624.42</v>
      </c>
      <c r="F4980">
        <v>9222</v>
      </c>
      <c r="G4980" t="s">
        <v>551</v>
      </c>
      <c r="H4980" t="s">
        <v>265</v>
      </c>
      <c r="I4980" t="s">
        <v>266</v>
      </c>
      <c r="J4980">
        <v>0.5</v>
      </c>
      <c r="K4980">
        <v>0</v>
      </c>
    </row>
    <row r="4981" spans="1:11">
      <c r="A4981" s="57">
        <v>41365</v>
      </c>
      <c r="B4981">
        <v>4</v>
      </c>
      <c r="C4981">
        <v>201.24</v>
      </c>
      <c r="D4981">
        <v>207.28</v>
      </c>
      <c r="E4981">
        <v>207.28</v>
      </c>
      <c r="F4981">
        <v>9222</v>
      </c>
      <c r="G4981" t="s">
        <v>551</v>
      </c>
      <c r="H4981" t="s">
        <v>267</v>
      </c>
      <c r="I4981" t="s">
        <v>266</v>
      </c>
      <c r="J4981">
        <v>0.5</v>
      </c>
      <c r="K4981">
        <v>0</v>
      </c>
    </row>
    <row r="4982" spans="1:11">
      <c r="A4982" s="57">
        <v>41365</v>
      </c>
      <c r="B4982">
        <v>23</v>
      </c>
      <c r="C4982">
        <v>10551.37</v>
      </c>
      <c r="D4982">
        <v>10867.91</v>
      </c>
      <c r="E4982">
        <v>10867.91</v>
      </c>
      <c r="F4982">
        <v>9311</v>
      </c>
      <c r="G4982" t="s">
        <v>552</v>
      </c>
      <c r="H4982" t="s">
        <v>267</v>
      </c>
      <c r="I4982" t="s">
        <v>266</v>
      </c>
      <c r="J4982">
        <v>0.5</v>
      </c>
      <c r="K4982">
        <v>0</v>
      </c>
    </row>
    <row r="4983" spans="1:11">
      <c r="A4983" s="57">
        <v>41365</v>
      </c>
      <c r="B4983">
        <v>31977</v>
      </c>
      <c r="C4983">
        <v>17216184.550000001</v>
      </c>
      <c r="D4983">
        <v>17216184.550000001</v>
      </c>
      <c r="E4983">
        <v>17216184.550000001</v>
      </c>
      <c r="F4983">
        <v>9399</v>
      </c>
      <c r="G4983" t="s">
        <v>553</v>
      </c>
      <c r="H4983" t="s">
        <v>265</v>
      </c>
      <c r="I4983" t="s">
        <v>266</v>
      </c>
      <c r="J4983">
        <v>0.5</v>
      </c>
      <c r="K4983">
        <v>0</v>
      </c>
    </row>
    <row r="4984" spans="1:11">
      <c r="A4984" s="57">
        <v>41365</v>
      </c>
      <c r="B4984">
        <v>1736</v>
      </c>
      <c r="C4984">
        <v>74444.87</v>
      </c>
      <c r="D4984">
        <v>76725.53</v>
      </c>
      <c r="E4984">
        <v>76725.53</v>
      </c>
      <c r="F4984">
        <v>9399</v>
      </c>
      <c r="G4984" t="s">
        <v>553</v>
      </c>
      <c r="H4984" t="s">
        <v>267</v>
      </c>
      <c r="I4984" t="s">
        <v>266</v>
      </c>
      <c r="J4984">
        <v>0.5</v>
      </c>
      <c r="K4984">
        <v>0</v>
      </c>
    </row>
    <row r="4985" spans="1:11">
      <c r="A4985" s="57">
        <v>41365</v>
      </c>
      <c r="B4985">
        <v>15343</v>
      </c>
      <c r="C4985">
        <v>1693351.7</v>
      </c>
      <c r="D4985">
        <v>1693351.7</v>
      </c>
      <c r="E4985">
        <v>1693351.7</v>
      </c>
      <c r="F4985">
        <v>9402</v>
      </c>
      <c r="G4985" t="s">
        <v>554</v>
      </c>
      <c r="H4985" t="s">
        <v>265</v>
      </c>
      <c r="I4985" t="s">
        <v>266</v>
      </c>
      <c r="J4985">
        <v>0.5</v>
      </c>
      <c r="K4985">
        <v>0</v>
      </c>
    </row>
    <row r="4986" spans="1:11">
      <c r="A4986" s="57">
        <v>41365</v>
      </c>
      <c r="B4986">
        <v>41</v>
      </c>
      <c r="C4986">
        <v>3079.53</v>
      </c>
      <c r="D4986">
        <v>3171.91</v>
      </c>
      <c r="E4986">
        <v>3171.91</v>
      </c>
      <c r="F4986">
        <v>9402</v>
      </c>
      <c r="G4986" t="s">
        <v>554</v>
      </c>
      <c r="H4986" t="s">
        <v>267</v>
      </c>
      <c r="I4986" t="s">
        <v>266</v>
      </c>
      <c r="J4986">
        <v>0.5</v>
      </c>
      <c r="K4986">
        <v>0</v>
      </c>
    </row>
    <row r="4987" spans="1:11">
      <c r="A4987" s="57">
        <v>41334</v>
      </c>
      <c r="B4987">
        <v>268</v>
      </c>
      <c r="C4987">
        <v>117307.44</v>
      </c>
      <c r="D4987">
        <v>117307.44</v>
      </c>
      <c r="E4987">
        <v>117307.44</v>
      </c>
      <c r="F4987">
        <v>1520</v>
      </c>
      <c r="G4987" t="s">
        <v>317</v>
      </c>
      <c r="H4987" t="s">
        <v>265</v>
      </c>
      <c r="I4987" t="s">
        <v>268</v>
      </c>
      <c r="J4987">
        <v>0.5</v>
      </c>
      <c r="K4987">
        <v>0</v>
      </c>
    </row>
    <row r="4988" spans="1:11">
      <c r="A4988" s="57">
        <v>41334</v>
      </c>
      <c r="B4988">
        <v>39</v>
      </c>
      <c r="C4988">
        <v>3703.41</v>
      </c>
      <c r="D4988">
        <v>3731.69</v>
      </c>
      <c r="E4988">
        <v>3731.69</v>
      </c>
      <c r="F4988">
        <v>1520</v>
      </c>
      <c r="G4988" t="s">
        <v>317</v>
      </c>
      <c r="H4988" t="s">
        <v>267</v>
      </c>
      <c r="I4988" t="s">
        <v>268</v>
      </c>
      <c r="J4988">
        <v>0.5</v>
      </c>
      <c r="K4988">
        <v>0</v>
      </c>
    </row>
    <row r="4989" spans="1:11">
      <c r="A4989" s="57">
        <v>41334</v>
      </c>
      <c r="B4989">
        <v>76</v>
      </c>
      <c r="C4989">
        <v>115695.33</v>
      </c>
      <c r="D4989">
        <v>115695.33</v>
      </c>
      <c r="E4989">
        <v>115695.33</v>
      </c>
      <c r="F4989">
        <v>1711</v>
      </c>
      <c r="G4989" t="s">
        <v>318</v>
      </c>
      <c r="H4989" t="s">
        <v>265</v>
      </c>
      <c r="I4989" t="s">
        <v>266</v>
      </c>
      <c r="J4989">
        <v>0.5</v>
      </c>
      <c r="K4989">
        <v>0</v>
      </c>
    </row>
    <row r="4990" spans="1:11">
      <c r="A4990" s="57">
        <v>41334</v>
      </c>
      <c r="B4990">
        <v>10</v>
      </c>
      <c r="C4990">
        <v>7100.4</v>
      </c>
      <c r="D4990">
        <v>7100.4</v>
      </c>
      <c r="E4990">
        <v>7100.4</v>
      </c>
      <c r="F4990">
        <v>1731</v>
      </c>
      <c r="G4990" t="s">
        <v>319</v>
      </c>
      <c r="H4990" t="s">
        <v>265</v>
      </c>
      <c r="I4990" t="s">
        <v>266</v>
      </c>
      <c r="J4990">
        <v>0.5</v>
      </c>
      <c r="K4990">
        <v>0</v>
      </c>
    </row>
    <row r="4991" spans="1:11">
      <c r="A4991" s="57">
        <v>41334</v>
      </c>
      <c r="B4991">
        <v>1</v>
      </c>
      <c r="C4991">
        <v>33.9</v>
      </c>
      <c r="D4991">
        <v>34.92</v>
      </c>
      <c r="E4991">
        <v>34.92</v>
      </c>
      <c r="F4991">
        <v>1750</v>
      </c>
      <c r="G4991" t="s">
        <v>567</v>
      </c>
      <c r="H4991" t="s">
        <v>267</v>
      </c>
      <c r="I4991" t="s">
        <v>266</v>
      </c>
      <c r="J4991">
        <v>0.5</v>
      </c>
      <c r="K4991">
        <v>0</v>
      </c>
    </row>
    <row r="4992" spans="1:11">
      <c r="A4992" s="57">
        <v>41334</v>
      </c>
      <c r="B4992">
        <v>6</v>
      </c>
      <c r="C4992">
        <v>223</v>
      </c>
      <c r="D4992">
        <v>223</v>
      </c>
      <c r="E4992">
        <v>223</v>
      </c>
      <c r="F4992">
        <v>1799</v>
      </c>
      <c r="G4992" t="s">
        <v>320</v>
      </c>
      <c r="H4992" t="s">
        <v>265</v>
      </c>
      <c r="I4992" t="s">
        <v>266</v>
      </c>
      <c r="J4992">
        <v>0.5</v>
      </c>
      <c r="K4992">
        <v>0</v>
      </c>
    </row>
    <row r="4993" spans="1:11">
      <c r="A4993" s="57">
        <v>41334</v>
      </c>
      <c r="B4993">
        <v>3</v>
      </c>
      <c r="C4993">
        <v>3684.96</v>
      </c>
      <c r="D4993">
        <v>3795.5</v>
      </c>
      <c r="E4993">
        <v>3795.5</v>
      </c>
      <c r="F4993">
        <v>1799</v>
      </c>
      <c r="G4993" t="s">
        <v>320</v>
      </c>
      <c r="H4993" t="s">
        <v>267</v>
      </c>
      <c r="I4993" t="s">
        <v>266</v>
      </c>
      <c r="J4993">
        <v>0.5</v>
      </c>
      <c r="K4993">
        <v>0</v>
      </c>
    </row>
    <row r="4994" spans="1:11">
      <c r="A4994" s="57">
        <v>41334</v>
      </c>
      <c r="B4994">
        <v>4186</v>
      </c>
      <c r="C4994">
        <v>823577.01</v>
      </c>
      <c r="D4994">
        <v>823577.01</v>
      </c>
      <c r="E4994">
        <v>823577.01</v>
      </c>
      <c r="F4994">
        <v>2741</v>
      </c>
      <c r="G4994" t="s">
        <v>321</v>
      </c>
      <c r="H4994" t="s">
        <v>265</v>
      </c>
      <c r="I4994" t="s">
        <v>266</v>
      </c>
      <c r="J4994">
        <v>0.5</v>
      </c>
      <c r="K4994">
        <v>0</v>
      </c>
    </row>
    <row r="4995" spans="1:11">
      <c r="A4995" s="57">
        <v>41334</v>
      </c>
      <c r="B4995">
        <v>59</v>
      </c>
      <c r="C4995">
        <v>13567.19</v>
      </c>
      <c r="D4995">
        <v>13732.81</v>
      </c>
      <c r="E4995">
        <v>13732.81</v>
      </c>
      <c r="F4995">
        <v>2741</v>
      </c>
      <c r="G4995" t="s">
        <v>321</v>
      </c>
      <c r="H4995" t="s">
        <v>267</v>
      </c>
      <c r="I4995" t="s">
        <v>266</v>
      </c>
      <c r="J4995">
        <v>0.5</v>
      </c>
      <c r="K4995">
        <v>0</v>
      </c>
    </row>
    <row r="4996" spans="1:11">
      <c r="A4996" s="57">
        <v>41334</v>
      </c>
      <c r="B4996">
        <v>88</v>
      </c>
      <c r="C4996">
        <v>12120.76</v>
      </c>
      <c r="D4996">
        <v>12488.48</v>
      </c>
      <c r="E4996">
        <v>12488.48</v>
      </c>
      <c r="F4996">
        <v>4011</v>
      </c>
      <c r="G4996" t="s">
        <v>322</v>
      </c>
      <c r="H4996" t="s">
        <v>267</v>
      </c>
      <c r="I4996" t="s">
        <v>266</v>
      </c>
      <c r="J4996">
        <v>0.5</v>
      </c>
      <c r="K4996">
        <v>0</v>
      </c>
    </row>
    <row r="4997" spans="1:11">
      <c r="A4997" s="57">
        <v>41334</v>
      </c>
      <c r="B4997">
        <v>405</v>
      </c>
      <c r="C4997">
        <v>54803.47</v>
      </c>
      <c r="D4997">
        <v>54803.47</v>
      </c>
      <c r="E4997">
        <v>54803.47</v>
      </c>
      <c r="F4997">
        <v>4111</v>
      </c>
      <c r="G4997" t="s">
        <v>323</v>
      </c>
      <c r="H4997" t="s">
        <v>265</v>
      </c>
      <c r="I4997" t="s">
        <v>266</v>
      </c>
      <c r="J4997">
        <v>0.5</v>
      </c>
      <c r="K4997">
        <v>0</v>
      </c>
    </row>
    <row r="4998" spans="1:11">
      <c r="A4998" s="57">
        <v>41334</v>
      </c>
      <c r="B4998">
        <v>220</v>
      </c>
      <c r="C4998">
        <v>14130.94</v>
      </c>
      <c r="D4998">
        <v>14560.36</v>
      </c>
      <c r="E4998">
        <v>14560.36</v>
      </c>
      <c r="F4998">
        <v>4111</v>
      </c>
      <c r="G4998" t="s">
        <v>323</v>
      </c>
      <c r="H4998" t="s">
        <v>267</v>
      </c>
      <c r="I4998" t="s">
        <v>266</v>
      </c>
      <c r="J4998">
        <v>0.5</v>
      </c>
      <c r="K4998">
        <v>0</v>
      </c>
    </row>
    <row r="4999" spans="1:11">
      <c r="A4999" s="57">
        <v>41334</v>
      </c>
      <c r="B4999">
        <v>253</v>
      </c>
      <c r="C4999">
        <v>14320.23</v>
      </c>
      <c r="D4999">
        <v>14320.23</v>
      </c>
      <c r="E4999">
        <v>14320.23</v>
      </c>
      <c r="F4999">
        <v>4112</v>
      </c>
      <c r="G4999" t="s">
        <v>324</v>
      </c>
      <c r="H4999" t="s">
        <v>265</v>
      </c>
      <c r="I4999" t="s">
        <v>266</v>
      </c>
      <c r="J4999">
        <v>0.5</v>
      </c>
      <c r="K4999">
        <v>0</v>
      </c>
    </row>
    <row r="5000" spans="1:11">
      <c r="A5000" s="57">
        <v>41334</v>
      </c>
      <c r="B5000">
        <v>370</v>
      </c>
      <c r="C5000">
        <v>54374</v>
      </c>
      <c r="D5000">
        <v>56062.32</v>
      </c>
      <c r="E5000">
        <v>56062.32</v>
      </c>
      <c r="F5000">
        <v>4112</v>
      </c>
      <c r="G5000" t="s">
        <v>324</v>
      </c>
      <c r="H5000" t="s">
        <v>267</v>
      </c>
      <c r="I5000" t="s">
        <v>266</v>
      </c>
      <c r="J5000">
        <v>0.5</v>
      </c>
      <c r="K5000">
        <v>0</v>
      </c>
    </row>
    <row r="5001" spans="1:11">
      <c r="A5001" s="57">
        <v>41334</v>
      </c>
      <c r="B5001">
        <v>117</v>
      </c>
      <c r="C5001">
        <v>20817.3</v>
      </c>
      <c r="D5001">
        <v>20817.3</v>
      </c>
      <c r="E5001">
        <v>20817.3</v>
      </c>
      <c r="F5001">
        <v>4119</v>
      </c>
      <c r="G5001" t="s">
        <v>325</v>
      </c>
      <c r="H5001" t="s">
        <v>265</v>
      </c>
      <c r="I5001" t="s">
        <v>266</v>
      </c>
      <c r="J5001">
        <v>0.5</v>
      </c>
      <c r="K5001">
        <v>0</v>
      </c>
    </row>
    <row r="5002" spans="1:11">
      <c r="A5002" s="57">
        <v>41334</v>
      </c>
      <c r="B5002">
        <v>1</v>
      </c>
      <c r="C5002">
        <v>61.05</v>
      </c>
      <c r="D5002">
        <v>0</v>
      </c>
      <c r="E5002">
        <v>61.05</v>
      </c>
      <c r="F5002">
        <v>4121</v>
      </c>
      <c r="G5002" t="s">
        <v>326</v>
      </c>
      <c r="H5002" t="s">
        <v>265</v>
      </c>
      <c r="I5002">
        <v>0</v>
      </c>
      <c r="J5002">
        <v>0</v>
      </c>
      <c r="K5002">
        <v>0</v>
      </c>
    </row>
    <row r="5003" spans="1:11">
      <c r="A5003" s="57">
        <v>41334</v>
      </c>
      <c r="B5003">
        <v>14688</v>
      </c>
      <c r="C5003">
        <v>664705.68000000005</v>
      </c>
      <c r="D5003">
        <v>664705.68000000005</v>
      </c>
      <c r="E5003">
        <v>664705.68000000005</v>
      </c>
      <c r="F5003">
        <v>4121</v>
      </c>
      <c r="G5003" t="s">
        <v>326</v>
      </c>
      <c r="H5003" t="s">
        <v>265</v>
      </c>
      <c r="I5003" t="s">
        <v>266</v>
      </c>
      <c r="J5003">
        <v>0.5</v>
      </c>
      <c r="K5003">
        <v>0</v>
      </c>
    </row>
    <row r="5004" spans="1:11">
      <c r="A5004" s="57">
        <v>41334</v>
      </c>
      <c r="B5004">
        <v>963</v>
      </c>
      <c r="C5004">
        <v>46069.37</v>
      </c>
      <c r="D5004">
        <v>47495.11</v>
      </c>
      <c r="E5004">
        <v>47495.11</v>
      </c>
      <c r="F5004">
        <v>4121</v>
      </c>
      <c r="G5004" t="s">
        <v>326</v>
      </c>
      <c r="H5004" t="s">
        <v>267</v>
      </c>
      <c r="I5004" t="s">
        <v>266</v>
      </c>
      <c r="J5004">
        <v>0.5</v>
      </c>
      <c r="K5004">
        <v>0</v>
      </c>
    </row>
    <row r="5005" spans="1:11">
      <c r="A5005" s="57">
        <v>41334</v>
      </c>
      <c r="B5005">
        <v>8</v>
      </c>
      <c r="C5005">
        <v>635</v>
      </c>
      <c r="D5005">
        <v>635</v>
      </c>
      <c r="E5005">
        <v>635</v>
      </c>
      <c r="F5005">
        <v>4131</v>
      </c>
      <c r="G5005" t="s">
        <v>327</v>
      </c>
      <c r="H5005" t="s">
        <v>265</v>
      </c>
      <c r="I5005" t="s">
        <v>266</v>
      </c>
      <c r="J5005">
        <v>0.5</v>
      </c>
      <c r="K5005">
        <v>0</v>
      </c>
    </row>
    <row r="5006" spans="1:11">
      <c r="A5006" s="57">
        <v>41334</v>
      </c>
      <c r="B5006">
        <v>65</v>
      </c>
      <c r="C5006">
        <v>5785</v>
      </c>
      <c r="D5006">
        <v>5966.26</v>
      </c>
      <c r="E5006">
        <v>5966.26</v>
      </c>
      <c r="F5006">
        <v>4131</v>
      </c>
      <c r="G5006" t="s">
        <v>327</v>
      </c>
      <c r="H5006" t="s">
        <v>267</v>
      </c>
      <c r="I5006" t="s">
        <v>266</v>
      </c>
      <c r="J5006">
        <v>0.5</v>
      </c>
      <c r="K5006">
        <v>0</v>
      </c>
    </row>
    <row r="5007" spans="1:11">
      <c r="A5007" s="57">
        <v>41334</v>
      </c>
      <c r="B5007">
        <v>146</v>
      </c>
      <c r="C5007">
        <v>28878.25</v>
      </c>
      <c r="D5007">
        <v>28878.25</v>
      </c>
      <c r="E5007">
        <v>28878.25</v>
      </c>
      <c r="F5007">
        <v>4214</v>
      </c>
      <c r="G5007" t="s">
        <v>328</v>
      </c>
      <c r="H5007" t="s">
        <v>265</v>
      </c>
      <c r="I5007" t="s">
        <v>266</v>
      </c>
      <c r="J5007">
        <v>0.5</v>
      </c>
      <c r="K5007">
        <v>0</v>
      </c>
    </row>
    <row r="5008" spans="1:11">
      <c r="A5008" s="57">
        <v>41334</v>
      </c>
      <c r="B5008">
        <v>15</v>
      </c>
      <c r="C5008">
        <v>667.34</v>
      </c>
      <c r="D5008">
        <v>696.86</v>
      </c>
      <c r="E5008">
        <v>696.86</v>
      </c>
      <c r="F5008">
        <v>4214</v>
      </c>
      <c r="G5008" t="s">
        <v>328</v>
      </c>
      <c r="H5008" t="s">
        <v>267</v>
      </c>
      <c r="I5008" t="s">
        <v>266</v>
      </c>
      <c r="J5008">
        <v>0.5</v>
      </c>
      <c r="K5008">
        <v>0</v>
      </c>
    </row>
    <row r="5009" spans="1:11">
      <c r="A5009" s="57">
        <v>41334</v>
      </c>
      <c r="B5009">
        <v>322</v>
      </c>
      <c r="C5009">
        <v>359173.19</v>
      </c>
      <c r="D5009">
        <v>359173.19</v>
      </c>
      <c r="E5009">
        <v>359173.19</v>
      </c>
      <c r="F5009">
        <v>4215</v>
      </c>
      <c r="G5009" t="s">
        <v>329</v>
      </c>
      <c r="H5009" t="s">
        <v>265</v>
      </c>
      <c r="I5009" t="s">
        <v>266</v>
      </c>
      <c r="J5009">
        <v>0.5</v>
      </c>
      <c r="K5009">
        <v>0</v>
      </c>
    </row>
    <row r="5010" spans="1:11">
      <c r="A5010" s="57">
        <v>41334</v>
      </c>
      <c r="B5010">
        <v>75</v>
      </c>
      <c r="C5010">
        <v>112597.23</v>
      </c>
      <c r="D5010">
        <v>115975.21</v>
      </c>
      <c r="E5010">
        <v>115975.21</v>
      </c>
      <c r="F5010">
        <v>4215</v>
      </c>
      <c r="G5010" t="s">
        <v>329</v>
      </c>
      <c r="H5010" t="s">
        <v>267</v>
      </c>
      <c r="I5010" t="s">
        <v>266</v>
      </c>
      <c r="J5010">
        <v>0.5</v>
      </c>
      <c r="K5010">
        <v>0</v>
      </c>
    </row>
    <row r="5011" spans="1:11">
      <c r="A5011" s="57">
        <v>41334</v>
      </c>
      <c r="B5011">
        <v>7</v>
      </c>
      <c r="C5011">
        <v>886.59</v>
      </c>
      <c r="D5011">
        <v>913.19</v>
      </c>
      <c r="E5011">
        <v>913.19</v>
      </c>
      <c r="F5011">
        <v>4225</v>
      </c>
      <c r="G5011" t="s">
        <v>330</v>
      </c>
      <c r="H5011" t="s">
        <v>267</v>
      </c>
      <c r="I5011" t="s">
        <v>266</v>
      </c>
      <c r="J5011">
        <v>0.5</v>
      </c>
      <c r="K5011">
        <v>0</v>
      </c>
    </row>
    <row r="5012" spans="1:11">
      <c r="A5012" s="57">
        <v>41334</v>
      </c>
      <c r="B5012">
        <v>153</v>
      </c>
      <c r="C5012">
        <v>149147.53</v>
      </c>
      <c r="D5012">
        <v>149147.53</v>
      </c>
      <c r="E5012">
        <v>149147.53</v>
      </c>
      <c r="F5012">
        <v>4411</v>
      </c>
      <c r="G5012" t="s">
        <v>331</v>
      </c>
      <c r="H5012" t="s">
        <v>265</v>
      </c>
      <c r="I5012" t="s">
        <v>269</v>
      </c>
      <c r="J5012">
        <v>0.52</v>
      </c>
      <c r="K5012">
        <v>0</v>
      </c>
    </row>
    <row r="5013" spans="1:11">
      <c r="A5013" s="57">
        <v>41334</v>
      </c>
      <c r="B5013">
        <v>1424</v>
      </c>
      <c r="C5013">
        <v>1523521.23</v>
      </c>
      <c r="D5013">
        <v>1555624.11</v>
      </c>
      <c r="E5013">
        <v>1555624.11</v>
      </c>
      <c r="F5013">
        <v>4411</v>
      </c>
      <c r="G5013" t="s">
        <v>331</v>
      </c>
      <c r="H5013" t="s">
        <v>267</v>
      </c>
      <c r="I5013" t="s">
        <v>269</v>
      </c>
      <c r="J5013">
        <v>0.52</v>
      </c>
      <c r="K5013">
        <v>0</v>
      </c>
    </row>
    <row r="5014" spans="1:11">
      <c r="A5014" s="57">
        <v>41334</v>
      </c>
      <c r="B5014">
        <v>13</v>
      </c>
      <c r="C5014">
        <v>17217.38</v>
      </c>
      <c r="D5014">
        <v>17217.38</v>
      </c>
      <c r="E5014">
        <v>17217.38</v>
      </c>
      <c r="F5014">
        <v>4457</v>
      </c>
      <c r="G5014" t="s">
        <v>332</v>
      </c>
      <c r="H5014" t="s">
        <v>265</v>
      </c>
      <c r="I5014" t="s">
        <v>266</v>
      </c>
      <c r="J5014">
        <v>0.5</v>
      </c>
      <c r="K5014">
        <v>0</v>
      </c>
    </row>
    <row r="5015" spans="1:11">
      <c r="A5015" s="57">
        <v>41334</v>
      </c>
      <c r="B5015">
        <v>12</v>
      </c>
      <c r="C5015">
        <v>2788.71</v>
      </c>
      <c r="D5015">
        <v>2872.39</v>
      </c>
      <c r="E5015">
        <v>2872.39</v>
      </c>
      <c r="F5015">
        <v>4457</v>
      </c>
      <c r="G5015" t="s">
        <v>332</v>
      </c>
      <c r="H5015" t="s">
        <v>267</v>
      </c>
      <c r="I5015" t="s">
        <v>266</v>
      </c>
      <c r="J5015">
        <v>0.5</v>
      </c>
      <c r="K5015">
        <v>0</v>
      </c>
    </row>
    <row r="5016" spans="1:11">
      <c r="A5016" s="57">
        <v>41334</v>
      </c>
      <c r="B5016">
        <v>10</v>
      </c>
      <c r="C5016">
        <v>2280.37</v>
      </c>
      <c r="D5016">
        <v>2280.37</v>
      </c>
      <c r="E5016">
        <v>2280.37</v>
      </c>
      <c r="F5016">
        <v>4468</v>
      </c>
      <c r="G5016" t="s">
        <v>333</v>
      </c>
      <c r="H5016" t="s">
        <v>265</v>
      </c>
      <c r="I5016" t="s">
        <v>266</v>
      </c>
      <c r="J5016">
        <v>0.5</v>
      </c>
      <c r="K5016">
        <v>0</v>
      </c>
    </row>
    <row r="5017" spans="1:11">
      <c r="A5017" s="57">
        <v>41334</v>
      </c>
      <c r="B5017">
        <v>6</v>
      </c>
      <c r="C5017">
        <v>5278.77</v>
      </c>
      <c r="D5017">
        <v>5438.01</v>
      </c>
      <c r="E5017">
        <v>5438.01</v>
      </c>
      <c r="F5017">
        <v>4468</v>
      </c>
      <c r="G5017" t="s">
        <v>333</v>
      </c>
      <c r="H5017" t="s">
        <v>267</v>
      </c>
      <c r="I5017" t="s">
        <v>266</v>
      </c>
      <c r="J5017">
        <v>0.5</v>
      </c>
      <c r="K5017">
        <v>0</v>
      </c>
    </row>
    <row r="5018" spans="1:11">
      <c r="A5018" s="57">
        <v>41334</v>
      </c>
      <c r="B5018">
        <v>2</v>
      </c>
      <c r="C5018">
        <v>-2424</v>
      </c>
      <c r="D5018">
        <v>0</v>
      </c>
      <c r="E5018">
        <v>-2424</v>
      </c>
      <c r="F5018">
        <v>4511</v>
      </c>
      <c r="G5018" t="s">
        <v>334</v>
      </c>
      <c r="H5018" t="s">
        <v>265</v>
      </c>
      <c r="I5018">
        <v>0</v>
      </c>
      <c r="J5018">
        <v>0</v>
      </c>
      <c r="K5018">
        <v>0</v>
      </c>
    </row>
    <row r="5019" spans="1:11">
      <c r="A5019" s="57">
        <v>41334</v>
      </c>
      <c r="B5019">
        <v>40863</v>
      </c>
      <c r="C5019">
        <v>20003717.809999999</v>
      </c>
      <c r="D5019">
        <v>20003717.809999999</v>
      </c>
      <c r="E5019">
        <v>20003717.809999999</v>
      </c>
      <c r="F5019">
        <v>4511</v>
      </c>
      <c r="G5019" t="s">
        <v>334</v>
      </c>
      <c r="H5019" t="s">
        <v>265</v>
      </c>
      <c r="I5019" t="s">
        <v>270</v>
      </c>
      <c r="J5019">
        <v>0.5</v>
      </c>
      <c r="K5019">
        <v>0</v>
      </c>
    </row>
    <row r="5020" spans="1:11">
      <c r="A5020" s="57">
        <v>41334</v>
      </c>
      <c r="B5020">
        <v>6185</v>
      </c>
      <c r="C5020">
        <v>2928702.89</v>
      </c>
      <c r="D5020">
        <v>2994567.83</v>
      </c>
      <c r="E5020">
        <v>2994567.83</v>
      </c>
      <c r="F5020">
        <v>4511</v>
      </c>
      <c r="G5020" t="s">
        <v>334</v>
      </c>
      <c r="H5020" t="s">
        <v>267</v>
      </c>
      <c r="I5020" t="s">
        <v>270</v>
      </c>
      <c r="J5020">
        <v>0.5</v>
      </c>
      <c r="K5020">
        <v>0</v>
      </c>
    </row>
    <row r="5021" spans="1:11">
      <c r="A5021" s="57">
        <v>41334</v>
      </c>
      <c r="B5021">
        <v>53</v>
      </c>
      <c r="C5021">
        <v>36556.089999999997</v>
      </c>
      <c r="D5021">
        <v>36556.089999999997</v>
      </c>
      <c r="E5021">
        <v>36556.089999999997</v>
      </c>
      <c r="F5021">
        <v>4582</v>
      </c>
      <c r="G5021" t="s">
        <v>335</v>
      </c>
      <c r="H5021" t="s">
        <v>265</v>
      </c>
      <c r="I5021" t="s">
        <v>270</v>
      </c>
      <c r="J5021">
        <v>0.5</v>
      </c>
      <c r="K5021">
        <v>0</v>
      </c>
    </row>
    <row r="5022" spans="1:11">
      <c r="A5022" s="57">
        <v>41334</v>
      </c>
      <c r="B5022">
        <v>14</v>
      </c>
      <c r="C5022">
        <v>1302.83</v>
      </c>
      <c r="D5022">
        <v>1345.89</v>
      </c>
      <c r="E5022">
        <v>1345.89</v>
      </c>
      <c r="F5022">
        <v>4582</v>
      </c>
      <c r="G5022" t="s">
        <v>335</v>
      </c>
      <c r="H5022" t="s">
        <v>267</v>
      </c>
      <c r="I5022" t="s">
        <v>270</v>
      </c>
      <c r="J5022">
        <v>0.5</v>
      </c>
      <c r="K5022">
        <v>0</v>
      </c>
    </row>
    <row r="5023" spans="1:11">
      <c r="A5023" s="57">
        <v>41334</v>
      </c>
      <c r="B5023">
        <v>1</v>
      </c>
      <c r="C5023">
        <v>-271.32</v>
      </c>
      <c r="D5023">
        <v>0</v>
      </c>
      <c r="E5023">
        <v>-271.32</v>
      </c>
      <c r="F5023">
        <v>4722</v>
      </c>
      <c r="G5023" t="s">
        <v>336</v>
      </c>
      <c r="H5023" t="s">
        <v>265</v>
      </c>
      <c r="I5023">
        <v>0</v>
      </c>
      <c r="J5023">
        <v>0</v>
      </c>
      <c r="K5023">
        <v>0</v>
      </c>
    </row>
    <row r="5024" spans="1:11">
      <c r="A5024" s="57">
        <v>41334</v>
      </c>
      <c r="B5024">
        <v>11749</v>
      </c>
      <c r="C5024">
        <v>9778680.3300000001</v>
      </c>
      <c r="D5024">
        <v>9778680.3300000001</v>
      </c>
      <c r="E5024">
        <v>9778680.3300000001</v>
      </c>
      <c r="F5024">
        <v>4722</v>
      </c>
      <c r="G5024" t="s">
        <v>336</v>
      </c>
      <c r="H5024" t="s">
        <v>265</v>
      </c>
      <c r="I5024" t="s">
        <v>269</v>
      </c>
      <c r="J5024">
        <v>0.52</v>
      </c>
      <c r="K5024">
        <v>0</v>
      </c>
    </row>
    <row r="5025" spans="1:11">
      <c r="A5025" s="57">
        <v>41334</v>
      </c>
      <c r="B5025">
        <v>1</v>
      </c>
      <c r="C5025">
        <v>29.48</v>
      </c>
      <c r="D5025">
        <v>0</v>
      </c>
      <c r="E5025">
        <v>30.36</v>
      </c>
      <c r="F5025">
        <v>4722</v>
      </c>
      <c r="G5025" t="s">
        <v>336</v>
      </c>
      <c r="H5025" t="s">
        <v>267</v>
      </c>
      <c r="I5025">
        <v>0</v>
      </c>
      <c r="J5025">
        <v>0</v>
      </c>
      <c r="K5025">
        <v>0</v>
      </c>
    </row>
    <row r="5026" spans="1:11">
      <c r="A5026" s="57">
        <v>41334</v>
      </c>
      <c r="B5026">
        <v>1900</v>
      </c>
      <c r="C5026">
        <v>960193.14</v>
      </c>
      <c r="D5026">
        <v>990543.84</v>
      </c>
      <c r="E5026">
        <v>990543.84</v>
      </c>
      <c r="F5026">
        <v>4722</v>
      </c>
      <c r="G5026" t="s">
        <v>336</v>
      </c>
      <c r="H5026" t="s">
        <v>267</v>
      </c>
      <c r="I5026" t="s">
        <v>269</v>
      </c>
      <c r="J5026">
        <v>0.52</v>
      </c>
      <c r="K5026">
        <v>0</v>
      </c>
    </row>
    <row r="5027" spans="1:11">
      <c r="A5027" s="57">
        <v>41334</v>
      </c>
      <c r="B5027">
        <v>1</v>
      </c>
      <c r="C5027">
        <v>25</v>
      </c>
      <c r="D5027">
        <v>0</v>
      </c>
      <c r="E5027">
        <v>25</v>
      </c>
      <c r="F5027">
        <v>4784</v>
      </c>
      <c r="G5027" t="s">
        <v>337</v>
      </c>
      <c r="H5027" t="s">
        <v>265</v>
      </c>
      <c r="I5027">
        <v>0</v>
      </c>
      <c r="J5027">
        <v>0</v>
      </c>
      <c r="K5027">
        <v>0</v>
      </c>
    </row>
    <row r="5028" spans="1:11">
      <c r="A5028" s="57">
        <v>41334</v>
      </c>
      <c r="B5028">
        <v>10167</v>
      </c>
      <c r="C5028">
        <v>477269.45</v>
      </c>
      <c r="D5028">
        <v>477269.45</v>
      </c>
      <c r="E5028">
        <v>477269.45</v>
      </c>
      <c r="F5028">
        <v>4784</v>
      </c>
      <c r="G5028" t="s">
        <v>337</v>
      </c>
      <c r="H5028" t="s">
        <v>265</v>
      </c>
      <c r="I5028" t="s">
        <v>266</v>
      </c>
      <c r="J5028">
        <v>0.5</v>
      </c>
      <c r="K5028">
        <v>0</v>
      </c>
    </row>
    <row r="5029" spans="1:11">
      <c r="A5029" s="57">
        <v>41334</v>
      </c>
      <c r="B5029">
        <v>50</v>
      </c>
      <c r="C5029">
        <v>864.05</v>
      </c>
      <c r="D5029">
        <v>889.97</v>
      </c>
      <c r="E5029">
        <v>889.97</v>
      </c>
      <c r="F5029">
        <v>4784</v>
      </c>
      <c r="G5029" t="s">
        <v>337</v>
      </c>
      <c r="H5029" t="s">
        <v>267</v>
      </c>
      <c r="I5029" t="s">
        <v>266</v>
      </c>
      <c r="J5029">
        <v>0.5</v>
      </c>
      <c r="K5029">
        <v>0</v>
      </c>
    </row>
    <row r="5030" spans="1:11">
      <c r="A5030" s="57">
        <v>41334</v>
      </c>
      <c r="B5030">
        <v>1323</v>
      </c>
      <c r="C5030">
        <v>174016.43</v>
      </c>
      <c r="D5030">
        <v>174016.43</v>
      </c>
      <c r="E5030">
        <v>174016.43</v>
      </c>
      <c r="F5030">
        <v>4789</v>
      </c>
      <c r="G5030" t="s">
        <v>338</v>
      </c>
      <c r="H5030" t="s">
        <v>265</v>
      </c>
      <c r="I5030" t="s">
        <v>266</v>
      </c>
      <c r="J5030">
        <v>0.5</v>
      </c>
      <c r="K5030">
        <v>0</v>
      </c>
    </row>
    <row r="5031" spans="1:11">
      <c r="A5031" s="57">
        <v>41334</v>
      </c>
      <c r="B5031">
        <v>106</v>
      </c>
      <c r="C5031">
        <v>24360.58</v>
      </c>
      <c r="D5031">
        <v>25098.06</v>
      </c>
      <c r="E5031">
        <v>25098.06</v>
      </c>
      <c r="F5031">
        <v>4789</v>
      </c>
      <c r="G5031" t="s">
        <v>338</v>
      </c>
      <c r="H5031" t="s">
        <v>267</v>
      </c>
      <c r="I5031" t="s">
        <v>266</v>
      </c>
      <c r="J5031">
        <v>0.5</v>
      </c>
      <c r="K5031">
        <v>0</v>
      </c>
    </row>
    <row r="5032" spans="1:11">
      <c r="A5032" s="57">
        <v>41334</v>
      </c>
      <c r="B5032">
        <v>5520</v>
      </c>
      <c r="C5032">
        <v>386725.28</v>
      </c>
      <c r="D5032">
        <v>386725.28</v>
      </c>
      <c r="E5032">
        <v>386725.28</v>
      </c>
      <c r="F5032">
        <v>4812</v>
      </c>
      <c r="G5032" t="s">
        <v>339</v>
      </c>
      <c r="H5032" t="s">
        <v>265</v>
      </c>
      <c r="I5032" t="s">
        <v>266</v>
      </c>
      <c r="J5032">
        <v>0.5</v>
      </c>
      <c r="K5032">
        <v>0</v>
      </c>
    </row>
    <row r="5033" spans="1:11">
      <c r="A5033" s="57">
        <v>41334</v>
      </c>
      <c r="B5033">
        <v>158</v>
      </c>
      <c r="C5033">
        <v>18056.07</v>
      </c>
      <c r="D5033">
        <v>18607.07</v>
      </c>
      <c r="E5033">
        <v>18607.07</v>
      </c>
      <c r="F5033">
        <v>4812</v>
      </c>
      <c r="G5033" t="s">
        <v>339</v>
      </c>
      <c r="H5033" t="s">
        <v>267</v>
      </c>
      <c r="I5033" t="s">
        <v>266</v>
      </c>
      <c r="J5033">
        <v>0.5</v>
      </c>
      <c r="K5033">
        <v>0</v>
      </c>
    </row>
    <row r="5034" spans="1:11">
      <c r="A5034" s="57">
        <v>41334</v>
      </c>
      <c r="B5034">
        <v>2</v>
      </c>
      <c r="C5034">
        <v>181.7</v>
      </c>
      <c r="D5034">
        <v>0</v>
      </c>
      <c r="E5034">
        <v>181.7</v>
      </c>
      <c r="F5034">
        <v>4814</v>
      </c>
      <c r="G5034" t="s">
        <v>340</v>
      </c>
      <c r="H5034" t="s">
        <v>265</v>
      </c>
      <c r="I5034">
        <v>0</v>
      </c>
      <c r="J5034">
        <v>0</v>
      </c>
      <c r="K5034">
        <v>0</v>
      </c>
    </row>
    <row r="5035" spans="1:11">
      <c r="A5035" s="57">
        <v>41334</v>
      </c>
      <c r="B5035">
        <v>64498</v>
      </c>
      <c r="C5035">
        <v>7772799.1200000001</v>
      </c>
      <c r="D5035">
        <v>7772799.1200000001</v>
      </c>
      <c r="E5035">
        <v>7772799.1200000001</v>
      </c>
      <c r="F5035">
        <v>4814</v>
      </c>
      <c r="G5035" t="s">
        <v>340</v>
      </c>
      <c r="H5035" t="s">
        <v>265</v>
      </c>
      <c r="I5035" t="s">
        <v>266</v>
      </c>
      <c r="J5035">
        <v>0.5</v>
      </c>
      <c r="K5035">
        <v>0</v>
      </c>
    </row>
    <row r="5036" spans="1:11">
      <c r="A5036" s="57">
        <v>41334</v>
      </c>
      <c r="B5036">
        <v>367</v>
      </c>
      <c r="C5036">
        <v>17550.72</v>
      </c>
      <c r="D5036">
        <v>18086.560000000001</v>
      </c>
      <c r="E5036">
        <v>18086.560000000001</v>
      </c>
      <c r="F5036">
        <v>4814</v>
      </c>
      <c r="G5036" t="s">
        <v>340</v>
      </c>
      <c r="H5036" t="s">
        <v>267</v>
      </c>
      <c r="I5036" t="s">
        <v>266</v>
      </c>
      <c r="J5036">
        <v>0.5</v>
      </c>
      <c r="K5036">
        <v>0</v>
      </c>
    </row>
    <row r="5037" spans="1:11">
      <c r="A5037" s="57">
        <v>41334</v>
      </c>
      <c r="B5037">
        <v>344</v>
      </c>
      <c r="C5037">
        <v>43848.72</v>
      </c>
      <c r="D5037">
        <v>43848.72</v>
      </c>
      <c r="E5037">
        <v>43848.72</v>
      </c>
      <c r="F5037">
        <v>4816</v>
      </c>
      <c r="G5037" t="s">
        <v>341</v>
      </c>
      <c r="H5037" t="s">
        <v>265</v>
      </c>
      <c r="I5037" t="s">
        <v>266</v>
      </c>
      <c r="J5037">
        <v>0.5</v>
      </c>
      <c r="K5037">
        <v>0</v>
      </c>
    </row>
    <row r="5038" spans="1:11">
      <c r="A5038" s="57">
        <v>41334</v>
      </c>
      <c r="B5038">
        <v>1</v>
      </c>
      <c r="C5038">
        <v>58.1</v>
      </c>
      <c r="D5038">
        <v>0</v>
      </c>
      <c r="E5038">
        <v>59.84</v>
      </c>
      <c r="F5038">
        <v>4816</v>
      </c>
      <c r="G5038" t="s">
        <v>341</v>
      </c>
      <c r="H5038" t="s">
        <v>267</v>
      </c>
      <c r="I5038">
        <v>0</v>
      </c>
      <c r="J5038">
        <v>0</v>
      </c>
      <c r="K5038">
        <v>0</v>
      </c>
    </row>
    <row r="5039" spans="1:11">
      <c r="A5039" s="57">
        <v>41334</v>
      </c>
      <c r="B5039">
        <v>232</v>
      </c>
      <c r="C5039">
        <v>14085.07</v>
      </c>
      <c r="D5039">
        <v>14524.09</v>
      </c>
      <c r="E5039">
        <v>14524.09</v>
      </c>
      <c r="F5039">
        <v>4816</v>
      </c>
      <c r="G5039" t="s">
        <v>341</v>
      </c>
      <c r="H5039" t="s">
        <v>267</v>
      </c>
      <c r="I5039" t="s">
        <v>266</v>
      </c>
      <c r="J5039">
        <v>0.5</v>
      </c>
      <c r="K5039">
        <v>0</v>
      </c>
    </row>
    <row r="5040" spans="1:11">
      <c r="A5040" s="57">
        <v>41334</v>
      </c>
      <c r="B5040">
        <v>45</v>
      </c>
      <c r="C5040">
        <v>5652.32</v>
      </c>
      <c r="D5040">
        <v>5849.86</v>
      </c>
      <c r="E5040">
        <v>5849.86</v>
      </c>
      <c r="F5040">
        <v>4829</v>
      </c>
      <c r="G5040" t="s">
        <v>342</v>
      </c>
      <c r="H5040" t="s">
        <v>267</v>
      </c>
      <c r="I5040" t="s">
        <v>266</v>
      </c>
      <c r="J5040">
        <v>0.5</v>
      </c>
      <c r="K5040">
        <v>0</v>
      </c>
    </row>
    <row r="5041" spans="1:11">
      <c r="A5041" s="57">
        <v>41334</v>
      </c>
      <c r="B5041">
        <v>8955</v>
      </c>
      <c r="C5041">
        <v>923528.57</v>
      </c>
      <c r="D5041">
        <v>923528.57</v>
      </c>
      <c r="E5041">
        <v>923528.57</v>
      </c>
      <c r="F5041">
        <v>4899</v>
      </c>
      <c r="G5041" t="s">
        <v>343</v>
      </c>
      <c r="H5041" t="s">
        <v>265</v>
      </c>
      <c r="I5041" t="s">
        <v>266</v>
      </c>
      <c r="J5041">
        <v>0.5</v>
      </c>
      <c r="K5041">
        <v>0</v>
      </c>
    </row>
    <row r="5042" spans="1:11">
      <c r="A5042" s="57">
        <v>41334</v>
      </c>
      <c r="B5042">
        <v>18</v>
      </c>
      <c r="C5042">
        <v>1644.94</v>
      </c>
      <c r="D5042">
        <v>1694.32</v>
      </c>
      <c r="E5042">
        <v>1694.32</v>
      </c>
      <c r="F5042">
        <v>4899</v>
      </c>
      <c r="G5042" t="s">
        <v>343</v>
      </c>
      <c r="H5042" t="s">
        <v>267</v>
      </c>
      <c r="I5042" t="s">
        <v>266</v>
      </c>
      <c r="J5042">
        <v>0.5</v>
      </c>
      <c r="K5042">
        <v>0</v>
      </c>
    </row>
    <row r="5043" spans="1:11">
      <c r="A5043" s="57">
        <v>41334</v>
      </c>
      <c r="B5043">
        <v>11078</v>
      </c>
      <c r="C5043">
        <v>3482497.4</v>
      </c>
      <c r="D5043">
        <v>3482497.4</v>
      </c>
      <c r="E5043">
        <v>3482497.4</v>
      </c>
      <c r="F5043">
        <v>4900</v>
      </c>
      <c r="G5043" t="s">
        <v>344</v>
      </c>
      <c r="H5043" t="s">
        <v>265</v>
      </c>
      <c r="I5043" t="s">
        <v>266</v>
      </c>
      <c r="J5043">
        <v>0.5</v>
      </c>
      <c r="K5043">
        <v>0</v>
      </c>
    </row>
    <row r="5044" spans="1:11">
      <c r="A5044" s="57">
        <v>41334</v>
      </c>
      <c r="B5044">
        <v>43</v>
      </c>
      <c r="C5044">
        <v>10903.4</v>
      </c>
      <c r="D5044">
        <v>11230.5</v>
      </c>
      <c r="E5044">
        <v>11230.5</v>
      </c>
      <c r="F5044">
        <v>4900</v>
      </c>
      <c r="G5044" t="s">
        <v>344</v>
      </c>
      <c r="H5044" t="s">
        <v>267</v>
      </c>
      <c r="I5044" t="s">
        <v>266</v>
      </c>
      <c r="J5044">
        <v>0.5</v>
      </c>
      <c r="K5044">
        <v>0</v>
      </c>
    </row>
    <row r="5045" spans="1:11">
      <c r="A5045" s="57">
        <v>41334</v>
      </c>
      <c r="B5045">
        <v>1349</v>
      </c>
      <c r="C5045">
        <v>299015.13</v>
      </c>
      <c r="D5045">
        <v>299015.13</v>
      </c>
      <c r="E5045">
        <v>299015.13</v>
      </c>
      <c r="F5045">
        <v>5013</v>
      </c>
      <c r="G5045" t="s">
        <v>345</v>
      </c>
      <c r="H5045" t="s">
        <v>265</v>
      </c>
      <c r="I5045" t="s">
        <v>271</v>
      </c>
      <c r="J5045">
        <v>0.52</v>
      </c>
      <c r="K5045">
        <v>0</v>
      </c>
    </row>
    <row r="5046" spans="1:11">
      <c r="A5046" s="57">
        <v>41334</v>
      </c>
      <c r="B5046">
        <v>10</v>
      </c>
      <c r="C5046">
        <v>23670.17</v>
      </c>
      <c r="D5046">
        <v>24380.29</v>
      </c>
      <c r="E5046">
        <v>24380.29</v>
      </c>
      <c r="F5046">
        <v>5013</v>
      </c>
      <c r="G5046" t="s">
        <v>345</v>
      </c>
      <c r="H5046" t="s">
        <v>267</v>
      </c>
      <c r="I5046" t="s">
        <v>271</v>
      </c>
      <c r="J5046">
        <v>0.52</v>
      </c>
      <c r="K5046">
        <v>0</v>
      </c>
    </row>
    <row r="5047" spans="1:11">
      <c r="A5047" s="57">
        <v>41334</v>
      </c>
      <c r="B5047">
        <v>3</v>
      </c>
      <c r="C5047">
        <v>3306.85</v>
      </c>
      <c r="D5047">
        <v>3306.85</v>
      </c>
      <c r="E5047">
        <v>3306.85</v>
      </c>
      <c r="F5047">
        <v>5039</v>
      </c>
      <c r="G5047" t="s">
        <v>347</v>
      </c>
      <c r="H5047" t="s">
        <v>265</v>
      </c>
      <c r="I5047" t="s">
        <v>268</v>
      </c>
      <c r="J5047">
        <v>0.5</v>
      </c>
      <c r="K5047">
        <v>0</v>
      </c>
    </row>
    <row r="5048" spans="1:11">
      <c r="A5048" s="57">
        <v>41334</v>
      </c>
      <c r="B5048">
        <v>5</v>
      </c>
      <c r="C5048">
        <v>-10478.61</v>
      </c>
      <c r="D5048">
        <v>-10097.99</v>
      </c>
      <c r="E5048">
        <v>-10097.99</v>
      </c>
      <c r="F5048">
        <v>5039</v>
      </c>
      <c r="G5048" t="s">
        <v>347</v>
      </c>
      <c r="H5048" t="s">
        <v>267</v>
      </c>
      <c r="I5048" t="s">
        <v>268</v>
      </c>
      <c r="J5048">
        <v>0.5</v>
      </c>
      <c r="K5048">
        <v>0</v>
      </c>
    </row>
    <row r="5049" spans="1:11">
      <c r="A5049" s="57">
        <v>41334</v>
      </c>
      <c r="B5049">
        <v>2</v>
      </c>
      <c r="C5049">
        <v>722.57</v>
      </c>
      <c r="D5049">
        <v>744.23</v>
      </c>
      <c r="E5049">
        <v>744.23</v>
      </c>
      <c r="F5049">
        <v>5044</v>
      </c>
      <c r="G5049" t="s">
        <v>348</v>
      </c>
      <c r="H5049" t="s">
        <v>267</v>
      </c>
      <c r="I5049" t="s">
        <v>268</v>
      </c>
      <c r="J5049">
        <v>0.5</v>
      </c>
      <c r="K5049">
        <v>0</v>
      </c>
    </row>
    <row r="5050" spans="1:11">
      <c r="A5050" s="57">
        <v>41334</v>
      </c>
      <c r="B5050">
        <v>2</v>
      </c>
      <c r="C5050">
        <v>75.02</v>
      </c>
      <c r="D5050">
        <v>0</v>
      </c>
      <c r="E5050">
        <v>75.02</v>
      </c>
      <c r="F5050">
        <v>5045</v>
      </c>
      <c r="G5050" t="s">
        <v>349</v>
      </c>
      <c r="H5050" t="s">
        <v>265</v>
      </c>
      <c r="I5050">
        <v>0</v>
      </c>
      <c r="J5050">
        <v>0</v>
      </c>
      <c r="K5050">
        <v>0</v>
      </c>
    </row>
    <row r="5051" spans="1:11">
      <c r="A5051" s="57">
        <v>41334</v>
      </c>
      <c r="B5051">
        <v>40388</v>
      </c>
      <c r="C5051">
        <v>1771601.68</v>
      </c>
      <c r="D5051">
        <v>1771601.68</v>
      </c>
      <c r="E5051">
        <v>1771601.68</v>
      </c>
      <c r="F5051">
        <v>5045</v>
      </c>
      <c r="G5051" t="s">
        <v>349</v>
      </c>
      <c r="H5051" t="s">
        <v>265</v>
      </c>
      <c r="I5051" t="s">
        <v>268</v>
      </c>
      <c r="J5051">
        <v>0.5</v>
      </c>
      <c r="K5051">
        <v>0</v>
      </c>
    </row>
    <row r="5052" spans="1:11">
      <c r="A5052" s="57">
        <v>41334</v>
      </c>
      <c r="B5052">
        <v>463</v>
      </c>
      <c r="C5052">
        <v>136829.54999999999</v>
      </c>
      <c r="D5052">
        <v>140949.69</v>
      </c>
      <c r="E5052">
        <v>140949.69</v>
      </c>
      <c r="F5052">
        <v>5045</v>
      </c>
      <c r="G5052" t="s">
        <v>349</v>
      </c>
      <c r="H5052" t="s">
        <v>267</v>
      </c>
      <c r="I5052" t="s">
        <v>268</v>
      </c>
      <c r="J5052">
        <v>0.5</v>
      </c>
      <c r="K5052">
        <v>0</v>
      </c>
    </row>
    <row r="5053" spans="1:11">
      <c r="A5053" s="57">
        <v>41334</v>
      </c>
      <c r="B5053">
        <v>6</v>
      </c>
      <c r="C5053">
        <v>94393.96</v>
      </c>
      <c r="D5053">
        <v>97225.8</v>
      </c>
      <c r="E5053">
        <v>97225.8</v>
      </c>
      <c r="F5053">
        <v>5046</v>
      </c>
      <c r="G5053" t="s">
        <v>350</v>
      </c>
      <c r="H5053" t="s">
        <v>267</v>
      </c>
      <c r="I5053" t="s">
        <v>266</v>
      </c>
      <c r="J5053">
        <v>0.5</v>
      </c>
      <c r="K5053">
        <v>0</v>
      </c>
    </row>
    <row r="5054" spans="1:11">
      <c r="A5054" s="57">
        <v>41334</v>
      </c>
      <c r="B5054">
        <v>683</v>
      </c>
      <c r="C5054">
        <v>1085359.92</v>
      </c>
      <c r="D5054">
        <v>1085359.92</v>
      </c>
      <c r="E5054">
        <v>1085359.92</v>
      </c>
      <c r="F5054">
        <v>5047</v>
      </c>
      <c r="G5054" t="s">
        <v>351</v>
      </c>
      <c r="H5054" t="s">
        <v>265</v>
      </c>
      <c r="I5054" t="s">
        <v>266</v>
      </c>
      <c r="J5054">
        <v>0.5</v>
      </c>
      <c r="K5054">
        <v>0</v>
      </c>
    </row>
    <row r="5055" spans="1:11">
      <c r="A5055" s="57">
        <v>41334</v>
      </c>
      <c r="B5055">
        <v>72</v>
      </c>
      <c r="C5055">
        <v>21134.07</v>
      </c>
      <c r="D5055">
        <v>21768.07</v>
      </c>
      <c r="E5055">
        <v>21768.07</v>
      </c>
      <c r="F5055">
        <v>5047</v>
      </c>
      <c r="G5055" t="s">
        <v>351</v>
      </c>
      <c r="H5055" t="s">
        <v>267</v>
      </c>
      <c r="I5055" t="s">
        <v>266</v>
      </c>
      <c r="J5055">
        <v>0.5</v>
      </c>
      <c r="K5055">
        <v>0</v>
      </c>
    </row>
    <row r="5056" spans="1:11">
      <c r="A5056" s="57">
        <v>41334</v>
      </c>
      <c r="B5056">
        <v>479</v>
      </c>
      <c r="C5056">
        <v>656373.43999999994</v>
      </c>
      <c r="D5056">
        <v>656373.43999999994</v>
      </c>
      <c r="E5056">
        <v>656373.43999999994</v>
      </c>
      <c r="F5056">
        <v>5065</v>
      </c>
      <c r="G5056" t="s">
        <v>352</v>
      </c>
      <c r="H5056" t="s">
        <v>265</v>
      </c>
      <c r="I5056" t="s">
        <v>268</v>
      </c>
      <c r="J5056">
        <v>0.5</v>
      </c>
      <c r="K5056">
        <v>0</v>
      </c>
    </row>
    <row r="5057" spans="1:11">
      <c r="A5057" s="57">
        <v>41334</v>
      </c>
      <c r="B5057">
        <v>55</v>
      </c>
      <c r="C5057">
        <v>26366.16</v>
      </c>
      <c r="D5057">
        <v>27130.5</v>
      </c>
      <c r="E5057">
        <v>27130.5</v>
      </c>
      <c r="F5057">
        <v>5065</v>
      </c>
      <c r="G5057" t="s">
        <v>352</v>
      </c>
      <c r="H5057" t="s">
        <v>267</v>
      </c>
      <c r="I5057" t="s">
        <v>268</v>
      </c>
      <c r="J5057">
        <v>0.5</v>
      </c>
      <c r="K5057">
        <v>0</v>
      </c>
    </row>
    <row r="5058" spans="1:11">
      <c r="A5058" s="57">
        <v>41334</v>
      </c>
      <c r="B5058">
        <v>799</v>
      </c>
      <c r="C5058">
        <v>155424.89000000001</v>
      </c>
      <c r="D5058">
        <v>155424.89000000001</v>
      </c>
      <c r="E5058">
        <v>155424.89000000001</v>
      </c>
      <c r="F5058">
        <v>5072</v>
      </c>
      <c r="G5058" t="s">
        <v>353</v>
      </c>
      <c r="H5058" t="s">
        <v>265</v>
      </c>
      <c r="I5058" t="s">
        <v>268</v>
      </c>
      <c r="J5058">
        <v>0.5</v>
      </c>
      <c r="K5058">
        <v>0</v>
      </c>
    </row>
    <row r="5059" spans="1:11">
      <c r="A5059" s="57">
        <v>41334</v>
      </c>
      <c r="B5059">
        <v>13</v>
      </c>
      <c r="C5059">
        <v>1448.88</v>
      </c>
      <c r="D5059">
        <v>1492.34</v>
      </c>
      <c r="E5059">
        <v>1492.34</v>
      </c>
      <c r="F5059">
        <v>5072</v>
      </c>
      <c r="G5059" t="s">
        <v>353</v>
      </c>
      <c r="H5059" t="s">
        <v>267</v>
      </c>
      <c r="I5059" t="s">
        <v>268</v>
      </c>
      <c r="J5059">
        <v>0.5</v>
      </c>
      <c r="K5059">
        <v>0</v>
      </c>
    </row>
    <row r="5060" spans="1:11">
      <c r="A5060" s="57">
        <v>41334</v>
      </c>
      <c r="B5060">
        <v>2</v>
      </c>
      <c r="C5060">
        <v>419.23</v>
      </c>
      <c r="D5060">
        <v>431.81</v>
      </c>
      <c r="E5060">
        <v>431.81</v>
      </c>
      <c r="F5060">
        <v>5074</v>
      </c>
      <c r="G5060" t="s">
        <v>354</v>
      </c>
      <c r="H5060" t="s">
        <v>267</v>
      </c>
      <c r="I5060" t="s">
        <v>268</v>
      </c>
      <c r="J5060">
        <v>0.5</v>
      </c>
      <c r="K5060">
        <v>0</v>
      </c>
    </row>
    <row r="5061" spans="1:11">
      <c r="A5061" s="57">
        <v>41334</v>
      </c>
      <c r="B5061">
        <v>45</v>
      </c>
      <c r="C5061">
        <v>16131.66</v>
      </c>
      <c r="D5061">
        <v>16131.66</v>
      </c>
      <c r="E5061">
        <v>16131.66</v>
      </c>
      <c r="F5061">
        <v>5085</v>
      </c>
      <c r="G5061" t="s">
        <v>355</v>
      </c>
      <c r="H5061" t="s">
        <v>265</v>
      </c>
      <c r="I5061" t="s">
        <v>266</v>
      </c>
      <c r="J5061">
        <v>0.5</v>
      </c>
      <c r="K5061">
        <v>0</v>
      </c>
    </row>
    <row r="5062" spans="1:11">
      <c r="A5062" s="57">
        <v>41334</v>
      </c>
      <c r="B5062">
        <v>3</v>
      </c>
      <c r="C5062">
        <v>886.23</v>
      </c>
      <c r="D5062">
        <v>912.81</v>
      </c>
      <c r="E5062">
        <v>912.81</v>
      </c>
      <c r="F5062">
        <v>5085</v>
      </c>
      <c r="G5062" t="s">
        <v>355</v>
      </c>
      <c r="H5062" t="s">
        <v>267</v>
      </c>
      <c r="I5062" t="s">
        <v>266</v>
      </c>
      <c r="J5062">
        <v>0.5</v>
      </c>
      <c r="K5062">
        <v>0</v>
      </c>
    </row>
    <row r="5063" spans="1:11">
      <c r="A5063" s="57">
        <v>41334</v>
      </c>
      <c r="B5063">
        <v>14</v>
      </c>
      <c r="C5063">
        <v>5914.54</v>
      </c>
      <c r="D5063">
        <v>6092.24</v>
      </c>
      <c r="E5063">
        <v>6092.24</v>
      </c>
      <c r="F5063">
        <v>5094</v>
      </c>
      <c r="G5063" t="s">
        <v>356</v>
      </c>
      <c r="H5063" t="s">
        <v>267</v>
      </c>
      <c r="I5063" t="s">
        <v>268</v>
      </c>
      <c r="J5063">
        <v>0.5</v>
      </c>
      <c r="K5063">
        <v>0</v>
      </c>
    </row>
    <row r="5064" spans="1:11">
      <c r="A5064" s="57">
        <v>41334</v>
      </c>
      <c r="B5064">
        <v>604</v>
      </c>
      <c r="C5064">
        <v>324612.52</v>
      </c>
      <c r="D5064">
        <v>324612.52</v>
      </c>
      <c r="E5064">
        <v>324612.52</v>
      </c>
      <c r="F5064">
        <v>5099</v>
      </c>
      <c r="G5064" t="s">
        <v>357</v>
      </c>
      <c r="H5064" t="s">
        <v>265</v>
      </c>
      <c r="I5064" t="s">
        <v>268</v>
      </c>
      <c r="J5064">
        <v>0.5</v>
      </c>
      <c r="K5064">
        <v>0</v>
      </c>
    </row>
    <row r="5065" spans="1:11">
      <c r="A5065" s="57">
        <v>41334</v>
      </c>
      <c r="B5065">
        <v>166</v>
      </c>
      <c r="C5065">
        <v>55776.480000000003</v>
      </c>
      <c r="D5065">
        <v>56831.54</v>
      </c>
      <c r="E5065">
        <v>56831.54</v>
      </c>
      <c r="F5065">
        <v>5099</v>
      </c>
      <c r="G5065" t="s">
        <v>357</v>
      </c>
      <c r="H5065" t="s">
        <v>267</v>
      </c>
      <c r="I5065" t="s">
        <v>268</v>
      </c>
      <c r="J5065">
        <v>0.5</v>
      </c>
      <c r="K5065">
        <v>0</v>
      </c>
    </row>
    <row r="5066" spans="1:11">
      <c r="A5066" s="57">
        <v>41334</v>
      </c>
      <c r="B5066">
        <v>162</v>
      </c>
      <c r="C5066">
        <v>215174.49</v>
      </c>
      <c r="D5066">
        <v>215174.49</v>
      </c>
      <c r="E5066">
        <v>215174.49</v>
      </c>
      <c r="F5066">
        <v>5111</v>
      </c>
      <c r="G5066" t="s">
        <v>358</v>
      </c>
      <c r="H5066" t="s">
        <v>265</v>
      </c>
      <c r="I5066" t="s">
        <v>268</v>
      </c>
      <c r="J5066">
        <v>0.5</v>
      </c>
      <c r="K5066">
        <v>0</v>
      </c>
    </row>
    <row r="5067" spans="1:11">
      <c r="A5067" s="57">
        <v>41334</v>
      </c>
      <c r="B5067">
        <v>19</v>
      </c>
      <c r="C5067">
        <v>20334.14</v>
      </c>
      <c r="D5067">
        <v>20945.22</v>
      </c>
      <c r="E5067">
        <v>20945.22</v>
      </c>
      <c r="F5067">
        <v>5111</v>
      </c>
      <c r="G5067" t="s">
        <v>358</v>
      </c>
      <c r="H5067" t="s">
        <v>267</v>
      </c>
      <c r="I5067" t="s">
        <v>268</v>
      </c>
      <c r="J5067">
        <v>0.5</v>
      </c>
      <c r="K5067">
        <v>0</v>
      </c>
    </row>
    <row r="5068" spans="1:11">
      <c r="A5068" s="57">
        <v>41334</v>
      </c>
      <c r="B5068">
        <v>27</v>
      </c>
      <c r="C5068">
        <v>6135.89</v>
      </c>
      <c r="D5068">
        <v>6358.75</v>
      </c>
      <c r="E5068">
        <v>6358.75</v>
      </c>
      <c r="F5068">
        <v>5122</v>
      </c>
      <c r="G5068" t="s">
        <v>359</v>
      </c>
      <c r="H5068" t="s">
        <v>267</v>
      </c>
      <c r="I5068" t="s">
        <v>266</v>
      </c>
      <c r="J5068">
        <v>0.5</v>
      </c>
      <c r="K5068">
        <v>0</v>
      </c>
    </row>
    <row r="5069" spans="1:11">
      <c r="A5069" s="57">
        <v>41334</v>
      </c>
      <c r="B5069">
        <v>3</v>
      </c>
      <c r="C5069">
        <v>367.22</v>
      </c>
      <c r="D5069">
        <v>378.24</v>
      </c>
      <c r="E5069">
        <v>378.24</v>
      </c>
      <c r="F5069">
        <v>5131</v>
      </c>
      <c r="G5069" t="s">
        <v>360</v>
      </c>
      <c r="H5069" t="s">
        <v>267</v>
      </c>
      <c r="I5069" t="s">
        <v>268</v>
      </c>
      <c r="J5069">
        <v>0.5</v>
      </c>
      <c r="K5069">
        <v>0</v>
      </c>
    </row>
    <row r="5070" spans="1:11">
      <c r="A5070" s="57">
        <v>41334</v>
      </c>
      <c r="B5070">
        <v>17</v>
      </c>
      <c r="C5070">
        <v>10009.52</v>
      </c>
      <c r="D5070">
        <v>10309.84</v>
      </c>
      <c r="E5070">
        <v>10309.84</v>
      </c>
      <c r="F5070">
        <v>5137</v>
      </c>
      <c r="G5070" t="s">
        <v>361</v>
      </c>
      <c r="H5070" t="s">
        <v>267</v>
      </c>
      <c r="I5070" t="s">
        <v>268</v>
      </c>
      <c r="J5070">
        <v>0.5</v>
      </c>
      <c r="K5070">
        <v>0</v>
      </c>
    </row>
    <row r="5071" spans="1:11">
      <c r="A5071" s="57">
        <v>41334</v>
      </c>
      <c r="B5071">
        <v>4</v>
      </c>
      <c r="C5071">
        <v>208</v>
      </c>
      <c r="D5071">
        <v>214.24</v>
      </c>
      <c r="E5071">
        <v>214.24</v>
      </c>
      <c r="F5071">
        <v>5139</v>
      </c>
      <c r="G5071" t="s">
        <v>362</v>
      </c>
      <c r="H5071" t="s">
        <v>267</v>
      </c>
      <c r="I5071" t="s">
        <v>268</v>
      </c>
      <c r="J5071">
        <v>0.5</v>
      </c>
      <c r="K5071">
        <v>0</v>
      </c>
    </row>
    <row r="5072" spans="1:11">
      <c r="A5072" s="57">
        <v>41334</v>
      </c>
      <c r="B5072">
        <v>1</v>
      </c>
      <c r="C5072">
        <v>87.72</v>
      </c>
      <c r="D5072">
        <v>90.36</v>
      </c>
      <c r="E5072">
        <v>90.36</v>
      </c>
      <c r="F5072">
        <v>5169</v>
      </c>
      <c r="G5072" t="s">
        <v>363</v>
      </c>
      <c r="H5072" t="s">
        <v>267</v>
      </c>
      <c r="I5072" t="s">
        <v>266</v>
      </c>
      <c r="J5072">
        <v>0.5</v>
      </c>
      <c r="K5072">
        <v>0</v>
      </c>
    </row>
    <row r="5073" spans="1:11">
      <c r="A5073" s="57">
        <v>41334</v>
      </c>
      <c r="B5073">
        <v>1111</v>
      </c>
      <c r="C5073">
        <v>82676.52</v>
      </c>
      <c r="D5073">
        <v>82676.52</v>
      </c>
      <c r="E5073">
        <v>82676.52</v>
      </c>
      <c r="F5073">
        <v>5172</v>
      </c>
      <c r="G5073" t="s">
        <v>364</v>
      </c>
      <c r="H5073" t="s">
        <v>265</v>
      </c>
      <c r="I5073" t="s">
        <v>268</v>
      </c>
      <c r="J5073">
        <v>0.5</v>
      </c>
      <c r="K5073">
        <v>0</v>
      </c>
    </row>
    <row r="5074" spans="1:11">
      <c r="A5074" s="57">
        <v>41334</v>
      </c>
      <c r="B5074">
        <v>1</v>
      </c>
      <c r="C5074">
        <v>1262.27</v>
      </c>
      <c r="D5074">
        <v>1300.1300000000001</v>
      </c>
      <c r="E5074">
        <v>1300.1300000000001</v>
      </c>
      <c r="F5074">
        <v>5172</v>
      </c>
      <c r="G5074" t="s">
        <v>364</v>
      </c>
      <c r="H5074" t="s">
        <v>267</v>
      </c>
      <c r="I5074" t="s">
        <v>268</v>
      </c>
      <c r="J5074">
        <v>0.5</v>
      </c>
      <c r="K5074">
        <v>0</v>
      </c>
    </row>
    <row r="5075" spans="1:11">
      <c r="A5075" s="57">
        <v>41334</v>
      </c>
      <c r="B5075">
        <v>40</v>
      </c>
      <c r="C5075">
        <v>3672.61</v>
      </c>
      <c r="D5075">
        <v>3783.35</v>
      </c>
      <c r="E5075">
        <v>3783.35</v>
      </c>
      <c r="F5075">
        <v>5192</v>
      </c>
      <c r="G5075" t="s">
        <v>365</v>
      </c>
      <c r="H5075" t="s">
        <v>267</v>
      </c>
      <c r="I5075" t="s">
        <v>268</v>
      </c>
      <c r="J5075">
        <v>0.5</v>
      </c>
      <c r="K5075">
        <v>0</v>
      </c>
    </row>
    <row r="5076" spans="1:11">
      <c r="A5076" s="57">
        <v>41334</v>
      </c>
      <c r="B5076">
        <v>1579</v>
      </c>
      <c r="C5076">
        <v>1430973.2</v>
      </c>
      <c r="D5076">
        <v>1430973.2</v>
      </c>
      <c r="E5076">
        <v>1430973.2</v>
      </c>
      <c r="F5076">
        <v>5199</v>
      </c>
      <c r="G5076" t="s">
        <v>367</v>
      </c>
      <c r="H5076" t="s">
        <v>265</v>
      </c>
      <c r="I5076" t="s">
        <v>268</v>
      </c>
      <c r="J5076">
        <v>0.5</v>
      </c>
      <c r="K5076">
        <v>0</v>
      </c>
    </row>
    <row r="5077" spans="1:11">
      <c r="A5077" s="57">
        <v>41334</v>
      </c>
      <c r="B5077">
        <v>90</v>
      </c>
      <c r="C5077">
        <v>41491.83</v>
      </c>
      <c r="D5077">
        <v>42557.49</v>
      </c>
      <c r="E5077">
        <v>42557.49</v>
      </c>
      <c r="F5077">
        <v>5199</v>
      </c>
      <c r="G5077" t="s">
        <v>367</v>
      </c>
      <c r="H5077" t="s">
        <v>267</v>
      </c>
      <c r="I5077" t="s">
        <v>268</v>
      </c>
      <c r="J5077">
        <v>0.5</v>
      </c>
      <c r="K5077">
        <v>0</v>
      </c>
    </row>
    <row r="5078" spans="1:11">
      <c r="A5078" s="57">
        <v>41334</v>
      </c>
      <c r="B5078">
        <v>6557</v>
      </c>
      <c r="C5078">
        <v>1050978.27</v>
      </c>
      <c r="D5078">
        <v>1050978.27</v>
      </c>
      <c r="E5078">
        <v>1050978.27</v>
      </c>
      <c r="F5078">
        <v>5200</v>
      </c>
      <c r="G5078" t="s">
        <v>368</v>
      </c>
      <c r="H5078" t="s">
        <v>265</v>
      </c>
      <c r="I5078" t="s">
        <v>272</v>
      </c>
      <c r="J5078">
        <v>0.47</v>
      </c>
      <c r="K5078">
        <v>0</v>
      </c>
    </row>
    <row r="5079" spans="1:11">
      <c r="A5079" s="57">
        <v>41334</v>
      </c>
      <c r="B5079">
        <v>36</v>
      </c>
      <c r="C5079">
        <v>6278.48</v>
      </c>
      <c r="D5079">
        <v>6472.86</v>
      </c>
      <c r="E5079">
        <v>6472.86</v>
      </c>
      <c r="F5079">
        <v>5200</v>
      </c>
      <c r="G5079" t="s">
        <v>368</v>
      </c>
      <c r="H5079" t="s">
        <v>267</v>
      </c>
      <c r="I5079" t="s">
        <v>272</v>
      </c>
      <c r="J5079">
        <v>0.47</v>
      </c>
      <c r="K5079">
        <v>0</v>
      </c>
    </row>
    <row r="5080" spans="1:11">
      <c r="A5080" s="57">
        <v>41334</v>
      </c>
      <c r="B5080">
        <v>1569</v>
      </c>
      <c r="C5080">
        <v>411368.16</v>
      </c>
      <c r="D5080">
        <v>411368.16</v>
      </c>
      <c r="E5080">
        <v>411368.16</v>
      </c>
      <c r="F5080">
        <v>5211</v>
      </c>
      <c r="G5080" t="s">
        <v>369</v>
      </c>
      <c r="H5080" t="s">
        <v>265</v>
      </c>
      <c r="I5080" t="s">
        <v>268</v>
      </c>
      <c r="J5080">
        <v>0.5</v>
      </c>
      <c r="K5080">
        <v>0</v>
      </c>
    </row>
    <row r="5081" spans="1:11">
      <c r="A5081" s="57">
        <v>41334</v>
      </c>
      <c r="B5081">
        <v>3</v>
      </c>
      <c r="C5081">
        <v>690.59</v>
      </c>
      <c r="D5081">
        <v>711.31</v>
      </c>
      <c r="E5081">
        <v>711.31</v>
      </c>
      <c r="F5081">
        <v>5211</v>
      </c>
      <c r="G5081" t="s">
        <v>369</v>
      </c>
      <c r="H5081" t="s">
        <v>267</v>
      </c>
      <c r="I5081" t="s">
        <v>268</v>
      </c>
      <c r="J5081">
        <v>0.5</v>
      </c>
      <c r="K5081">
        <v>0</v>
      </c>
    </row>
    <row r="5082" spans="1:11">
      <c r="A5082" s="57">
        <v>41334</v>
      </c>
      <c r="B5082">
        <v>5</v>
      </c>
      <c r="C5082">
        <v>2087.5</v>
      </c>
      <c r="D5082">
        <v>2150.14</v>
      </c>
      <c r="E5082">
        <v>2150.14</v>
      </c>
      <c r="F5082">
        <v>5231</v>
      </c>
      <c r="G5082" t="s">
        <v>569</v>
      </c>
      <c r="H5082" t="s">
        <v>267</v>
      </c>
      <c r="I5082" t="s">
        <v>272</v>
      </c>
      <c r="J5082">
        <v>0.47</v>
      </c>
      <c r="K5082">
        <v>0</v>
      </c>
    </row>
    <row r="5083" spans="1:11">
      <c r="A5083" s="57">
        <v>41334</v>
      </c>
      <c r="B5083">
        <v>2</v>
      </c>
      <c r="C5083">
        <v>183.12</v>
      </c>
      <c r="D5083">
        <v>0</v>
      </c>
      <c r="E5083">
        <v>183.12</v>
      </c>
      <c r="F5083">
        <v>5251</v>
      </c>
      <c r="G5083" t="s">
        <v>370</v>
      </c>
      <c r="H5083" t="s">
        <v>265</v>
      </c>
      <c r="I5083">
        <v>0</v>
      </c>
      <c r="J5083">
        <v>0</v>
      </c>
      <c r="K5083">
        <v>0</v>
      </c>
    </row>
    <row r="5084" spans="1:11">
      <c r="A5084" s="57">
        <v>41334</v>
      </c>
      <c r="B5084">
        <v>59513</v>
      </c>
      <c r="C5084">
        <v>4848901.2300000004</v>
      </c>
      <c r="D5084">
        <v>4848901.2300000004</v>
      </c>
      <c r="E5084">
        <v>4848901.2300000004</v>
      </c>
      <c r="F5084">
        <v>5251</v>
      </c>
      <c r="G5084" t="s">
        <v>370</v>
      </c>
      <c r="H5084" t="s">
        <v>265</v>
      </c>
      <c r="I5084" t="s">
        <v>268</v>
      </c>
      <c r="J5084">
        <v>0.5</v>
      </c>
      <c r="K5084">
        <v>0</v>
      </c>
    </row>
    <row r="5085" spans="1:11">
      <c r="A5085" s="57">
        <v>41334</v>
      </c>
      <c r="B5085">
        <v>95</v>
      </c>
      <c r="C5085">
        <v>14475.75</v>
      </c>
      <c r="D5085">
        <v>14914.91</v>
      </c>
      <c r="E5085">
        <v>14914.91</v>
      </c>
      <c r="F5085">
        <v>5251</v>
      </c>
      <c r="G5085" t="s">
        <v>370</v>
      </c>
      <c r="H5085" t="s">
        <v>267</v>
      </c>
      <c r="I5085" t="s">
        <v>268</v>
      </c>
      <c r="J5085">
        <v>0.5</v>
      </c>
      <c r="K5085">
        <v>0</v>
      </c>
    </row>
    <row r="5086" spans="1:11">
      <c r="A5086" s="57">
        <v>41334</v>
      </c>
      <c r="B5086">
        <v>1452</v>
      </c>
      <c r="C5086">
        <v>160503.66</v>
      </c>
      <c r="D5086">
        <v>160503.66</v>
      </c>
      <c r="E5086">
        <v>160503.66</v>
      </c>
      <c r="F5086">
        <v>5261</v>
      </c>
      <c r="G5086" t="s">
        <v>366</v>
      </c>
      <c r="H5086" t="s">
        <v>265</v>
      </c>
      <c r="I5086" t="s">
        <v>268</v>
      </c>
      <c r="J5086">
        <v>0.5</v>
      </c>
      <c r="K5086">
        <v>0</v>
      </c>
    </row>
    <row r="5087" spans="1:11">
      <c r="A5087" s="57">
        <v>41334</v>
      </c>
      <c r="B5087">
        <v>8</v>
      </c>
      <c r="C5087">
        <v>2704.02</v>
      </c>
      <c r="D5087">
        <v>2785.12</v>
      </c>
      <c r="E5087">
        <v>2785.12</v>
      </c>
      <c r="F5087">
        <v>5261</v>
      </c>
      <c r="G5087" t="s">
        <v>366</v>
      </c>
      <c r="H5087" t="s">
        <v>267</v>
      </c>
      <c r="I5087" t="s">
        <v>268</v>
      </c>
      <c r="J5087">
        <v>0.5</v>
      </c>
      <c r="K5087">
        <v>0</v>
      </c>
    </row>
    <row r="5088" spans="1:11">
      <c r="A5088" s="57">
        <v>41334</v>
      </c>
      <c r="B5088">
        <v>2</v>
      </c>
      <c r="C5088">
        <v>602.62</v>
      </c>
      <c r="D5088">
        <v>620.70000000000005</v>
      </c>
      <c r="E5088">
        <v>620.70000000000005</v>
      </c>
      <c r="F5088">
        <v>5271</v>
      </c>
      <c r="G5088" t="s">
        <v>557</v>
      </c>
      <c r="H5088" t="s">
        <v>267</v>
      </c>
      <c r="I5088" t="s">
        <v>271</v>
      </c>
      <c r="J5088">
        <v>0.52</v>
      </c>
      <c r="K5088">
        <v>0</v>
      </c>
    </row>
    <row r="5089" spans="1:11">
      <c r="A5089" s="57">
        <v>41334</v>
      </c>
      <c r="B5089">
        <v>3970</v>
      </c>
      <c r="C5089">
        <v>987393.79</v>
      </c>
      <c r="D5089">
        <v>987393.79</v>
      </c>
      <c r="E5089">
        <v>987393.79</v>
      </c>
      <c r="F5089">
        <v>5300</v>
      </c>
      <c r="G5089" t="s">
        <v>371</v>
      </c>
      <c r="H5089" t="s">
        <v>265</v>
      </c>
      <c r="I5089" t="s">
        <v>266</v>
      </c>
      <c r="J5089">
        <v>0.5</v>
      </c>
      <c r="K5089">
        <v>0</v>
      </c>
    </row>
    <row r="5090" spans="1:11">
      <c r="A5090" s="57">
        <v>41334</v>
      </c>
      <c r="B5090">
        <v>65</v>
      </c>
      <c r="C5090">
        <v>10397.709999999999</v>
      </c>
      <c r="D5090">
        <v>10713.33</v>
      </c>
      <c r="E5090">
        <v>10713.33</v>
      </c>
      <c r="F5090">
        <v>5300</v>
      </c>
      <c r="G5090" t="s">
        <v>371</v>
      </c>
      <c r="H5090" t="s">
        <v>267</v>
      </c>
      <c r="I5090" t="s">
        <v>266</v>
      </c>
      <c r="J5090">
        <v>0.5</v>
      </c>
      <c r="K5090">
        <v>0</v>
      </c>
    </row>
    <row r="5091" spans="1:11">
      <c r="A5091" s="57">
        <v>41334</v>
      </c>
      <c r="B5091">
        <v>1</v>
      </c>
      <c r="C5091">
        <v>90.33</v>
      </c>
      <c r="D5091">
        <v>0</v>
      </c>
      <c r="E5091">
        <v>90.33</v>
      </c>
      <c r="F5091">
        <v>5309</v>
      </c>
      <c r="G5091" t="s">
        <v>372</v>
      </c>
      <c r="H5091" t="s">
        <v>265</v>
      </c>
      <c r="I5091">
        <v>0</v>
      </c>
      <c r="J5091">
        <v>0</v>
      </c>
      <c r="K5091">
        <v>0</v>
      </c>
    </row>
    <row r="5092" spans="1:11">
      <c r="A5092" s="57">
        <v>41334</v>
      </c>
      <c r="B5092">
        <v>2587</v>
      </c>
      <c r="C5092">
        <v>342989.96</v>
      </c>
      <c r="D5092">
        <v>342989.96</v>
      </c>
      <c r="E5092">
        <v>342989.96</v>
      </c>
      <c r="F5092">
        <v>5309</v>
      </c>
      <c r="G5092" t="s">
        <v>372</v>
      </c>
      <c r="H5092" t="s">
        <v>265</v>
      </c>
      <c r="I5092" t="s">
        <v>268</v>
      </c>
      <c r="J5092">
        <v>0.5</v>
      </c>
      <c r="K5092">
        <v>0</v>
      </c>
    </row>
    <row r="5093" spans="1:11">
      <c r="A5093" s="57">
        <v>41334</v>
      </c>
      <c r="B5093">
        <v>1822</v>
      </c>
      <c r="C5093">
        <v>210991.9</v>
      </c>
      <c r="D5093">
        <v>217373.5</v>
      </c>
      <c r="E5093">
        <v>217373.5</v>
      </c>
      <c r="F5093">
        <v>5309</v>
      </c>
      <c r="G5093" t="s">
        <v>372</v>
      </c>
      <c r="H5093" t="s">
        <v>267</v>
      </c>
      <c r="I5093" t="s">
        <v>268</v>
      </c>
      <c r="J5093">
        <v>0.5</v>
      </c>
      <c r="K5093">
        <v>0</v>
      </c>
    </row>
    <row r="5094" spans="1:11">
      <c r="A5094" s="57">
        <v>41334</v>
      </c>
      <c r="B5094">
        <v>265</v>
      </c>
      <c r="C5094">
        <v>45324.22</v>
      </c>
      <c r="D5094">
        <v>45324.22</v>
      </c>
      <c r="E5094">
        <v>45324.22</v>
      </c>
      <c r="F5094">
        <v>5310</v>
      </c>
      <c r="G5094" t="s">
        <v>373</v>
      </c>
      <c r="H5094" t="s">
        <v>265</v>
      </c>
      <c r="I5094" t="s">
        <v>266</v>
      </c>
      <c r="J5094">
        <v>0.5</v>
      </c>
      <c r="K5094">
        <v>0</v>
      </c>
    </row>
    <row r="5095" spans="1:11">
      <c r="A5095" s="57">
        <v>41334</v>
      </c>
      <c r="B5095">
        <v>499</v>
      </c>
      <c r="C5095">
        <v>36152.239999999998</v>
      </c>
      <c r="D5095">
        <v>37262.54</v>
      </c>
      <c r="E5095">
        <v>37262.54</v>
      </c>
      <c r="F5095">
        <v>5310</v>
      </c>
      <c r="G5095" t="s">
        <v>373</v>
      </c>
      <c r="H5095" t="s">
        <v>267</v>
      </c>
      <c r="I5095" t="s">
        <v>266</v>
      </c>
      <c r="J5095">
        <v>0.5</v>
      </c>
      <c r="K5095">
        <v>0</v>
      </c>
    </row>
    <row r="5096" spans="1:11">
      <c r="A5096" s="57">
        <v>41334</v>
      </c>
      <c r="B5096">
        <v>7</v>
      </c>
      <c r="C5096">
        <v>2187.77</v>
      </c>
      <c r="D5096">
        <v>0</v>
      </c>
      <c r="E5096">
        <v>2187.77</v>
      </c>
      <c r="F5096">
        <v>5311</v>
      </c>
      <c r="G5096" t="s">
        <v>374</v>
      </c>
      <c r="H5096" t="s">
        <v>265</v>
      </c>
      <c r="I5096">
        <v>0</v>
      </c>
      <c r="J5096">
        <v>0</v>
      </c>
      <c r="K5096">
        <v>0</v>
      </c>
    </row>
    <row r="5097" spans="1:11">
      <c r="A5097" s="57">
        <v>41334</v>
      </c>
      <c r="B5097">
        <v>155387</v>
      </c>
      <c r="C5097">
        <v>12604190.539999999</v>
      </c>
      <c r="D5097">
        <v>12604190.539999999</v>
      </c>
      <c r="E5097">
        <v>12604190.539999999</v>
      </c>
      <c r="F5097">
        <v>5311</v>
      </c>
      <c r="G5097" t="s">
        <v>374</v>
      </c>
      <c r="H5097" t="s">
        <v>265</v>
      </c>
      <c r="I5097" t="s">
        <v>272</v>
      </c>
      <c r="J5097">
        <v>0.47</v>
      </c>
      <c r="K5097">
        <v>0</v>
      </c>
    </row>
    <row r="5098" spans="1:11">
      <c r="A5098" s="57">
        <v>41334</v>
      </c>
      <c r="B5098">
        <v>3342</v>
      </c>
      <c r="C5098">
        <v>445682.08</v>
      </c>
      <c r="D5098">
        <v>459766.58</v>
      </c>
      <c r="E5098">
        <v>459766.58</v>
      </c>
      <c r="F5098">
        <v>5311</v>
      </c>
      <c r="G5098" t="s">
        <v>374</v>
      </c>
      <c r="H5098" t="s">
        <v>267</v>
      </c>
      <c r="I5098" t="s">
        <v>272</v>
      </c>
      <c r="J5098">
        <v>0.47</v>
      </c>
      <c r="K5098">
        <v>0</v>
      </c>
    </row>
    <row r="5099" spans="1:11">
      <c r="A5099" s="57">
        <v>41334</v>
      </c>
      <c r="B5099">
        <v>22</v>
      </c>
      <c r="C5099">
        <v>1005.41</v>
      </c>
      <c r="D5099">
        <v>1035.57</v>
      </c>
      <c r="E5099">
        <v>1035.57</v>
      </c>
      <c r="F5099">
        <v>5331</v>
      </c>
      <c r="G5099" t="s">
        <v>375</v>
      </c>
      <c r="H5099" t="s">
        <v>267</v>
      </c>
      <c r="I5099" t="s">
        <v>268</v>
      </c>
      <c r="J5099">
        <v>0.5</v>
      </c>
      <c r="K5099">
        <v>0</v>
      </c>
    </row>
    <row r="5100" spans="1:11">
      <c r="A5100" s="57">
        <v>41334</v>
      </c>
      <c r="B5100">
        <v>328</v>
      </c>
      <c r="C5100">
        <v>48158.68</v>
      </c>
      <c r="D5100">
        <v>48158.68</v>
      </c>
      <c r="E5100">
        <v>48158.68</v>
      </c>
      <c r="F5100">
        <v>5399</v>
      </c>
      <c r="G5100" t="s">
        <v>376</v>
      </c>
      <c r="H5100" t="s">
        <v>265</v>
      </c>
      <c r="I5100" t="s">
        <v>266</v>
      </c>
      <c r="J5100">
        <v>0.5</v>
      </c>
      <c r="K5100">
        <v>0</v>
      </c>
    </row>
    <row r="5101" spans="1:11">
      <c r="A5101" s="57">
        <v>41334</v>
      </c>
      <c r="B5101">
        <v>173</v>
      </c>
      <c r="C5101">
        <v>13761.67</v>
      </c>
      <c r="D5101">
        <v>14201.69</v>
      </c>
      <c r="E5101">
        <v>14201.69</v>
      </c>
      <c r="F5101">
        <v>5399</v>
      </c>
      <c r="G5101" t="s">
        <v>376</v>
      </c>
      <c r="H5101" t="s">
        <v>267</v>
      </c>
      <c r="I5101" t="s">
        <v>266</v>
      </c>
      <c r="J5101">
        <v>0.5</v>
      </c>
      <c r="K5101">
        <v>0</v>
      </c>
    </row>
    <row r="5102" spans="1:11">
      <c r="A5102" s="57">
        <v>41334</v>
      </c>
      <c r="B5102">
        <v>15</v>
      </c>
      <c r="C5102">
        <v>771.57</v>
      </c>
      <c r="D5102">
        <v>0</v>
      </c>
      <c r="E5102">
        <v>771.57</v>
      </c>
      <c r="F5102">
        <v>5411</v>
      </c>
      <c r="G5102" t="s">
        <v>377</v>
      </c>
      <c r="H5102" t="s">
        <v>265</v>
      </c>
      <c r="I5102">
        <v>0</v>
      </c>
      <c r="J5102">
        <v>0</v>
      </c>
      <c r="K5102">
        <v>0</v>
      </c>
    </row>
    <row r="5103" spans="1:11">
      <c r="A5103" s="57">
        <v>41334</v>
      </c>
      <c r="B5103">
        <v>627074</v>
      </c>
      <c r="C5103">
        <v>38026634.539999999</v>
      </c>
      <c r="D5103">
        <v>38026634.539999999</v>
      </c>
      <c r="E5103">
        <v>38026634.539999999</v>
      </c>
      <c r="F5103">
        <v>5411</v>
      </c>
      <c r="G5103" t="s">
        <v>377</v>
      </c>
      <c r="H5103" t="s">
        <v>265</v>
      </c>
      <c r="I5103" t="s">
        <v>266</v>
      </c>
      <c r="J5103">
        <v>0.5</v>
      </c>
      <c r="K5103">
        <v>0</v>
      </c>
    </row>
    <row r="5104" spans="1:11">
      <c r="A5104" s="57">
        <v>41334</v>
      </c>
      <c r="B5104">
        <v>2653</v>
      </c>
      <c r="C5104">
        <v>199154.25</v>
      </c>
      <c r="D5104">
        <v>205140.57</v>
      </c>
      <c r="E5104">
        <v>205140.57</v>
      </c>
      <c r="F5104">
        <v>5411</v>
      </c>
      <c r="G5104" t="s">
        <v>377</v>
      </c>
      <c r="H5104" t="s">
        <v>267</v>
      </c>
      <c r="I5104" t="s">
        <v>266</v>
      </c>
      <c r="J5104">
        <v>0.5</v>
      </c>
      <c r="K5104">
        <v>0</v>
      </c>
    </row>
    <row r="5105" spans="1:11">
      <c r="A5105" s="57">
        <v>41334</v>
      </c>
      <c r="B5105">
        <v>2</v>
      </c>
      <c r="C5105">
        <v>108.79</v>
      </c>
      <c r="D5105">
        <v>108.79</v>
      </c>
      <c r="E5105">
        <v>108.79</v>
      </c>
      <c r="F5105">
        <v>5422</v>
      </c>
      <c r="G5105" t="s">
        <v>378</v>
      </c>
      <c r="H5105" t="s">
        <v>265</v>
      </c>
      <c r="I5105" t="s">
        <v>268</v>
      </c>
      <c r="J5105">
        <v>0.5</v>
      </c>
      <c r="K5105">
        <v>0</v>
      </c>
    </row>
    <row r="5106" spans="1:11">
      <c r="A5106" s="57">
        <v>41334</v>
      </c>
      <c r="B5106">
        <v>10</v>
      </c>
      <c r="C5106">
        <v>625.59</v>
      </c>
      <c r="D5106">
        <v>644.37</v>
      </c>
      <c r="E5106">
        <v>644.37</v>
      </c>
      <c r="F5106">
        <v>5422</v>
      </c>
      <c r="G5106" t="s">
        <v>378</v>
      </c>
      <c r="H5106" t="s">
        <v>267</v>
      </c>
      <c r="I5106" t="s">
        <v>268</v>
      </c>
      <c r="J5106">
        <v>0.5</v>
      </c>
      <c r="K5106">
        <v>0</v>
      </c>
    </row>
    <row r="5107" spans="1:11">
      <c r="A5107" s="57">
        <v>41334</v>
      </c>
      <c r="B5107">
        <v>1581</v>
      </c>
      <c r="C5107">
        <v>84094.14</v>
      </c>
      <c r="D5107">
        <v>84094.14</v>
      </c>
      <c r="E5107">
        <v>84094.14</v>
      </c>
      <c r="F5107">
        <v>5441</v>
      </c>
      <c r="G5107" t="s">
        <v>379</v>
      </c>
      <c r="H5107" t="s">
        <v>265</v>
      </c>
      <c r="I5107" t="s">
        <v>268</v>
      </c>
      <c r="J5107">
        <v>0.5</v>
      </c>
      <c r="K5107">
        <v>0</v>
      </c>
    </row>
    <row r="5108" spans="1:11">
      <c r="A5108" s="57">
        <v>41334</v>
      </c>
      <c r="B5108">
        <v>91</v>
      </c>
      <c r="C5108">
        <v>3936.39</v>
      </c>
      <c r="D5108">
        <v>4054.45</v>
      </c>
      <c r="E5108">
        <v>4054.45</v>
      </c>
      <c r="F5108">
        <v>5441</v>
      </c>
      <c r="G5108" t="s">
        <v>379</v>
      </c>
      <c r="H5108" t="s">
        <v>267</v>
      </c>
      <c r="I5108" t="s">
        <v>268</v>
      </c>
      <c r="J5108">
        <v>0.5</v>
      </c>
      <c r="K5108">
        <v>0</v>
      </c>
    </row>
    <row r="5109" spans="1:11">
      <c r="A5109" s="57">
        <v>41334</v>
      </c>
      <c r="B5109">
        <v>6</v>
      </c>
      <c r="C5109">
        <v>216.63</v>
      </c>
      <c r="D5109">
        <v>223.11</v>
      </c>
      <c r="E5109">
        <v>223.11</v>
      </c>
      <c r="F5109">
        <v>5451</v>
      </c>
      <c r="G5109" t="s">
        <v>380</v>
      </c>
      <c r="H5109" t="s">
        <v>267</v>
      </c>
      <c r="I5109" t="s">
        <v>266</v>
      </c>
      <c r="J5109">
        <v>0.5</v>
      </c>
      <c r="K5109">
        <v>0</v>
      </c>
    </row>
    <row r="5110" spans="1:11">
      <c r="A5110" s="57">
        <v>41334</v>
      </c>
      <c r="B5110">
        <v>405</v>
      </c>
      <c r="C5110">
        <v>18511.310000000001</v>
      </c>
      <c r="D5110">
        <v>18511.310000000001</v>
      </c>
      <c r="E5110">
        <v>18511.310000000001</v>
      </c>
      <c r="F5110">
        <v>5462</v>
      </c>
      <c r="G5110" t="s">
        <v>381</v>
      </c>
      <c r="H5110" t="s">
        <v>265</v>
      </c>
      <c r="I5110" t="s">
        <v>266</v>
      </c>
      <c r="J5110">
        <v>0.5</v>
      </c>
      <c r="K5110">
        <v>0</v>
      </c>
    </row>
    <row r="5111" spans="1:11">
      <c r="A5111" s="57">
        <v>41334</v>
      </c>
      <c r="B5111">
        <v>31</v>
      </c>
      <c r="C5111">
        <v>1167.81</v>
      </c>
      <c r="D5111">
        <v>1202.81</v>
      </c>
      <c r="E5111">
        <v>1202.81</v>
      </c>
      <c r="F5111">
        <v>5462</v>
      </c>
      <c r="G5111" t="s">
        <v>381</v>
      </c>
      <c r="H5111" t="s">
        <v>267</v>
      </c>
      <c r="I5111" t="s">
        <v>266</v>
      </c>
      <c r="J5111">
        <v>0.5</v>
      </c>
      <c r="K5111">
        <v>0</v>
      </c>
    </row>
    <row r="5112" spans="1:11">
      <c r="A5112" s="57">
        <v>41334</v>
      </c>
      <c r="B5112">
        <v>27763</v>
      </c>
      <c r="C5112">
        <v>1517052.57</v>
      </c>
      <c r="D5112">
        <v>1517052.57</v>
      </c>
      <c r="E5112">
        <v>1517052.57</v>
      </c>
      <c r="F5112">
        <v>5499</v>
      </c>
      <c r="G5112" t="s">
        <v>382</v>
      </c>
      <c r="H5112" t="s">
        <v>265</v>
      </c>
      <c r="I5112" t="s">
        <v>266</v>
      </c>
      <c r="J5112">
        <v>0.5</v>
      </c>
      <c r="K5112">
        <v>0</v>
      </c>
    </row>
    <row r="5113" spans="1:11">
      <c r="A5113" s="57">
        <v>41334</v>
      </c>
      <c r="B5113">
        <v>628</v>
      </c>
      <c r="C5113">
        <v>44844.26</v>
      </c>
      <c r="D5113">
        <v>46009.86</v>
      </c>
      <c r="E5113">
        <v>46009.86</v>
      </c>
      <c r="F5113">
        <v>5499</v>
      </c>
      <c r="G5113" t="s">
        <v>382</v>
      </c>
      <c r="H5113" t="s">
        <v>267</v>
      </c>
      <c r="I5113" t="s">
        <v>266</v>
      </c>
      <c r="J5113">
        <v>0.5</v>
      </c>
      <c r="K5113">
        <v>0</v>
      </c>
    </row>
    <row r="5114" spans="1:11">
      <c r="A5114" s="57">
        <v>41334</v>
      </c>
      <c r="B5114">
        <v>3885</v>
      </c>
      <c r="C5114">
        <v>3366539.03</v>
      </c>
      <c r="D5114">
        <v>3366539.03</v>
      </c>
      <c r="E5114">
        <v>3366539.03</v>
      </c>
      <c r="F5114">
        <v>5511</v>
      </c>
      <c r="G5114" t="s">
        <v>383</v>
      </c>
      <c r="H5114" t="s">
        <v>265</v>
      </c>
      <c r="I5114" t="s">
        <v>271</v>
      </c>
      <c r="J5114">
        <v>0.52</v>
      </c>
      <c r="K5114">
        <v>0</v>
      </c>
    </row>
    <row r="5115" spans="1:11">
      <c r="A5115" s="57">
        <v>41334</v>
      </c>
      <c r="B5115">
        <v>34</v>
      </c>
      <c r="C5115">
        <v>13579.85</v>
      </c>
      <c r="D5115">
        <v>14036.87</v>
      </c>
      <c r="E5115">
        <v>14036.87</v>
      </c>
      <c r="F5115">
        <v>5511</v>
      </c>
      <c r="G5115" t="s">
        <v>383</v>
      </c>
      <c r="H5115" t="s">
        <v>267</v>
      </c>
      <c r="I5115" t="s">
        <v>271</v>
      </c>
      <c r="J5115">
        <v>0.52</v>
      </c>
      <c r="K5115">
        <v>0</v>
      </c>
    </row>
    <row r="5116" spans="1:11">
      <c r="A5116" s="57">
        <v>41334</v>
      </c>
      <c r="B5116">
        <v>1</v>
      </c>
      <c r="C5116">
        <v>41.5</v>
      </c>
      <c r="D5116">
        <v>42.74</v>
      </c>
      <c r="E5116">
        <v>42.74</v>
      </c>
      <c r="F5116">
        <v>5521</v>
      </c>
      <c r="G5116" t="s">
        <v>573</v>
      </c>
      <c r="H5116" t="s">
        <v>267</v>
      </c>
      <c r="I5116" t="s">
        <v>271</v>
      </c>
      <c r="J5116">
        <v>0.52</v>
      </c>
      <c r="K5116">
        <v>0</v>
      </c>
    </row>
    <row r="5117" spans="1:11">
      <c r="A5117" s="57">
        <v>41334</v>
      </c>
      <c r="B5117">
        <v>2</v>
      </c>
      <c r="C5117">
        <v>98.5</v>
      </c>
      <c r="D5117">
        <v>101.46</v>
      </c>
      <c r="E5117">
        <v>101.46</v>
      </c>
      <c r="F5117">
        <v>5531</v>
      </c>
      <c r="G5117" t="s">
        <v>384</v>
      </c>
      <c r="H5117" t="s">
        <v>267</v>
      </c>
      <c r="I5117" t="s">
        <v>268</v>
      </c>
      <c r="J5117">
        <v>0.5</v>
      </c>
      <c r="K5117">
        <v>0</v>
      </c>
    </row>
    <row r="5118" spans="1:11">
      <c r="A5118" s="57">
        <v>41334</v>
      </c>
      <c r="B5118">
        <v>1229</v>
      </c>
      <c r="C5118">
        <v>541216.82999999996</v>
      </c>
      <c r="D5118">
        <v>541216.82999999996</v>
      </c>
      <c r="E5118">
        <v>541216.82999999996</v>
      </c>
      <c r="F5118">
        <v>5532</v>
      </c>
      <c r="G5118" t="s">
        <v>385</v>
      </c>
      <c r="H5118" t="s">
        <v>265</v>
      </c>
      <c r="I5118" t="s">
        <v>271</v>
      </c>
      <c r="J5118">
        <v>0.52</v>
      </c>
      <c r="K5118">
        <v>0</v>
      </c>
    </row>
    <row r="5119" spans="1:11">
      <c r="A5119" s="57">
        <v>41334</v>
      </c>
      <c r="B5119">
        <v>7</v>
      </c>
      <c r="C5119">
        <v>7154.67</v>
      </c>
      <c r="D5119">
        <v>7369.31</v>
      </c>
      <c r="E5119">
        <v>7369.31</v>
      </c>
      <c r="F5119">
        <v>5532</v>
      </c>
      <c r="G5119" t="s">
        <v>385</v>
      </c>
      <c r="H5119" t="s">
        <v>267</v>
      </c>
      <c r="I5119" t="s">
        <v>271</v>
      </c>
      <c r="J5119">
        <v>0.52</v>
      </c>
      <c r="K5119">
        <v>0</v>
      </c>
    </row>
    <row r="5120" spans="1:11">
      <c r="A5120" s="57">
        <v>41334</v>
      </c>
      <c r="B5120">
        <v>5568</v>
      </c>
      <c r="C5120">
        <v>615806.96</v>
      </c>
      <c r="D5120">
        <v>615806.96</v>
      </c>
      <c r="E5120">
        <v>615806.96</v>
      </c>
      <c r="F5120">
        <v>5533</v>
      </c>
      <c r="G5120" t="s">
        <v>386</v>
      </c>
      <c r="H5120" t="s">
        <v>265</v>
      </c>
      <c r="I5120" t="s">
        <v>271</v>
      </c>
      <c r="J5120">
        <v>0.52</v>
      </c>
      <c r="K5120">
        <v>0</v>
      </c>
    </row>
    <row r="5121" spans="1:11">
      <c r="A5121" s="57">
        <v>41334</v>
      </c>
      <c r="B5121">
        <v>47</v>
      </c>
      <c r="C5121">
        <v>15006.42</v>
      </c>
      <c r="D5121">
        <v>15464.02</v>
      </c>
      <c r="E5121">
        <v>15464.02</v>
      </c>
      <c r="F5121">
        <v>5533</v>
      </c>
      <c r="G5121" t="s">
        <v>386</v>
      </c>
      <c r="H5121" t="s">
        <v>267</v>
      </c>
      <c r="I5121" t="s">
        <v>271</v>
      </c>
      <c r="J5121">
        <v>0.52</v>
      </c>
      <c r="K5121">
        <v>0</v>
      </c>
    </row>
    <row r="5122" spans="1:11">
      <c r="A5122" s="57">
        <v>41334</v>
      </c>
      <c r="B5122">
        <v>12</v>
      </c>
      <c r="C5122">
        <v>701.99</v>
      </c>
      <c r="D5122">
        <v>0</v>
      </c>
      <c r="E5122">
        <v>701.99</v>
      </c>
      <c r="F5122">
        <v>5541</v>
      </c>
      <c r="G5122" t="s">
        <v>387</v>
      </c>
      <c r="H5122" t="s">
        <v>265</v>
      </c>
      <c r="I5122">
        <v>0</v>
      </c>
      <c r="J5122">
        <v>0</v>
      </c>
      <c r="K5122">
        <v>0</v>
      </c>
    </row>
    <row r="5123" spans="1:11">
      <c r="A5123" s="57">
        <v>41334</v>
      </c>
      <c r="B5123">
        <v>249857</v>
      </c>
      <c r="C5123">
        <v>16453074.050000001</v>
      </c>
      <c r="D5123">
        <v>16453074.050000001</v>
      </c>
      <c r="E5123">
        <v>16453074.050000001</v>
      </c>
      <c r="F5123">
        <v>5541</v>
      </c>
      <c r="G5123" t="s">
        <v>387</v>
      </c>
      <c r="H5123" t="s">
        <v>265</v>
      </c>
      <c r="I5123" t="s">
        <v>273</v>
      </c>
      <c r="J5123">
        <v>0.48</v>
      </c>
      <c r="K5123">
        <v>0</v>
      </c>
    </row>
    <row r="5124" spans="1:11">
      <c r="A5124" s="57">
        <v>41334</v>
      </c>
      <c r="B5124">
        <v>1104</v>
      </c>
      <c r="C5124">
        <v>57369.74</v>
      </c>
      <c r="D5124">
        <v>59098.9</v>
      </c>
      <c r="E5124">
        <v>59098.9</v>
      </c>
      <c r="F5124">
        <v>5541</v>
      </c>
      <c r="G5124" t="s">
        <v>387</v>
      </c>
      <c r="H5124" t="s">
        <v>267</v>
      </c>
      <c r="I5124" t="s">
        <v>273</v>
      </c>
      <c r="J5124">
        <v>0.48</v>
      </c>
      <c r="K5124">
        <v>0</v>
      </c>
    </row>
    <row r="5125" spans="1:11">
      <c r="A5125" s="57">
        <v>41334</v>
      </c>
      <c r="B5125">
        <v>107</v>
      </c>
      <c r="C5125">
        <v>4438.1400000000003</v>
      </c>
      <c r="D5125">
        <v>4573.24</v>
      </c>
      <c r="E5125">
        <v>4573.24</v>
      </c>
      <c r="F5125">
        <v>5542</v>
      </c>
      <c r="G5125" t="s">
        <v>388</v>
      </c>
      <c r="H5125" t="s">
        <v>267</v>
      </c>
      <c r="I5125" t="s">
        <v>273</v>
      </c>
      <c r="J5125">
        <v>0.48</v>
      </c>
      <c r="K5125">
        <v>0</v>
      </c>
    </row>
    <row r="5126" spans="1:11">
      <c r="A5126" s="57">
        <v>41334</v>
      </c>
      <c r="B5126">
        <v>434</v>
      </c>
      <c r="C5126">
        <v>70825.09</v>
      </c>
      <c r="D5126">
        <v>70825.09</v>
      </c>
      <c r="E5126">
        <v>70825.09</v>
      </c>
      <c r="F5126">
        <v>5551</v>
      </c>
      <c r="G5126" t="s">
        <v>389</v>
      </c>
      <c r="H5126" t="s">
        <v>265</v>
      </c>
      <c r="I5126" t="s">
        <v>268</v>
      </c>
      <c r="J5126">
        <v>0.5</v>
      </c>
      <c r="K5126">
        <v>0</v>
      </c>
    </row>
    <row r="5127" spans="1:11">
      <c r="A5127" s="57">
        <v>41334</v>
      </c>
      <c r="B5127">
        <v>10</v>
      </c>
      <c r="C5127">
        <v>7298.95</v>
      </c>
      <c r="D5127">
        <v>7517.91</v>
      </c>
      <c r="E5127">
        <v>7517.91</v>
      </c>
      <c r="F5127">
        <v>5551</v>
      </c>
      <c r="G5127" t="s">
        <v>389</v>
      </c>
      <c r="H5127" t="s">
        <v>267</v>
      </c>
      <c r="I5127" t="s">
        <v>268</v>
      </c>
      <c r="J5127">
        <v>0.5</v>
      </c>
      <c r="K5127">
        <v>0</v>
      </c>
    </row>
    <row r="5128" spans="1:11">
      <c r="A5128" s="57">
        <v>41334</v>
      </c>
      <c r="B5128">
        <v>17</v>
      </c>
      <c r="C5128">
        <v>14542.1</v>
      </c>
      <c r="D5128">
        <v>14542.1</v>
      </c>
      <c r="E5128">
        <v>14542.1</v>
      </c>
      <c r="F5128">
        <v>5561</v>
      </c>
      <c r="G5128" t="s">
        <v>390</v>
      </c>
      <c r="H5128" t="s">
        <v>265</v>
      </c>
      <c r="I5128" t="s">
        <v>268</v>
      </c>
      <c r="J5128">
        <v>0.5</v>
      </c>
      <c r="K5128">
        <v>0</v>
      </c>
    </row>
    <row r="5129" spans="1:11">
      <c r="A5129" s="57">
        <v>41334</v>
      </c>
      <c r="B5129">
        <v>5</v>
      </c>
      <c r="C5129">
        <v>1294.1300000000001</v>
      </c>
      <c r="D5129">
        <v>1332.97</v>
      </c>
      <c r="E5129">
        <v>1332.97</v>
      </c>
      <c r="F5129">
        <v>5561</v>
      </c>
      <c r="G5129" t="s">
        <v>390</v>
      </c>
      <c r="H5129" t="s">
        <v>267</v>
      </c>
      <c r="I5129" t="s">
        <v>268</v>
      </c>
      <c r="J5129">
        <v>0.5</v>
      </c>
      <c r="K5129">
        <v>0</v>
      </c>
    </row>
    <row r="5130" spans="1:11">
      <c r="A5130" s="57">
        <v>41334</v>
      </c>
      <c r="B5130">
        <v>251</v>
      </c>
      <c r="C5130">
        <v>91754.91</v>
      </c>
      <c r="D5130">
        <v>91754.91</v>
      </c>
      <c r="E5130">
        <v>91754.91</v>
      </c>
      <c r="F5130">
        <v>5571</v>
      </c>
      <c r="G5130" t="s">
        <v>391</v>
      </c>
      <c r="H5130" t="s">
        <v>265</v>
      </c>
      <c r="I5130" t="s">
        <v>268</v>
      </c>
      <c r="J5130">
        <v>0.5</v>
      </c>
      <c r="K5130">
        <v>0</v>
      </c>
    </row>
    <row r="5131" spans="1:11">
      <c r="A5131" s="57">
        <v>41334</v>
      </c>
      <c r="B5131">
        <v>33</v>
      </c>
      <c r="C5131">
        <v>17475.12</v>
      </c>
      <c r="D5131">
        <v>18059.8</v>
      </c>
      <c r="E5131">
        <v>18059.8</v>
      </c>
      <c r="F5131">
        <v>5571</v>
      </c>
      <c r="G5131" t="s">
        <v>391</v>
      </c>
      <c r="H5131" t="s">
        <v>267</v>
      </c>
      <c r="I5131" t="s">
        <v>268</v>
      </c>
      <c r="J5131">
        <v>0.5</v>
      </c>
      <c r="K5131">
        <v>0</v>
      </c>
    </row>
    <row r="5132" spans="1:11">
      <c r="A5132" s="57">
        <v>41334</v>
      </c>
      <c r="B5132">
        <v>1</v>
      </c>
      <c r="C5132">
        <v>171.52</v>
      </c>
      <c r="D5132">
        <v>176.66</v>
      </c>
      <c r="E5132">
        <v>176.66</v>
      </c>
      <c r="F5132">
        <v>5598</v>
      </c>
      <c r="G5132" t="s">
        <v>578</v>
      </c>
      <c r="H5132" t="s">
        <v>267</v>
      </c>
      <c r="I5132" t="s">
        <v>268</v>
      </c>
      <c r="J5132">
        <v>0.5</v>
      </c>
      <c r="K5132">
        <v>0</v>
      </c>
    </row>
    <row r="5133" spans="1:11">
      <c r="A5133" s="57">
        <v>41334</v>
      </c>
      <c r="B5133">
        <v>338</v>
      </c>
      <c r="C5133">
        <v>223012.92</v>
      </c>
      <c r="D5133">
        <v>223012.92</v>
      </c>
      <c r="E5133">
        <v>223012.92</v>
      </c>
      <c r="F5133">
        <v>5599</v>
      </c>
      <c r="G5133" t="s">
        <v>392</v>
      </c>
      <c r="H5133" t="s">
        <v>265</v>
      </c>
      <c r="I5133" t="s">
        <v>268</v>
      </c>
      <c r="J5133">
        <v>0.5</v>
      </c>
      <c r="K5133">
        <v>0</v>
      </c>
    </row>
    <row r="5134" spans="1:11">
      <c r="A5134" s="57">
        <v>41334</v>
      </c>
      <c r="B5134">
        <v>4</v>
      </c>
      <c r="C5134">
        <v>796.82</v>
      </c>
      <c r="D5134">
        <v>820.74</v>
      </c>
      <c r="E5134">
        <v>820.74</v>
      </c>
      <c r="F5134">
        <v>5599</v>
      </c>
      <c r="G5134" t="s">
        <v>392</v>
      </c>
      <c r="H5134" t="s">
        <v>267</v>
      </c>
      <c r="I5134" t="s">
        <v>268</v>
      </c>
      <c r="J5134">
        <v>0.5</v>
      </c>
      <c r="K5134">
        <v>0</v>
      </c>
    </row>
    <row r="5135" spans="1:11">
      <c r="A5135" s="57">
        <v>41334</v>
      </c>
      <c r="B5135">
        <v>2845</v>
      </c>
      <c r="C5135">
        <v>452354.94</v>
      </c>
      <c r="D5135">
        <v>452354.94</v>
      </c>
      <c r="E5135">
        <v>452354.94</v>
      </c>
      <c r="F5135">
        <v>5611</v>
      </c>
      <c r="G5135" t="s">
        <v>393</v>
      </c>
      <c r="H5135" t="s">
        <v>265</v>
      </c>
      <c r="I5135" t="s">
        <v>268</v>
      </c>
      <c r="J5135">
        <v>0.5</v>
      </c>
      <c r="K5135">
        <v>0</v>
      </c>
    </row>
    <row r="5136" spans="1:11">
      <c r="A5136" s="57">
        <v>41334</v>
      </c>
      <c r="B5136">
        <v>273</v>
      </c>
      <c r="C5136">
        <v>83001.429999999993</v>
      </c>
      <c r="D5136">
        <v>85576.55</v>
      </c>
      <c r="E5136">
        <v>85576.55</v>
      </c>
      <c r="F5136">
        <v>5611</v>
      </c>
      <c r="G5136" t="s">
        <v>393</v>
      </c>
      <c r="H5136" t="s">
        <v>267</v>
      </c>
      <c r="I5136" t="s">
        <v>268</v>
      </c>
      <c r="J5136">
        <v>0.5</v>
      </c>
      <c r="K5136">
        <v>0</v>
      </c>
    </row>
    <row r="5137" spans="1:11">
      <c r="A5137" s="57">
        <v>41334</v>
      </c>
      <c r="B5137">
        <v>1</v>
      </c>
      <c r="C5137">
        <v>39.950000000000003</v>
      </c>
      <c r="D5137">
        <v>0</v>
      </c>
      <c r="E5137">
        <v>39.950000000000003</v>
      </c>
      <c r="F5137">
        <v>5621</v>
      </c>
      <c r="G5137" t="s">
        <v>394</v>
      </c>
      <c r="H5137" t="s">
        <v>265</v>
      </c>
      <c r="I5137">
        <v>0</v>
      </c>
      <c r="J5137">
        <v>0</v>
      </c>
      <c r="K5137">
        <v>0</v>
      </c>
    </row>
    <row r="5138" spans="1:11">
      <c r="A5138" s="57">
        <v>41334</v>
      </c>
      <c r="B5138">
        <v>20058</v>
      </c>
      <c r="C5138">
        <v>1950651.07</v>
      </c>
      <c r="D5138">
        <v>1950651.07</v>
      </c>
      <c r="E5138">
        <v>1950651.07</v>
      </c>
      <c r="F5138">
        <v>5621</v>
      </c>
      <c r="G5138" t="s">
        <v>394</v>
      </c>
      <c r="H5138" t="s">
        <v>265</v>
      </c>
      <c r="I5138" t="s">
        <v>268</v>
      </c>
      <c r="J5138">
        <v>0.5</v>
      </c>
      <c r="K5138">
        <v>0</v>
      </c>
    </row>
    <row r="5139" spans="1:11">
      <c r="A5139" s="57">
        <v>41334</v>
      </c>
      <c r="B5139">
        <v>713</v>
      </c>
      <c r="C5139">
        <v>111970.63</v>
      </c>
      <c r="D5139">
        <v>115354.55</v>
      </c>
      <c r="E5139">
        <v>115354.55</v>
      </c>
      <c r="F5139">
        <v>5621</v>
      </c>
      <c r="G5139" t="s">
        <v>394</v>
      </c>
      <c r="H5139" t="s">
        <v>267</v>
      </c>
      <c r="I5139" t="s">
        <v>268</v>
      </c>
      <c r="J5139">
        <v>0.5</v>
      </c>
      <c r="K5139">
        <v>0</v>
      </c>
    </row>
    <row r="5140" spans="1:11">
      <c r="A5140" s="57">
        <v>41334</v>
      </c>
      <c r="B5140">
        <v>3429</v>
      </c>
      <c r="C5140">
        <v>355759.66</v>
      </c>
      <c r="D5140">
        <v>355759.66</v>
      </c>
      <c r="E5140">
        <v>355759.66</v>
      </c>
      <c r="F5140">
        <v>5631</v>
      </c>
      <c r="G5140" t="s">
        <v>395</v>
      </c>
      <c r="H5140" t="s">
        <v>265</v>
      </c>
      <c r="I5140" t="s">
        <v>268</v>
      </c>
      <c r="J5140">
        <v>0.5</v>
      </c>
      <c r="K5140">
        <v>0</v>
      </c>
    </row>
    <row r="5141" spans="1:11">
      <c r="A5141" s="57">
        <v>41334</v>
      </c>
      <c r="B5141">
        <v>219</v>
      </c>
      <c r="C5141">
        <v>41726.83</v>
      </c>
      <c r="D5141">
        <v>43007.43</v>
      </c>
      <c r="E5141">
        <v>43007.43</v>
      </c>
      <c r="F5141">
        <v>5631</v>
      </c>
      <c r="G5141" t="s">
        <v>395</v>
      </c>
      <c r="H5141" t="s">
        <v>267</v>
      </c>
      <c r="I5141" t="s">
        <v>268</v>
      </c>
      <c r="J5141">
        <v>0.5</v>
      </c>
      <c r="K5141">
        <v>0</v>
      </c>
    </row>
    <row r="5142" spans="1:11">
      <c r="A5142" s="57">
        <v>41334</v>
      </c>
      <c r="B5142">
        <v>1</v>
      </c>
      <c r="C5142">
        <v>42.98</v>
      </c>
      <c r="D5142">
        <v>0</v>
      </c>
      <c r="E5142">
        <v>42.98</v>
      </c>
      <c r="F5142">
        <v>5641</v>
      </c>
      <c r="G5142" t="s">
        <v>396</v>
      </c>
      <c r="H5142" t="s">
        <v>265</v>
      </c>
      <c r="I5142">
        <v>0</v>
      </c>
      <c r="J5142">
        <v>0</v>
      </c>
      <c r="K5142">
        <v>0</v>
      </c>
    </row>
    <row r="5143" spans="1:11">
      <c r="A5143" s="57">
        <v>41334</v>
      </c>
      <c r="B5143">
        <v>3237</v>
      </c>
      <c r="C5143">
        <v>273571.59999999998</v>
      </c>
      <c r="D5143">
        <v>273571.59999999998</v>
      </c>
      <c r="E5143">
        <v>273571.59999999998</v>
      </c>
      <c r="F5143">
        <v>5641</v>
      </c>
      <c r="G5143" t="s">
        <v>396</v>
      </c>
      <c r="H5143" t="s">
        <v>265</v>
      </c>
      <c r="I5143" t="s">
        <v>268</v>
      </c>
      <c r="J5143">
        <v>0.5</v>
      </c>
      <c r="K5143">
        <v>0</v>
      </c>
    </row>
    <row r="5144" spans="1:11">
      <c r="A5144" s="57">
        <v>41334</v>
      </c>
      <c r="B5144">
        <v>149</v>
      </c>
      <c r="C5144">
        <v>16910.55</v>
      </c>
      <c r="D5144">
        <v>17428.330000000002</v>
      </c>
      <c r="E5144">
        <v>17428.330000000002</v>
      </c>
      <c r="F5144">
        <v>5641</v>
      </c>
      <c r="G5144" t="s">
        <v>396</v>
      </c>
      <c r="H5144" t="s">
        <v>267</v>
      </c>
      <c r="I5144" t="s">
        <v>268</v>
      </c>
      <c r="J5144">
        <v>0.5</v>
      </c>
      <c r="K5144">
        <v>0</v>
      </c>
    </row>
    <row r="5145" spans="1:11">
      <c r="A5145" s="57">
        <v>41334</v>
      </c>
      <c r="B5145">
        <v>4064</v>
      </c>
      <c r="C5145">
        <v>323779.82</v>
      </c>
      <c r="D5145">
        <v>323779.82</v>
      </c>
      <c r="E5145">
        <v>323779.82</v>
      </c>
      <c r="F5145">
        <v>5651</v>
      </c>
      <c r="G5145" t="s">
        <v>397</v>
      </c>
      <c r="H5145" t="s">
        <v>265</v>
      </c>
      <c r="I5145" t="s">
        <v>268</v>
      </c>
      <c r="J5145">
        <v>0.5</v>
      </c>
      <c r="K5145">
        <v>0</v>
      </c>
    </row>
    <row r="5146" spans="1:11">
      <c r="A5146" s="57">
        <v>41334</v>
      </c>
      <c r="B5146">
        <v>1543</v>
      </c>
      <c r="C5146">
        <v>207658.88</v>
      </c>
      <c r="D5146">
        <v>214046.54</v>
      </c>
      <c r="E5146">
        <v>214046.54</v>
      </c>
      <c r="F5146">
        <v>5651</v>
      </c>
      <c r="G5146" t="s">
        <v>397</v>
      </c>
      <c r="H5146" t="s">
        <v>267</v>
      </c>
      <c r="I5146" t="s">
        <v>268</v>
      </c>
      <c r="J5146">
        <v>0.5</v>
      </c>
      <c r="K5146">
        <v>0</v>
      </c>
    </row>
    <row r="5147" spans="1:11">
      <c r="A5147" s="57">
        <v>41334</v>
      </c>
      <c r="B5147">
        <v>74</v>
      </c>
      <c r="C5147">
        <v>6798.5</v>
      </c>
      <c r="D5147">
        <v>7002.54</v>
      </c>
      <c r="E5147">
        <v>7002.54</v>
      </c>
      <c r="F5147">
        <v>5655</v>
      </c>
      <c r="G5147" t="s">
        <v>398</v>
      </c>
      <c r="H5147" t="s">
        <v>267</v>
      </c>
      <c r="I5147" t="s">
        <v>268</v>
      </c>
      <c r="J5147">
        <v>0.5</v>
      </c>
      <c r="K5147">
        <v>0</v>
      </c>
    </row>
    <row r="5148" spans="1:11">
      <c r="A5148" s="57">
        <v>41334</v>
      </c>
      <c r="B5148">
        <v>1</v>
      </c>
      <c r="C5148">
        <v>45</v>
      </c>
      <c r="D5148">
        <v>0</v>
      </c>
      <c r="E5148">
        <v>45</v>
      </c>
      <c r="F5148">
        <v>5661</v>
      </c>
      <c r="G5148" t="s">
        <v>399</v>
      </c>
      <c r="H5148" t="s">
        <v>265</v>
      </c>
      <c r="I5148">
        <v>0</v>
      </c>
      <c r="J5148">
        <v>0</v>
      </c>
      <c r="K5148">
        <v>0</v>
      </c>
    </row>
    <row r="5149" spans="1:11">
      <c r="A5149" s="57">
        <v>41334</v>
      </c>
      <c r="B5149">
        <v>6115</v>
      </c>
      <c r="C5149">
        <v>796297.43</v>
      </c>
      <c r="D5149">
        <v>796297.43</v>
      </c>
      <c r="E5149">
        <v>796297.43</v>
      </c>
      <c r="F5149">
        <v>5661</v>
      </c>
      <c r="G5149" t="s">
        <v>399</v>
      </c>
      <c r="H5149" t="s">
        <v>265</v>
      </c>
      <c r="I5149" t="s">
        <v>268</v>
      </c>
      <c r="J5149">
        <v>0.5</v>
      </c>
      <c r="K5149">
        <v>0</v>
      </c>
    </row>
    <row r="5150" spans="1:11">
      <c r="A5150" s="57">
        <v>41334</v>
      </c>
      <c r="B5150">
        <v>822</v>
      </c>
      <c r="C5150">
        <v>101090.3</v>
      </c>
      <c r="D5150">
        <v>104091.04</v>
      </c>
      <c r="E5150">
        <v>104091.04</v>
      </c>
      <c r="F5150">
        <v>5661</v>
      </c>
      <c r="G5150" t="s">
        <v>399</v>
      </c>
      <c r="H5150" t="s">
        <v>267</v>
      </c>
      <c r="I5150" t="s">
        <v>268</v>
      </c>
      <c r="J5150">
        <v>0.5</v>
      </c>
      <c r="K5150">
        <v>0</v>
      </c>
    </row>
    <row r="5151" spans="1:11">
      <c r="A5151" s="57">
        <v>41334</v>
      </c>
      <c r="B5151">
        <v>5</v>
      </c>
      <c r="C5151">
        <v>1677.58</v>
      </c>
      <c r="D5151">
        <v>1677.58</v>
      </c>
      <c r="E5151">
        <v>1677.58</v>
      </c>
      <c r="F5151">
        <v>5681</v>
      </c>
      <c r="G5151" t="s">
        <v>400</v>
      </c>
      <c r="H5151" t="s">
        <v>265</v>
      </c>
      <c r="I5151" t="s">
        <v>268</v>
      </c>
      <c r="J5151">
        <v>0.5</v>
      </c>
      <c r="K5151">
        <v>0</v>
      </c>
    </row>
    <row r="5152" spans="1:11">
      <c r="A5152" s="57">
        <v>41334</v>
      </c>
      <c r="B5152">
        <v>4</v>
      </c>
      <c r="C5152">
        <v>1038.1500000000001</v>
      </c>
      <c r="D5152">
        <v>1069.29</v>
      </c>
      <c r="E5152">
        <v>1069.29</v>
      </c>
      <c r="F5152">
        <v>5681</v>
      </c>
      <c r="G5152" t="s">
        <v>400</v>
      </c>
      <c r="H5152" t="s">
        <v>267</v>
      </c>
      <c r="I5152" t="s">
        <v>268</v>
      </c>
      <c r="J5152">
        <v>0.5</v>
      </c>
      <c r="K5152">
        <v>0</v>
      </c>
    </row>
    <row r="5153" spans="1:11">
      <c r="A5153" s="57">
        <v>41334</v>
      </c>
      <c r="B5153">
        <v>1</v>
      </c>
      <c r="C5153">
        <v>20.85</v>
      </c>
      <c r="D5153">
        <v>0</v>
      </c>
      <c r="E5153">
        <v>20.85</v>
      </c>
      <c r="F5153">
        <v>5691</v>
      </c>
      <c r="G5153" t="s">
        <v>401</v>
      </c>
      <c r="H5153" t="s">
        <v>265</v>
      </c>
      <c r="I5153">
        <v>0</v>
      </c>
      <c r="J5153">
        <v>0</v>
      </c>
      <c r="K5153">
        <v>0</v>
      </c>
    </row>
    <row r="5154" spans="1:11">
      <c r="A5154" s="57">
        <v>41334</v>
      </c>
      <c r="B5154">
        <v>15604</v>
      </c>
      <c r="C5154">
        <v>1832572.24</v>
      </c>
      <c r="D5154">
        <v>1832572.24</v>
      </c>
      <c r="E5154">
        <v>1832572.24</v>
      </c>
      <c r="F5154">
        <v>5691</v>
      </c>
      <c r="G5154" t="s">
        <v>401</v>
      </c>
      <c r="H5154" t="s">
        <v>265</v>
      </c>
      <c r="I5154" t="s">
        <v>268</v>
      </c>
      <c r="J5154">
        <v>0.5</v>
      </c>
      <c r="K5154">
        <v>0</v>
      </c>
    </row>
    <row r="5155" spans="1:11">
      <c r="A5155" s="57">
        <v>41334</v>
      </c>
      <c r="B5155">
        <v>1785</v>
      </c>
      <c r="C5155">
        <v>312382.8</v>
      </c>
      <c r="D5155">
        <v>320392.58</v>
      </c>
      <c r="E5155">
        <v>320392.58</v>
      </c>
      <c r="F5155">
        <v>5691</v>
      </c>
      <c r="G5155" t="s">
        <v>401</v>
      </c>
      <c r="H5155" t="s">
        <v>267</v>
      </c>
      <c r="I5155" t="s">
        <v>268</v>
      </c>
      <c r="J5155">
        <v>0.5</v>
      </c>
      <c r="K5155">
        <v>0</v>
      </c>
    </row>
    <row r="5156" spans="1:11">
      <c r="A5156" s="57">
        <v>41334</v>
      </c>
      <c r="B5156">
        <v>88</v>
      </c>
      <c r="C5156">
        <v>6721.99</v>
      </c>
      <c r="D5156">
        <v>6721.99</v>
      </c>
      <c r="E5156">
        <v>6721.99</v>
      </c>
      <c r="F5156">
        <v>5697</v>
      </c>
      <c r="G5156" t="s">
        <v>402</v>
      </c>
      <c r="H5156" t="s">
        <v>265</v>
      </c>
      <c r="I5156" t="s">
        <v>266</v>
      </c>
      <c r="J5156">
        <v>0.5</v>
      </c>
      <c r="K5156">
        <v>0</v>
      </c>
    </row>
    <row r="5157" spans="1:11">
      <c r="A5157" s="57">
        <v>41334</v>
      </c>
      <c r="B5157">
        <v>31</v>
      </c>
      <c r="C5157">
        <v>14071.43</v>
      </c>
      <c r="D5157">
        <v>14485.03</v>
      </c>
      <c r="E5157">
        <v>14485.03</v>
      </c>
      <c r="F5157">
        <v>5697</v>
      </c>
      <c r="G5157" t="s">
        <v>402</v>
      </c>
      <c r="H5157" t="s">
        <v>267</v>
      </c>
      <c r="I5157" t="s">
        <v>266</v>
      </c>
      <c r="J5157">
        <v>0.5</v>
      </c>
      <c r="K5157">
        <v>0</v>
      </c>
    </row>
    <row r="5158" spans="1:11">
      <c r="A5158" s="57">
        <v>41334</v>
      </c>
      <c r="B5158">
        <v>2</v>
      </c>
      <c r="C5158">
        <v>126.58</v>
      </c>
      <c r="D5158">
        <v>130.38</v>
      </c>
      <c r="E5158">
        <v>130.38</v>
      </c>
      <c r="F5158">
        <v>5698</v>
      </c>
      <c r="G5158" t="s">
        <v>403</v>
      </c>
      <c r="H5158" t="s">
        <v>267</v>
      </c>
      <c r="I5158" t="s">
        <v>268</v>
      </c>
      <c r="J5158">
        <v>0.5</v>
      </c>
      <c r="K5158">
        <v>0</v>
      </c>
    </row>
    <row r="5159" spans="1:11">
      <c r="A5159" s="57">
        <v>41334</v>
      </c>
      <c r="B5159">
        <v>1</v>
      </c>
      <c r="C5159">
        <v>15.1</v>
      </c>
      <c r="D5159">
        <v>0</v>
      </c>
      <c r="E5159">
        <v>15.1</v>
      </c>
      <c r="F5159">
        <v>5699</v>
      </c>
      <c r="G5159" t="s">
        <v>404</v>
      </c>
      <c r="H5159" t="s">
        <v>265</v>
      </c>
      <c r="I5159">
        <v>0</v>
      </c>
      <c r="J5159">
        <v>0</v>
      </c>
      <c r="K5159">
        <v>0</v>
      </c>
    </row>
    <row r="5160" spans="1:11">
      <c r="A5160" s="57">
        <v>41334</v>
      </c>
      <c r="B5160">
        <v>7426</v>
      </c>
      <c r="C5160">
        <v>1036571.69</v>
      </c>
      <c r="D5160">
        <v>1036571.69</v>
      </c>
      <c r="E5160">
        <v>1036571.69</v>
      </c>
      <c r="F5160">
        <v>5699</v>
      </c>
      <c r="G5160" t="s">
        <v>404</v>
      </c>
      <c r="H5160" t="s">
        <v>265</v>
      </c>
      <c r="I5160" t="s">
        <v>268</v>
      </c>
      <c r="J5160">
        <v>0.5</v>
      </c>
      <c r="K5160">
        <v>0</v>
      </c>
    </row>
    <row r="5161" spans="1:11">
      <c r="A5161" s="57">
        <v>41334</v>
      </c>
      <c r="B5161">
        <v>787</v>
      </c>
      <c r="C5161">
        <v>137967.09</v>
      </c>
      <c r="D5161">
        <v>142130.07</v>
      </c>
      <c r="E5161">
        <v>142130.07</v>
      </c>
      <c r="F5161">
        <v>5699</v>
      </c>
      <c r="G5161" t="s">
        <v>404</v>
      </c>
      <c r="H5161" t="s">
        <v>267</v>
      </c>
      <c r="I5161" t="s">
        <v>268</v>
      </c>
      <c r="J5161">
        <v>0.5</v>
      </c>
      <c r="K5161">
        <v>0</v>
      </c>
    </row>
    <row r="5162" spans="1:11">
      <c r="A5162" s="57">
        <v>41334</v>
      </c>
      <c r="B5162">
        <v>1585</v>
      </c>
      <c r="C5162">
        <v>1021003.89</v>
      </c>
      <c r="D5162">
        <v>1021003.89</v>
      </c>
      <c r="E5162">
        <v>1021003.89</v>
      </c>
      <c r="F5162">
        <v>5712</v>
      </c>
      <c r="G5162" t="s">
        <v>405</v>
      </c>
      <c r="H5162" t="s">
        <v>265</v>
      </c>
      <c r="I5162" t="s">
        <v>268</v>
      </c>
      <c r="J5162">
        <v>0.5</v>
      </c>
      <c r="K5162">
        <v>0</v>
      </c>
    </row>
    <row r="5163" spans="1:11">
      <c r="A5163" s="57">
        <v>41334</v>
      </c>
      <c r="B5163">
        <v>67</v>
      </c>
      <c r="C5163">
        <v>42648.41</v>
      </c>
      <c r="D5163">
        <v>43927.85</v>
      </c>
      <c r="E5163">
        <v>43927.85</v>
      </c>
      <c r="F5163">
        <v>5712</v>
      </c>
      <c r="G5163" t="s">
        <v>405</v>
      </c>
      <c r="H5163" t="s">
        <v>267</v>
      </c>
      <c r="I5163" t="s">
        <v>268</v>
      </c>
      <c r="J5163">
        <v>0.5</v>
      </c>
      <c r="K5163">
        <v>0</v>
      </c>
    </row>
    <row r="5164" spans="1:11">
      <c r="A5164" s="57">
        <v>41334</v>
      </c>
      <c r="B5164">
        <v>223</v>
      </c>
      <c r="C5164">
        <v>284818.21000000002</v>
      </c>
      <c r="D5164">
        <v>284818.21000000002</v>
      </c>
      <c r="E5164">
        <v>284818.21000000002</v>
      </c>
      <c r="F5164">
        <v>5713</v>
      </c>
      <c r="G5164" t="s">
        <v>406</v>
      </c>
      <c r="H5164" t="s">
        <v>265</v>
      </c>
      <c r="I5164" t="s">
        <v>268</v>
      </c>
      <c r="J5164">
        <v>0.5</v>
      </c>
      <c r="K5164">
        <v>0</v>
      </c>
    </row>
    <row r="5165" spans="1:11">
      <c r="A5165" s="57">
        <v>41334</v>
      </c>
      <c r="B5165">
        <v>8</v>
      </c>
      <c r="C5165">
        <v>13956.33</v>
      </c>
      <c r="D5165">
        <v>14374.99</v>
      </c>
      <c r="E5165">
        <v>14374.99</v>
      </c>
      <c r="F5165">
        <v>5713</v>
      </c>
      <c r="G5165" t="s">
        <v>406</v>
      </c>
      <c r="H5165" t="s">
        <v>267</v>
      </c>
      <c r="I5165" t="s">
        <v>268</v>
      </c>
      <c r="J5165">
        <v>0.5</v>
      </c>
      <c r="K5165">
        <v>0</v>
      </c>
    </row>
    <row r="5166" spans="1:11">
      <c r="A5166" s="57">
        <v>41334</v>
      </c>
      <c r="B5166">
        <v>377</v>
      </c>
      <c r="C5166">
        <v>64854.38</v>
      </c>
      <c r="D5166">
        <v>64854.38</v>
      </c>
      <c r="E5166">
        <v>64854.38</v>
      </c>
      <c r="F5166">
        <v>5714</v>
      </c>
      <c r="G5166" t="s">
        <v>407</v>
      </c>
      <c r="H5166" t="s">
        <v>265</v>
      </c>
      <c r="I5166" t="s">
        <v>268</v>
      </c>
      <c r="J5166">
        <v>0.5</v>
      </c>
      <c r="K5166">
        <v>0</v>
      </c>
    </row>
    <row r="5167" spans="1:11">
      <c r="A5167" s="57">
        <v>41334</v>
      </c>
      <c r="B5167">
        <v>2</v>
      </c>
      <c r="C5167">
        <v>217.03</v>
      </c>
      <c r="D5167">
        <v>223.55</v>
      </c>
      <c r="E5167">
        <v>223.55</v>
      </c>
      <c r="F5167">
        <v>5714</v>
      </c>
      <c r="G5167" t="s">
        <v>407</v>
      </c>
      <c r="H5167" t="s">
        <v>267</v>
      </c>
      <c r="I5167" t="s">
        <v>268</v>
      </c>
      <c r="J5167">
        <v>0.5</v>
      </c>
      <c r="K5167">
        <v>0</v>
      </c>
    </row>
    <row r="5168" spans="1:11">
      <c r="A5168" s="57">
        <v>41334</v>
      </c>
      <c r="B5168">
        <v>20</v>
      </c>
      <c r="C5168">
        <v>1826.14</v>
      </c>
      <c r="D5168">
        <v>1826.14</v>
      </c>
      <c r="E5168">
        <v>1826.14</v>
      </c>
      <c r="F5168">
        <v>5718</v>
      </c>
      <c r="G5168" t="s">
        <v>408</v>
      </c>
      <c r="H5168" t="s">
        <v>265</v>
      </c>
      <c r="I5168" t="s">
        <v>268</v>
      </c>
      <c r="J5168">
        <v>0.5</v>
      </c>
      <c r="K5168">
        <v>0</v>
      </c>
    </row>
    <row r="5169" spans="1:11">
      <c r="A5169" s="57">
        <v>41334</v>
      </c>
      <c r="B5169">
        <v>8318</v>
      </c>
      <c r="C5169">
        <v>1347413.39</v>
      </c>
      <c r="D5169">
        <v>1347413.39</v>
      </c>
      <c r="E5169">
        <v>1347413.39</v>
      </c>
      <c r="F5169">
        <v>5719</v>
      </c>
      <c r="G5169" t="s">
        <v>409</v>
      </c>
      <c r="H5169" t="s">
        <v>265</v>
      </c>
      <c r="I5169" t="s">
        <v>268</v>
      </c>
      <c r="J5169">
        <v>0.5</v>
      </c>
      <c r="K5169">
        <v>0</v>
      </c>
    </row>
    <row r="5170" spans="1:11">
      <c r="A5170" s="57">
        <v>41334</v>
      </c>
      <c r="B5170">
        <v>202</v>
      </c>
      <c r="C5170">
        <v>33149.39</v>
      </c>
      <c r="D5170">
        <v>34016.769999999997</v>
      </c>
      <c r="E5170">
        <v>34016.769999999997</v>
      </c>
      <c r="F5170">
        <v>5719</v>
      </c>
      <c r="G5170" t="s">
        <v>409</v>
      </c>
      <c r="H5170" t="s">
        <v>267</v>
      </c>
      <c r="I5170" t="s">
        <v>268</v>
      </c>
      <c r="J5170">
        <v>0.5</v>
      </c>
      <c r="K5170">
        <v>0</v>
      </c>
    </row>
    <row r="5171" spans="1:11">
      <c r="A5171" s="57">
        <v>41334</v>
      </c>
      <c r="B5171">
        <v>1565</v>
      </c>
      <c r="C5171">
        <v>1312291.6599999999</v>
      </c>
      <c r="D5171">
        <v>1312291.6599999999</v>
      </c>
      <c r="E5171">
        <v>1312291.6599999999</v>
      </c>
      <c r="F5171">
        <v>5722</v>
      </c>
      <c r="G5171" t="s">
        <v>410</v>
      </c>
      <c r="H5171" t="s">
        <v>265</v>
      </c>
      <c r="I5171" t="s">
        <v>268</v>
      </c>
      <c r="J5171">
        <v>0.5</v>
      </c>
      <c r="K5171">
        <v>0</v>
      </c>
    </row>
    <row r="5172" spans="1:11">
      <c r="A5172" s="57">
        <v>41334</v>
      </c>
      <c r="B5172">
        <v>59</v>
      </c>
      <c r="C5172">
        <v>19301.490000000002</v>
      </c>
      <c r="D5172">
        <v>19880.61</v>
      </c>
      <c r="E5172">
        <v>19880.61</v>
      </c>
      <c r="F5172">
        <v>5722</v>
      </c>
      <c r="G5172" t="s">
        <v>410</v>
      </c>
      <c r="H5172" t="s">
        <v>267</v>
      </c>
      <c r="I5172" t="s">
        <v>268</v>
      </c>
      <c r="J5172">
        <v>0.5</v>
      </c>
      <c r="K5172">
        <v>0</v>
      </c>
    </row>
    <row r="5173" spans="1:11">
      <c r="A5173" s="57">
        <v>41334</v>
      </c>
      <c r="B5173">
        <v>1</v>
      </c>
      <c r="C5173">
        <v>43.8</v>
      </c>
      <c r="D5173">
        <v>0</v>
      </c>
      <c r="E5173">
        <v>43.8</v>
      </c>
      <c r="F5173">
        <v>5732</v>
      </c>
      <c r="G5173" t="s">
        <v>411</v>
      </c>
      <c r="H5173" t="s">
        <v>265</v>
      </c>
      <c r="I5173">
        <v>0</v>
      </c>
      <c r="J5173">
        <v>0</v>
      </c>
      <c r="K5173">
        <v>0</v>
      </c>
    </row>
    <row r="5174" spans="1:11">
      <c r="A5174" s="57">
        <v>41334</v>
      </c>
      <c r="B5174">
        <v>12315</v>
      </c>
      <c r="C5174">
        <v>4116075.49</v>
      </c>
      <c r="D5174">
        <v>4116075.49</v>
      </c>
      <c r="E5174">
        <v>4116075.49</v>
      </c>
      <c r="F5174">
        <v>5732</v>
      </c>
      <c r="G5174" t="s">
        <v>411</v>
      </c>
      <c r="H5174" t="s">
        <v>265</v>
      </c>
      <c r="I5174" t="s">
        <v>268</v>
      </c>
      <c r="J5174">
        <v>0.5</v>
      </c>
      <c r="K5174">
        <v>0</v>
      </c>
    </row>
    <row r="5175" spans="1:11">
      <c r="A5175" s="57">
        <v>41334</v>
      </c>
      <c r="B5175">
        <v>1</v>
      </c>
      <c r="C5175">
        <v>-2446.7600000000002</v>
      </c>
      <c r="D5175">
        <v>0</v>
      </c>
      <c r="E5175">
        <v>-2377.52</v>
      </c>
      <c r="F5175">
        <v>5732</v>
      </c>
      <c r="G5175" t="s">
        <v>411</v>
      </c>
      <c r="H5175" t="s">
        <v>267</v>
      </c>
      <c r="I5175">
        <v>0</v>
      </c>
      <c r="J5175">
        <v>0</v>
      </c>
      <c r="K5175">
        <v>0</v>
      </c>
    </row>
    <row r="5176" spans="1:11">
      <c r="A5176" s="57">
        <v>41334</v>
      </c>
      <c r="B5176">
        <v>475</v>
      </c>
      <c r="C5176">
        <v>76268.87</v>
      </c>
      <c r="D5176">
        <v>78545.990000000005</v>
      </c>
      <c r="E5176">
        <v>78545.990000000005</v>
      </c>
      <c r="F5176">
        <v>5732</v>
      </c>
      <c r="G5176" t="s">
        <v>411</v>
      </c>
      <c r="H5176" t="s">
        <v>267</v>
      </c>
      <c r="I5176" t="s">
        <v>268</v>
      </c>
      <c r="J5176">
        <v>0.5</v>
      </c>
      <c r="K5176">
        <v>0</v>
      </c>
    </row>
    <row r="5177" spans="1:11">
      <c r="A5177" s="57">
        <v>41334</v>
      </c>
      <c r="B5177">
        <v>239</v>
      </c>
      <c r="C5177">
        <v>51643.55</v>
      </c>
      <c r="D5177">
        <v>51643.55</v>
      </c>
      <c r="E5177">
        <v>51643.55</v>
      </c>
      <c r="F5177">
        <v>5733</v>
      </c>
      <c r="G5177" t="s">
        <v>412</v>
      </c>
      <c r="H5177" t="s">
        <v>265</v>
      </c>
      <c r="I5177" t="s">
        <v>268</v>
      </c>
      <c r="J5177">
        <v>0.5</v>
      </c>
      <c r="K5177">
        <v>0</v>
      </c>
    </row>
    <row r="5178" spans="1:11">
      <c r="A5178" s="57">
        <v>41334</v>
      </c>
      <c r="B5178">
        <v>22</v>
      </c>
      <c r="C5178">
        <v>12911.42</v>
      </c>
      <c r="D5178">
        <v>13298.78</v>
      </c>
      <c r="E5178">
        <v>13298.78</v>
      </c>
      <c r="F5178">
        <v>5733</v>
      </c>
      <c r="G5178" t="s">
        <v>412</v>
      </c>
      <c r="H5178" t="s">
        <v>267</v>
      </c>
      <c r="I5178" t="s">
        <v>268</v>
      </c>
      <c r="J5178">
        <v>0.5</v>
      </c>
      <c r="K5178">
        <v>0</v>
      </c>
    </row>
    <row r="5179" spans="1:11">
      <c r="A5179" s="57">
        <v>41334</v>
      </c>
      <c r="B5179">
        <v>24</v>
      </c>
      <c r="C5179">
        <v>9250</v>
      </c>
      <c r="D5179">
        <v>9250</v>
      </c>
      <c r="E5179">
        <v>9250</v>
      </c>
      <c r="F5179">
        <v>5734</v>
      </c>
      <c r="G5179" t="s">
        <v>413</v>
      </c>
      <c r="H5179" t="s">
        <v>265</v>
      </c>
      <c r="I5179" t="s">
        <v>268</v>
      </c>
      <c r="J5179">
        <v>0.5</v>
      </c>
      <c r="K5179">
        <v>0</v>
      </c>
    </row>
    <row r="5180" spans="1:11">
      <c r="A5180" s="57">
        <v>41334</v>
      </c>
      <c r="B5180">
        <v>227</v>
      </c>
      <c r="C5180">
        <v>42587.68</v>
      </c>
      <c r="D5180">
        <v>43904.38</v>
      </c>
      <c r="E5180">
        <v>43904.38</v>
      </c>
      <c r="F5180">
        <v>5734</v>
      </c>
      <c r="G5180" t="s">
        <v>413</v>
      </c>
      <c r="H5180" t="s">
        <v>267</v>
      </c>
      <c r="I5180" t="s">
        <v>268</v>
      </c>
      <c r="J5180">
        <v>0.5</v>
      </c>
      <c r="K5180">
        <v>0</v>
      </c>
    </row>
    <row r="5181" spans="1:11">
      <c r="A5181" s="57">
        <v>41334</v>
      </c>
      <c r="B5181">
        <v>1518</v>
      </c>
      <c r="C5181">
        <v>58903.98</v>
      </c>
      <c r="D5181">
        <v>58903.98</v>
      </c>
      <c r="E5181">
        <v>58903.98</v>
      </c>
      <c r="F5181">
        <v>5735</v>
      </c>
      <c r="G5181" t="s">
        <v>414</v>
      </c>
      <c r="H5181" t="s">
        <v>265</v>
      </c>
      <c r="I5181" t="s">
        <v>268</v>
      </c>
      <c r="J5181">
        <v>0.5</v>
      </c>
      <c r="K5181">
        <v>0</v>
      </c>
    </row>
    <row r="5182" spans="1:11">
      <c r="A5182" s="57">
        <v>41334</v>
      </c>
      <c r="B5182">
        <v>47</v>
      </c>
      <c r="C5182">
        <v>4109.79</v>
      </c>
      <c r="D5182">
        <v>4233.03</v>
      </c>
      <c r="E5182">
        <v>4233.03</v>
      </c>
      <c r="F5182">
        <v>5735</v>
      </c>
      <c r="G5182" t="s">
        <v>414</v>
      </c>
      <c r="H5182" t="s">
        <v>267</v>
      </c>
      <c r="I5182" t="s">
        <v>268</v>
      </c>
      <c r="J5182">
        <v>0.5</v>
      </c>
      <c r="K5182">
        <v>0</v>
      </c>
    </row>
    <row r="5183" spans="1:11">
      <c r="A5183" s="57">
        <v>41334</v>
      </c>
      <c r="B5183">
        <v>6197</v>
      </c>
      <c r="C5183">
        <v>672625.83</v>
      </c>
      <c r="D5183">
        <v>672625.83</v>
      </c>
      <c r="E5183">
        <v>672625.83</v>
      </c>
      <c r="F5183">
        <v>5811</v>
      </c>
      <c r="G5183" t="s">
        <v>415</v>
      </c>
      <c r="H5183" t="s">
        <v>265</v>
      </c>
      <c r="I5183" t="s">
        <v>274</v>
      </c>
      <c r="J5183">
        <v>0.52</v>
      </c>
      <c r="K5183">
        <v>0</v>
      </c>
    </row>
    <row r="5184" spans="1:11">
      <c r="A5184" s="57">
        <v>41334</v>
      </c>
      <c r="B5184">
        <v>2</v>
      </c>
      <c r="C5184">
        <v>9.7799999999999994</v>
      </c>
      <c r="D5184">
        <v>0</v>
      </c>
      <c r="E5184">
        <v>10.06</v>
      </c>
      <c r="F5184">
        <v>5811</v>
      </c>
      <c r="G5184" t="s">
        <v>415</v>
      </c>
      <c r="H5184" t="s">
        <v>267</v>
      </c>
      <c r="I5184">
        <v>0</v>
      </c>
      <c r="J5184">
        <v>0</v>
      </c>
      <c r="K5184">
        <v>0</v>
      </c>
    </row>
    <row r="5185" spans="1:11">
      <c r="A5185" s="57">
        <v>41334</v>
      </c>
      <c r="B5185">
        <v>149</v>
      </c>
      <c r="C5185">
        <v>7230.52</v>
      </c>
      <c r="D5185">
        <v>7495.44</v>
      </c>
      <c r="E5185">
        <v>7495.44</v>
      </c>
      <c r="F5185">
        <v>5811</v>
      </c>
      <c r="G5185" t="s">
        <v>415</v>
      </c>
      <c r="H5185" t="s">
        <v>267</v>
      </c>
      <c r="I5185" t="s">
        <v>274</v>
      </c>
      <c r="J5185">
        <v>0.52</v>
      </c>
      <c r="K5185">
        <v>0</v>
      </c>
    </row>
    <row r="5186" spans="1:11">
      <c r="A5186" s="57">
        <v>41334</v>
      </c>
      <c r="B5186">
        <v>3</v>
      </c>
      <c r="C5186">
        <v>246.13</v>
      </c>
      <c r="D5186">
        <v>0</v>
      </c>
      <c r="E5186">
        <v>246.13</v>
      </c>
      <c r="F5186">
        <v>5812</v>
      </c>
      <c r="G5186" t="s">
        <v>416</v>
      </c>
      <c r="H5186" t="s">
        <v>265</v>
      </c>
      <c r="I5186">
        <v>0</v>
      </c>
      <c r="J5186">
        <v>0</v>
      </c>
      <c r="K5186">
        <v>0</v>
      </c>
    </row>
    <row r="5187" spans="1:11">
      <c r="A5187" s="57">
        <v>41334</v>
      </c>
      <c r="B5187">
        <v>70907</v>
      </c>
      <c r="C5187">
        <v>5961010.0199999996</v>
      </c>
      <c r="D5187">
        <v>5961010.0199999996</v>
      </c>
      <c r="E5187">
        <v>5961010.0199999996</v>
      </c>
      <c r="F5187">
        <v>5812</v>
      </c>
      <c r="G5187" t="s">
        <v>416</v>
      </c>
      <c r="H5187" t="s">
        <v>265</v>
      </c>
      <c r="I5187" t="s">
        <v>274</v>
      </c>
      <c r="J5187">
        <v>0.52</v>
      </c>
      <c r="K5187">
        <v>0</v>
      </c>
    </row>
    <row r="5188" spans="1:11">
      <c r="A5188" s="57">
        <v>41334</v>
      </c>
      <c r="B5188">
        <v>1</v>
      </c>
      <c r="C5188">
        <v>139.55000000000001</v>
      </c>
      <c r="D5188">
        <v>0</v>
      </c>
      <c r="E5188">
        <v>143.72999999999999</v>
      </c>
      <c r="F5188">
        <v>5812</v>
      </c>
      <c r="G5188" t="s">
        <v>416</v>
      </c>
      <c r="H5188" t="s">
        <v>267</v>
      </c>
      <c r="I5188">
        <v>0</v>
      </c>
      <c r="J5188">
        <v>0</v>
      </c>
      <c r="K5188">
        <v>0</v>
      </c>
    </row>
    <row r="5189" spans="1:11">
      <c r="A5189" s="57">
        <v>41334</v>
      </c>
      <c r="B5189">
        <v>6059</v>
      </c>
      <c r="C5189">
        <v>587195.52</v>
      </c>
      <c r="D5189">
        <v>604844.36</v>
      </c>
      <c r="E5189">
        <v>604844.36</v>
      </c>
      <c r="F5189">
        <v>5812</v>
      </c>
      <c r="G5189" t="s">
        <v>416</v>
      </c>
      <c r="H5189" t="s">
        <v>267</v>
      </c>
      <c r="I5189" t="s">
        <v>274</v>
      </c>
      <c r="J5189">
        <v>0.52</v>
      </c>
      <c r="K5189">
        <v>0</v>
      </c>
    </row>
    <row r="5190" spans="1:11">
      <c r="A5190" s="57">
        <v>41334</v>
      </c>
      <c r="B5190">
        <v>17015</v>
      </c>
      <c r="C5190">
        <v>1605096.02</v>
      </c>
      <c r="D5190">
        <v>1605096.02</v>
      </c>
      <c r="E5190">
        <v>1605096.02</v>
      </c>
      <c r="F5190">
        <v>5813</v>
      </c>
      <c r="G5190" t="s">
        <v>417</v>
      </c>
      <c r="H5190" t="s">
        <v>265</v>
      </c>
      <c r="I5190" t="s">
        <v>274</v>
      </c>
      <c r="J5190">
        <v>0.52</v>
      </c>
      <c r="K5190">
        <v>0</v>
      </c>
    </row>
    <row r="5191" spans="1:11">
      <c r="A5191" s="57">
        <v>41334</v>
      </c>
      <c r="B5191">
        <v>913</v>
      </c>
      <c r="C5191">
        <v>102532.53</v>
      </c>
      <c r="D5191">
        <v>105642.75</v>
      </c>
      <c r="E5191">
        <v>105642.75</v>
      </c>
      <c r="F5191">
        <v>5813</v>
      </c>
      <c r="G5191" t="s">
        <v>417</v>
      </c>
      <c r="H5191" t="s">
        <v>267</v>
      </c>
      <c r="I5191" t="s">
        <v>274</v>
      </c>
      <c r="J5191">
        <v>0.52</v>
      </c>
      <c r="K5191">
        <v>0</v>
      </c>
    </row>
    <row r="5192" spans="1:11">
      <c r="A5192" s="57">
        <v>41334</v>
      </c>
      <c r="B5192">
        <v>28352</v>
      </c>
      <c r="C5192">
        <v>463224.35</v>
      </c>
      <c r="D5192">
        <v>463224.35</v>
      </c>
      <c r="E5192">
        <v>463224.35</v>
      </c>
      <c r="F5192">
        <v>5814</v>
      </c>
      <c r="G5192" t="s">
        <v>418</v>
      </c>
      <c r="H5192" t="s">
        <v>265</v>
      </c>
      <c r="I5192" t="s">
        <v>274</v>
      </c>
      <c r="J5192">
        <v>0.52</v>
      </c>
      <c r="K5192">
        <v>0</v>
      </c>
    </row>
    <row r="5193" spans="1:11">
      <c r="A5193" s="57">
        <v>41334</v>
      </c>
      <c r="B5193">
        <v>816</v>
      </c>
      <c r="C5193">
        <v>15231</v>
      </c>
      <c r="D5193">
        <v>15689.22</v>
      </c>
      <c r="E5193">
        <v>15689.22</v>
      </c>
      <c r="F5193">
        <v>5814</v>
      </c>
      <c r="G5193" t="s">
        <v>418</v>
      </c>
      <c r="H5193" t="s">
        <v>267</v>
      </c>
      <c r="I5193" t="s">
        <v>274</v>
      </c>
      <c r="J5193">
        <v>0.52</v>
      </c>
      <c r="K5193">
        <v>0</v>
      </c>
    </row>
    <row r="5194" spans="1:11">
      <c r="A5194" s="57">
        <v>41334</v>
      </c>
      <c r="B5194">
        <v>1</v>
      </c>
      <c r="C5194">
        <v>77.95</v>
      </c>
      <c r="D5194">
        <v>0</v>
      </c>
      <c r="E5194">
        <v>77.95</v>
      </c>
      <c r="F5194">
        <v>5912</v>
      </c>
      <c r="G5194" t="s">
        <v>419</v>
      </c>
      <c r="H5194" t="s">
        <v>265</v>
      </c>
      <c r="I5194">
        <v>0</v>
      </c>
      <c r="J5194">
        <v>0</v>
      </c>
      <c r="K5194">
        <v>0</v>
      </c>
    </row>
    <row r="5195" spans="1:11">
      <c r="A5195" s="57">
        <v>41334</v>
      </c>
      <c r="B5195">
        <v>49411</v>
      </c>
      <c r="C5195">
        <v>2337760.27</v>
      </c>
      <c r="D5195">
        <v>2337760.27</v>
      </c>
      <c r="E5195">
        <v>2337760.27</v>
      </c>
      <c r="F5195">
        <v>5912</v>
      </c>
      <c r="G5195" t="s">
        <v>419</v>
      </c>
      <c r="H5195" t="s">
        <v>265</v>
      </c>
      <c r="I5195" t="s">
        <v>266</v>
      </c>
      <c r="J5195">
        <v>0.5</v>
      </c>
      <c r="K5195">
        <v>0</v>
      </c>
    </row>
    <row r="5196" spans="1:11">
      <c r="A5196" s="57">
        <v>41334</v>
      </c>
      <c r="B5196">
        <v>746</v>
      </c>
      <c r="C5196">
        <v>36725.31</v>
      </c>
      <c r="D5196">
        <v>37891.11</v>
      </c>
      <c r="E5196">
        <v>37891.11</v>
      </c>
      <c r="F5196">
        <v>5912</v>
      </c>
      <c r="G5196" t="s">
        <v>419</v>
      </c>
      <c r="H5196" t="s">
        <v>267</v>
      </c>
      <c r="I5196" t="s">
        <v>266</v>
      </c>
      <c r="J5196">
        <v>0.5</v>
      </c>
      <c r="K5196">
        <v>0</v>
      </c>
    </row>
    <row r="5197" spans="1:11">
      <c r="A5197" s="57">
        <v>41334</v>
      </c>
      <c r="B5197">
        <v>5</v>
      </c>
      <c r="C5197">
        <v>568.49</v>
      </c>
      <c r="D5197">
        <v>0</v>
      </c>
      <c r="E5197">
        <v>568.49</v>
      </c>
      <c r="F5197">
        <v>5921</v>
      </c>
      <c r="G5197" t="s">
        <v>420</v>
      </c>
      <c r="H5197" t="s">
        <v>265</v>
      </c>
      <c r="I5197">
        <v>0</v>
      </c>
      <c r="J5197">
        <v>0</v>
      </c>
      <c r="K5197">
        <v>0</v>
      </c>
    </row>
    <row r="5198" spans="1:11">
      <c r="A5198" s="57">
        <v>41334</v>
      </c>
      <c r="B5198">
        <v>138487</v>
      </c>
      <c r="C5198">
        <v>10063337.77</v>
      </c>
      <c r="D5198">
        <v>10063337.77</v>
      </c>
      <c r="E5198">
        <v>10063337.77</v>
      </c>
      <c r="F5198">
        <v>5921</v>
      </c>
      <c r="G5198" t="s">
        <v>420</v>
      </c>
      <c r="H5198" t="s">
        <v>265</v>
      </c>
      <c r="I5198" t="s">
        <v>268</v>
      </c>
      <c r="J5198">
        <v>0.5</v>
      </c>
      <c r="K5198">
        <v>0</v>
      </c>
    </row>
    <row r="5199" spans="1:11">
      <c r="A5199" s="57">
        <v>41334</v>
      </c>
      <c r="B5199">
        <v>330</v>
      </c>
      <c r="C5199">
        <v>24895.82</v>
      </c>
      <c r="D5199">
        <v>25663.58</v>
      </c>
      <c r="E5199">
        <v>25663.58</v>
      </c>
      <c r="F5199">
        <v>5921</v>
      </c>
      <c r="G5199" t="s">
        <v>420</v>
      </c>
      <c r="H5199" t="s">
        <v>267</v>
      </c>
      <c r="I5199" t="s">
        <v>268</v>
      </c>
      <c r="J5199">
        <v>0.5</v>
      </c>
      <c r="K5199">
        <v>0</v>
      </c>
    </row>
    <row r="5200" spans="1:11">
      <c r="A5200" s="57">
        <v>41334</v>
      </c>
      <c r="B5200">
        <v>6</v>
      </c>
      <c r="C5200">
        <v>1137.44</v>
      </c>
      <c r="D5200">
        <v>1171.56</v>
      </c>
      <c r="E5200">
        <v>1171.56</v>
      </c>
      <c r="F5200">
        <v>5931</v>
      </c>
      <c r="G5200" t="s">
        <v>421</v>
      </c>
      <c r="H5200" t="s">
        <v>267</v>
      </c>
      <c r="I5200" t="s">
        <v>268</v>
      </c>
      <c r="J5200">
        <v>0.5</v>
      </c>
      <c r="K5200">
        <v>0</v>
      </c>
    </row>
    <row r="5201" spans="1:11">
      <c r="A5201" s="57">
        <v>41334</v>
      </c>
      <c r="B5201">
        <v>125</v>
      </c>
      <c r="C5201">
        <v>54277.5</v>
      </c>
      <c r="D5201">
        <v>54277.5</v>
      </c>
      <c r="E5201">
        <v>54277.5</v>
      </c>
      <c r="F5201">
        <v>5932</v>
      </c>
      <c r="G5201" t="s">
        <v>422</v>
      </c>
      <c r="H5201" t="s">
        <v>265</v>
      </c>
      <c r="I5201" t="s">
        <v>268</v>
      </c>
      <c r="J5201">
        <v>0.5</v>
      </c>
      <c r="K5201">
        <v>0</v>
      </c>
    </row>
    <row r="5202" spans="1:11">
      <c r="A5202" s="57">
        <v>41334</v>
      </c>
      <c r="B5202">
        <v>21</v>
      </c>
      <c r="C5202">
        <v>3865.94</v>
      </c>
      <c r="D5202">
        <v>3981.94</v>
      </c>
      <c r="E5202">
        <v>3981.94</v>
      </c>
      <c r="F5202">
        <v>5932</v>
      </c>
      <c r="G5202" t="s">
        <v>422</v>
      </c>
      <c r="H5202" t="s">
        <v>267</v>
      </c>
      <c r="I5202" t="s">
        <v>268</v>
      </c>
      <c r="J5202">
        <v>0.5</v>
      </c>
      <c r="K5202">
        <v>0</v>
      </c>
    </row>
    <row r="5203" spans="1:11">
      <c r="A5203" s="57">
        <v>41334</v>
      </c>
      <c r="B5203">
        <v>13</v>
      </c>
      <c r="C5203">
        <v>1612.5</v>
      </c>
      <c r="D5203">
        <v>1612.5</v>
      </c>
      <c r="E5203">
        <v>1612.5</v>
      </c>
      <c r="F5203">
        <v>5933</v>
      </c>
      <c r="G5203" t="s">
        <v>423</v>
      </c>
      <c r="H5203" t="s">
        <v>265</v>
      </c>
      <c r="I5203" t="s">
        <v>268</v>
      </c>
      <c r="J5203">
        <v>0.5</v>
      </c>
      <c r="K5203">
        <v>0</v>
      </c>
    </row>
    <row r="5204" spans="1:11">
      <c r="A5204" s="57">
        <v>41334</v>
      </c>
      <c r="B5204">
        <v>3</v>
      </c>
      <c r="C5204">
        <v>328.85</v>
      </c>
      <c r="D5204">
        <v>328.85</v>
      </c>
      <c r="E5204">
        <v>328.85</v>
      </c>
      <c r="F5204">
        <v>5935</v>
      </c>
      <c r="G5204" t="s">
        <v>424</v>
      </c>
      <c r="H5204" t="s">
        <v>265</v>
      </c>
      <c r="I5204" t="s">
        <v>271</v>
      </c>
      <c r="J5204">
        <v>0.52</v>
      </c>
      <c r="K5204">
        <v>0</v>
      </c>
    </row>
    <row r="5205" spans="1:11">
      <c r="A5205" s="57">
        <v>41334</v>
      </c>
      <c r="B5205">
        <v>364</v>
      </c>
      <c r="C5205">
        <v>89756.1</v>
      </c>
      <c r="D5205">
        <v>89756.1</v>
      </c>
      <c r="E5205">
        <v>89756.1</v>
      </c>
      <c r="F5205">
        <v>5940</v>
      </c>
      <c r="G5205" t="s">
        <v>426</v>
      </c>
      <c r="H5205" t="s">
        <v>265</v>
      </c>
      <c r="I5205" t="s">
        <v>268</v>
      </c>
      <c r="J5205">
        <v>0.5</v>
      </c>
      <c r="K5205">
        <v>0</v>
      </c>
    </row>
    <row r="5206" spans="1:11">
      <c r="A5206" s="57">
        <v>41334</v>
      </c>
      <c r="B5206">
        <v>468</v>
      </c>
      <c r="C5206">
        <v>69753.649999999994</v>
      </c>
      <c r="D5206">
        <v>69902.91</v>
      </c>
      <c r="E5206">
        <v>69902.91</v>
      </c>
      <c r="F5206">
        <v>5940</v>
      </c>
      <c r="G5206" t="s">
        <v>426</v>
      </c>
      <c r="H5206" t="s">
        <v>267</v>
      </c>
      <c r="I5206" t="s">
        <v>268</v>
      </c>
      <c r="J5206">
        <v>0.5</v>
      </c>
      <c r="K5206">
        <v>0</v>
      </c>
    </row>
    <row r="5207" spans="1:11">
      <c r="A5207" s="57">
        <v>41334</v>
      </c>
      <c r="B5207">
        <v>1</v>
      </c>
      <c r="C5207">
        <v>7.98</v>
      </c>
      <c r="D5207">
        <v>0</v>
      </c>
      <c r="E5207">
        <v>7.98</v>
      </c>
      <c r="F5207">
        <v>5941</v>
      </c>
      <c r="G5207" t="s">
        <v>427</v>
      </c>
      <c r="H5207" t="s">
        <v>265</v>
      </c>
      <c r="I5207">
        <v>0</v>
      </c>
      <c r="J5207">
        <v>0</v>
      </c>
      <c r="K5207">
        <v>0</v>
      </c>
    </row>
    <row r="5208" spans="1:11">
      <c r="A5208" s="57">
        <v>41334</v>
      </c>
      <c r="B5208">
        <v>12669</v>
      </c>
      <c r="C5208">
        <v>1464793.35</v>
      </c>
      <c r="D5208">
        <v>1464793.35</v>
      </c>
      <c r="E5208">
        <v>1464793.35</v>
      </c>
      <c r="F5208">
        <v>5941</v>
      </c>
      <c r="G5208" t="s">
        <v>427</v>
      </c>
      <c r="H5208" t="s">
        <v>265</v>
      </c>
      <c r="I5208" t="s">
        <v>268</v>
      </c>
      <c r="J5208">
        <v>0.5</v>
      </c>
      <c r="K5208">
        <v>0</v>
      </c>
    </row>
    <row r="5209" spans="1:11">
      <c r="A5209" s="57">
        <v>41334</v>
      </c>
      <c r="B5209">
        <v>1041</v>
      </c>
      <c r="C5209">
        <v>180204.82</v>
      </c>
      <c r="D5209">
        <v>185558.42</v>
      </c>
      <c r="E5209">
        <v>185558.42</v>
      </c>
      <c r="F5209">
        <v>5941</v>
      </c>
      <c r="G5209" t="s">
        <v>427</v>
      </c>
      <c r="H5209" t="s">
        <v>267</v>
      </c>
      <c r="I5209" t="s">
        <v>268</v>
      </c>
      <c r="J5209">
        <v>0.5</v>
      </c>
      <c r="K5209">
        <v>0</v>
      </c>
    </row>
    <row r="5210" spans="1:11">
      <c r="A5210" s="57">
        <v>41334</v>
      </c>
      <c r="B5210">
        <v>6458</v>
      </c>
      <c r="C5210">
        <v>447228.14</v>
      </c>
      <c r="D5210">
        <v>447228.14</v>
      </c>
      <c r="E5210">
        <v>447228.14</v>
      </c>
      <c r="F5210">
        <v>5942</v>
      </c>
      <c r="G5210" t="s">
        <v>428</v>
      </c>
      <c r="H5210" t="s">
        <v>265</v>
      </c>
      <c r="I5210" t="s">
        <v>268</v>
      </c>
      <c r="J5210">
        <v>0.5</v>
      </c>
      <c r="K5210">
        <v>0</v>
      </c>
    </row>
    <row r="5211" spans="1:11">
      <c r="A5211" s="57">
        <v>41334</v>
      </c>
      <c r="B5211">
        <v>1286</v>
      </c>
      <c r="C5211">
        <v>51844.959999999999</v>
      </c>
      <c r="D5211">
        <v>52414.78</v>
      </c>
      <c r="E5211">
        <v>52414.78</v>
      </c>
      <c r="F5211">
        <v>5942</v>
      </c>
      <c r="G5211" t="s">
        <v>428</v>
      </c>
      <c r="H5211" t="s">
        <v>267</v>
      </c>
      <c r="I5211" t="s">
        <v>268</v>
      </c>
      <c r="J5211">
        <v>0.5</v>
      </c>
      <c r="K5211">
        <v>0</v>
      </c>
    </row>
    <row r="5212" spans="1:11">
      <c r="A5212" s="57">
        <v>41334</v>
      </c>
      <c r="B5212">
        <v>1</v>
      </c>
      <c r="C5212">
        <v>138.41999999999999</v>
      </c>
      <c r="D5212">
        <v>0</v>
      </c>
      <c r="E5212">
        <v>138.41999999999999</v>
      </c>
      <c r="F5212">
        <v>5943</v>
      </c>
      <c r="G5212" t="s">
        <v>429</v>
      </c>
      <c r="H5212" t="s">
        <v>265</v>
      </c>
      <c r="I5212">
        <v>0</v>
      </c>
      <c r="J5212">
        <v>0</v>
      </c>
      <c r="K5212">
        <v>0</v>
      </c>
    </row>
    <row r="5213" spans="1:11">
      <c r="A5213" s="57">
        <v>41334</v>
      </c>
      <c r="B5213">
        <v>14485</v>
      </c>
      <c r="C5213">
        <v>1333259.3899999999</v>
      </c>
      <c r="D5213">
        <v>1333259.3899999999</v>
      </c>
      <c r="E5213">
        <v>1333259.3899999999</v>
      </c>
      <c r="F5213">
        <v>5943</v>
      </c>
      <c r="G5213" t="s">
        <v>429</v>
      </c>
      <c r="H5213" t="s">
        <v>265</v>
      </c>
      <c r="I5213" t="s">
        <v>268</v>
      </c>
      <c r="J5213">
        <v>0.5</v>
      </c>
      <c r="K5213">
        <v>0</v>
      </c>
    </row>
    <row r="5214" spans="1:11">
      <c r="A5214" s="57">
        <v>41334</v>
      </c>
      <c r="B5214">
        <v>128</v>
      </c>
      <c r="C5214">
        <v>25346.07</v>
      </c>
      <c r="D5214">
        <v>26106.63</v>
      </c>
      <c r="E5214">
        <v>26106.63</v>
      </c>
      <c r="F5214">
        <v>5943</v>
      </c>
      <c r="G5214" t="s">
        <v>429</v>
      </c>
      <c r="H5214" t="s">
        <v>267</v>
      </c>
      <c r="I5214" t="s">
        <v>268</v>
      </c>
      <c r="J5214">
        <v>0.5</v>
      </c>
      <c r="K5214">
        <v>0</v>
      </c>
    </row>
    <row r="5215" spans="1:11">
      <c r="A5215" s="57">
        <v>41334</v>
      </c>
      <c r="B5215">
        <v>4793</v>
      </c>
      <c r="C5215">
        <v>1783157.91</v>
      </c>
      <c r="D5215">
        <v>1783157.91</v>
      </c>
      <c r="E5215">
        <v>1783157.91</v>
      </c>
      <c r="F5215">
        <v>5944</v>
      </c>
      <c r="G5215" t="s">
        <v>430</v>
      </c>
      <c r="H5215" t="s">
        <v>265</v>
      </c>
      <c r="I5215" t="s">
        <v>268</v>
      </c>
      <c r="J5215">
        <v>0.5</v>
      </c>
      <c r="K5215">
        <v>0</v>
      </c>
    </row>
    <row r="5216" spans="1:11">
      <c r="A5216" s="57">
        <v>41334</v>
      </c>
      <c r="B5216">
        <v>400</v>
      </c>
      <c r="C5216">
        <v>264786.87</v>
      </c>
      <c r="D5216">
        <v>272768.51</v>
      </c>
      <c r="E5216">
        <v>272768.51</v>
      </c>
      <c r="F5216">
        <v>5944</v>
      </c>
      <c r="G5216" t="s">
        <v>430</v>
      </c>
      <c r="H5216" t="s">
        <v>267</v>
      </c>
      <c r="I5216" t="s">
        <v>268</v>
      </c>
      <c r="J5216">
        <v>0.5</v>
      </c>
      <c r="K5216">
        <v>0</v>
      </c>
    </row>
    <row r="5217" spans="1:11">
      <c r="A5217" s="57">
        <v>41334</v>
      </c>
      <c r="B5217">
        <v>1</v>
      </c>
      <c r="C5217">
        <v>29.56</v>
      </c>
      <c r="D5217">
        <v>0</v>
      </c>
      <c r="E5217">
        <v>29.56</v>
      </c>
      <c r="F5217">
        <v>5945</v>
      </c>
      <c r="G5217" t="s">
        <v>431</v>
      </c>
      <c r="H5217" t="s">
        <v>265</v>
      </c>
      <c r="I5217">
        <v>0</v>
      </c>
      <c r="J5217">
        <v>0</v>
      </c>
      <c r="K5217">
        <v>0</v>
      </c>
    </row>
    <row r="5218" spans="1:11">
      <c r="A5218" s="57">
        <v>41334</v>
      </c>
      <c r="B5218">
        <v>4347</v>
      </c>
      <c r="C5218">
        <v>306112.96000000002</v>
      </c>
      <c r="D5218">
        <v>306112.96000000002</v>
      </c>
      <c r="E5218">
        <v>306112.96000000002</v>
      </c>
      <c r="F5218">
        <v>5945</v>
      </c>
      <c r="G5218" t="s">
        <v>431</v>
      </c>
      <c r="H5218" t="s">
        <v>265</v>
      </c>
      <c r="I5218" t="s">
        <v>268</v>
      </c>
      <c r="J5218">
        <v>0.5</v>
      </c>
      <c r="K5218">
        <v>0</v>
      </c>
    </row>
    <row r="5219" spans="1:11">
      <c r="A5219" s="57">
        <v>41334</v>
      </c>
      <c r="B5219">
        <v>183</v>
      </c>
      <c r="C5219">
        <v>23687.31</v>
      </c>
      <c r="D5219">
        <v>24397.89</v>
      </c>
      <c r="E5219">
        <v>24397.89</v>
      </c>
      <c r="F5219">
        <v>5945</v>
      </c>
      <c r="G5219" t="s">
        <v>431</v>
      </c>
      <c r="H5219" t="s">
        <v>267</v>
      </c>
      <c r="I5219" t="s">
        <v>268</v>
      </c>
      <c r="J5219">
        <v>0.5</v>
      </c>
      <c r="K5219">
        <v>0</v>
      </c>
    </row>
    <row r="5220" spans="1:11">
      <c r="A5220" s="57">
        <v>41334</v>
      </c>
      <c r="B5220">
        <v>815</v>
      </c>
      <c r="C5220">
        <v>213942.92</v>
      </c>
      <c r="D5220">
        <v>213942.92</v>
      </c>
      <c r="E5220">
        <v>213942.92</v>
      </c>
      <c r="F5220">
        <v>5946</v>
      </c>
      <c r="G5220" t="s">
        <v>432</v>
      </c>
      <c r="H5220" t="s">
        <v>265</v>
      </c>
      <c r="I5220" t="s">
        <v>268</v>
      </c>
      <c r="J5220">
        <v>0.5</v>
      </c>
      <c r="K5220">
        <v>0</v>
      </c>
    </row>
    <row r="5221" spans="1:11">
      <c r="A5221" s="57">
        <v>41334</v>
      </c>
      <c r="B5221">
        <v>138</v>
      </c>
      <c r="C5221">
        <v>34655.360000000001</v>
      </c>
      <c r="D5221">
        <v>35293.46</v>
      </c>
      <c r="E5221">
        <v>35293.46</v>
      </c>
      <c r="F5221">
        <v>5946</v>
      </c>
      <c r="G5221" t="s">
        <v>432</v>
      </c>
      <c r="H5221" t="s">
        <v>267</v>
      </c>
      <c r="I5221" t="s">
        <v>268</v>
      </c>
      <c r="J5221">
        <v>0.5</v>
      </c>
      <c r="K5221">
        <v>0</v>
      </c>
    </row>
    <row r="5222" spans="1:11">
      <c r="A5222" s="57">
        <v>41334</v>
      </c>
      <c r="B5222">
        <v>4011</v>
      </c>
      <c r="C5222">
        <v>334612.89</v>
      </c>
      <c r="D5222">
        <v>334612.89</v>
      </c>
      <c r="E5222">
        <v>334612.89</v>
      </c>
      <c r="F5222">
        <v>5947</v>
      </c>
      <c r="G5222" t="s">
        <v>433</v>
      </c>
      <c r="H5222" t="s">
        <v>265</v>
      </c>
      <c r="I5222" t="s">
        <v>268</v>
      </c>
      <c r="J5222">
        <v>0.5</v>
      </c>
      <c r="K5222">
        <v>0</v>
      </c>
    </row>
    <row r="5223" spans="1:11">
      <c r="A5223" s="57">
        <v>41334</v>
      </c>
      <c r="B5223">
        <v>898</v>
      </c>
      <c r="C5223">
        <v>71463.399999999994</v>
      </c>
      <c r="D5223">
        <v>73746.52</v>
      </c>
      <c r="E5223">
        <v>73746.52</v>
      </c>
      <c r="F5223">
        <v>5947</v>
      </c>
      <c r="G5223" t="s">
        <v>433</v>
      </c>
      <c r="H5223" t="s">
        <v>267</v>
      </c>
      <c r="I5223" t="s">
        <v>268</v>
      </c>
      <c r="J5223">
        <v>0.5</v>
      </c>
      <c r="K5223">
        <v>0</v>
      </c>
    </row>
    <row r="5224" spans="1:11">
      <c r="A5224" s="57">
        <v>41334</v>
      </c>
      <c r="B5224">
        <v>1002</v>
      </c>
      <c r="C5224">
        <v>154404.13</v>
      </c>
      <c r="D5224">
        <v>154404.13</v>
      </c>
      <c r="E5224">
        <v>154404.13</v>
      </c>
      <c r="F5224">
        <v>5948</v>
      </c>
      <c r="G5224" t="s">
        <v>434</v>
      </c>
      <c r="H5224" t="s">
        <v>265</v>
      </c>
      <c r="I5224" t="s">
        <v>268</v>
      </c>
      <c r="J5224">
        <v>0.5</v>
      </c>
      <c r="K5224">
        <v>0</v>
      </c>
    </row>
    <row r="5225" spans="1:11">
      <c r="A5225" s="57">
        <v>41334</v>
      </c>
      <c r="B5225">
        <v>232</v>
      </c>
      <c r="C5225">
        <v>85938.98</v>
      </c>
      <c r="D5225">
        <v>88559.66</v>
      </c>
      <c r="E5225">
        <v>88559.66</v>
      </c>
      <c r="F5225">
        <v>5948</v>
      </c>
      <c r="G5225" t="s">
        <v>434</v>
      </c>
      <c r="H5225" t="s">
        <v>267</v>
      </c>
      <c r="I5225" t="s">
        <v>268</v>
      </c>
      <c r="J5225">
        <v>0.5</v>
      </c>
      <c r="K5225">
        <v>0</v>
      </c>
    </row>
    <row r="5226" spans="1:11">
      <c r="A5226" s="57">
        <v>41334</v>
      </c>
      <c r="B5226">
        <v>110</v>
      </c>
      <c r="C5226">
        <v>29664.21</v>
      </c>
      <c r="D5226">
        <v>29664.21</v>
      </c>
      <c r="E5226">
        <v>29664.21</v>
      </c>
      <c r="F5226">
        <v>5949</v>
      </c>
      <c r="G5226" t="s">
        <v>435</v>
      </c>
      <c r="H5226" t="s">
        <v>265</v>
      </c>
      <c r="I5226" t="s">
        <v>268</v>
      </c>
      <c r="J5226">
        <v>0.5</v>
      </c>
      <c r="K5226">
        <v>0</v>
      </c>
    </row>
    <row r="5227" spans="1:11">
      <c r="A5227" s="57">
        <v>41334</v>
      </c>
      <c r="B5227">
        <v>44</v>
      </c>
      <c r="C5227">
        <v>4691.38</v>
      </c>
      <c r="D5227">
        <v>4832.1400000000003</v>
      </c>
      <c r="E5227">
        <v>4832.1400000000003</v>
      </c>
      <c r="F5227">
        <v>5949</v>
      </c>
      <c r="G5227" t="s">
        <v>435</v>
      </c>
      <c r="H5227" t="s">
        <v>267</v>
      </c>
      <c r="I5227" t="s">
        <v>268</v>
      </c>
      <c r="J5227">
        <v>0.5</v>
      </c>
      <c r="K5227">
        <v>0</v>
      </c>
    </row>
    <row r="5228" spans="1:11">
      <c r="A5228" s="57">
        <v>41334</v>
      </c>
      <c r="B5228">
        <v>727</v>
      </c>
      <c r="C5228">
        <v>99954.2</v>
      </c>
      <c r="D5228">
        <v>99954.2</v>
      </c>
      <c r="E5228">
        <v>99954.2</v>
      </c>
      <c r="F5228">
        <v>5950</v>
      </c>
      <c r="G5228" t="s">
        <v>436</v>
      </c>
      <c r="H5228" t="s">
        <v>265</v>
      </c>
      <c r="I5228" t="s">
        <v>268</v>
      </c>
      <c r="J5228">
        <v>0.5</v>
      </c>
      <c r="K5228">
        <v>0</v>
      </c>
    </row>
    <row r="5229" spans="1:11">
      <c r="A5229" s="57">
        <v>41334</v>
      </c>
      <c r="B5229">
        <v>41</v>
      </c>
      <c r="C5229">
        <v>11413.91</v>
      </c>
      <c r="D5229">
        <v>11756.29</v>
      </c>
      <c r="E5229">
        <v>11756.29</v>
      </c>
      <c r="F5229">
        <v>5950</v>
      </c>
      <c r="G5229" t="s">
        <v>436</v>
      </c>
      <c r="H5229" t="s">
        <v>267</v>
      </c>
      <c r="I5229" t="s">
        <v>268</v>
      </c>
      <c r="J5229">
        <v>0.5</v>
      </c>
      <c r="K5229">
        <v>0</v>
      </c>
    </row>
    <row r="5230" spans="1:11">
      <c r="A5230" s="57">
        <v>41334</v>
      </c>
      <c r="B5230">
        <v>1</v>
      </c>
      <c r="C5230">
        <v>55.42</v>
      </c>
      <c r="D5230">
        <v>57.08</v>
      </c>
      <c r="E5230">
        <v>57.08</v>
      </c>
      <c r="F5230">
        <v>5960</v>
      </c>
      <c r="G5230" t="s">
        <v>437</v>
      </c>
      <c r="H5230" t="s">
        <v>267</v>
      </c>
      <c r="I5230" t="s">
        <v>275</v>
      </c>
      <c r="J5230">
        <v>0.52</v>
      </c>
      <c r="K5230">
        <v>0</v>
      </c>
    </row>
    <row r="5231" spans="1:11">
      <c r="A5231" s="57">
        <v>41334</v>
      </c>
      <c r="B5231">
        <v>131</v>
      </c>
      <c r="C5231">
        <v>63689.77</v>
      </c>
      <c r="D5231">
        <v>65698.89</v>
      </c>
      <c r="E5231">
        <v>65698.89</v>
      </c>
      <c r="F5231">
        <v>5962</v>
      </c>
      <c r="G5231" t="s">
        <v>438</v>
      </c>
      <c r="H5231" t="s">
        <v>267</v>
      </c>
      <c r="I5231" t="s">
        <v>269</v>
      </c>
      <c r="J5231">
        <v>0.52</v>
      </c>
      <c r="K5231">
        <v>0</v>
      </c>
    </row>
    <row r="5232" spans="1:11">
      <c r="A5232" s="57">
        <v>41334</v>
      </c>
      <c r="B5232">
        <v>7664</v>
      </c>
      <c r="C5232">
        <v>1388236.69</v>
      </c>
      <c r="D5232">
        <v>1388236.69</v>
      </c>
      <c r="E5232">
        <v>1388236.69</v>
      </c>
      <c r="F5232">
        <v>5964</v>
      </c>
      <c r="G5232" t="s">
        <v>439</v>
      </c>
      <c r="H5232" t="s">
        <v>265</v>
      </c>
      <c r="I5232" t="s">
        <v>275</v>
      </c>
      <c r="J5232">
        <v>0.52</v>
      </c>
      <c r="K5232">
        <v>0</v>
      </c>
    </row>
    <row r="5233" spans="1:11">
      <c r="A5233" s="57">
        <v>41334</v>
      </c>
      <c r="B5233">
        <v>2802</v>
      </c>
      <c r="C5233">
        <v>405526.28</v>
      </c>
      <c r="D5233">
        <v>417794.34</v>
      </c>
      <c r="E5233">
        <v>417794.34</v>
      </c>
      <c r="F5233">
        <v>5964</v>
      </c>
      <c r="G5233" t="s">
        <v>439</v>
      </c>
      <c r="H5233" t="s">
        <v>267</v>
      </c>
      <c r="I5233" t="s">
        <v>275</v>
      </c>
      <c r="J5233">
        <v>0.52</v>
      </c>
      <c r="K5233">
        <v>0</v>
      </c>
    </row>
    <row r="5234" spans="1:11">
      <c r="A5234" s="57">
        <v>41334</v>
      </c>
      <c r="B5234">
        <v>47</v>
      </c>
      <c r="C5234">
        <v>5861.19</v>
      </c>
      <c r="D5234">
        <v>6041.41</v>
      </c>
      <c r="E5234">
        <v>6041.41</v>
      </c>
      <c r="F5234">
        <v>5965</v>
      </c>
      <c r="G5234" t="s">
        <v>440</v>
      </c>
      <c r="H5234" t="s">
        <v>267</v>
      </c>
      <c r="I5234" t="s">
        <v>275</v>
      </c>
      <c r="J5234">
        <v>0.52</v>
      </c>
      <c r="K5234">
        <v>0</v>
      </c>
    </row>
    <row r="5235" spans="1:11">
      <c r="A5235" s="57">
        <v>41334</v>
      </c>
      <c r="B5235">
        <v>10</v>
      </c>
      <c r="C5235">
        <v>1067.21</v>
      </c>
      <c r="D5235">
        <v>1102.77</v>
      </c>
      <c r="E5235">
        <v>1102.77</v>
      </c>
      <c r="F5235">
        <v>5966</v>
      </c>
      <c r="G5235" t="s">
        <v>441</v>
      </c>
      <c r="H5235" t="s">
        <v>267</v>
      </c>
      <c r="I5235" t="s">
        <v>275</v>
      </c>
      <c r="J5235">
        <v>0.52</v>
      </c>
      <c r="K5235">
        <v>0</v>
      </c>
    </row>
    <row r="5236" spans="1:11">
      <c r="A5236" s="57">
        <v>41334</v>
      </c>
      <c r="B5236">
        <v>3285</v>
      </c>
      <c r="C5236">
        <v>671842.57</v>
      </c>
      <c r="D5236">
        <v>671842.57</v>
      </c>
      <c r="E5236">
        <v>671842.57</v>
      </c>
      <c r="F5236">
        <v>5967</v>
      </c>
      <c r="G5236" t="s">
        <v>442</v>
      </c>
      <c r="H5236" t="s">
        <v>265</v>
      </c>
      <c r="I5236" t="s">
        <v>275</v>
      </c>
      <c r="J5236">
        <v>0.52</v>
      </c>
      <c r="K5236">
        <v>0</v>
      </c>
    </row>
    <row r="5237" spans="1:11">
      <c r="A5237" s="57">
        <v>41334</v>
      </c>
      <c r="B5237">
        <v>12214</v>
      </c>
      <c r="C5237">
        <v>454826.15</v>
      </c>
      <c r="D5237">
        <v>464322.91</v>
      </c>
      <c r="E5237">
        <v>464322.91</v>
      </c>
      <c r="F5237">
        <v>5967</v>
      </c>
      <c r="G5237" t="s">
        <v>442</v>
      </c>
      <c r="H5237" t="s">
        <v>267</v>
      </c>
      <c r="I5237" t="s">
        <v>275</v>
      </c>
      <c r="J5237">
        <v>0.52</v>
      </c>
      <c r="K5237">
        <v>0</v>
      </c>
    </row>
    <row r="5238" spans="1:11">
      <c r="A5238" s="57">
        <v>41334</v>
      </c>
      <c r="B5238">
        <v>2374</v>
      </c>
      <c r="C5238">
        <v>231273.76</v>
      </c>
      <c r="D5238">
        <v>231273.76</v>
      </c>
      <c r="E5238">
        <v>231273.76</v>
      </c>
      <c r="F5238">
        <v>5968</v>
      </c>
      <c r="G5238" t="s">
        <v>443</v>
      </c>
      <c r="H5238" t="s">
        <v>265</v>
      </c>
      <c r="I5238" t="s">
        <v>275</v>
      </c>
      <c r="J5238">
        <v>0.52</v>
      </c>
      <c r="K5238">
        <v>0</v>
      </c>
    </row>
    <row r="5239" spans="1:11">
      <c r="A5239" s="57">
        <v>41334</v>
      </c>
      <c r="B5239">
        <v>553</v>
      </c>
      <c r="C5239">
        <v>56066.11</v>
      </c>
      <c r="D5239">
        <v>57370.23</v>
      </c>
      <c r="E5239">
        <v>57370.23</v>
      </c>
      <c r="F5239">
        <v>5968</v>
      </c>
      <c r="G5239" t="s">
        <v>443</v>
      </c>
      <c r="H5239" t="s">
        <v>267</v>
      </c>
      <c r="I5239" t="s">
        <v>275</v>
      </c>
      <c r="J5239">
        <v>0.52</v>
      </c>
      <c r="K5239">
        <v>0</v>
      </c>
    </row>
    <row r="5240" spans="1:11">
      <c r="A5240" s="57">
        <v>41334</v>
      </c>
      <c r="B5240">
        <v>1</v>
      </c>
      <c r="C5240">
        <v>154.55000000000001</v>
      </c>
      <c r="D5240">
        <v>0</v>
      </c>
      <c r="E5240">
        <v>154.55000000000001</v>
      </c>
      <c r="F5240">
        <v>5969</v>
      </c>
      <c r="G5240" t="s">
        <v>444</v>
      </c>
      <c r="H5240" t="s">
        <v>265</v>
      </c>
      <c r="I5240">
        <v>0</v>
      </c>
      <c r="J5240">
        <v>0</v>
      </c>
      <c r="K5240">
        <v>0</v>
      </c>
    </row>
    <row r="5241" spans="1:11">
      <c r="A5241" s="57">
        <v>41334</v>
      </c>
      <c r="B5241">
        <v>6201</v>
      </c>
      <c r="C5241">
        <v>1301638.53</v>
      </c>
      <c r="D5241">
        <v>1301638.53</v>
      </c>
      <c r="E5241">
        <v>1301638.53</v>
      </c>
      <c r="F5241">
        <v>5969</v>
      </c>
      <c r="G5241" t="s">
        <v>444</v>
      </c>
      <c r="H5241" t="s">
        <v>265</v>
      </c>
      <c r="I5241" t="s">
        <v>275</v>
      </c>
      <c r="J5241">
        <v>0.52</v>
      </c>
      <c r="K5241">
        <v>0</v>
      </c>
    </row>
    <row r="5242" spans="1:11">
      <c r="A5242" s="57">
        <v>41334</v>
      </c>
      <c r="B5242">
        <v>1</v>
      </c>
      <c r="C5242">
        <v>-207.04</v>
      </c>
      <c r="D5242">
        <v>0</v>
      </c>
      <c r="E5242">
        <v>-201.18</v>
      </c>
      <c r="F5242">
        <v>5969</v>
      </c>
      <c r="G5242" t="s">
        <v>444</v>
      </c>
      <c r="H5242" t="s">
        <v>267</v>
      </c>
      <c r="I5242">
        <v>0</v>
      </c>
      <c r="J5242">
        <v>0</v>
      </c>
      <c r="K5242">
        <v>0</v>
      </c>
    </row>
    <row r="5243" spans="1:11">
      <c r="A5243" s="57">
        <v>41334</v>
      </c>
      <c r="B5243">
        <v>16372</v>
      </c>
      <c r="C5243">
        <v>1488954.19</v>
      </c>
      <c r="D5243">
        <v>1526073.31</v>
      </c>
      <c r="E5243">
        <v>1526073.31</v>
      </c>
      <c r="F5243">
        <v>5969</v>
      </c>
      <c r="G5243" t="s">
        <v>444</v>
      </c>
      <c r="H5243" t="s">
        <v>267</v>
      </c>
      <c r="I5243" t="s">
        <v>275</v>
      </c>
      <c r="J5243">
        <v>0.52</v>
      </c>
      <c r="K5243">
        <v>0</v>
      </c>
    </row>
    <row r="5244" spans="1:11">
      <c r="A5244" s="57">
        <v>41334</v>
      </c>
      <c r="B5244">
        <v>1357</v>
      </c>
      <c r="C5244">
        <v>159077.18</v>
      </c>
      <c r="D5244">
        <v>159077.18</v>
      </c>
      <c r="E5244">
        <v>159077.18</v>
      </c>
      <c r="F5244">
        <v>5970</v>
      </c>
      <c r="G5244" t="s">
        <v>445</v>
      </c>
      <c r="H5244" t="s">
        <v>265</v>
      </c>
      <c r="I5244" t="s">
        <v>268</v>
      </c>
      <c r="J5244">
        <v>0.5</v>
      </c>
      <c r="K5244">
        <v>0</v>
      </c>
    </row>
    <row r="5245" spans="1:11">
      <c r="A5245" s="57">
        <v>41334</v>
      </c>
      <c r="B5245">
        <v>182</v>
      </c>
      <c r="C5245">
        <v>33162.47</v>
      </c>
      <c r="D5245">
        <v>34164.11</v>
      </c>
      <c r="E5245">
        <v>34164.11</v>
      </c>
      <c r="F5245">
        <v>5970</v>
      </c>
      <c r="G5245" t="s">
        <v>445</v>
      </c>
      <c r="H5245" t="s">
        <v>267</v>
      </c>
      <c r="I5245" t="s">
        <v>268</v>
      </c>
      <c r="J5245">
        <v>0.5</v>
      </c>
      <c r="K5245">
        <v>0</v>
      </c>
    </row>
    <row r="5246" spans="1:11">
      <c r="A5246" s="57">
        <v>41334</v>
      </c>
      <c r="B5246">
        <v>124</v>
      </c>
      <c r="C5246">
        <v>105711.42</v>
      </c>
      <c r="D5246">
        <v>105711.42</v>
      </c>
      <c r="E5246">
        <v>105711.42</v>
      </c>
      <c r="F5246">
        <v>5971</v>
      </c>
      <c r="G5246" t="s">
        <v>446</v>
      </c>
      <c r="H5246" t="s">
        <v>265</v>
      </c>
      <c r="I5246" t="s">
        <v>268</v>
      </c>
      <c r="J5246">
        <v>0.5</v>
      </c>
      <c r="K5246">
        <v>0</v>
      </c>
    </row>
    <row r="5247" spans="1:11">
      <c r="A5247" s="57">
        <v>41334</v>
      </c>
      <c r="B5247">
        <v>41</v>
      </c>
      <c r="C5247">
        <v>14089.31</v>
      </c>
      <c r="D5247">
        <v>14511.97</v>
      </c>
      <c r="E5247">
        <v>14511.97</v>
      </c>
      <c r="F5247">
        <v>5971</v>
      </c>
      <c r="G5247" t="s">
        <v>446</v>
      </c>
      <c r="H5247" t="s">
        <v>267</v>
      </c>
      <c r="I5247" t="s">
        <v>268</v>
      </c>
      <c r="J5247">
        <v>0.5</v>
      </c>
      <c r="K5247">
        <v>0</v>
      </c>
    </row>
    <row r="5248" spans="1:11">
      <c r="A5248" s="57">
        <v>41334</v>
      </c>
      <c r="B5248">
        <v>321</v>
      </c>
      <c r="C5248">
        <v>48777.06</v>
      </c>
      <c r="D5248">
        <v>48777.06</v>
      </c>
      <c r="E5248">
        <v>48777.06</v>
      </c>
      <c r="F5248">
        <v>5972</v>
      </c>
      <c r="G5248" t="s">
        <v>447</v>
      </c>
      <c r="H5248" t="s">
        <v>265</v>
      </c>
      <c r="I5248" t="s">
        <v>268</v>
      </c>
      <c r="J5248">
        <v>0.5</v>
      </c>
      <c r="K5248">
        <v>0</v>
      </c>
    </row>
    <row r="5249" spans="1:11">
      <c r="A5249" s="57">
        <v>41334</v>
      </c>
      <c r="B5249">
        <v>11</v>
      </c>
      <c r="C5249">
        <v>530.85</v>
      </c>
      <c r="D5249">
        <v>542.41</v>
      </c>
      <c r="E5249">
        <v>542.41</v>
      </c>
      <c r="F5249">
        <v>5972</v>
      </c>
      <c r="G5249" t="s">
        <v>447</v>
      </c>
      <c r="H5249" t="s">
        <v>267</v>
      </c>
      <c r="I5249" t="s">
        <v>268</v>
      </c>
      <c r="J5249">
        <v>0.5</v>
      </c>
      <c r="K5249">
        <v>0</v>
      </c>
    </row>
    <row r="5250" spans="1:11">
      <c r="A5250" s="57">
        <v>41334</v>
      </c>
      <c r="B5250">
        <v>10</v>
      </c>
      <c r="C5250">
        <v>686.7</v>
      </c>
      <c r="D5250">
        <v>686.7</v>
      </c>
      <c r="E5250">
        <v>686.7</v>
      </c>
      <c r="F5250">
        <v>5973</v>
      </c>
      <c r="G5250" t="s">
        <v>448</v>
      </c>
      <c r="H5250" t="s">
        <v>265</v>
      </c>
      <c r="I5250" t="s">
        <v>268</v>
      </c>
      <c r="J5250">
        <v>0.5</v>
      </c>
      <c r="K5250">
        <v>0</v>
      </c>
    </row>
    <row r="5251" spans="1:11">
      <c r="A5251" s="57">
        <v>41334</v>
      </c>
      <c r="B5251">
        <v>10</v>
      </c>
      <c r="C5251">
        <v>773.94</v>
      </c>
      <c r="D5251">
        <v>797.16</v>
      </c>
      <c r="E5251">
        <v>797.16</v>
      </c>
      <c r="F5251">
        <v>5973</v>
      </c>
      <c r="G5251" t="s">
        <v>448</v>
      </c>
      <c r="H5251" t="s">
        <v>267</v>
      </c>
      <c r="I5251" t="s">
        <v>268</v>
      </c>
      <c r="J5251">
        <v>0.5</v>
      </c>
      <c r="K5251">
        <v>0</v>
      </c>
    </row>
    <row r="5252" spans="1:11">
      <c r="A5252" s="57">
        <v>41334</v>
      </c>
      <c r="B5252">
        <v>2</v>
      </c>
      <c r="C5252">
        <v>1466.7</v>
      </c>
      <c r="D5252">
        <v>1510.72</v>
      </c>
      <c r="E5252">
        <v>1510.72</v>
      </c>
      <c r="F5252">
        <v>5976</v>
      </c>
      <c r="G5252" t="s">
        <v>559</v>
      </c>
      <c r="H5252" t="s">
        <v>267</v>
      </c>
      <c r="I5252" t="s">
        <v>266</v>
      </c>
      <c r="J5252">
        <v>0.5</v>
      </c>
      <c r="K5252">
        <v>0</v>
      </c>
    </row>
    <row r="5253" spans="1:11">
      <c r="A5253" s="57">
        <v>41334</v>
      </c>
      <c r="B5253">
        <v>3344</v>
      </c>
      <c r="C5253">
        <v>312845.96000000002</v>
      </c>
      <c r="D5253">
        <v>312845.96000000002</v>
      </c>
      <c r="E5253">
        <v>312845.96000000002</v>
      </c>
      <c r="F5253">
        <v>5977</v>
      </c>
      <c r="G5253" t="s">
        <v>449</v>
      </c>
      <c r="H5253" t="s">
        <v>265</v>
      </c>
      <c r="I5253" t="s">
        <v>268</v>
      </c>
      <c r="J5253">
        <v>0.5</v>
      </c>
      <c r="K5253">
        <v>0</v>
      </c>
    </row>
    <row r="5254" spans="1:11">
      <c r="A5254" s="57">
        <v>41334</v>
      </c>
      <c r="B5254">
        <v>538</v>
      </c>
      <c r="C5254">
        <v>76254.63</v>
      </c>
      <c r="D5254">
        <v>78576.81</v>
      </c>
      <c r="E5254">
        <v>78576.81</v>
      </c>
      <c r="F5254">
        <v>5977</v>
      </c>
      <c r="G5254" t="s">
        <v>449</v>
      </c>
      <c r="H5254" t="s">
        <v>267</v>
      </c>
      <c r="I5254" t="s">
        <v>268</v>
      </c>
      <c r="J5254">
        <v>0.5</v>
      </c>
      <c r="K5254">
        <v>0</v>
      </c>
    </row>
    <row r="5255" spans="1:11">
      <c r="A5255" s="57">
        <v>41334</v>
      </c>
      <c r="B5255">
        <v>1982</v>
      </c>
      <c r="C5255">
        <v>147264.88</v>
      </c>
      <c r="D5255">
        <v>147264.88</v>
      </c>
      <c r="E5255">
        <v>147264.88</v>
      </c>
      <c r="F5255">
        <v>5992</v>
      </c>
      <c r="G5255" t="s">
        <v>451</v>
      </c>
      <c r="H5255" t="s">
        <v>265</v>
      </c>
      <c r="I5255" t="s">
        <v>268</v>
      </c>
      <c r="J5255">
        <v>0.5</v>
      </c>
      <c r="K5255">
        <v>0</v>
      </c>
    </row>
    <row r="5256" spans="1:11">
      <c r="A5256" s="57">
        <v>41334</v>
      </c>
      <c r="B5256">
        <v>129</v>
      </c>
      <c r="C5256">
        <v>11065.39</v>
      </c>
      <c r="D5256">
        <v>11417.85</v>
      </c>
      <c r="E5256">
        <v>11417.85</v>
      </c>
      <c r="F5256">
        <v>5992</v>
      </c>
      <c r="G5256" t="s">
        <v>451</v>
      </c>
      <c r="H5256" t="s">
        <v>267</v>
      </c>
      <c r="I5256" t="s">
        <v>268</v>
      </c>
      <c r="J5256">
        <v>0.5</v>
      </c>
      <c r="K5256">
        <v>0</v>
      </c>
    </row>
    <row r="5257" spans="1:11">
      <c r="A5257" s="57">
        <v>41334</v>
      </c>
      <c r="B5257">
        <v>23</v>
      </c>
      <c r="C5257">
        <v>957.43</v>
      </c>
      <c r="D5257">
        <v>986.19</v>
      </c>
      <c r="E5257">
        <v>986.19</v>
      </c>
      <c r="F5257">
        <v>5993</v>
      </c>
      <c r="G5257" t="s">
        <v>452</v>
      </c>
      <c r="H5257" t="s">
        <v>267</v>
      </c>
      <c r="I5257" t="s">
        <v>268</v>
      </c>
      <c r="J5257">
        <v>0.5</v>
      </c>
      <c r="K5257">
        <v>0</v>
      </c>
    </row>
    <row r="5258" spans="1:11">
      <c r="A5258" s="57">
        <v>41334</v>
      </c>
      <c r="B5258">
        <v>3488</v>
      </c>
      <c r="C5258">
        <v>202753.19</v>
      </c>
      <c r="D5258">
        <v>202753.19</v>
      </c>
      <c r="E5258">
        <v>202753.19</v>
      </c>
      <c r="F5258">
        <v>5994</v>
      </c>
      <c r="G5258" t="s">
        <v>453</v>
      </c>
      <c r="H5258" t="s">
        <v>265</v>
      </c>
      <c r="I5258" t="s">
        <v>268</v>
      </c>
      <c r="J5258">
        <v>0.5</v>
      </c>
      <c r="K5258">
        <v>0</v>
      </c>
    </row>
    <row r="5259" spans="1:11">
      <c r="A5259" s="57">
        <v>41334</v>
      </c>
      <c r="B5259">
        <v>24</v>
      </c>
      <c r="C5259">
        <v>1717.18</v>
      </c>
      <c r="D5259">
        <v>1768.64</v>
      </c>
      <c r="E5259">
        <v>1768.64</v>
      </c>
      <c r="F5259">
        <v>5994</v>
      </c>
      <c r="G5259" t="s">
        <v>453</v>
      </c>
      <c r="H5259" t="s">
        <v>267</v>
      </c>
      <c r="I5259" t="s">
        <v>268</v>
      </c>
      <c r="J5259">
        <v>0.5</v>
      </c>
      <c r="K5259">
        <v>0</v>
      </c>
    </row>
    <row r="5260" spans="1:11">
      <c r="A5260" s="57">
        <v>41334</v>
      </c>
      <c r="B5260">
        <v>1674</v>
      </c>
      <c r="C5260">
        <v>159734.54</v>
      </c>
      <c r="D5260">
        <v>159734.54</v>
      </c>
      <c r="E5260">
        <v>159734.54</v>
      </c>
      <c r="F5260">
        <v>5995</v>
      </c>
      <c r="G5260" t="s">
        <v>454</v>
      </c>
      <c r="H5260" t="s">
        <v>265</v>
      </c>
      <c r="I5260" t="s">
        <v>268</v>
      </c>
      <c r="J5260">
        <v>0.5</v>
      </c>
      <c r="K5260">
        <v>0</v>
      </c>
    </row>
    <row r="5261" spans="1:11">
      <c r="A5261" s="57">
        <v>41334</v>
      </c>
      <c r="B5261">
        <v>15</v>
      </c>
      <c r="C5261">
        <v>1984.95</v>
      </c>
      <c r="D5261">
        <v>2044.49</v>
      </c>
      <c r="E5261">
        <v>2044.49</v>
      </c>
      <c r="F5261">
        <v>5995</v>
      </c>
      <c r="G5261" t="s">
        <v>454</v>
      </c>
      <c r="H5261" t="s">
        <v>267</v>
      </c>
      <c r="I5261" t="s">
        <v>268</v>
      </c>
      <c r="J5261">
        <v>0.5</v>
      </c>
      <c r="K5261">
        <v>0</v>
      </c>
    </row>
    <row r="5262" spans="1:11">
      <c r="A5262" s="57">
        <v>41334</v>
      </c>
      <c r="B5262">
        <v>855</v>
      </c>
      <c r="C5262">
        <v>137901.89000000001</v>
      </c>
      <c r="D5262">
        <v>137901.89000000001</v>
      </c>
      <c r="E5262">
        <v>137901.89000000001</v>
      </c>
      <c r="F5262">
        <v>5996</v>
      </c>
      <c r="G5262" t="s">
        <v>455</v>
      </c>
      <c r="H5262" t="s">
        <v>265</v>
      </c>
      <c r="I5262" t="s">
        <v>268</v>
      </c>
      <c r="J5262">
        <v>0.5</v>
      </c>
      <c r="K5262">
        <v>0</v>
      </c>
    </row>
    <row r="5263" spans="1:11">
      <c r="A5263" s="57">
        <v>41334</v>
      </c>
      <c r="B5263">
        <v>2</v>
      </c>
      <c r="C5263">
        <v>260.75</v>
      </c>
      <c r="D5263">
        <v>268.57</v>
      </c>
      <c r="E5263">
        <v>268.57</v>
      </c>
      <c r="F5263">
        <v>5997</v>
      </c>
      <c r="G5263" t="s">
        <v>560</v>
      </c>
      <c r="H5263" t="s">
        <v>267</v>
      </c>
      <c r="I5263" t="s">
        <v>268</v>
      </c>
      <c r="J5263">
        <v>0.5</v>
      </c>
      <c r="K5263">
        <v>0</v>
      </c>
    </row>
    <row r="5264" spans="1:11">
      <c r="A5264" s="57">
        <v>41334</v>
      </c>
      <c r="B5264">
        <v>724</v>
      </c>
      <c r="C5264">
        <v>81759.64</v>
      </c>
      <c r="D5264">
        <v>81759.64</v>
      </c>
      <c r="E5264">
        <v>81759.64</v>
      </c>
      <c r="F5264">
        <v>5998</v>
      </c>
      <c r="G5264" t="s">
        <v>456</v>
      </c>
      <c r="H5264" t="s">
        <v>265</v>
      </c>
      <c r="I5264" t="s">
        <v>268</v>
      </c>
      <c r="J5264">
        <v>0.5</v>
      </c>
      <c r="K5264">
        <v>0</v>
      </c>
    </row>
    <row r="5265" spans="1:11">
      <c r="A5265" s="57">
        <v>41334</v>
      </c>
      <c r="B5265">
        <v>4</v>
      </c>
      <c r="C5265">
        <v>253.91</v>
      </c>
      <c r="D5265">
        <v>261.52999999999997</v>
      </c>
      <c r="E5265">
        <v>261.52999999999997</v>
      </c>
      <c r="F5265">
        <v>5998</v>
      </c>
      <c r="G5265" t="s">
        <v>456</v>
      </c>
      <c r="H5265" t="s">
        <v>267</v>
      </c>
      <c r="I5265" t="s">
        <v>268</v>
      </c>
      <c r="J5265">
        <v>0.5</v>
      </c>
      <c r="K5265">
        <v>0</v>
      </c>
    </row>
    <row r="5266" spans="1:11">
      <c r="A5266" s="57">
        <v>41334</v>
      </c>
      <c r="B5266">
        <v>16740</v>
      </c>
      <c r="C5266">
        <v>2002099.3</v>
      </c>
      <c r="D5266">
        <v>2002099.3</v>
      </c>
      <c r="E5266">
        <v>2002099.3</v>
      </c>
      <c r="F5266">
        <v>5999</v>
      </c>
      <c r="G5266" t="s">
        <v>457</v>
      </c>
      <c r="H5266" t="s">
        <v>265</v>
      </c>
      <c r="I5266" t="s">
        <v>268</v>
      </c>
      <c r="J5266">
        <v>0.5</v>
      </c>
      <c r="K5266">
        <v>0</v>
      </c>
    </row>
    <row r="5267" spans="1:11">
      <c r="A5267" s="57">
        <v>41334</v>
      </c>
      <c r="B5267">
        <v>1</v>
      </c>
      <c r="C5267">
        <v>900.18</v>
      </c>
      <c r="D5267">
        <v>0</v>
      </c>
      <c r="E5267">
        <v>927.18</v>
      </c>
      <c r="F5267">
        <v>5999</v>
      </c>
      <c r="G5267" t="s">
        <v>457</v>
      </c>
      <c r="H5267" t="s">
        <v>267</v>
      </c>
      <c r="I5267">
        <v>0</v>
      </c>
      <c r="J5267">
        <v>0</v>
      </c>
      <c r="K5267">
        <v>0</v>
      </c>
    </row>
    <row r="5268" spans="1:11">
      <c r="A5268" s="57">
        <v>41334</v>
      </c>
      <c r="B5268">
        <v>1365</v>
      </c>
      <c r="C5268">
        <v>196455.9</v>
      </c>
      <c r="D5268">
        <v>202415.14</v>
      </c>
      <c r="E5268">
        <v>202415.14</v>
      </c>
      <c r="F5268">
        <v>5999</v>
      </c>
      <c r="G5268" t="s">
        <v>457</v>
      </c>
      <c r="H5268" t="s">
        <v>267</v>
      </c>
      <c r="I5268" t="s">
        <v>268</v>
      </c>
      <c r="J5268">
        <v>0.5</v>
      </c>
      <c r="K5268">
        <v>0</v>
      </c>
    </row>
    <row r="5269" spans="1:11">
      <c r="A5269" s="57">
        <v>41334</v>
      </c>
      <c r="B5269">
        <v>4</v>
      </c>
      <c r="C5269">
        <v>977.16</v>
      </c>
      <c r="D5269">
        <v>1006.48</v>
      </c>
      <c r="E5269">
        <v>1006.48</v>
      </c>
      <c r="F5269">
        <v>6011</v>
      </c>
      <c r="G5269" t="s">
        <v>458</v>
      </c>
      <c r="H5269" t="s">
        <v>267</v>
      </c>
      <c r="I5269" t="s">
        <v>266</v>
      </c>
      <c r="J5269">
        <v>0.5</v>
      </c>
      <c r="K5269">
        <v>0</v>
      </c>
    </row>
    <row r="5270" spans="1:11">
      <c r="A5270" s="57">
        <v>41334</v>
      </c>
      <c r="B5270">
        <v>2834</v>
      </c>
      <c r="C5270">
        <v>745421.52</v>
      </c>
      <c r="D5270">
        <v>745421.52</v>
      </c>
      <c r="E5270">
        <v>745421.52</v>
      </c>
      <c r="F5270">
        <v>6012</v>
      </c>
      <c r="G5270" t="s">
        <v>459</v>
      </c>
      <c r="H5270" t="s">
        <v>265</v>
      </c>
      <c r="I5270" t="s">
        <v>266</v>
      </c>
      <c r="J5270">
        <v>0.5</v>
      </c>
      <c r="K5270">
        <v>0</v>
      </c>
    </row>
    <row r="5271" spans="1:11">
      <c r="A5271" s="57">
        <v>41334</v>
      </c>
      <c r="B5271">
        <v>191</v>
      </c>
      <c r="C5271">
        <v>-11973.33</v>
      </c>
      <c r="D5271">
        <v>-11799.97</v>
      </c>
      <c r="E5271">
        <v>-11799.97</v>
      </c>
      <c r="F5271">
        <v>6012</v>
      </c>
      <c r="G5271" t="s">
        <v>459</v>
      </c>
      <c r="H5271" t="s">
        <v>267</v>
      </c>
      <c r="I5271" t="s">
        <v>266</v>
      </c>
      <c r="J5271">
        <v>0.5</v>
      </c>
      <c r="K5271">
        <v>0</v>
      </c>
    </row>
    <row r="5272" spans="1:11">
      <c r="A5272" s="57">
        <v>41334</v>
      </c>
      <c r="B5272">
        <v>1</v>
      </c>
      <c r="C5272">
        <v>132.49</v>
      </c>
      <c r="D5272">
        <v>132.49</v>
      </c>
      <c r="E5272">
        <v>132.49</v>
      </c>
      <c r="F5272">
        <v>6051</v>
      </c>
      <c r="G5272" t="s">
        <v>561</v>
      </c>
      <c r="H5272" t="s">
        <v>265</v>
      </c>
      <c r="I5272" t="s">
        <v>266</v>
      </c>
      <c r="J5272">
        <v>0.5</v>
      </c>
      <c r="K5272">
        <v>0</v>
      </c>
    </row>
    <row r="5273" spans="1:11">
      <c r="A5273" s="57">
        <v>41334</v>
      </c>
      <c r="B5273">
        <v>2</v>
      </c>
      <c r="C5273">
        <v>664.9</v>
      </c>
      <c r="D5273">
        <v>684.84</v>
      </c>
      <c r="E5273">
        <v>684.84</v>
      </c>
      <c r="F5273">
        <v>6051</v>
      </c>
      <c r="G5273" t="s">
        <v>561</v>
      </c>
      <c r="H5273" t="s">
        <v>267</v>
      </c>
      <c r="I5273" t="s">
        <v>266</v>
      </c>
      <c r="J5273">
        <v>0.5</v>
      </c>
      <c r="K5273">
        <v>0</v>
      </c>
    </row>
    <row r="5274" spans="1:11">
      <c r="A5274" s="57">
        <v>41334</v>
      </c>
      <c r="B5274">
        <v>4</v>
      </c>
      <c r="C5274">
        <v>-10420</v>
      </c>
      <c r="D5274">
        <v>-10420</v>
      </c>
      <c r="E5274">
        <v>-10420</v>
      </c>
      <c r="F5274">
        <v>6211</v>
      </c>
      <c r="G5274" t="s">
        <v>460</v>
      </c>
      <c r="H5274" t="s">
        <v>265</v>
      </c>
      <c r="I5274" t="s">
        <v>266</v>
      </c>
      <c r="J5274">
        <v>0.5</v>
      </c>
      <c r="K5274">
        <v>0</v>
      </c>
    </row>
    <row r="5275" spans="1:11">
      <c r="A5275" s="57">
        <v>41334</v>
      </c>
      <c r="B5275">
        <v>2</v>
      </c>
      <c r="C5275">
        <v>1661.35</v>
      </c>
      <c r="D5275">
        <v>1711.19</v>
      </c>
      <c r="E5275">
        <v>1711.19</v>
      </c>
      <c r="F5275">
        <v>6211</v>
      </c>
      <c r="G5275" t="s">
        <v>460</v>
      </c>
      <c r="H5275" t="s">
        <v>267</v>
      </c>
      <c r="I5275" t="s">
        <v>266</v>
      </c>
      <c r="J5275">
        <v>0.5</v>
      </c>
      <c r="K5275">
        <v>0</v>
      </c>
    </row>
    <row r="5276" spans="1:11">
      <c r="A5276" s="57">
        <v>41334</v>
      </c>
      <c r="B5276">
        <v>5</v>
      </c>
      <c r="C5276">
        <v>543.84</v>
      </c>
      <c r="D5276">
        <v>0</v>
      </c>
      <c r="E5276">
        <v>543.84</v>
      </c>
      <c r="F5276">
        <v>6300</v>
      </c>
      <c r="G5276" t="s">
        <v>461</v>
      </c>
      <c r="H5276" t="s">
        <v>265</v>
      </c>
      <c r="I5276">
        <v>0</v>
      </c>
      <c r="J5276">
        <v>0</v>
      </c>
      <c r="K5276">
        <v>0</v>
      </c>
    </row>
    <row r="5277" spans="1:11">
      <c r="A5277" s="57">
        <v>41334</v>
      </c>
      <c r="B5277">
        <v>45335</v>
      </c>
      <c r="C5277">
        <v>12699442.800000001</v>
      </c>
      <c r="D5277">
        <v>12699442.800000001</v>
      </c>
      <c r="E5277">
        <v>12699442.800000001</v>
      </c>
      <c r="F5277">
        <v>6300</v>
      </c>
      <c r="G5277" t="s">
        <v>461</v>
      </c>
      <c r="H5277" t="s">
        <v>265</v>
      </c>
      <c r="I5277" t="s">
        <v>266</v>
      </c>
      <c r="J5277">
        <v>0.5</v>
      </c>
      <c r="K5277">
        <v>0</v>
      </c>
    </row>
    <row r="5278" spans="1:11">
      <c r="A5278" s="57">
        <v>41334</v>
      </c>
      <c r="B5278">
        <v>96</v>
      </c>
      <c r="C5278">
        <v>17923.59</v>
      </c>
      <c r="D5278">
        <v>18487.349999999999</v>
      </c>
      <c r="E5278">
        <v>18487.349999999999</v>
      </c>
      <c r="F5278">
        <v>6300</v>
      </c>
      <c r="G5278" t="s">
        <v>461</v>
      </c>
      <c r="H5278" t="s">
        <v>267</v>
      </c>
      <c r="I5278" t="s">
        <v>266</v>
      </c>
      <c r="J5278">
        <v>0.5</v>
      </c>
      <c r="K5278">
        <v>0</v>
      </c>
    </row>
    <row r="5279" spans="1:11">
      <c r="A5279" s="57">
        <v>41334</v>
      </c>
      <c r="B5279">
        <v>17914</v>
      </c>
      <c r="C5279">
        <v>4818740.5999999996</v>
      </c>
      <c r="D5279">
        <v>4818740.5999999996</v>
      </c>
      <c r="E5279">
        <v>4818740.5999999996</v>
      </c>
      <c r="F5279">
        <v>7011</v>
      </c>
      <c r="G5279" t="s">
        <v>462</v>
      </c>
      <c r="H5279" t="s">
        <v>265</v>
      </c>
      <c r="I5279" t="s">
        <v>276</v>
      </c>
      <c r="J5279">
        <v>0.52</v>
      </c>
      <c r="K5279">
        <v>0</v>
      </c>
    </row>
    <row r="5280" spans="1:11">
      <c r="A5280" s="57">
        <v>41334</v>
      </c>
      <c r="B5280">
        <v>9871</v>
      </c>
      <c r="C5280">
        <v>4446591.26</v>
      </c>
      <c r="D5280">
        <v>4584458.22</v>
      </c>
      <c r="E5280">
        <v>4584458.22</v>
      </c>
      <c r="F5280">
        <v>7011</v>
      </c>
      <c r="G5280" t="s">
        <v>462</v>
      </c>
      <c r="H5280" t="s">
        <v>267</v>
      </c>
      <c r="I5280" t="s">
        <v>276</v>
      </c>
      <c r="J5280">
        <v>0.52</v>
      </c>
      <c r="K5280">
        <v>0</v>
      </c>
    </row>
    <row r="5281" spans="1:11">
      <c r="A5281" s="57">
        <v>41334</v>
      </c>
      <c r="B5281">
        <v>128</v>
      </c>
      <c r="C5281">
        <v>38159.910000000003</v>
      </c>
      <c r="D5281">
        <v>39581.53</v>
      </c>
      <c r="E5281">
        <v>39581.53</v>
      </c>
      <c r="F5281">
        <v>7012</v>
      </c>
      <c r="G5281" t="s">
        <v>463</v>
      </c>
      <c r="H5281" t="s">
        <v>267</v>
      </c>
      <c r="I5281" t="s">
        <v>276</v>
      </c>
      <c r="J5281">
        <v>0.52</v>
      </c>
      <c r="K5281">
        <v>0</v>
      </c>
    </row>
    <row r="5282" spans="1:11">
      <c r="A5282" s="57">
        <v>41334</v>
      </c>
      <c r="B5282">
        <v>5</v>
      </c>
      <c r="C5282">
        <v>2380.11</v>
      </c>
      <c r="D5282">
        <v>2451.5100000000002</v>
      </c>
      <c r="E5282">
        <v>2451.5100000000002</v>
      </c>
      <c r="F5282">
        <v>7032</v>
      </c>
      <c r="G5282" t="s">
        <v>464</v>
      </c>
      <c r="H5282" t="s">
        <v>267</v>
      </c>
      <c r="I5282" t="s">
        <v>276</v>
      </c>
      <c r="J5282">
        <v>0.52</v>
      </c>
      <c r="K5282">
        <v>0</v>
      </c>
    </row>
    <row r="5283" spans="1:11">
      <c r="A5283" s="57">
        <v>41334</v>
      </c>
      <c r="B5283">
        <v>105</v>
      </c>
      <c r="C5283">
        <v>15517.09</v>
      </c>
      <c r="D5283">
        <v>15517.09</v>
      </c>
      <c r="E5283">
        <v>15517.09</v>
      </c>
      <c r="F5283">
        <v>7033</v>
      </c>
      <c r="G5283" t="s">
        <v>465</v>
      </c>
      <c r="H5283" t="s">
        <v>265</v>
      </c>
      <c r="I5283" t="s">
        <v>276</v>
      </c>
      <c r="J5283">
        <v>0.52</v>
      </c>
      <c r="K5283">
        <v>0</v>
      </c>
    </row>
    <row r="5284" spans="1:11">
      <c r="A5284" s="57">
        <v>41334</v>
      </c>
      <c r="B5284">
        <v>7</v>
      </c>
      <c r="C5284">
        <v>1416.91</v>
      </c>
      <c r="D5284">
        <v>1459.41</v>
      </c>
      <c r="E5284">
        <v>1459.41</v>
      </c>
      <c r="F5284">
        <v>7033</v>
      </c>
      <c r="G5284" t="s">
        <v>465</v>
      </c>
      <c r="H5284" t="s">
        <v>267</v>
      </c>
      <c r="I5284" t="s">
        <v>276</v>
      </c>
      <c r="J5284">
        <v>0.52</v>
      </c>
      <c r="K5284">
        <v>0</v>
      </c>
    </row>
    <row r="5285" spans="1:11">
      <c r="A5285" s="57">
        <v>41334</v>
      </c>
      <c r="B5285">
        <v>14</v>
      </c>
      <c r="C5285">
        <v>518.85</v>
      </c>
      <c r="D5285">
        <v>518.85</v>
      </c>
      <c r="E5285">
        <v>518.85</v>
      </c>
      <c r="F5285">
        <v>7210</v>
      </c>
      <c r="G5285" t="s">
        <v>466</v>
      </c>
      <c r="H5285" t="s">
        <v>265</v>
      </c>
      <c r="I5285" t="s">
        <v>266</v>
      </c>
      <c r="J5285">
        <v>0.5</v>
      </c>
      <c r="K5285">
        <v>0</v>
      </c>
    </row>
    <row r="5286" spans="1:11">
      <c r="A5286" s="57">
        <v>41334</v>
      </c>
      <c r="B5286">
        <v>1</v>
      </c>
      <c r="C5286">
        <v>15.24</v>
      </c>
      <c r="D5286">
        <v>15.7</v>
      </c>
      <c r="E5286">
        <v>15.7</v>
      </c>
      <c r="F5286">
        <v>7210</v>
      </c>
      <c r="G5286" t="s">
        <v>466</v>
      </c>
      <c r="H5286" t="s">
        <v>267</v>
      </c>
      <c r="I5286" t="s">
        <v>266</v>
      </c>
      <c r="J5286">
        <v>0.5</v>
      </c>
      <c r="K5286">
        <v>0</v>
      </c>
    </row>
    <row r="5287" spans="1:11">
      <c r="A5287" s="57">
        <v>41334</v>
      </c>
      <c r="B5287">
        <v>3</v>
      </c>
      <c r="C5287">
        <v>17.420000000000002</v>
      </c>
      <c r="D5287">
        <v>17.940000000000001</v>
      </c>
      <c r="E5287">
        <v>17.940000000000001</v>
      </c>
      <c r="F5287">
        <v>7211</v>
      </c>
      <c r="G5287" t="s">
        <v>467</v>
      </c>
      <c r="H5287" t="s">
        <v>267</v>
      </c>
      <c r="I5287" t="s">
        <v>266</v>
      </c>
      <c r="J5287">
        <v>0.5</v>
      </c>
      <c r="K5287">
        <v>0</v>
      </c>
    </row>
    <row r="5288" spans="1:11">
      <c r="A5288" s="57">
        <v>41334</v>
      </c>
      <c r="B5288">
        <v>1406</v>
      </c>
      <c r="C5288">
        <v>73668.83</v>
      </c>
      <c r="D5288">
        <v>73668.83</v>
      </c>
      <c r="E5288">
        <v>73668.83</v>
      </c>
      <c r="F5288">
        <v>7216</v>
      </c>
      <c r="G5288" t="s">
        <v>468</v>
      </c>
      <c r="H5288" t="s">
        <v>265</v>
      </c>
      <c r="I5288" t="s">
        <v>266</v>
      </c>
      <c r="J5288">
        <v>0.5</v>
      </c>
      <c r="K5288">
        <v>0</v>
      </c>
    </row>
    <row r="5289" spans="1:11">
      <c r="A5289" s="57">
        <v>41334</v>
      </c>
      <c r="B5289">
        <v>21</v>
      </c>
      <c r="C5289">
        <v>605.97</v>
      </c>
      <c r="D5289">
        <v>624.11</v>
      </c>
      <c r="E5289">
        <v>624.11</v>
      </c>
      <c r="F5289">
        <v>7216</v>
      </c>
      <c r="G5289" t="s">
        <v>468</v>
      </c>
      <c r="H5289" t="s">
        <v>267</v>
      </c>
      <c r="I5289" t="s">
        <v>266</v>
      </c>
      <c r="J5289">
        <v>0.5</v>
      </c>
      <c r="K5289">
        <v>0</v>
      </c>
    </row>
    <row r="5290" spans="1:11">
      <c r="A5290" s="57">
        <v>41334</v>
      </c>
      <c r="B5290">
        <v>52</v>
      </c>
      <c r="C5290">
        <v>17834.32</v>
      </c>
      <c r="D5290">
        <v>17834.32</v>
      </c>
      <c r="E5290">
        <v>17834.32</v>
      </c>
      <c r="F5290">
        <v>7217</v>
      </c>
      <c r="G5290" t="s">
        <v>469</v>
      </c>
      <c r="H5290" t="s">
        <v>265</v>
      </c>
      <c r="I5290" t="s">
        <v>266</v>
      </c>
      <c r="J5290">
        <v>0.5</v>
      </c>
      <c r="K5290">
        <v>0</v>
      </c>
    </row>
    <row r="5291" spans="1:11">
      <c r="A5291" s="57">
        <v>41334</v>
      </c>
      <c r="B5291">
        <v>2</v>
      </c>
      <c r="C5291">
        <v>187.34</v>
      </c>
      <c r="D5291">
        <v>192.96</v>
      </c>
      <c r="E5291">
        <v>192.96</v>
      </c>
      <c r="F5291">
        <v>7217</v>
      </c>
      <c r="G5291" t="s">
        <v>469</v>
      </c>
      <c r="H5291" t="s">
        <v>267</v>
      </c>
      <c r="I5291" t="s">
        <v>266</v>
      </c>
      <c r="J5291">
        <v>0.5</v>
      </c>
      <c r="K5291">
        <v>0</v>
      </c>
    </row>
    <row r="5292" spans="1:11">
      <c r="A5292" s="57">
        <v>41334</v>
      </c>
      <c r="B5292">
        <v>86</v>
      </c>
      <c r="C5292">
        <v>31650.14</v>
      </c>
      <c r="D5292">
        <v>31650.14</v>
      </c>
      <c r="E5292">
        <v>31650.14</v>
      </c>
      <c r="F5292">
        <v>7221</v>
      </c>
      <c r="G5292" t="s">
        <v>470</v>
      </c>
      <c r="H5292" t="s">
        <v>265</v>
      </c>
      <c r="I5292" t="s">
        <v>266</v>
      </c>
      <c r="J5292">
        <v>0.5</v>
      </c>
      <c r="K5292">
        <v>0</v>
      </c>
    </row>
    <row r="5293" spans="1:11">
      <c r="A5293" s="57">
        <v>41334</v>
      </c>
      <c r="B5293">
        <v>17</v>
      </c>
      <c r="C5293">
        <v>2260.5300000000002</v>
      </c>
      <c r="D5293">
        <v>2328.35</v>
      </c>
      <c r="E5293">
        <v>2328.35</v>
      </c>
      <c r="F5293">
        <v>7221</v>
      </c>
      <c r="G5293" t="s">
        <v>470</v>
      </c>
      <c r="H5293" t="s">
        <v>267</v>
      </c>
      <c r="I5293" t="s">
        <v>266</v>
      </c>
      <c r="J5293">
        <v>0.5</v>
      </c>
      <c r="K5293">
        <v>0</v>
      </c>
    </row>
    <row r="5294" spans="1:11">
      <c r="A5294" s="57">
        <v>41334</v>
      </c>
      <c r="B5294">
        <v>7175</v>
      </c>
      <c r="C5294">
        <v>778335.33</v>
      </c>
      <c r="D5294">
        <v>778335.33</v>
      </c>
      <c r="E5294">
        <v>778335.33</v>
      </c>
      <c r="F5294">
        <v>7230</v>
      </c>
      <c r="G5294" t="s">
        <v>471</v>
      </c>
      <c r="H5294" t="s">
        <v>265</v>
      </c>
      <c r="I5294" t="s">
        <v>266</v>
      </c>
      <c r="J5294">
        <v>0.5</v>
      </c>
      <c r="K5294">
        <v>0</v>
      </c>
    </row>
    <row r="5295" spans="1:11">
      <c r="A5295" s="57">
        <v>41334</v>
      </c>
      <c r="B5295">
        <v>178</v>
      </c>
      <c r="C5295">
        <v>16660.09</v>
      </c>
      <c r="D5295">
        <v>17185.310000000001</v>
      </c>
      <c r="E5295">
        <v>17185.310000000001</v>
      </c>
      <c r="F5295">
        <v>7230</v>
      </c>
      <c r="G5295" t="s">
        <v>471</v>
      </c>
      <c r="H5295" t="s">
        <v>267</v>
      </c>
      <c r="I5295" t="s">
        <v>266</v>
      </c>
      <c r="J5295">
        <v>0.5</v>
      </c>
      <c r="K5295">
        <v>0</v>
      </c>
    </row>
    <row r="5296" spans="1:11">
      <c r="A5296" s="57">
        <v>41334</v>
      </c>
      <c r="B5296">
        <v>71</v>
      </c>
      <c r="C5296">
        <v>160784.54999999999</v>
      </c>
      <c r="D5296">
        <v>160784.54999999999</v>
      </c>
      <c r="E5296">
        <v>160784.54999999999</v>
      </c>
      <c r="F5296">
        <v>7261</v>
      </c>
      <c r="G5296" t="s">
        <v>472</v>
      </c>
      <c r="H5296" t="s">
        <v>265</v>
      </c>
      <c r="I5296" t="s">
        <v>266</v>
      </c>
      <c r="J5296">
        <v>0.5</v>
      </c>
      <c r="K5296">
        <v>0</v>
      </c>
    </row>
    <row r="5297" spans="1:11">
      <c r="A5297" s="57">
        <v>41334</v>
      </c>
      <c r="B5297">
        <v>1</v>
      </c>
      <c r="C5297">
        <v>23.64</v>
      </c>
      <c r="D5297">
        <v>24.34</v>
      </c>
      <c r="E5297">
        <v>24.34</v>
      </c>
      <c r="F5297">
        <v>7261</v>
      </c>
      <c r="G5297" t="s">
        <v>472</v>
      </c>
      <c r="H5297" t="s">
        <v>267</v>
      </c>
      <c r="I5297" t="s">
        <v>266</v>
      </c>
      <c r="J5297">
        <v>0.5</v>
      </c>
      <c r="K5297">
        <v>0</v>
      </c>
    </row>
    <row r="5298" spans="1:11">
      <c r="A5298" s="57">
        <v>41334</v>
      </c>
      <c r="B5298">
        <v>17</v>
      </c>
      <c r="C5298">
        <v>5842.9</v>
      </c>
      <c r="D5298">
        <v>5842.9</v>
      </c>
      <c r="E5298">
        <v>5842.9</v>
      </c>
      <c r="F5298">
        <v>7273</v>
      </c>
      <c r="G5298" t="s">
        <v>473</v>
      </c>
      <c r="H5298" t="s">
        <v>265</v>
      </c>
      <c r="I5298" t="s">
        <v>266</v>
      </c>
      <c r="J5298">
        <v>0.5</v>
      </c>
      <c r="K5298">
        <v>0</v>
      </c>
    </row>
    <row r="5299" spans="1:11">
      <c r="A5299" s="57">
        <v>41334</v>
      </c>
      <c r="B5299">
        <v>40</v>
      </c>
      <c r="C5299">
        <v>6005.86</v>
      </c>
      <c r="D5299">
        <v>6208.42</v>
      </c>
      <c r="E5299">
        <v>6208.42</v>
      </c>
      <c r="F5299">
        <v>7273</v>
      </c>
      <c r="G5299" t="s">
        <v>473</v>
      </c>
      <c r="H5299" t="s">
        <v>267</v>
      </c>
      <c r="I5299" t="s">
        <v>266</v>
      </c>
      <c r="J5299">
        <v>0.5</v>
      </c>
      <c r="K5299">
        <v>0</v>
      </c>
    </row>
    <row r="5300" spans="1:11">
      <c r="A5300" s="57">
        <v>41334</v>
      </c>
      <c r="B5300">
        <v>2</v>
      </c>
      <c r="C5300">
        <v>222.75</v>
      </c>
      <c r="D5300">
        <v>222.75</v>
      </c>
      <c r="E5300">
        <v>222.75</v>
      </c>
      <c r="F5300">
        <v>7276</v>
      </c>
      <c r="G5300" t="s">
        <v>474</v>
      </c>
      <c r="H5300" t="s">
        <v>265</v>
      </c>
      <c r="I5300" t="s">
        <v>266</v>
      </c>
      <c r="J5300">
        <v>0.5</v>
      </c>
      <c r="K5300">
        <v>0</v>
      </c>
    </row>
    <row r="5301" spans="1:11">
      <c r="A5301" s="57">
        <v>41334</v>
      </c>
      <c r="B5301">
        <v>9</v>
      </c>
      <c r="C5301">
        <v>1328.14</v>
      </c>
      <c r="D5301">
        <v>1367.96</v>
      </c>
      <c r="E5301">
        <v>1367.96</v>
      </c>
      <c r="F5301">
        <v>7276</v>
      </c>
      <c r="G5301" t="s">
        <v>474</v>
      </c>
      <c r="H5301" t="s">
        <v>267</v>
      </c>
      <c r="I5301" t="s">
        <v>266</v>
      </c>
      <c r="J5301">
        <v>0.5</v>
      </c>
      <c r="K5301">
        <v>0</v>
      </c>
    </row>
    <row r="5302" spans="1:11">
      <c r="A5302" s="57">
        <v>41334</v>
      </c>
      <c r="B5302">
        <v>6</v>
      </c>
      <c r="C5302">
        <v>309.45999999999998</v>
      </c>
      <c r="D5302">
        <v>318.76</v>
      </c>
      <c r="E5302">
        <v>318.76</v>
      </c>
      <c r="F5302">
        <v>7277</v>
      </c>
      <c r="G5302" t="s">
        <v>475</v>
      </c>
      <c r="H5302" t="s">
        <v>267</v>
      </c>
      <c r="I5302" t="s">
        <v>266</v>
      </c>
      <c r="J5302">
        <v>0.5</v>
      </c>
      <c r="K5302">
        <v>0</v>
      </c>
    </row>
    <row r="5303" spans="1:11">
      <c r="A5303" s="57">
        <v>41334</v>
      </c>
      <c r="B5303">
        <v>3</v>
      </c>
      <c r="C5303">
        <v>253.2</v>
      </c>
      <c r="D5303">
        <v>260.8</v>
      </c>
      <c r="E5303">
        <v>260.8</v>
      </c>
      <c r="F5303">
        <v>7278</v>
      </c>
      <c r="G5303" t="s">
        <v>476</v>
      </c>
      <c r="H5303" t="s">
        <v>267</v>
      </c>
      <c r="I5303" t="s">
        <v>266</v>
      </c>
      <c r="J5303">
        <v>0.5</v>
      </c>
      <c r="K5303">
        <v>0</v>
      </c>
    </row>
    <row r="5304" spans="1:11">
      <c r="A5304" s="57">
        <v>41334</v>
      </c>
      <c r="B5304">
        <v>115</v>
      </c>
      <c r="C5304">
        <v>22115.83</v>
      </c>
      <c r="D5304">
        <v>22115.83</v>
      </c>
      <c r="E5304">
        <v>22115.83</v>
      </c>
      <c r="F5304">
        <v>7296</v>
      </c>
      <c r="G5304" t="s">
        <v>477</v>
      </c>
      <c r="H5304" t="s">
        <v>265</v>
      </c>
      <c r="I5304" t="s">
        <v>268</v>
      </c>
      <c r="J5304">
        <v>0.5</v>
      </c>
      <c r="K5304">
        <v>0</v>
      </c>
    </row>
    <row r="5305" spans="1:11">
      <c r="A5305" s="57">
        <v>41334</v>
      </c>
      <c r="B5305">
        <v>10</v>
      </c>
      <c r="C5305">
        <v>2742.04</v>
      </c>
      <c r="D5305">
        <v>2824.32</v>
      </c>
      <c r="E5305">
        <v>2824.32</v>
      </c>
      <c r="F5305">
        <v>7296</v>
      </c>
      <c r="G5305" t="s">
        <v>477</v>
      </c>
      <c r="H5305" t="s">
        <v>267</v>
      </c>
      <c r="I5305" t="s">
        <v>268</v>
      </c>
      <c r="J5305">
        <v>0.5</v>
      </c>
      <c r="K5305">
        <v>0</v>
      </c>
    </row>
    <row r="5306" spans="1:11">
      <c r="A5306" s="57">
        <v>41334</v>
      </c>
      <c r="B5306">
        <v>12</v>
      </c>
      <c r="C5306">
        <v>5149</v>
      </c>
      <c r="D5306">
        <v>5149</v>
      </c>
      <c r="E5306">
        <v>5149</v>
      </c>
      <c r="F5306">
        <v>7297</v>
      </c>
      <c r="G5306" t="s">
        <v>478</v>
      </c>
      <c r="H5306" t="s">
        <v>265</v>
      </c>
      <c r="I5306" t="s">
        <v>266</v>
      </c>
      <c r="J5306">
        <v>0.5</v>
      </c>
      <c r="K5306">
        <v>0</v>
      </c>
    </row>
    <row r="5307" spans="1:11">
      <c r="A5307" s="57">
        <v>41334</v>
      </c>
      <c r="B5307">
        <v>16</v>
      </c>
      <c r="C5307">
        <v>1275.1400000000001</v>
      </c>
      <c r="D5307">
        <v>1313.4</v>
      </c>
      <c r="E5307">
        <v>1313.4</v>
      </c>
      <c r="F5307">
        <v>7297</v>
      </c>
      <c r="G5307" t="s">
        <v>478</v>
      </c>
      <c r="H5307" t="s">
        <v>267</v>
      </c>
      <c r="I5307" t="s">
        <v>266</v>
      </c>
      <c r="J5307">
        <v>0.5</v>
      </c>
      <c r="K5307">
        <v>0</v>
      </c>
    </row>
    <row r="5308" spans="1:11">
      <c r="A5308" s="57">
        <v>41334</v>
      </c>
      <c r="B5308">
        <v>116</v>
      </c>
      <c r="C5308">
        <v>7731.07</v>
      </c>
      <c r="D5308">
        <v>7731.07</v>
      </c>
      <c r="E5308">
        <v>7731.07</v>
      </c>
      <c r="F5308">
        <v>7298</v>
      </c>
      <c r="G5308" t="s">
        <v>479</v>
      </c>
      <c r="H5308" t="s">
        <v>265</v>
      </c>
      <c r="I5308" t="s">
        <v>266</v>
      </c>
      <c r="J5308">
        <v>0.5</v>
      </c>
      <c r="K5308">
        <v>0</v>
      </c>
    </row>
    <row r="5309" spans="1:11">
      <c r="A5309" s="57">
        <v>41334</v>
      </c>
      <c r="B5309">
        <v>119</v>
      </c>
      <c r="C5309">
        <v>12849.51</v>
      </c>
      <c r="D5309">
        <v>13236.79</v>
      </c>
      <c r="E5309">
        <v>13236.79</v>
      </c>
      <c r="F5309">
        <v>7298</v>
      </c>
      <c r="G5309" t="s">
        <v>479</v>
      </c>
      <c r="H5309" t="s">
        <v>267</v>
      </c>
      <c r="I5309" t="s">
        <v>266</v>
      </c>
      <c r="J5309">
        <v>0.5</v>
      </c>
      <c r="K5309">
        <v>0</v>
      </c>
    </row>
    <row r="5310" spans="1:11">
      <c r="A5310" s="57">
        <v>41334</v>
      </c>
      <c r="B5310">
        <v>201</v>
      </c>
      <c r="C5310">
        <v>120699.07</v>
      </c>
      <c r="D5310">
        <v>120699.07</v>
      </c>
      <c r="E5310">
        <v>120699.07</v>
      </c>
      <c r="F5310">
        <v>7299</v>
      </c>
      <c r="G5310" t="s">
        <v>480</v>
      </c>
      <c r="H5310" t="s">
        <v>265</v>
      </c>
      <c r="I5310" t="s">
        <v>266</v>
      </c>
      <c r="J5310">
        <v>0.5</v>
      </c>
      <c r="K5310">
        <v>0</v>
      </c>
    </row>
    <row r="5311" spans="1:11">
      <c r="A5311" s="57">
        <v>41334</v>
      </c>
      <c r="B5311">
        <v>180</v>
      </c>
      <c r="C5311">
        <v>30979.66</v>
      </c>
      <c r="D5311">
        <v>32032.28</v>
      </c>
      <c r="E5311">
        <v>32032.28</v>
      </c>
      <c r="F5311">
        <v>7299</v>
      </c>
      <c r="G5311" t="s">
        <v>480</v>
      </c>
      <c r="H5311" t="s">
        <v>267</v>
      </c>
      <c r="I5311" t="s">
        <v>266</v>
      </c>
      <c r="J5311">
        <v>0.5</v>
      </c>
      <c r="K5311">
        <v>0</v>
      </c>
    </row>
    <row r="5312" spans="1:11">
      <c r="A5312" s="57">
        <v>41334</v>
      </c>
      <c r="B5312">
        <v>4502</v>
      </c>
      <c r="C5312">
        <v>753022.13</v>
      </c>
      <c r="D5312">
        <v>753022.13</v>
      </c>
      <c r="E5312">
        <v>753022.13</v>
      </c>
      <c r="F5312">
        <v>7311</v>
      </c>
      <c r="G5312" t="s">
        <v>481</v>
      </c>
      <c r="H5312" t="s">
        <v>265</v>
      </c>
      <c r="I5312" t="s">
        <v>266</v>
      </c>
      <c r="J5312">
        <v>0.5</v>
      </c>
      <c r="K5312">
        <v>0</v>
      </c>
    </row>
    <row r="5313" spans="1:11">
      <c r="A5313" s="57">
        <v>41334</v>
      </c>
      <c r="B5313">
        <v>147</v>
      </c>
      <c r="C5313">
        <v>85711.92</v>
      </c>
      <c r="D5313">
        <v>88379.46</v>
      </c>
      <c r="E5313">
        <v>88379.46</v>
      </c>
      <c r="F5313">
        <v>7311</v>
      </c>
      <c r="G5313" t="s">
        <v>481</v>
      </c>
      <c r="H5313" t="s">
        <v>267</v>
      </c>
      <c r="I5313" t="s">
        <v>266</v>
      </c>
      <c r="J5313">
        <v>0.5</v>
      </c>
      <c r="K5313">
        <v>0</v>
      </c>
    </row>
    <row r="5314" spans="1:11">
      <c r="A5314" s="57">
        <v>41334</v>
      </c>
      <c r="B5314">
        <v>29</v>
      </c>
      <c r="C5314">
        <v>2697.19</v>
      </c>
      <c r="D5314">
        <v>2778.19</v>
      </c>
      <c r="E5314">
        <v>2778.19</v>
      </c>
      <c r="F5314">
        <v>7333</v>
      </c>
      <c r="G5314" t="s">
        <v>483</v>
      </c>
      <c r="H5314" t="s">
        <v>267</v>
      </c>
      <c r="I5314" t="s">
        <v>266</v>
      </c>
      <c r="J5314">
        <v>0.5</v>
      </c>
      <c r="K5314">
        <v>0</v>
      </c>
    </row>
    <row r="5315" spans="1:11">
      <c r="A5315" s="57">
        <v>41334</v>
      </c>
      <c r="B5315">
        <v>12</v>
      </c>
      <c r="C5315">
        <v>3403.93</v>
      </c>
      <c r="D5315">
        <v>3506.03</v>
      </c>
      <c r="E5315">
        <v>3506.03</v>
      </c>
      <c r="F5315">
        <v>7338</v>
      </c>
      <c r="G5315" t="s">
        <v>484</v>
      </c>
      <c r="H5315" t="s">
        <v>267</v>
      </c>
      <c r="I5315" t="s">
        <v>266</v>
      </c>
      <c r="J5315">
        <v>0.5</v>
      </c>
      <c r="K5315">
        <v>0</v>
      </c>
    </row>
    <row r="5316" spans="1:11">
      <c r="A5316" s="57">
        <v>41334</v>
      </c>
      <c r="B5316">
        <v>68</v>
      </c>
      <c r="C5316">
        <v>51190.66</v>
      </c>
      <c r="D5316">
        <v>51190.66</v>
      </c>
      <c r="E5316">
        <v>51190.66</v>
      </c>
      <c r="F5316">
        <v>7339</v>
      </c>
      <c r="G5316" t="s">
        <v>485</v>
      </c>
      <c r="H5316" t="s">
        <v>265</v>
      </c>
      <c r="I5316" t="s">
        <v>266</v>
      </c>
      <c r="J5316">
        <v>0.5</v>
      </c>
      <c r="K5316">
        <v>0</v>
      </c>
    </row>
    <row r="5317" spans="1:11">
      <c r="A5317" s="57">
        <v>41334</v>
      </c>
      <c r="B5317">
        <v>59</v>
      </c>
      <c r="C5317">
        <v>6992.3</v>
      </c>
      <c r="D5317">
        <v>7202.22</v>
      </c>
      <c r="E5317">
        <v>7202.22</v>
      </c>
      <c r="F5317">
        <v>7339</v>
      </c>
      <c r="G5317" t="s">
        <v>485</v>
      </c>
      <c r="H5317" t="s">
        <v>267</v>
      </c>
      <c r="I5317" t="s">
        <v>266</v>
      </c>
      <c r="J5317">
        <v>0.5</v>
      </c>
      <c r="K5317">
        <v>0</v>
      </c>
    </row>
    <row r="5318" spans="1:11">
      <c r="A5318" s="57">
        <v>41334</v>
      </c>
      <c r="B5318">
        <v>39</v>
      </c>
      <c r="C5318">
        <v>12741.07</v>
      </c>
      <c r="D5318">
        <v>12741.07</v>
      </c>
      <c r="E5318">
        <v>12741.07</v>
      </c>
      <c r="F5318">
        <v>7342</v>
      </c>
      <c r="G5318" t="s">
        <v>486</v>
      </c>
      <c r="H5318" t="s">
        <v>265</v>
      </c>
      <c r="I5318" t="s">
        <v>266</v>
      </c>
      <c r="J5318">
        <v>0.5</v>
      </c>
      <c r="K5318">
        <v>0</v>
      </c>
    </row>
    <row r="5319" spans="1:11">
      <c r="A5319" s="57">
        <v>41334</v>
      </c>
      <c r="B5319">
        <v>1</v>
      </c>
      <c r="C5319">
        <v>439.64</v>
      </c>
      <c r="D5319">
        <v>452.82</v>
      </c>
      <c r="E5319">
        <v>452.82</v>
      </c>
      <c r="F5319">
        <v>7349</v>
      </c>
      <c r="G5319" t="s">
        <v>487</v>
      </c>
      <c r="H5319" t="s">
        <v>267</v>
      </c>
      <c r="I5319" t="s">
        <v>266</v>
      </c>
      <c r="J5319">
        <v>0.5</v>
      </c>
      <c r="K5319">
        <v>0</v>
      </c>
    </row>
    <row r="5320" spans="1:11">
      <c r="A5320" s="57">
        <v>41334</v>
      </c>
      <c r="B5320">
        <v>32</v>
      </c>
      <c r="C5320">
        <v>27552.400000000001</v>
      </c>
      <c r="D5320">
        <v>27552.400000000001</v>
      </c>
      <c r="E5320">
        <v>27552.400000000001</v>
      </c>
      <c r="F5320">
        <v>7361</v>
      </c>
      <c r="G5320" t="s">
        <v>488</v>
      </c>
      <c r="H5320" t="s">
        <v>265</v>
      </c>
      <c r="I5320" t="s">
        <v>266</v>
      </c>
      <c r="J5320">
        <v>0.5</v>
      </c>
      <c r="K5320">
        <v>0</v>
      </c>
    </row>
    <row r="5321" spans="1:11">
      <c r="A5321" s="57">
        <v>41334</v>
      </c>
      <c r="B5321">
        <v>1</v>
      </c>
      <c r="C5321">
        <v>18.54</v>
      </c>
      <c r="D5321">
        <v>19.100000000000001</v>
      </c>
      <c r="E5321">
        <v>19.100000000000001</v>
      </c>
      <c r="F5321">
        <v>7361</v>
      </c>
      <c r="G5321" t="s">
        <v>488</v>
      </c>
      <c r="H5321" t="s">
        <v>267</v>
      </c>
      <c r="I5321" t="s">
        <v>266</v>
      </c>
      <c r="J5321">
        <v>0.5</v>
      </c>
      <c r="K5321">
        <v>0</v>
      </c>
    </row>
    <row r="5322" spans="1:11">
      <c r="A5322" s="57">
        <v>41334</v>
      </c>
      <c r="B5322">
        <v>4064</v>
      </c>
      <c r="C5322">
        <v>310192.48</v>
      </c>
      <c r="D5322">
        <v>310192.48</v>
      </c>
      <c r="E5322">
        <v>310192.48</v>
      </c>
      <c r="F5322">
        <v>7372</v>
      </c>
      <c r="G5322" t="s">
        <v>489</v>
      </c>
      <c r="H5322" t="s">
        <v>265</v>
      </c>
      <c r="I5322" t="s">
        <v>268</v>
      </c>
      <c r="J5322">
        <v>0.5</v>
      </c>
      <c r="K5322">
        <v>0</v>
      </c>
    </row>
    <row r="5323" spans="1:11">
      <c r="A5323" s="57">
        <v>41334</v>
      </c>
      <c r="B5323">
        <v>354</v>
      </c>
      <c r="C5323">
        <v>41814.99</v>
      </c>
      <c r="D5323">
        <v>42892.67</v>
      </c>
      <c r="E5323">
        <v>42892.67</v>
      </c>
      <c r="F5323">
        <v>7372</v>
      </c>
      <c r="G5323" t="s">
        <v>489</v>
      </c>
      <c r="H5323" t="s">
        <v>267</v>
      </c>
      <c r="I5323" t="s">
        <v>268</v>
      </c>
      <c r="J5323">
        <v>0.5</v>
      </c>
      <c r="K5323">
        <v>0</v>
      </c>
    </row>
    <row r="5324" spans="1:11">
      <c r="A5324" s="57">
        <v>41334</v>
      </c>
      <c r="B5324">
        <v>57</v>
      </c>
      <c r="C5324">
        <v>1737.94</v>
      </c>
      <c r="D5324">
        <v>1790.08</v>
      </c>
      <c r="E5324">
        <v>1790.08</v>
      </c>
      <c r="F5324">
        <v>7375</v>
      </c>
      <c r="G5324" t="s">
        <v>490</v>
      </c>
      <c r="H5324" t="s">
        <v>267</v>
      </c>
      <c r="I5324" t="s">
        <v>266</v>
      </c>
      <c r="J5324">
        <v>0.5</v>
      </c>
      <c r="K5324">
        <v>0</v>
      </c>
    </row>
    <row r="5325" spans="1:11">
      <c r="A5325" s="57">
        <v>41334</v>
      </c>
      <c r="B5325">
        <v>16</v>
      </c>
      <c r="C5325">
        <v>1092.92</v>
      </c>
      <c r="D5325">
        <v>1125.6600000000001</v>
      </c>
      <c r="E5325">
        <v>1125.6600000000001</v>
      </c>
      <c r="F5325">
        <v>7379</v>
      </c>
      <c r="G5325" t="s">
        <v>491</v>
      </c>
      <c r="H5325" t="s">
        <v>267</v>
      </c>
      <c r="I5325" t="s">
        <v>268</v>
      </c>
      <c r="J5325">
        <v>0.5</v>
      </c>
      <c r="K5325">
        <v>0</v>
      </c>
    </row>
    <row r="5326" spans="1:11">
      <c r="A5326" s="57">
        <v>41334</v>
      </c>
      <c r="B5326">
        <v>2004</v>
      </c>
      <c r="C5326">
        <v>649397.43000000005</v>
      </c>
      <c r="D5326">
        <v>649397.43000000005</v>
      </c>
      <c r="E5326">
        <v>649397.43000000005</v>
      </c>
      <c r="F5326">
        <v>7392</v>
      </c>
      <c r="G5326" t="s">
        <v>492</v>
      </c>
      <c r="H5326" t="s">
        <v>265</v>
      </c>
      <c r="I5326" t="s">
        <v>266</v>
      </c>
      <c r="J5326">
        <v>0.5</v>
      </c>
      <c r="K5326">
        <v>0</v>
      </c>
    </row>
    <row r="5327" spans="1:11">
      <c r="A5327" s="57">
        <v>41334</v>
      </c>
      <c r="B5327">
        <v>232</v>
      </c>
      <c r="C5327">
        <v>54501.5</v>
      </c>
      <c r="D5327">
        <v>56267.4</v>
      </c>
      <c r="E5327">
        <v>56267.4</v>
      </c>
      <c r="F5327">
        <v>7392</v>
      </c>
      <c r="G5327" t="s">
        <v>492</v>
      </c>
      <c r="H5327" t="s">
        <v>267</v>
      </c>
      <c r="I5327" t="s">
        <v>266</v>
      </c>
      <c r="J5327">
        <v>0.5</v>
      </c>
      <c r="K5327">
        <v>0</v>
      </c>
    </row>
    <row r="5328" spans="1:11">
      <c r="A5328" s="57">
        <v>41334</v>
      </c>
      <c r="B5328">
        <v>443</v>
      </c>
      <c r="C5328">
        <v>60310.48</v>
      </c>
      <c r="D5328">
        <v>60310.48</v>
      </c>
      <c r="E5328">
        <v>60310.48</v>
      </c>
      <c r="F5328">
        <v>7393</v>
      </c>
      <c r="G5328" t="s">
        <v>493</v>
      </c>
      <c r="H5328" t="s">
        <v>265</v>
      </c>
      <c r="I5328" t="s">
        <v>266</v>
      </c>
      <c r="J5328">
        <v>0.5</v>
      </c>
      <c r="K5328">
        <v>0</v>
      </c>
    </row>
    <row r="5329" spans="1:11">
      <c r="A5329" s="57">
        <v>41334</v>
      </c>
      <c r="B5329">
        <v>581</v>
      </c>
      <c r="C5329">
        <v>180992.74</v>
      </c>
      <c r="D5329">
        <v>180992.74</v>
      </c>
      <c r="E5329">
        <v>180992.74</v>
      </c>
      <c r="F5329">
        <v>7394</v>
      </c>
      <c r="G5329" t="s">
        <v>494</v>
      </c>
      <c r="H5329" t="s">
        <v>265</v>
      </c>
      <c r="I5329" t="s">
        <v>266</v>
      </c>
      <c r="J5329">
        <v>0.5</v>
      </c>
      <c r="K5329">
        <v>0</v>
      </c>
    </row>
    <row r="5330" spans="1:11">
      <c r="A5330" s="57">
        <v>41334</v>
      </c>
      <c r="B5330">
        <v>89</v>
      </c>
      <c r="C5330">
        <v>31904.6</v>
      </c>
      <c r="D5330">
        <v>32885.019999999997</v>
      </c>
      <c r="E5330">
        <v>32885.019999999997</v>
      </c>
      <c r="F5330">
        <v>7394</v>
      </c>
      <c r="G5330" t="s">
        <v>494</v>
      </c>
      <c r="H5330" t="s">
        <v>267</v>
      </c>
      <c r="I5330" t="s">
        <v>266</v>
      </c>
      <c r="J5330">
        <v>0.5</v>
      </c>
      <c r="K5330">
        <v>0</v>
      </c>
    </row>
    <row r="5331" spans="1:11">
      <c r="A5331" s="57">
        <v>41334</v>
      </c>
      <c r="B5331">
        <v>146</v>
      </c>
      <c r="C5331">
        <v>43295.360000000001</v>
      </c>
      <c r="D5331">
        <v>43295.360000000001</v>
      </c>
      <c r="E5331">
        <v>43295.360000000001</v>
      </c>
      <c r="F5331">
        <v>7395</v>
      </c>
      <c r="G5331" t="s">
        <v>495</v>
      </c>
      <c r="H5331" t="s">
        <v>265</v>
      </c>
      <c r="I5331" t="s">
        <v>266</v>
      </c>
      <c r="J5331">
        <v>0.5</v>
      </c>
      <c r="K5331">
        <v>0</v>
      </c>
    </row>
    <row r="5332" spans="1:11">
      <c r="A5332" s="57">
        <v>41334</v>
      </c>
      <c r="B5332">
        <v>17</v>
      </c>
      <c r="C5332">
        <v>837.53</v>
      </c>
      <c r="D5332">
        <v>862.65</v>
      </c>
      <c r="E5332">
        <v>862.65</v>
      </c>
      <c r="F5332">
        <v>7395</v>
      </c>
      <c r="G5332" t="s">
        <v>495</v>
      </c>
      <c r="H5332" t="s">
        <v>267</v>
      </c>
      <c r="I5332" t="s">
        <v>266</v>
      </c>
      <c r="J5332">
        <v>0.5</v>
      </c>
      <c r="K5332">
        <v>0</v>
      </c>
    </row>
    <row r="5333" spans="1:11">
      <c r="A5333" s="57">
        <v>41334</v>
      </c>
      <c r="B5333">
        <v>5017</v>
      </c>
      <c r="C5333">
        <v>1263256.3500000001</v>
      </c>
      <c r="D5333">
        <v>1263256.3500000001</v>
      </c>
      <c r="E5333">
        <v>1263256.3500000001</v>
      </c>
      <c r="F5333">
        <v>7399</v>
      </c>
      <c r="G5333" t="s">
        <v>496</v>
      </c>
      <c r="H5333" t="s">
        <v>265</v>
      </c>
      <c r="I5333" t="s">
        <v>266</v>
      </c>
      <c r="J5333">
        <v>0.5</v>
      </c>
      <c r="K5333">
        <v>0</v>
      </c>
    </row>
    <row r="5334" spans="1:11">
      <c r="A5334" s="57">
        <v>41334</v>
      </c>
      <c r="B5334">
        <v>5115</v>
      </c>
      <c r="C5334">
        <v>620720.43999999994</v>
      </c>
      <c r="D5334">
        <v>633330.98</v>
      </c>
      <c r="E5334">
        <v>633330.98</v>
      </c>
      <c r="F5334">
        <v>7399</v>
      </c>
      <c r="G5334" t="s">
        <v>496</v>
      </c>
      <c r="H5334" t="s">
        <v>267</v>
      </c>
      <c r="I5334" t="s">
        <v>266</v>
      </c>
      <c r="J5334">
        <v>0.5</v>
      </c>
      <c r="K5334">
        <v>0</v>
      </c>
    </row>
    <row r="5335" spans="1:11">
      <c r="A5335" s="57">
        <v>41334</v>
      </c>
      <c r="B5335">
        <v>1</v>
      </c>
      <c r="C5335">
        <v>60.5</v>
      </c>
      <c r="D5335">
        <v>0</v>
      </c>
      <c r="E5335">
        <v>60.5</v>
      </c>
      <c r="F5335">
        <v>7512</v>
      </c>
      <c r="G5335" t="s">
        <v>497</v>
      </c>
      <c r="H5335" t="s">
        <v>265</v>
      </c>
      <c r="I5335">
        <v>0</v>
      </c>
      <c r="J5335">
        <v>0</v>
      </c>
      <c r="K5335">
        <v>0</v>
      </c>
    </row>
    <row r="5336" spans="1:11">
      <c r="A5336" s="57">
        <v>41334</v>
      </c>
      <c r="B5336">
        <v>4445</v>
      </c>
      <c r="C5336">
        <v>1054209.02</v>
      </c>
      <c r="D5336">
        <v>1054209.02</v>
      </c>
      <c r="E5336">
        <v>1054209.02</v>
      </c>
      <c r="F5336">
        <v>7512</v>
      </c>
      <c r="G5336" t="s">
        <v>497</v>
      </c>
      <c r="H5336" t="s">
        <v>265</v>
      </c>
      <c r="I5336" t="s">
        <v>277</v>
      </c>
      <c r="J5336">
        <v>0.55000000000000004</v>
      </c>
      <c r="K5336">
        <v>0</v>
      </c>
    </row>
    <row r="5337" spans="1:11">
      <c r="A5337" s="57">
        <v>41334</v>
      </c>
      <c r="B5337">
        <v>1417</v>
      </c>
      <c r="C5337">
        <v>417947.13</v>
      </c>
      <c r="D5337">
        <v>429846.97</v>
      </c>
      <c r="E5337">
        <v>429846.97</v>
      </c>
      <c r="F5337">
        <v>7512</v>
      </c>
      <c r="G5337" t="s">
        <v>497</v>
      </c>
      <c r="H5337" t="s">
        <v>267</v>
      </c>
      <c r="I5337" t="s">
        <v>277</v>
      </c>
      <c r="J5337">
        <v>0.55000000000000004</v>
      </c>
      <c r="K5337">
        <v>0</v>
      </c>
    </row>
    <row r="5338" spans="1:11">
      <c r="A5338" s="57">
        <v>41334</v>
      </c>
      <c r="B5338">
        <v>117</v>
      </c>
      <c r="C5338">
        <v>21954.83</v>
      </c>
      <c r="D5338">
        <v>21954.83</v>
      </c>
      <c r="E5338">
        <v>21954.83</v>
      </c>
      <c r="F5338">
        <v>7513</v>
      </c>
      <c r="G5338" t="s">
        <v>498</v>
      </c>
      <c r="H5338" t="s">
        <v>265</v>
      </c>
      <c r="I5338" t="s">
        <v>277</v>
      </c>
      <c r="J5338">
        <v>0.55000000000000004</v>
      </c>
      <c r="K5338">
        <v>0</v>
      </c>
    </row>
    <row r="5339" spans="1:11">
      <c r="A5339" s="57">
        <v>41334</v>
      </c>
      <c r="B5339">
        <v>1</v>
      </c>
      <c r="C5339">
        <v>471.58</v>
      </c>
      <c r="D5339">
        <v>485.72</v>
      </c>
      <c r="E5339">
        <v>485.72</v>
      </c>
      <c r="F5339">
        <v>7513</v>
      </c>
      <c r="G5339" t="s">
        <v>498</v>
      </c>
      <c r="H5339" t="s">
        <v>267</v>
      </c>
      <c r="I5339" t="s">
        <v>277</v>
      </c>
      <c r="J5339">
        <v>0.55000000000000004</v>
      </c>
      <c r="K5339">
        <v>0</v>
      </c>
    </row>
    <row r="5340" spans="1:11">
      <c r="A5340" s="57">
        <v>41334</v>
      </c>
      <c r="B5340">
        <v>15</v>
      </c>
      <c r="C5340">
        <v>4261.34</v>
      </c>
      <c r="D5340">
        <v>4261.34</v>
      </c>
      <c r="E5340">
        <v>4261.34</v>
      </c>
      <c r="F5340">
        <v>7519</v>
      </c>
      <c r="G5340" t="s">
        <v>499</v>
      </c>
      <c r="H5340" t="s">
        <v>265</v>
      </c>
      <c r="I5340" t="s">
        <v>277</v>
      </c>
      <c r="J5340">
        <v>0.55000000000000004</v>
      </c>
      <c r="K5340">
        <v>0</v>
      </c>
    </row>
    <row r="5341" spans="1:11">
      <c r="A5341" s="57">
        <v>41334</v>
      </c>
      <c r="B5341">
        <v>7</v>
      </c>
      <c r="C5341">
        <v>7900.87</v>
      </c>
      <c r="D5341">
        <v>8137.93</v>
      </c>
      <c r="E5341">
        <v>8137.93</v>
      </c>
      <c r="F5341">
        <v>7519</v>
      </c>
      <c r="G5341" t="s">
        <v>499</v>
      </c>
      <c r="H5341" t="s">
        <v>267</v>
      </c>
      <c r="I5341" t="s">
        <v>277</v>
      </c>
      <c r="J5341">
        <v>0.55000000000000004</v>
      </c>
      <c r="K5341">
        <v>0</v>
      </c>
    </row>
    <row r="5342" spans="1:11">
      <c r="A5342" s="57">
        <v>41334</v>
      </c>
      <c r="B5342">
        <v>2</v>
      </c>
      <c r="C5342">
        <v>46.92</v>
      </c>
      <c r="D5342">
        <v>0</v>
      </c>
      <c r="E5342">
        <v>46.92</v>
      </c>
      <c r="F5342">
        <v>7523</v>
      </c>
      <c r="G5342" t="s">
        <v>500</v>
      </c>
      <c r="H5342" t="s">
        <v>265</v>
      </c>
      <c r="I5342">
        <v>0</v>
      </c>
      <c r="J5342">
        <v>0</v>
      </c>
      <c r="K5342">
        <v>0</v>
      </c>
    </row>
    <row r="5343" spans="1:11">
      <c r="A5343" s="57">
        <v>41334</v>
      </c>
      <c r="B5343">
        <v>24039</v>
      </c>
      <c r="C5343">
        <v>811515.79</v>
      </c>
      <c r="D5343">
        <v>811515.79</v>
      </c>
      <c r="E5343">
        <v>811515.79</v>
      </c>
      <c r="F5343">
        <v>7523</v>
      </c>
      <c r="G5343" t="s">
        <v>500</v>
      </c>
      <c r="H5343" t="s">
        <v>265</v>
      </c>
      <c r="I5343" t="s">
        <v>271</v>
      </c>
      <c r="J5343">
        <v>0.52</v>
      </c>
      <c r="K5343">
        <v>0</v>
      </c>
    </row>
    <row r="5344" spans="1:11">
      <c r="A5344" s="57">
        <v>41334</v>
      </c>
      <c r="B5344">
        <v>83</v>
      </c>
      <c r="C5344">
        <v>3779.63</v>
      </c>
      <c r="D5344">
        <v>3892.99</v>
      </c>
      <c r="E5344">
        <v>3892.99</v>
      </c>
      <c r="F5344">
        <v>7523</v>
      </c>
      <c r="G5344" t="s">
        <v>500</v>
      </c>
      <c r="H5344" t="s">
        <v>267</v>
      </c>
      <c r="I5344" t="s">
        <v>271</v>
      </c>
      <c r="J5344">
        <v>0.52</v>
      </c>
      <c r="K5344">
        <v>0</v>
      </c>
    </row>
    <row r="5345" spans="1:11">
      <c r="A5345" s="57">
        <v>41334</v>
      </c>
      <c r="B5345">
        <v>37</v>
      </c>
      <c r="C5345">
        <v>18878.84</v>
      </c>
      <c r="D5345">
        <v>18878.84</v>
      </c>
      <c r="E5345">
        <v>18878.84</v>
      </c>
      <c r="F5345">
        <v>7531</v>
      </c>
      <c r="G5345" t="s">
        <v>501</v>
      </c>
      <c r="H5345" t="s">
        <v>265</v>
      </c>
      <c r="I5345" t="s">
        <v>271</v>
      </c>
      <c r="J5345">
        <v>0.52</v>
      </c>
      <c r="K5345">
        <v>0</v>
      </c>
    </row>
    <row r="5346" spans="1:11">
      <c r="A5346" s="57">
        <v>41334</v>
      </c>
      <c r="B5346">
        <v>1</v>
      </c>
      <c r="C5346">
        <v>107.15</v>
      </c>
      <c r="D5346">
        <v>110.37</v>
      </c>
      <c r="E5346">
        <v>110.37</v>
      </c>
      <c r="F5346">
        <v>7534</v>
      </c>
      <c r="G5346" t="s">
        <v>579</v>
      </c>
      <c r="H5346" t="s">
        <v>267</v>
      </c>
      <c r="I5346" t="s">
        <v>271</v>
      </c>
      <c r="J5346">
        <v>0.52</v>
      </c>
      <c r="K5346">
        <v>0</v>
      </c>
    </row>
    <row r="5347" spans="1:11">
      <c r="A5347" s="57">
        <v>41334</v>
      </c>
      <c r="B5347">
        <v>3546</v>
      </c>
      <c r="C5347">
        <v>1459281.33</v>
      </c>
      <c r="D5347">
        <v>1459281.33</v>
      </c>
      <c r="E5347">
        <v>1459281.33</v>
      </c>
      <c r="F5347">
        <v>7538</v>
      </c>
      <c r="G5347" t="s">
        <v>503</v>
      </c>
      <c r="H5347" t="s">
        <v>265</v>
      </c>
      <c r="I5347" t="s">
        <v>271</v>
      </c>
      <c r="J5347">
        <v>0.52</v>
      </c>
      <c r="K5347">
        <v>0</v>
      </c>
    </row>
    <row r="5348" spans="1:11">
      <c r="A5348" s="57">
        <v>41334</v>
      </c>
      <c r="B5348">
        <v>22</v>
      </c>
      <c r="C5348">
        <v>13589.9</v>
      </c>
      <c r="D5348">
        <v>13997.6</v>
      </c>
      <c r="E5348">
        <v>13997.6</v>
      </c>
      <c r="F5348">
        <v>7538</v>
      </c>
      <c r="G5348" t="s">
        <v>503</v>
      </c>
      <c r="H5348" t="s">
        <v>267</v>
      </c>
      <c r="I5348" t="s">
        <v>271</v>
      </c>
      <c r="J5348">
        <v>0.52</v>
      </c>
      <c r="K5348">
        <v>0</v>
      </c>
    </row>
    <row r="5349" spans="1:11">
      <c r="A5349" s="57">
        <v>41334</v>
      </c>
      <c r="B5349">
        <v>2</v>
      </c>
      <c r="C5349">
        <v>59.88</v>
      </c>
      <c r="D5349">
        <v>61.68</v>
      </c>
      <c r="E5349">
        <v>61.68</v>
      </c>
      <c r="F5349">
        <v>7542</v>
      </c>
      <c r="G5349" t="s">
        <v>504</v>
      </c>
      <c r="H5349" t="s">
        <v>267</v>
      </c>
      <c r="I5349" t="s">
        <v>271</v>
      </c>
      <c r="J5349">
        <v>0.52</v>
      </c>
      <c r="K5349">
        <v>0</v>
      </c>
    </row>
    <row r="5350" spans="1:11">
      <c r="A5350" s="57">
        <v>41334</v>
      </c>
      <c r="B5350">
        <v>2</v>
      </c>
      <c r="C5350">
        <v>803</v>
      </c>
      <c r="D5350">
        <v>803</v>
      </c>
      <c r="E5350">
        <v>803</v>
      </c>
      <c r="F5350">
        <v>7549</v>
      </c>
      <c r="G5350" t="s">
        <v>505</v>
      </c>
      <c r="H5350" t="s">
        <v>265</v>
      </c>
      <c r="I5350" t="s">
        <v>271</v>
      </c>
      <c r="J5350">
        <v>0.52</v>
      </c>
      <c r="K5350">
        <v>0</v>
      </c>
    </row>
    <row r="5351" spans="1:11">
      <c r="A5351" s="57">
        <v>41334</v>
      </c>
      <c r="B5351">
        <v>88</v>
      </c>
      <c r="C5351">
        <v>15608.06</v>
      </c>
      <c r="D5351">
        <v>15608.06</v>
      </c>
      <c r="E5351">
        <v>15608.06</v>
      </c>
      <c r="F5351">
        <v>7622</v>
      </c>
      <c r="G5351" t="s">
        <v>506</v>
      </c>
      <c r="H5351" t="s">
        <v>265</v>
      </c>
      <c r="I5351" t="s">
        <v>266</v>
      </c>
      <c r="J5351">
        <v>0.5</v>
      </c>
      <c r="K5351">
        <v>0</v>
      </c>
    </row>
    <row r="5352" spans="1:11">
      <c r="A5352" s="57">
        <v>41334</v>
      </c>
      <c r="B5352">
        <v>1</v>
      </c>
      <c r="C5352">
        <v>3519.45</v>
      </c>
      <c r="D5352">
        <v>3625.03</v>
      </c>
      <c r="E5352">
        <v>3625.03</v>
      </c>
      <c r="F5352">
        <v>7622</v>
      </c>
      <c r="G5352" t="s">
        <v>506</v>
      </c>
      <c r="H5352" t="s">
        <v>267</v>
      </c>
      <c r="I5352" t="s">
        <v>266</v>
      </c>
      <c r="J5352">
        <v>0.5</v>
      </c>
      <c r="K5352">
        <v>0</v>
      </c>
    </row>
    <row r="5353" spans="1:11">
      <c r="A5353" s="57">
        <v>41334</v>
      </c>
      <c r="B5353">
        <v>5</v>
      </c>
      <c r="C5353">
        <v>845.05</v>
      </c>
      <c r="D5353">
        <v>870.37</v>
      </c>
      <c r="E5353">
        <v>870.37</v>
      </c>
      <c r="F5353">
        <v>7629</v>
      </c>
      <c r="G5353" t="s">
        <v>507</v>
      </c>
      <c r="H5353" t="s">
        <v>267</v>
      </c>
      <c r="I5353" t="s">
        <v>266</v>
      </c>
      <c r="J5353">
        <v>0.5</v>
      </c>
      <c r="K5353">
        <v>0</v>
      </c>
    </row>
    <row r="5354" spans="1:11">
      <c r="A5354" s="57">
        <v>41334</v>
      </c>
      <c r="B5354">
        <v>3</v>
      </c>
      <c r="C5354">
        <v>190.8</v>
      </c>
      <c r="D5354">
        <v>196.52</v>
      </c>
      <c r="E5354">
        <v>196.52</v>
      </c>
      <c r="F5354">
        <v>7631</v>
      </c>
      <c r="G5354" t="s">
        <v>508</v>
      </c>
      <c r="H5354" t="s">
        <v>267</v>
      </c>
      <c r="I5354" t="s">
        <v>268</v>
      </c>
      <c r="J5354">
        <v>0.5</v>
      </c>
      <c r="K5354">
        <v>0</v>
      </c>
    </row>
    <row r="5355" spans="1:11">
      <c r="A5355" s="57">
        <v>41334</v>
      </c>
      <c r="B5355">
        <v>137</v>
      </c>
      <c r="C5355">
        <v>18151.43</v>
      </c>
      <c r="D5355">
        <v>18151.43</v>
      </c>
      <c r="E5355">
        <v>18151.43</v>
      </c>
      <c r="F5355">
        <v>7699</v>
      </c>
      <c r="G5355" t="s">
        <v>509</v>
      </c>
      <c r="H5355" t="s">
        <v>265</v>
      </c>
      <c r="I5355" t="s">
        <v>266</v>
      </c>
      <c r="J5355">
        <v>0.5</v>
      </c>
      <c r="K5355">
        <v>0</v>
      </c>
    </row>
    <row r="5356" spans="1:11">
      <c r="A5356" s="57">
        <v>41334</v>
      </c>
      <c r="B5356">
        <v>3</v>
      </c>
      <c r="C5356">
        <v>468.98</v>
      </c>
      <c r="D5356">
        <v>483.04</v>
      </c>
      <c r="E5356">
        <v>483.04</v>
      </c>
      <c r="F5356">
        <v>7699</v>
      </c>
      <c r="G5356" t="s">
        <v>509</v>
      </c>
      <c r="H5356" t="s">
        <v>267</v>
      </c>
      <c r="I5356" t="s">
        <v>266</v>
      </c>
      <c r="J5356">
        <v>0.5</v>
      </c>
      <c r="K5356">
        <v>0</v>
      </c>
    </row>
    <row r="5357" spans="1:11">
      <c r="A5357" s="57">
        <v>41334</v>
      </c>
      <c r="B5357">
        <v>5</v>
      </c>
      <c r="C5357">
        <v>98.43</v>
      </c>
      <c r="D5357">
        <v>101.39</v>
      </c>
      <c r="E5357">
        <v>101.39</v>
      </c>
      <c r="F5357">
        <v>7829</v>
      </c>
      <c r="G5357" t="s">
        <v>510</v>
      </c>
      <c r="H5357" t="s">
        <v>267</v>
      </c>
      <c r="I5357" t="s">
        <v>266</v>
      </c>
      <c r="J5357">
        <v>0.5</v>
      </c>
      <c r="K5357">
        <v>0</v>
      </c>
    </row>
    <row r="5358" spans="1:11">
      <c r="A5358" s="57">
        <v>41334</v>
      </c>
      <c r="B5358">
        <v>2355</v>
      </c>
      <c r="C5358">
        <v>88888.91</v>
      </c>
      <c r="D5358">
        <v>88888.91</v>
      </c>
      <c r="E5358">
        <v>88888.91</v>
      </c>
      <c r="F5358">
        <v>7832</v>
      </c>
      <c r="G5358" t="s">
        <v>511</v>
      </c>
      <c r="H5358" t="s">
        <v>265</v>
      </c>
      <c r="I5358" t="s">
        <v>266</v>
      </c>
      <c r="J5358">
        <v>0.5</v>
      </c>
      <c r="K5358">
        <v>0</v>
      </c>
    </row>
    <row r="5359" spans="1:11">
      <c r="A5359" s="57">
        <v>41334</v>
      </c>
      <c r="B5359">
        <v>57</v>
      </c>
      <c r="C5359">
        <v>1535.14</v>
      </c>
      <c r="D5359">
        <v>1609.54</v>
      </c>
      <c r="E5359">
        <v>1609.54</v>
      </c>
      <c r="F5359">
        <v>7832</v>
      </c>
      <c r="G5359" t="s">
        <v>511</v>
      </c>
      <c r="H5359" t="s">
        <v>267</v>
      </c>
      <c r="I5359" t="s">
        <v>266</v>
      </c>
      <c r="J5359">
        <v>0.5</v>
      </c>
      <c r="K5359">
        <v>0</v>
      </c>
    </row>
    <row r="5360" spans="1:11">
      <c r="A5360" s="57">
        <v>41334</v>
      </c>
      <c r="B5360">
        <v>175</v>
      </c>
      <c r="C5360">
        <v>5349.26</v>
      </c>
      <c r="D5360">
        <v>5349.26</v>
      </c>
      <c r="E5360">
        <v>5349.26</v>
      </c>
      <c r="F5360">
        <v>7841</v>
      </c>
      <c r="G5360" t="s">
        <v>512</v>
      </c>
      <c r="H5360" t="s">
        <v>265</v>
      </c>
      <c r="I5360" t="s">
        <v>268</v>
      </c>
      <c r="J5360">
        <v>0.5</v>
      </c>
      <c r="K5360">
        <v>0</v>
      </c>
    </row>
    <row r="5361" spans="1:11">
      <c r="A5361" s="57">
        <v>41334</v>
      </c>
      <c r="B5361">
        <v>13</v>
      </c>
      <c r="C5361">
        <v>1053.06</v>
      </c>
      <c r="D5361">
        <v>1084.6600000000001</v>
      </c>
      <c r="E5361">
        <v>1084.6600000000001</v>
      </c>
      <c r="F5361">
        <v>7841</v>
      </c>
      <c r="G5361" t="s">
        <v>512</v>
      </c>
      <c r="H5361" t="s">
        <v>267</v>
      </c>
      <c r="I5361" t="s">
        <v>268</v>
      </c>
      <c r="J5361">
        <v>0.5</v>
      </c>
      <c r="K5361">
        <v>0</v>
      </c>
    </row>
    <row r="5362" spans="1:11">
      <c r="A5362" s="57">
        <v>41334</v>
      </c>
      <c r="B5362">
        <v>15</v>
      </c>
      <c r="C5362">
        <v>5584.2</v>
      </c>
      <c r="D5362">
        <v>5584.2</v>
      </c>
      <c r="E5362">
        <v>5584.2</v>
      </c>
      <c r="F5362">
        <v>7911</v>
      </c>
      <c r="G5362" t="s">
        <v>513</v>
      </c>
      <c r="H5362" t="s">
        <v>265</v>
      </c>
      <c r="I5362" t="s">
        <v>266</v>
      </c>
      <c r="J5362">
        <v>0.5</v>
      </c>
      <c r="K5362">
        <v>0</v>
      </c>
    </row>
    <row r="5363" spans="1:11">
      <c r="A5363" s="57">
        <v>41334</v>
      </c>
      <c r="B5363">
        <v>12677</v>
      </c>
      <c r="C5363">
        <v>1919449.96</v>
      </c>
      <c r="D5363">
        <v>1919449.96</v>
      </c>
      <c r="E5363">
        <v>1919449.96</v>
      </c>
      <c r="F5363">
        <v>7922</v>
      </c>
      <c r="G5363" t="s">
        <v>514</v>
      </c>
      <c r="H5363" t="s">
        <v>265</v>
      </c>
      <c r="I5363" t="s">
        <v>266</v>
      </c>
      <c r="J5363">
        <v>0.5</v>
      </c>
      <c r="K5363">
        <v>0</v>
      </c>
    </row>
    <row r="5364" spans="1:11">
      <c r="A5364" s="57">
        <v>41334</v>
      </c>
      <c r="B5364">
        <v>2</v>
      </c>
      <c r="C5364">
        <v>-1378.06</v>
      </c>
      <c r="D5364">
        <v>0</v>
      </c>
      <c r="E5364">
        <v>-1339.06</v>
      </c>
      <c r="F5364">
        <v>7922</v>
      </c>
      <c r="G5364" t="s">
        <v>514</v>
      </c>
      <c r="H5364" t="s">
        <v>267</v>
      </c>
      <c r="I5364">
        <v>0</v>
      </c>
      <c r="J5364">
        <v>0</v>
      </c>
      <c r="K5364">
        <v>0</v>
      </c>
    </row>
    <row r="5365" spans="1:11">
      <c r="A5365" s="57">
        <v>41334</v>
      </c>
      <c r="B5365">
        <v>627</v>
      </c>
      <c r="C5365">
        <v>186376.79</v>
      </c>
      <c r="D5365">
        <v>192395.51</v>
      </c>
      <c r="E5365">
        <v>192395.51</v>
      </c>
      <c r="F5365">
        <v>7922</v>
      </c>
      <c r="G5365" t="s">
        <v>514</v>
      </c>
      <c r="H5365" t="s">
        <v>267</v>
      </c>
      <c r="I5365" t="s">
        <v>266</v>
      </c>
      <c r="J5365">
        <v>0.5</v>
      </c>
      <c r="K5365">
        <v>0</v>
      </c>
    </row>
    <row r="5366" spans="1:11">
      <c r="A5366" s="57">
        <v>41334</v>
      </c>
      <c r="B5366">
        <v>68</v>
      </c>
      <c r="C5366">
        <v>8321.75</v>
      </c>
      <c r="D5366">
        <v>8321.75</v>
      </c>
      <c r="E5366">
        <v>8321.75</v>
      </c>
      <c r="F5366">
        <v>7929</v>
      </c>
      <c r="G5366" t="s">
        <v>515</v>
      </c>
      <c r="H5366" t="s">
        <v>265</v>
      </c>
      <c r="I5366" t="s">
        <v>266</v>
      </c>
      <c r="J5366">
        <v>0.5</v>
      </c>
      <c r="K5366">
        <v>0</v>
      </c>
    </row>
    <row r="5367" spans="1:11">
      <c r="A5367" s="57">
        <v>41334</v>
      </c>
      <c r="B5367">
        <v>12</v>
      </c>
      <c r="C5367">
        <v>1488.01</v>
      </c>
      <c r="D5367">
        <v>1532.65</v>
      </c>
      <c r="E5367">
        <v>1532.65</v>
      </c>
      <c r="F5367">
        <v>7929</v>
      </c>
      <c r="G5367" t="s">
        <v>515</v>
      </c>
      <c r="H5367" t="s">
        <v>267</v>
      </c>
      <c r="I5367" t="s">
        <v>266</v>
      </c>
      <c r="J5367">
        <v>0.5</v>
      </c>
      <c r="K5367">
        <v>0</v>
      </c>
    </row>
    <row r="5368" spans="1:11">
      <c r="A5368" s="57">
        <v>41334</v>
      </c>
      <c r="B5368">
        <v>5</v>
      </c>
      <c r="C5368">
        <v>184.39</v>
      </c>
      <c r="D5368">
        <v>189.93</v>
      </c>
      <c r="E5368">
        <v>189.93</v>
      </c>
      <c r="F5368">
        <v>7933</v>
      </c>
      <c r="G5368" t="s">
        <v>516</v>
      </c>
      <c r="H5368" t="s">
        <v>267</v>
      </c>
      <c r="I5368" t="s">
        <v>266</v>
      </c>
      <c r="J5368">
        <v>0.5</v>
      </c>
      <c r="K5368">
        <v>0</v>
      </c>
    </row>
    <row r="5369" spans="1:11">
      <c r="A5369" s="57">
        <v>41334</v>
      </c>
      <c r="B5369">
        <v>82</v>
      </c>
      <c r="C5369">
        <v>40424.14</v>
      </c>
      <c r="D5369">
        <v>40424.14</v>
      </c>
      <c r="E5369">
        <v>40424.14</v>
      </c>
      <c r="F5369">
        <v>7941</v>
      </c>
      <c r="G5369" t="s">
        <v>517</v>
      </c>
      <c r="H5369" t="s">
        <v>265</v>
      </c>
      <c r="I5369" t="s">
        <v>266</v>
      </c>
      <c r="J5369">
        <v>0.5</v>
      </c>
      <c r="K5369">
        <v>0</v>
      </c>
    </row>
    <row r="5370" spans="1:11">
      <c r="A5370" s="57">
        <v>41334</v>
      </c>
      <c r="B5370">
        <v>42</v>
      </c>
      <c r="C5370">
        <v>7464.59</v>
      </c>
      <c r="D5370">
        <v>7798.05</v>
      </c>
      <c r="E5370">
        <v>7798.05</v>
      </c>
      <c r="F5370">
        <v>7941</v>
      </c>
      <c r="G5370" t="s">
        <v>517</v>
      </c>
      <c r="H5370" t="s">
        <v>267</v>
      </c>
      <c r="I5370" t="s">
        <v>266</v>
      </c>
      <c r="J5370">
        <v>0.5</v>
      </c>
      <c r="K5370">
        <v>0</v>
      </c>
    </row>
    <row r="5371" spans="1:11">
      <c r="A5371" s="57">
        <v>41334</v>
      </c>
      <c r="B5371">
        <v>490</v>
      </c>
      <c r="C5371">
        <v>49942.61</v>
      </c>
      <c r="D5371">
        <v>49942.61</v>
      </c>
      <c r="E5371">
        <v>49942.61</v>
      </c>
      <c r="F5371">
        <v>7991</v>
      </c>
      <c r="G5371" t="s">
        <v>518</v>
      </c>
      <c r="H5371" t="s">
        <v>265</v>
      </c>
      <c r="I5371" t="s">
        <v>266</v>
      </c>
      <c r="J5371">
        <v>0.5</v>
      </c>
      <c r="K5371">
        <v>0</v>
      </c>
    </row>
    <row r="5372" spans="1:11">
      <c r="A5372" s="57">
        <v>41334</v>
      </c>
      <c r="B5372">
        <v>200</v>
      </c>
      <c r="C5372">
        <v>29279.13</v>
      </c>
      <c r="D5372">
        <v>30100.97</v>
      </c>
      <c r="E5372">
        <v>30100.97</v>
      </c>
      <c r="F5372">
        <v>7991</v>
      </c>
      <c r="G5372" t="s">
        <v>518</v>
      </c>
      <c r="H5372" t="s">
        <v>267</v>
      </c>
      <c r="I5372" t="s">
        <v>266</v>
      </c>
      <c r="J5372">
        <v>0.5</v>
      </c>
      <c r="K5372">
        <v>0</v>
      </c>
    </row>
    <row r="5373" spans="1:11">
      <c r="A5373" s="57">
        <v>41334</v>
      </c>
      <c r="B5373">
        <v>330</v>
      </c>
      <c r="C5373">
        <v>86485.42</v>
      </c>
      <c r="D5373">
        <v>86485.42</v>
      </c>
      <c r="E5373">
        <v>86485.42</v>
      </c>
      <c r="F5373">
        <v>7992</v>
      </c>
      <c r="G5373" t="s">
        <v>519</v>
      </c>
      <c r="H5373" t="s">
        <v>265</v>
      </c>
      <c r="I5373" t="s">
        <v>266</v>
      </c>
      <c r="J5373">
        <v>0.5</v>
      </c>
      <c r="K5373">
        <v>0</v>
      </c>
    </row>
    <row r="5374" spans="1:11">
      <c r="A5374" s="57">
        <v>41334</v>
      </c>
      <c r="B5374">
        <v>83</v>
      </c>
      <c r="C5374">
        <v>17362.7</v>
      </c>
      <c r="D5374">
        <v>17883.64</v>
      </c>
      <c r="E5374">
        <v>17883.64</v>
      </c>
      <c r="F5374">
        <v>7992</v>
      </c>
      <c r="G5374" t="s">
        <v>519</v>
      </c>
      <c r="H5374" t="s">
        <v>267</v>
      </c>
      <c r="I5374" t="s">
        <v>266</v>
      </c>
      <c r="J5374">
        <v>0.5</v>
      </c>
      <c r="K5374">
        <v>0</v>
      </c>
    </row>
    <row r="5375" spans="1:11">
      <c r="A5375" s="57">
        <v>41334</v>
      </c>
      <c r="B5375">
        <v>4</v>
      </c>
      <c r="C5375">
        <v>53.09</v>
      </c>
      <c r="D5375">
        <v>54.65</v>
      </c>
      <c r="E5375">
        <v>54.65</v>
      </c>
      <c r="F5375">
        <v>7994</v>
      </c>
      <c r="G5375" t="s">
        <v>521</v>
      </c>
      <c r="H5375" t="s">
        <v>267</v>
      </c>
      <c r="I5375" t="s">
        <v>266</v>
      </c>
      <c r="J5375">
        <v>0.5</v>
      </c>
      <c r="K5375">
        <v>0</v>
      </c>
    </row>
    <row r="5376" spans="1:11">
      <c r="A5376" s="57">
        <v>41334</v>
      </c>
      <c r="B5376">
        <v>3</v>
      </c>
      <c r="C5376">
        <v>362.2</v>
      </c>
      <c r="D5376">
        <v>362.2</v>
      </c>
      <c r="E5376">
        <v>362.2</v>
      </c>
      <c r="F5376">
        <v>7995</v>
      </c>
      <c r="G5376" t="s">
        <v>563</v>
      </c>
      <c r="H5376" t="s">
        <v>265</v>
      </c>
      <c r="I5376" t="s">
        <v>266</v>
      </c>
      <c r="J5376">
        <v>0.5</v>
      </c>
      <c r="K5376">
        <v>0</v>
      </c>
    </row>
    <row r="5377" spans="1:11">
      <c r="A5377" s="57">
        <v>41334</v>
      </c>
      <c r="B5377">
        <v>665</v>
      </c>
      <c r="C5377">
        <v>52957.279999999999</v>
      </c>
      <c r="D5377">
        <v>52957.279999999999</v>
      </c>
      <c r="E5377">
        <v>52957.279999999999</v>
      </c>
      <c r="F5377">
        <v>7996</v>
      </c>
      <c r="G5377" t="s">
        <v>522</v>
      </c>
      <c r="H5377" t="s">
        <v>265</v>
      </c>
      <c r="I5377" t="s">
        <v>266</v>
      </c>
      <c r="J5377">
        <v>0.5</v>
      </c>
      <c r="K5377">
        <v>0</v>
      </c>
    </row>
    <row r="5378" spans="1:11">
      <c r="A5378" s="57">
        <v>41334</v>
      </c>
      <c r="B5378">
        <v>229</v>
      </c>
      <c r="C5378">
        <v>30383.39</v>
      </c>
      <c r="D5378">
        <v>31298.01</v>
      </c>
      <c r="E5378">
        <v>31298.01</v>
      </c>
      <c r="F5378">
        <v>7996</v>
      </c>
      <c r="G5378" t="s">
        <v>522</v>
      </c>
      <c r="H5378" t="s">
        <v>267</v>
      </c>
      <c r="I5378" t="s">
        <v>266</v>
      </c>
      <c r="J5378">
        <v>0.5</v>
      </c>
      <c r="K5378">
        <v>0</v>
      </c>
    </row>
    <row r="5379" spans="1:11">
      <c r="A5379" s="57">
        <v>41334</v>
      </c>
      <c r="B5379">
        <v>7301</v>
      </c>
      <c r="C5379">
        <v>373702.9</v>
      </c>
      <c r="D5379">
        <v>373702.9</v>
      </c>
      <c r="E5379">
        <v>373702.9</v>
      </c>
      <c r="F5379">
        <v>7997</v>
      </c>
      <c r="G5379" t="s">
        <v>523</v>
      </c>
      <c r="H5379" t="s">
        <v>265</v>
      </c>
      <c r="I5379" t="s">
        <v>266</v>
      </c>
      <c r="J5379">
        <v>0.5</v>
      </c>
      <c r="K5379">
        <v>0</v>
      </c>
    </row>
    <row r="5380" spans="1:11">
      <c r="A5380" s="57">
        <v>41334</v>
      </c>
      <c r="B5380">
        <v>154</v>
      </c>
      <c r="C5380">
        <v>46119.040000000001</v>
      </c>
      <c r="D5380">
        <v>47474.44</v>
      </c>
      <c r="E5380">
        <v>47474.44</v>
      </c>
      <c r="F5380">
        <v>7997</v>
      </c>
      <c r="G5380" t="s">
        <v>523</v>
      </c>
      <c r="H5380" t="s">
        <v>267</v>
      </c>
      <c r="I5380" t="s">
        <v>266</v>
      </c>
      <c r="J5380">
        <v>0.5</v>
      </c>
      <c r="K5380">
        <v>0</v>
      </c>
    </row>
    <row r="5381" spans="1:11">
      <c r="A5381" s="57">
        <v>41334</v>
      </c>
      <c r="B5381">
        <v>96</v>
      </c>
      <c r="C5381">
        <v>9357.83</v>
      </c>
      <c r="D5381">
        <v>9357.83</v>
      </c>
      <c r="E5381">
        <v>9357.83</v>
      </c>
      <c r="F5381">
        <v>7998</v>
      </c>
      <c r="G5381" t="s">
        <v>524</v>
      </c>
      <c r="H5381" t="s">
        <v>265</v>
      </c>
      <c r="I5381" t="s">
        <v>266</v>
      </c>
      <c r="J5381">
        <v>0.5</v>
      </c>
      <c r="K5381">
        <v>0</v>
      </c>
    </row>
    <row r="5382" spans="1:11">
      <c r="A5382" s="57">
        <v>41334</v>
      </c>
      <c r="B5382">
        <v>5</v>
      </c>
      <c r="C5382">
        <v>209.63</v>
      </c>
      <c r="D5382">
        <v>215.91</v>
      </c>
      <c r="E5382">
        <v>215.91</v>
      </c>
      <c r="F5382">
        <v>7998</v>
      </c>
      <c r="G5382" t="s">
        <v>524</v>
      </c>
      <c r="H5382" t="s">
        <v>267</v>
      </c>
      <c r="I5382" t="s">
        <v>266</v>
      </c>
      <c r="J5382">
        <v>0.5</v>
      </c>
      <c r="K5382">
        <v>0</v>
      </c>
    </row>
    <row r="5383" spans="1:11">
      <c r="A5383" s="57">
        <v>41334</v>
      </c>
      <c r="B5383">
        <v>438</v>
      </c>
      <c r="C5383">
        <v>59985.23</v>
      </c>
      <c r="D5383">
        <v>59985.23</v>
      </c>
      <c r="E5383">
        <v>59985.23</v>
      </c>
      <c r="F5383">
        <v>7999</v>
      </c>
      <c r="G5383" t="s">
        <v>525</v>
      </c>
      <c r="H5383" t="s">
        <v>265</v>
      </c>
      <c r="I5383" t="s">
        <v>266</v>
      </c>
      <c r="J5383">
        <v>0.5</v>
      </c>
      <c r="K5383">
        <v>0</v>
      </c>
    </row>
    <row r="5384" spans="1:11">
      <c r="A5384" s="57">
        <v>41334</v>
      </c>
      <c r="B5384">
        <v>626</v>
      </c>
      <c r="C5384">
        <v>40837.39</v>
      </c>
      <c r="D5384">
        <v>42095.83</v>
      </c>
      <c r="E5384">
        <v>42095.83</v>
      </c>
      <c r="F5384">
        <v>7999</v>
      </c>
      <c r="G5384" t="s">
        <v>525</v>
      </c>
      <c r="H5384" t="s">
        <v>267</v>
      </c>
      <c r="I5384" t="s">
        <v>266</v>
      </c>
      <c r="J5384">
        <v>0.5</v>
      </c>
      <c r="K5384">
        <v>0</v>
      </c>
    </row>
    <row r="5385" spans="1:11">
      <c r="A5385" s="57">
        <v>41334</v>
      </c>
      <c r="B5385">
        <v>1169</v>
      </c>
      <c r="C5385">
        <v>418707.6</v>
      </c>
      <c r="D5385">
        <v>418707.6</v>
      </c>
      <c r="E5385">
        <v>418707.6</v>
      </c>
      <c r="F5385">
        <v>8011</v>
      </c>
      <c r="G5385" t="s">
        <v>526</v>
      </c>
      <c r="H5385" t="s">
        <v>265</v>
      </c>
      <c r="I5385" t="s">
        <v>266</v>
      </c>
      <c r="J5385">
        <v>0.5</v>
      </c>
      <c r="K5385">
        <v>0</v>
      </c>
    </row>
    <row r="5386" spans="1:11">
      <c r="A5386" s="57">
        <v>41334</v>
      </c>
      <c r="B5386">
        <v>31</v>
      </c>
      <c r="C5386">
        <v>49282.84</v>
      </c>
      <c r="D5386">
        <v>50761.32</v>
      </c>
      <c r="E5386">
        <v>50761.32</v>
      </c>
      <c r="F5386">
        <v>8011</v>
      </c>
      <c r="G5386" t="s">
        <v>526</v>
      </c>
      <c r="H5386" t="s">
        <v>267</v>
      </c>
      <c r="I5386" t="s">
        <v>266</v>
      </c>
      <c r="J5386">
        <v>0.5</v>
      </c>
      <c r="K5386">
        <v>0</v>
      </c>
    </row>
    <row r="5387" spans="1:11">
      <c r="A5387" s="57">
        <v>41334</v>
      </c>
      <c r="B5387">
        <v>3736</v>
      </c>
      <c r="C5387">
        <v>1361622.1</v>
      </c>
      <c r="D5387">
        <v>1361622.1</v>
      </c>
      <c r="E5387">
        <v>1361622.1</v>
      </c>
      <c r="F5387">
        <v>8021</v>
      </c>
      <c r="G5387" t="s">
        <v>527</v>
      </c>
      <c r="H5387" t="s">
        <v>265</v>
      </c>
      <c r="I5387" t="s">
        <v>266</v>
      </c>
      <c r="J5387">
        <v>0.5</v>
      </c>
      <c r="K5387">
        <v>0</v>
      </c>
    </row>
    <row r="5388" spans="1:11">
      <c r="A5388" s="57">
        <v>41334</v>
      </c>
      <c r="B5388">
        <v>36</v>
      </c>
      <c r="C5388">
        <v>14187.36</v>
      </c>
      <c r="D5388">
        <v>14612.96</v>
      </c>
      <c r="E5388">
        <v>14612.96</v>
      </c>
      <c r="F5388">
        <v>8021</v>
      </c>
      <c r="G5388" t="s">
        <v>527</v>
      </c>
      <c r="H5388" t="s">
        <v>267</v>
      </c>
      <c r="I5388" t="s">
        <v>266</v>
      </c>
      <c r="J5388">
        <v>0.5</v>
      </c>
      <c r="K5388">
        <v>0</v>
      </c>
    </row>
    <row r="5389" spans="1:11">
      <c r="A5389" s="57">
        <v>41334</v>
      </c>
      <c r="B5389">
        <v>994</v>
      </c>
      <c r="C5389">
        <v>64488.17</v>
      </c>
      <c r="D5389">
        <v>64488.17</v>
      </c>
      <c r="E5389">
        <v>64488.17</v>
      </c>
      <c r="F5389">
        <v>8041</v>
      </c>
      <c r="G5389" t="s">
        <v>528</v>
      </c>
      <c r="H5389" t="s">
        <v>265</v>
      </c>
      <c r="I5389" t="s">
        <v>266</v>
      </c>
      <c r="J5389">
        <v>0.5</v>
      </c>
      <c r="K5389">
        <v>0</v>
      </c>
    </row>
    <row r="5390" spans="1:11">
      <c r="A5390" s="57">
        <v>41334</v>
      </c>
      <c r="B5390">
        <v>4</v>
      </c>
      <c r="C5390">
        <v>1559.23</v>
      </c>
      <c r="D5390">
        <v>1606.01</v>
      </c>
      <c r="E5390">
        <v>1606.01</v>
      </c>
      <c r="F5390">
        <v>8041</v>
      </c>
      <c r="G5390" t="s">
        <v>528</v>
      </c>
      <c r="H5390" t="s">
        <v>267</v>
      </c>
      <c r="I5390" t="s">
        <v>266</v>
      </c>
      <c r="J5390">
        <v>0.5</v>
      </c>
      <c r="K5390">
        <v>0</v>
      </c>
    </row>
    <row r="5391" spans="1:11">
      <c r="A5391" s="57">
        <v>41334</v>
      </c>
      <c r="B5391">
        <v>1529</v>
      </c>
      <c r="C5391">
        <v>458869.77</v>
      </c>
      <c r="D5391">
        <v>458869.77</v>
      </c>
      <c r="E5391">
        <v>458869.77</v>
      </c>
      <c r="F5391">
        <v>8042</v>
      </c>
      <c r="G5391" t="s">
        <v>529</v>
      </c>
      <c r="H5391" t="s">
        <v>265</v>
      </c>
      <c r="I5391" t="s">
        <v>266</v>
      </c>
      <c r="J5391">
        <v>0.5</v>
      </c>
      <c r="K5391">
        <v>0</v>
      </c>
    </row>
    <row r="5392" spans="1:11">
      <c r="A5392" s="57">
        <v>41334</v>
      </c>
      <c r="B5392">
        <v>5</v>
      </c>
      <c r="C5392">
        <v>3917.83</v>
      </c>
      <c r="D5392">
        <v>4035.37</v>
      </c>
      <c r="E5392">
        <v>4035.37</v>
      </c>
      <c r="F5392">
        <v>8042</v>
      </c>
      <c r="G5392" t="s">
        <v>529</v>
      </c>
      <c r="H5392" t="s">
        <v>267</v>
      </c>
      <c r="I5392" t="s">
        <v>266</v>
      </c>
      <c r="J5392">
        <v>0.5</v>
      </c>
      <c r="K5392">
        <v>0</v>
      </c>
    </row>
    <row r="5393" spans="1:11">
      <c r="A5393" s="57">
        <v>41334</v>
      </c>
      <c r="B5393">
        <v>460</v>
      </c>
      <c r="C5393">
        <v>99525.21</v>
      </c>
      <c r="D5393">
        <v>99525.21</v>
      </c>
      <c r="E5393">
        <v>99525.21</v>
      </c>
      <c r="F5393">
        <v>8043</v>
      </c>
      <c r="G5393" t="s">
        <v>530</v>
      </c>
      <c r="H5393" t="s">
        <v>265</v>
      </c>
      <c r="I5393" t="s">
        <v>266</v>
      </c>
      <c r="J5393">
        <v>0.5</v>
      </c>
      <c r="K5393">
        <v>0</v>
      </c>
    </row>
    <row r="5394" spans="1:11">
      <c r="A5394" s="57">
        <v>41334</v>
      </c>
      <c r="B5394">
        <v>81</v>
      </c>
      <c r="C5394">
        <v>22605.119999999999</v>
      </c>
      <c r="D5394">
        <v>23283.22</v>
      </c>
      <c r="E5394">
        <v>23283.22</v>
      </c>
      <c r="F5394">
        <v>8043</v>
      </c>
      <c r="G5394" t="s">
        <v>530</v>
      </c>
      <c r="H5394" t="s">
        <v>267</v>
      </c>
      <c r="I5394" t="s">
        <v>266</v>
      </c>
      <c r="J5394">
        <v>0.5</v>
      </c>
      <c r="K5394">
        <v>0</v>
      </c>
    </row>
    <row r="5395" spans="1:11">
      <c r="A5395" s="57">
        <v>41334</v>
      </c>
      <c r="B5395">
        <v>274</v>
      </c>
      <c r="C5395">
        <v>35962.15</v>
      </c>
      <c r="D5395">
        <v>35962.15</v>
      </c>
      <c r="E5395">
        <v>35962.15</v>
      </c>
      <c r="F5395">
        <v>8049</v>
      </c>
      <c r="G5395" t="s">
        <v>531</v>
      </c>
      <c r="H5395" t="s">
        <v>265</v>
      </c>
      <c r="I5395" t="s">
        <v>266</v>
      </c>
      <c r="J5395">
        <v>0.5</v>
      </c>
      <c r="K5395">
        <v>0</v>
      </c>
    </row>
    <row r="5396" spans="1:11">
      <c r="A5396" s="57">
        <v>41334</v>
      </c>
      <c r="B5396">
        <v>2</v>
      </c>
      <c r="C5396">
        <v>450.78</v>
      </c>
      <c r="D5396">
        <v>464.3</v>
      </c>
      <c r="E5396">
        <v>464.3</v>
      </c>
      <c r="F5396">
        <v>8049</v>
      </c>
      <c r="G5396" t="s">
        <v>531</v>
      </c>
      <c r="H5396" t="s">
        <v>267</v>
      </c>
      <c r="I5396" t="s">
        <v>266</v>
      </c>
      <c r="J5396">
        <v>0.5</v>
      </c>
      <c r="K5396">
        <v>0</v>
      </c>
    </row>
    <row r="5397" spans="1:11">
      <c r="A5397" s="57">
        <v>41334</v>
      </c>
      <c r="B5397">
        <v>13</v>
      </c>
      <c r="C5397">
        <v>68182.19</v>
      </c>
      <c r="D5397">
        <v>68182.19</v>
      </c>
      <c r="E5397">
        <v>68182.19</v>
      </c>
      <c r="F5397">
        <v>8050</v>
      </c>
      <c r="G5397" t="s">
        <v>532</v>
      </c>
      <c r="H5397" t="s">
        <v>265</v>
      </c>
      <c r="I5397" t="s">
        <v>266</v>
      </c>
      <c r="J5397">
        <v>0.5</v>
      </c>
      <c r="K5397">
        <v>0</v>
      </c>
    </row>
    <row r="5398" spans="1:11">
      <c r="A5398" s="57">
        <v>41334</v>
      </c>
      <c r="B5398">
        <v>1120</v>
      </c>
      <c r="C5398">
        <v>277821.07</v>
      </c>
      <c r="D5398">
        <v>277821.07</v>
      </c>
      <c r="E5398">
        <v>277821.07</v>
      </c>
      <c r="F5398">
        <v>8062</v>
      </c>
      <c r="G5398" t="s">
        <v>533</v>
      </c>
      <c r="H5398" t="s">
        <v>265</v>
      </c>
      <c r="I5398" t="s">
        <v>266</v>
      </c>
      <c r="J5398">
        <v>0.5</v>
      </c>
      <c r="K5398">
        <v>0</v>
      </c>
    </row>
    <row r="5399" spans="1:11">
      <c r="A5399" s="57">
        <v>41334</v>
      </c>
      <c r="B5399">
        <v>80</v>
      </c>
      <c r="C5399">
        <v>43611.86</v>
      </c>
      <c r="D5399">
        <v>45025.3</v>
      </c>
      <c r="E5399">
        <v>45025.3</v>
      </c>
      <c r="F5399">
        <v>8062</v>
      </c>
      <c r="G5399" t="s">
        <v>533</v>
      </c>
      <c r="H5399" t="s">
        <v>267</v>
      </c>
      <c r="I5399" t="s">
        <v>266</v>
      </c>
      <c r="J5399">
        <v>0.5</v>
      </c>
      <c r="K5399">
        <v>0</v>
      </c>
    </row>
    <row r="5400" spans="1:11">
      <c r="A5400" s="57">
        <v>41334</v>
      </c>
      <c r="B5400">
        <v>119</v>
      </c>
      <c r="C5400">
        <v>32664.87</v>
      </c>
      <c r="D5400">
        <v>32664.87</v>
      </c>
      <c r="E5400">
        <v>32664.87</v>
      </c>
      <c r="F5400">
        <v>8071</v>
      </c>
      <c r="G5400" t="s">
        <v>534</v>
      </c>
      <c r="H5400" t="s">
        <v>265</v>
      </c>
      <c r="I5400" t="s">
        <v>266</v>
      </c>
      <c r="J5400">
        <v>0.5</v>
      </c>
      <c r="K5400">
        <v>0</v>
      </c>
    </row>
    <row r="5401" spans="1:11">
      <c r="A5401" s="57">
        <v>41334</v>
      </c>
      <c r="B5401">
        <v>13</v>
      </c>
      <c r="C5401">
        <v>4019.43</v>
      </c>
      <c r="D5401">
        <v>4140.03</v>
      </c>
      <c r="E5401">
        <v>4140.03</v>
      </c>
      <c r="F5401">
        <v>8071</v>
      </c>
      <c r="G5401" t="s">
        <v>534</v>
      </c>
      <c r="H5401" t="s">
        <v>267</v>
      </c>
      <c r="I5401" t="s">
        <v>266</v>
      </c>
      <c r="J5401">
        <v>0.5</v>
      </c>
      <c r="K5401">
        <v>0</v>
      </c>
    </row>
    <row r="5402" spans="1:11">
      <c r="A5402" s="57">
        <v>41334</v>
      </c>
      <c r="B5402">
        <v>7153</v>
      </c>
      <c r="C5402">
        <v>2302714.85</v>
      </c>
      <c r="D5402">
        <v>2302714.85</v>
      </c>
      <c r="E5402">
        <v>2302714.85</v>
      </c>
      <c r="F5402">
        <v>8099</v>
      </c>
      <c r="G5402" t="s">
        <v>535</v>
      </c>
      <c r="H5402" t="s">
        <v>265</v>
      </c>
      <c r="I5402" t="s">
        <v>266</v>
      </c>
      <c r="J5402">
        <v>0.5</v>
      </c>
      <c r="K5402">
        <v>0</v>
      </c>
    </row>
    <row r="5403" spans="1:11">
      <c r="A5403" s="57">
        <v>41334</v>
      </c>
      <c r="B5403">
        <v>172</v>
      </c>
      <c r="C5403">
        <v>47749.9</v>
      </c>
      <c r="D5403">
        <v>48967.94</v>
      </c>
      <c r="E5403">
        <v>48967.94</v>
      </c>
      <c r="F5403">
        <v>8099</v>
      </c>
      <c r="G5403" t="s">
        <v>535</v>
      </c>
      <c r="H5403" t="s">
        <v>267</v>
      </c>
      <c r="I5403" t="s">
        <v>266</v>
      </c>
      <c r="J5403">
        <v>0.5</v>
      </c>
      <c r="K5403">
        <v>0</v>
      </c>
    </row>
    <row r="5404" spans="1:11">
      <c r="A5404" s="57">
        <v>41334</v>
      </c>
      <c r="B5404">
        <v>162</v>
      </c>
      <c r="C5404">
        <v>230180.05</v>
      </c>
      <c r="D5404">
        <v>230180.05</v>
      </c>
      <c r="E5404">
        <v>230180.05</v>
      </c>
      <c r="F5404">
        <v>8111</v>
      </c>
      <c r="G5404" t="s">
        <v>536</v>
      </c>
      <c r="H5404" t="s">
        <v>265</v>
      </c>
      <c r="I5404" t="s">
        <v>266</v>
      </c>
      <c r="J5404">
        <v>0.5</v>
      </c>
      <c r="K5404">
        <v>0</v>
      </c>
    </row>
    <row r="5405" spans="1:11">
      <c r="A5405" s="57">
        <v>41334</v>
      </c>
      <c r="B5405">
        <v>5</v>
      </c>
      <c r="C5405">
        <v>6467.62</v>
      </c>
      <c r="D5405">
        <v>6661.66</v>
      </c>
      <c r="E5405">
        <v>6661.66</v>
      </c>
      <c r="F5405">
        <v>8111</v>
      </c>
      <c r="G5405" t="s">
        <v>536</v>
      </c>
      <c r="H5405" t="s">
        <v>267</v>
      </c>
      <c r="I5405" t="s">
        <v>266</v>
      </c>
      <c r="J5405">
        <v>0.5</v>
      </c>
      <c r="K5405">
        <v>0</v>
      </c>
    </row>
    <row r="5406" spans="1:11">
      <c r="A5406" s="57">
        <v>41334</v>
      </c>
      <c r="B5406">
        <v>1310</v>
      </c>
      <c r="C5406">
        <v>1968287</v>
      </c>
      <c r="D5406">
        <v>1968287</v>
      </c>
      <c r="E5406">
        <v>1968287</v>
      </c>
      <c r="F5406">
        <v>8211</v>
      </c>
      <c r="G5406" t="s">
        <v>537</v>
      </c>
      <c r="H5406" t="s">
        <v>265</v>
      </c>
      <c r="I5406" t="s">
        <v>266</v>
      </c>
      <c r="J5406">
        <v>0.5</v>
      </c>
      <c r="K5406">
        <v>0</v>
      </c>
    </row>
    <row r="5407" spans="1:11">
      <c r="A5407" s="57">
        <v>41334</v>
      </c>
      <c r="B5407">
        <v>8</v>
      </c>
      <c r="C5407">
        <v>5721.79</v>
      </c>
      <c r="D5407">
        <v>5893.45</v>
      </c>
      <c r="E5407">
        <v>5893.45</v>
      </c>
      <c r="F5407">
        <v>8211</v>
      </c>
      <c r="G5407" t="s">
        <v>537</v>
      </c>
      <c r="H5407" t="s">
        <v>267</v>
      </c>
      <c r="I5407" t="s">
        <v>266</v>
      </c>
      <c r="J5407">
        <v>0.5</v>
      </c>
      <c r="K5407">
        <v>0</v>
      </c>
    </row>
    <row r="5408" spans="1:11">
      <c r="A5408" s="57">
        <v>41334</v>
      </c>
      <c r="B5408">
        <v>1</v>
      </c>
      <c r="C5408">
        <v>16.95</v>
      </c>
      <c r="D5408">
        <v>0</v>
      </c>
      <c r="E5408">
        <v>16.95</v>
      </c>
      <c r="F5408">
        <v>8220</v>
      </c>
      <c r="G5408" t="s">
        <v>538</v>
      </c>
      <c r="H5408" t="s">
        <v>265</v>
      </c>
      <c r="I5408">
        <v>0</v>
      </c>
      <c r="J5408">
        <v>0</v>
      </c>
      <c r="K5408">
        <v>0</v>
      </c>
    </row>
    <row r="5409" spans="1:11">
      <c r="A5409" s="57">
        <v>41334</v>
      </c>
      <c r="B5409">
        <v>5841</v>
      </c>
      <c r="C5409">
        <v>4649816.08</v>
      </c>
      <c r="D5409">
        <v>4649816.08</v>
      </c>
      <c r="E5409">
        <v>4649816.08</v>
      </c>
      <c r="F5409">
        <v>8220</v>
      </c>
      <c r="G5409" t="s">
        <v>538</v>
      </c>
      <c r="H5409" t="s">
        <v>265</v>
      </c>
      <c r="I5409" t="s">
        <v>266</v>
      </c>
      <c r="J5409">
        <v>0.5</v>
      </c>
      <c r="K5409">
        <v>0</v>
      </c>
    </row>
    <row r="5410" spans="1:11">
      <c r="A5410" s="57">
        <v>41334</v>
      </c>
      <c r="B5410">
        <v>81</v>
      </c>
      <c r="C5410">
        <v>84785.22</v>
      </c>
      <c r="D5410">
        <v>87383.44</v>
      </c>
      <c r="E5410">
        <v>87383.44</v>
      </c>
      <c r="F5410">
        <v>8220</v>
      </c>
      <c r="G5410" t="s">
        <v>538</v>
      </c>
      <c r="H5410" t="s">
        <v>267</v>
      </c>
      <c r="I5410" t="s">
        <v>266</v>
      </c>
      <c r="J5410">
        <v>0.5</v>
      </c>
      <c r="K5410">
        <v>0</v>
      </c>
    </row>
    <row r="5411" spans="1:11">
      <c r="A5411" s="57">
        <v>41334</v>
      </c>
      <c r="B5411">
        <v>4</v>
      </c>
      <c r="C5411">
        <v>1327.72</v>
      </c>
      <c r="D5411">
        <v>1367.56</v>
      </c>
      <c r="E5411">
        <v>1367.56</v>
      </c>
      <c r="F5411">
        <v>8244</v>
      </c>
      <c r="G5411" t="s">
        <v>539</v>
      </c>
      <c r="H5411" t="s">
        <v>267</v>
      </c>
      <c r="I5411" t="s">
        <v>266</v>
      </c>
      <c r="J5411">
        <v>0.5</v>
      </c>
      <c r="K5411">
        <v>0</v>
      </c>
    </row>
    <row r="5412" spans="1:11">
      <c r="A5412" s="57">
        <v>41334</v>
      </c>
      <c r="B5412">
        <v>226</v>
      </c>
      <c r="C5412">
        <v>167199.89000000001</v>
      </c>
      <c r="D5412">
        <v>167199.89000000001</v>
      </c>
      <c r="E5412">
        <v>167199.89000000001</v>
      </c>
      <c r="F5412">
        <v>8249</v>
      </c>
      <c r="G5412" t="s">
        <v>540</v>
      </c>
      <c r="H5412" t="s">
        <v>265</v>
      </c>
      <c r="I5412" t="s">
        <v>266</v>
      </c>
      <c r="J5412">
        <v>0.5</v>
      </c>
      <c r="K5412">
        <v>0</v>
      </c>
    </row>
    <row r="5413" spans="1:11">
      <c r="A5413" s="57">
        <v>41334</v>
      </c>
      <c r="B5413">
        <v>3</v>
      </c>
      <c r="C5413">
        <v>2986.14</v>
      </c>
      <c r="D5413">
        <v>3075.72</v>
      </c>
      <c r="E5413">
        <v>3075.72</v>
      </c>
      <c r="F5413">
        <v>8249</v>
      </c>
      <c r="G5413" t="s">
        <v>540</v>
      </c>
      <c r="H5413" t="s">
        <v>267</v>
      </c>
      <c r="I5413" t="s">
        <v>266</v>
      </c>
      <c r="J5413">
        <v>0.5</v>
      </c>
      <c r="K5413">
        <v>0</v>
      </c>
    </row>
    <row r="5414" spans="1:11">
      <c r="A5414" s="57">
        <v>41334</v>
      </c>
      <c r="B5414">
        <v>1075</v>
      </c>
      <c r="C5414">
        <v>620753.03</v>
      </c>
      <c r="D5414">
        <v>620753.03</v>
      </c>
      <c r="E5414">
        <v>620753.03</v>
      </c>
      <c r="F5414">
        <v>8299</v>
      </c>
      <c r="G5414" t="s">
        <v>541</v>
      </c>
      <c r="H5414" t="s">
        <v>265</v>
      </c>
      <c r="I5414" t="s">
        <v>266</v>
      </c>
      <c r="J5414">
        <v>0.5</v>
      </c>
      <c r="K5414">
        <v>0</v>
      </c>
    </row>
    <row r="5415" spans="1:11">
      <c r="A5415" s="57">
        <v>41334</v>
      </c>
      <c r="B5415">
        <v>218</v>
      </c>
      <c r="C5415">
        <v>72214.91</v>
      </c>
      <c r="D5415">
        <v>74717.53</v>
      </c>
      <c r="E5415">
        <v>74717.53</v>
      </c>
      <c r="F5415">
        <v>8299</v>
      </c>
      <c r="G5415" t="s">
        <v>541</v>
      </c>
      <c r="H5415" t="s">
        <v>267</v>
      </c>
      <c r="I5415" t="s">
        <v>266</v>
      </c>
      <c r="J5415">
        <v>0.5</v>
      </c>
      <c r="K5415">
        <v>0</v>
      </c>
    </row>
    <row r="5416" spans="1:11">
      <c r="A5416" s="57">
        <v>41334</v>
      </c>
      <c r="B5416">
        <v>385</v>
      </c>
      <c r="C5416">
        <v>126092.15</v>
      </c>
      <c r="D5416">
        <v>126092.15</v>
      </c>
      <c r="E5416">
        <v>126092.15</v>
      </c>
      <c r="F5416">
        <v>8351</v>
      </c>
      <c r="G5416" t="s">
        <v>542</v>
      </c>
      <c r="H5416" t="s">
        <v>265</v>
      </c>
      <c r="I5416" t="s">
        <v>266</v>
      </c>
      <c r="J5416">
        <v>0.5</v>
      </c>
      <c r="K5416">
        <v>0</v>
      </c>
    </row>
    <row r="5417" spans="1:11">
      <c r="A5417" s="57">
        <v>41334</v>
      </c>
      <c r="B5417">
        <v>1</v>
      </c>
      <c r="C5417">
        <v>128.43</v>
      </c>
      <c r="D5417">
        <v>132.29</v>
      </c>
      <c r="E5417">
        <v>132.29</v>
      </c>
      <c r="F5417">
        <v>8351</v>
      </c>
      <c r="G5417" t="s">
        <v>542</v>
      </c>
      <c r="H5417" t="s">
        <v>267</v>
      </c>
      <c r="I5417" t="s">
        <v>266</v>
      </c>
      <c r="J5417">
        <v>0.5</v>
      </c>
      <c r="K5417">
        <v>0</v>
      </c>
    </row>
    <row r="5418" spans="1:11">
      <c r="A5418" s="57">
        <v>41334</v>
      </c>
      <c r="B5418">
        <v>1</v>
      </c>
      <c r="C5418">
        <v>5</v>
      </c>
      <c r="D5418">
        <v>0</v>
      </c>
      <c r="E5418">
        <v>5</v>
      </c>
      <c r="F5418">
        <v>8398</v>
      </c>
      <c r="G5418" t="s">
        <v>543</v>
      </c>
      <c r="H5418" t="s">
        <v>265</v>
      </c>
      <c r="I5418">
        <v>0</v>
      </c>
      <c r="J5418">
        <v>0</v>
      </c>
      <c r="K5418">
        <v>0</v>
      </c>
    </row>
    <row r="5419" spans="1:11">
      <c r="A5419" s="57">
        <v>41334</v>
      </c>
      <c r="B5419">
        <v>21749</v>
      </c>
      <c r="C5419">
        <v>1563122.25</v>
      </c>
      <c r="D5419">
        <v>1563122.25</v>
      </c>
      <c r="E5419">
        <v>1563122.25</v>
      </c>
      <c r="F5419">
        <v>8398</v>
      </c>
      <c r="G5419" t="s">
        <v>543</v>
      </c>
      <c r="H5419" t="s">
        <v>265</v>
      </c>
      <c r="I5419" t="s">
        <v>266</v>
      </c>
      <c r="J5419">
        <v>0.5</v>
      </c>
      <c r="K5419">
        <v>0</v>
      </c>
    </row>
    <row r="5420" spans="1:11">
      <c r="A5420" s="57">
        <v>41334</v>
      </c>
      <c r="B5420">
        <v>556</v>
      </c>
      <c r="C5420">
        <v>70295.100000000006</v>
      </c>
      <c r="D5420">
        <v>72420.759999999995</v>
      </c>
      <c r="E5420">
        <v>72420.759999999995</v>
      </c>
      <c r="F5420">
        <v>8398</v>
      </c>
      <c r="G5420" t="s">
        <v>543</v>
      </c>
      <c r="H5420" t="s">
        <v>267</v>
      </c>
      <c r="I5420" t="s">
        <v>266</v>
      </c>
      <c r="J5420">
        <v>0.5</v>
      </c>
      <c r="K5420">
        <v>0</v>
      </c>
    </row>
    <row r="5421" spans="1:11">
      <c r="A5421" s="57">
        <v>41334</v>
      </c>
      <c r="B5421">
        <v>2</v>
      </c>
      <c r="C5421">
        <v>82.85</v>
      </c>
      <c r="D5421">
        <v>82.85</v>
      </c>
      <c r="E5421">
        <v>82.85</v>
      </c>
      <c r="F5421">
        <v>8641</v>
      </c>
      <c r="G5421" t="s">
        <v>544</v>
      </c>
      <c r="H5421" t="s">
        <v>265</v>
      </c>
      <c r="I5421" t="s">
        <v>266</v>
      </c>
      <c r="J5421">
        <v>0.5</v>
      </c>
      <c r="K5421">
        <v>0</v>
      </c>
    </row>
    <row r="5422" spans="1:11">
      <c r="A5422" s="57">
        <v>41334</v>
      </c>
      <c r="B5422">
        <v>8</v>
      </c>
      <c r="C5422">
        <v>4753.74</v>
      </c>
      <c r="D5422">
        <v>4896.3599999999997</v>
      </c>
      <c r="E5422">
        <v>4896.3599999999997</v>
      </c>
      <c r="F5422">
        <v>8641</v>
      </c>
      <c r="G5422" t="s">
        <v>544</v>
      </c>
      <c r="H5422" t="s">
        <v>267</v>
      </c>
      <c r="I5422" t="s">
        <v>266</v>
      </c>
      <c r="J5422">
        <v>0.5</v>
      </c>
      <c r="K5422">
        <v>0</v>
      </c>
    </row>
    <row r="5423" spans="1:11">
      <c r="A5423" s="57">
        <v>41334</v>
      </c>
      <c r="B5423">
        <v>26</v>
      </c>
      <c r="C5423">
        <v>2500.11</v>
      </c>
      <c r="D5423">
        <v>2575.09</v>
      </c>
      <c r="E5423">
        <v>2575.09</v>
      </c>
      <c r="F5423">
        <v>8661</v>
      </c>
      <c r="G5423" t="s">
        <v>545</v>
      </c>
      <c r="H5423" t="s">
        <v>267</v>
      </c>
      <c r="I5423" t="s">
        <v>266</v>
      </c>
      <c r="J5423">
        <v>0.5</v>
      </c>
      <c r="K5423">
        <v>0</v>
      </c>
    </row>
    <row r="5424" spans="1:11">
      <c r="A5424" s="57">
        <v>41334</v>
      </c>
      <c r="B5424">
        <v>1</v>
      </c>
      <c r="C5424">
        <v>23.98</v>
      </c>
      <c r="D5424">
        <v>24.7</v>
      </c>
      <c r="E5424">
        <v>24.7</v>
      </c>
      <c r="F5424">
        <v>8675</v>
      </c>
      <c r="G5424" t="s">
        <v>546</v>
      </c>
      <c r="H5424" t="s">
        <v>267</v>
      </c>
      <c r="I5424" t="s">
        <v>266</v>
      </c>
      <c r="J5424">
        <v>0.5</v>
      </c>
      <c r="K5424">
        <v>0</v>
      </c>
    </row>
    <row r="5425" spans="1:11">
      <c r="A5425" s="57">
        <v>41334</v>
      </c>
      <c r="B5425">
        <v>3470</v>
      </c>
      <c r="C5425">
        <v>413868.84</v>
      </c>
      <c r="D5425">
        <v>413868.84</v>
      </c>
      <c r="E5425">
        <v>413868.84</v>
      </c>
      <c r="F5425">
        <v>8699</v>
      </c>
      <c r="G5425" t="s">
        <v>547</v>
      </c>
      <c r="H5425" t="s">
        <v>265</v>
      </c>
      <c r="I5425" t="s">
        <v>266</v>
      </c>
      <c r="J5425">
        <v>0.5</v>
      </c>
      <c r="K5425">
        <v>0</v>
      </c>
    </row>
    <row r="5426" spans="1:11">
      <c r="A5426" s="57">
        <v>41334</v>
      </c>
      <c r="B5426">
        <v>129</v>
      </c>
      <c r="C5426">
        <v>45232.82</v>
      </c>
      <c r="D5426">
        <v>46582.62</v>
      </c>
      <c r="E5426">
        <v>46582.62</v>
      </c>
      <c r="F5426">
        <v>8699</v>
      </c>
      <c r="G5426" t="s">
        <v>547</v>
      </c>
      <c r="H5426" t="s">
        <v>267</v>
      </c>
      <c r="I5426" t="s">
        <v>266</v>
      </c>
      <c r="J5426">
        <v>0.5</v>
      </c>
      <c r="K5426">
        <v>0</v>
      </c>
    </row>
    <row r="5427" spans="1:11">
      <c r="A5427" s="57">
        <v>41334</v>
      </c>
      <c r="B5427">
        <v>103</v>
      </c>
      <c r="C5427">
        <v>48796.38</v>
      </c>
      <c r="D5427">
        <v>48796.38</v>
      </c>
      <c r="E5427">
        <v>48796.38</v>
      </c>
      <c r="F5427">
        <v>8911</v>
      </c>
      <c r="G5427" t="s">
        <v>548</v>
      </c>
      <c r="H5427" t="s">
        <v>265</v>
      </c>
      <c r="I5427" t="s">
        <v>266</v>
      </c>
      <c r="J5427">
        <v>0.5</v>
      </c>
      <c r="K5427">
        <v>0</v>
      </c>
    </row>
    <row r="5428" spans="1:11">
      <c r="A5428" s="57">
        <v>41334</v>
      </c>
      <c r="B5428">
        <v>1357</v>
      </c>
      <c r="C5428">
        <v>445694.89</v>
      </c>
      <c r="D5428">
        <v>445694.89</v>
      </c>
      <c r="E5428">
        <v>445694.89</v>
      </c>
      <c r="F5428">
        <v>8931</v>
      </c>
      <c r="G5428" t="s">
        <v>549</v>
      </c>
      <c r="H5428" t="s">
        <v>265</v>
      </c>
      <c r="I5428" t="s">
        <v>266</v>
      </c>
      <c r="J5428">
        <v>0.5</v>
      </c>
      <c r="K5428">
        <v>0</v>
      </c>
    </row>
    <row r="5429" spans="1:11">
      <c r="A5429" s="57">
        <v>41334</v>
      </c>
      <c r="B5429">
        <v>10</v>
      </c>
      <c r="C5429">
        <v>9074.5499999999993</v>
      </c>
      <c r="D5429">
        <v>9346.7900000000009</v>
      </c>
      <c r="E5429">
        <v>9346.7900000000009</v>
      </c>
      <c r="F5429">
        <v>8931</v>
      </c>
      <c r="G5429" t="s">
        <v>549</v>
      </c>
      <c r="H5429" t="s">
        <v>267</v>
      </c>
      <c r="I5429" t="s">
        <v>266</v>
      </c>
      <c r="J5429">
        <v>0.5</v>
      </c>
      <c r="K5429">
        <v>0</v>
      </c>
    </row>
    <row r="5430" spans="1:11">
      <c r="A5430" s="57">
        <v>41334</v>
      </c>
      <c r="B5430">
        <v>858</v>
      </c>
      <c r="C5430">
        <v>425231.04</v>
      </c>
      <c r="D5430">
        <v>425231.04</v>
      </c>
      <c r="E5430">
        <v>425231.04</v>
      </c>
      <c r="F5430">
        <v>8999</v>
      </c>
      <c r="G5430" t="s">
        <v>550</v>
      </c>
      <c r="H5430" t="s">
        <v>265</v>
      </c>
      <c r="I5430" t="s">
        <v>266</v>
      </c>
      <c r="J5430">
        <v>0.5</v>
      </c>
      <c r="K5430">
        <v>0</v>
      </c>
    </row>
    <row r="5431" spans="1:11">
      <c r="A5431" s="57">
        <v>41334</v>
      </c>
      <c r="B5431">
        <v>632</v>
      </c>
      <c r="C5431">
        <v>133019.18</v>
      </c>
      <c r="D5431">
        <v>137764.1</v>
      </c>
      <c r="E5431">
        <v>137764.1</v>
      </c>
      <c r="F5431">
        <v>8999</v>
      </c>
      <c r="G5431" t="s">
        <v>550</v>
      </c>
      <c r="H5431" t="s">
        <v>267</v>
      </c>
      <c r="I5431" t="s">
        <v>266</v>
      </c>
      <c r="J5431">
        <v>0.5</v>
      </c>
      <c r="K5431">
        <v>0</v>
      </c>
    </row>
    <row r="5432" spans="1:11">
      <c r="A5432" s="57">
        <v>41334</v>
      </c>
      <c r="B5432">
        <v>1</v>
      </c>
      <c r="C5432">
        <v>48.13</v>
      </c>
      <c r="D5432">
        <v>49.57</v>
      </c>
      <c r="E5432">
        <v>49.57</v>
      </c>
      <c r="F5432">
        <v>9222</v>
      </c>
      <c r="G5432" t="s">
        <v>551</v>
      </c>
      <c r="H5432" t="s">
        <v>267</v>
      </c>
      <c r="I5432" t="s">
        <v>266</v>
      </c>
      <c r="J5432">
        <v>0.5</v>
      </c>
      <c r="K5432">
        <v>0</v>
      </c>
    </row>
    <row r="5433" spans="1:11">
      <c r="A5433" s="57">
        <v>41334</v>
      </c>
      <c r="B5433">
        <v>29</v>
      </c>
      <c r="C5433">
        <v>1227.57</v>
      </c>
      <c r="D5433">
        <v>1264.47</v>
      </c>
      <c r="E5433">
        <v>1264.47</v>
      </c>
      <c r="F5433">
        <v>9311</v>
      </c>
      <c r="G5433" t="s">
        <v>552</v>
      </c>
      <c r="H5433" t="s">
        <v>267</v>
      </c>
      <c r="I5433" t="s">
        <v>266</v>
      </c>
      <c r="J5433">
        <v>0.5</v>
      </c>
      <c r="K5433">
        <v>0</v>
      </c>
    </row>
    <row r="5434" spans="1:11">
      <c r="A5434" s="57">
        <v>41334</v>
      </c>
      <c r="B5434">
        <v>30396</v>
      </c>
      <c r="C5434">
        <v>14089296.85</v>
      </c>
      <c r="D5434">
        <v>14089296.85</v>
      </c>
      <c r="E5434">
        <v>14089296.85</v>
      </c>
      <c r="F5434">
        <v>9399</v>
      </c>
      <c r="G5434" t="s">
        <v>553</v>
      </c>
      <c r="H5434" t="s">
        <v>265</v>
      </c>
      <c r="I5434" t="s">
        <v>266</v>
      </c>
      <c r="J5434">
        <v>0.5</v>
      </c>
      <c r="K5434">
        <v>0</v>
      </c>
    </row>
    <row r="5435" spans="1:11">
      <c r="A5435" s="57">
        <v>41334</v>
      </c>
      <c r="B5435">
        <v>1448</v>
      </c>
      <c r="C5435">
        <v>50583.99</v>
      </c>
      <c r="D5435">
        <v>52110.39</v>
      </c>
      <c r="E5435">
        <v>52110.39</v>
      </c>
      <c r="F5435">
        <v>9399</v>
      </c>
      <c r="G5435" t="s">
        <v>553</v>
      </c>
      <c r="H5435" t="s">
        <v>267</v>
      </c>
      <c r="I5435" t="s">
        <v>266</v>
      </c>
      <c r="J5435">
        <v>0.5</v>
      </c>
      <c r="K5435">
        <v>0</v>
      </c>
    </row>
    <row r="5436" spans="1:11">
      <c r="A5436" s="57">
        <v>41334</v>
      </c>
      <c r="B5436">
        <v>15827</v>
      </c>
      <c r="C5436">
        <v>2209602.92</v>
      </c>
      <c r="D5436">
        <v>2209602.92</v>
      </c>
      <c r="E5436">
        <v>2209602.92</v>
      </c>
      <c r="F5436">
        <v>9402</v>
      </c>
      <c r="G5436" t="s">
        <v>554</v>
      </c>
      <c r="H5436" t="s">
        <v>265</v>
      </c>
      <c r="I5436" t="s">
        <v>266</v>
      </c>
      <c r="J5436">
        <v>0.5</v>
      </c>
      <c r="K5436">
        <v>0</v>
      </c>
    </row>
    <row r="5437" spans="1:11">
      <c r="A5437" s="57">
        <v>41334</v>
      </c>
      <c r="B5437">
        <v>35</v>
      </c>
      <c r="C5437">
        <v>1972.12</v>
      </c>
      <c r="D5437">
        <v>2031.26</v>
      </c>
      <c r="E5437">
        <v>2031.26</v>
      </c>
      <c r="F5437">
        <v>9402</v>
      </c>
      <c r="G5437" t="s">
        <v>554</v>
      </c>
      <c r="H5437" t="s">
        <v>267</v>
      </c>
      <c r="I5437" t="s">
        <v>266</v>
      </c>
      <c r="J5437">
        <v>0.5</v>
      </c>
      <c r="K5437">
        <v>0</v>
      </c>
    </row>
    <row r="5442" spans="1:1">
      <c r="A5442" t="s">
        <v>580</v>
      </c>
    </row>
    <row r="5443" spans="1:1">
      <c r="A5443" t="s">
        <v>581</v>
      </c>
    </row>
    <row r="5444" spans="1:1">
      <c r="A5444" t="s">
        <v>582</v>
      </c>
    </row>
    <row r="5445" spans="1:1">
      <c r="A5445" t="s">
        <v>583</v>
      </c>
    </row>
    <row r="5446" spans="1:1">
      <c r="A5446" t="s">
        <v>584</v>
      </c>
    </row>
    <row r="5447" spans="1:1">
      <c r="A5447" t="s">
        <v>585</v>
      </c>
    </row>
    <row r="5448" spans="1:1">
      <c r="A5448" t="s">
        <v>586</v>
      </c>
    </row>
    <row r="5450" spans="1:1">
      <c r="A5450" t="s">
        <v>587</v>
      </c>
    </row>
    <row r="5452" spans="1:1">
      <c r="A5452" t="s">
        <v>588</v>
      </c>
    </row>
    <row r="5453" spans="1:1">
      <c r="A5453" t="s">
        <v>589</v>
      </c>
    </row>
    <row r="5454" spans="1:1">
      <c r="A5454" t="s">
        <v>590</v>
      </c>
    </row>
    <row r="5455" spans="1:1">
      <c r="A5455" t="s">
        <v>591</v>
      </c>
    </row>
    <row r="5456" spans="1:1">
      <c r="A5456" t="s">
        <v>592</v>
      </c>
    </row>
    <row r="5457" spans="1:1">
      <c r="A5457" t="s">
        <v>593</v>
      </c>
    </row>
    <row r="5458" spans="1:1">
      <c r="A5458" t="s">
        <v>594</v>
      </c>
    </row>
    <row r="5460" spans="1:1">
      <c r="A5460" t="s">
        <v>595</v>
      </c>
    </row>
  </sheetData>
  <phoneticPr fontId="2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10"/>
  <sheetViews>
    <sheetView workbookViewId="0">
      <selection activeCell="A5" sqref="A5"/>
    </sheetView>
  </sheetViews>
  <sheetFormatPr defaultRowHeight="12.75"/>
  <cols>
    <col min="1" max="1" width="45.5" customWidth="1"/>
  </cols>
  <sheetData>
    <row r="1" spans="1:1">
      <c r="A1" s="33" t="s">
        <v>62</v>
      </c>
    </row>
    <row r="2" spans="1:1">
      <c r="A2" t="s">
        <v>63</v>
      </c>
    </row>
    <row r="3" spans="1:1">
      <c r="A3" t="s">
        <v>70</v>
      </c>
    </row>
    <row r="4" spans="1:1">
      <c r="A4" s="33" t="s">
        <v>71</v>
      </c>
    </row>
    <row r="5" spans="1:1">
      <c r="A5" s="33" t="s">
        <v>665</v>
      </c>
    </row>
    <row r="6" spans="1:1">
      <c r="A6" s="33" t="s">
        <v>692</v>
      </c>
    </row>
    <row r="7" spans="1:1">
      <c r="A7" t="s">
        <v>693</v>
      </c>
    </row>
    <row r="8" spans="1:1">
      <c r="A8" s="33" t="s">
        <v>717</v>
      </c>
    </row>
    <row r="10" spans="1:1">
      <c r="A10" s="33" t="s">
        <v>69</v>
      </c>
    </row>
  </sheetData>
  <phoneticPr fontId="20" type="noConversion"/>
  <hyperlinks>
    <hyperlink ref="A10" r:id="rId1"/>
    <hyperlink ref="A5" r:id="rId2"/>
    <hyperlink ref="A6" r:id="rId3"/>
    <hyperlink ref="A4" r:id="rId4"/>
    <hyperlink ref="A8" r:id="rId5"/>
    <hyperlink ref="A1" r:id="rId6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M41"/>
  <sheetViews>
    <sheetView workbookViewId="0">
      <selection activeCell="C28" sqref="C28"/>
    </sheetView>
  </sheetViews>
  <sheetFormatPr defaultRowHeight="12.75"/>
  <cols>
    <col min="1" max="1" width="50.625" customWidth="1"/>
    <col min="2" max="3" width="18.875" customWidth="1"/>
    <col min="4" max="7" width="15.625" style="2" customWidth="1"/>
    <col min="8" max="8" width="11.125" customWidth="1"/>
    <col min="9" max="9" width="24.625" bestFit="1" customWidth="1"/>
    <col min="11" max="11" width="12.875" customWidth="1"/>
  </cols>
  <sheetData>
    <row r="1" spans="1:7">
      <c r="A1" s="1" t="s">
        <v>0</v>
      </c>
    </row>
    <row r="2" spans="1:7">
      <c r="A2" t="s">
        <v>1</v>
      </c>
    </row>
    <row r="4" spans="1:7">
      <c r="A4" s="3" t="s">
        <v>2</v>
      </c>
    </row>
    <row r="5" spans="1:7" s="5" customFormat="1">
      <c r="A5" s="4" t="s">
        <v>3</v>
      </c>
      <c r="D5" s="6"/>
      <c r="E5" s="6"/>
      <c r="F5" s="6"/>
      <c r="G5" s="6"/>
    </row>
    <row r="6" spans="1:7" s="5" customFormat="1">
      <c r="A6" s="7" t="s">
        <v>4</v>
      </c>
      <c r="B6" s="8">
        <v>0.89</v>
      </c>
      <c r="D6" s="6"/>
      <c r="E6" s="6"/>
      <c r="F6" s="6"/>
      <c r="G6" s="6"/>
    </row>
    <row r="7" spans="1:7" s="5" customFormat="1">
      <c r="A7" s="7" t="s">
        <v>5</v>
      </c>
      <c r="B7" s="8">
        <v>0.11</v>
      </c>
      <c r="D7" s="6"/>
      <c r="E7" s="6"/>
      <c r="F7" s="6"/>
      <c r="G7" s="6"/>
    </row>
    <row r="8" spans="1:7" s="5" customFormat="1">
      <c r="A8" s="4"/>
      <c r="D8" s="6"/>
      <c r="E8" s="6"/>
      <c r="F8" s="6"/>
      <c r="G8" s="6"/>
    </row>
    <row r="9" spans="1:7" s="5" customFormat="1">
      <c r="A9" s="7" t="s">
        <v>6</v>
      </c>
      <c r="B9" s="1">
        <v>8000</v>
      </c>
      <c r="D9" s="6"/>
      <c r="E9" s="6"/>
      <c r="F9" s="6"/>
      <c r="G9" s="6"/>
    </row>
    <row r="10" spans="1:7" s="5" customFormat="1">
      <c r="A10" s="7" t="s">
        <v>7</v>
      </c>
      <c r="B10" s="1">
        <v>64000</v>
      </c>
      <c r="D10" s="6"/>
      <c r="E10" s="6"/>
      <c r="F10" s="6"/>
      <c r="G10" s="6"/>
    </row>
    <row r="11" spans="1:7" s="5" customFormat="1">
      <c r="A11" s="7" t="s">
        <v>8</v>
      </c>
      <c r="B11" s="1">
        <v>15100</v>
      </c>
      <c r="D11" s="6"/>
      <c r="E11" s="6"/>
      <c r="F11" s="6"/>
      <c r="G11" s="6"/>
    </row>
    <row r="12" spans="1:7" s="5" customFormat="1">
      <c r="A12" s="4"/>
      <c r="D12" s="6"/>
      <c r="E12" s="6"/>
      <c r="F12" s="6"/>
      <c r="G12" s="6"/>
    </row>
    <row r="13" spans="1:7">
      <c r="A13" s="9"/>
      <c r="B13" s="152" t="s">
        <v>9</v>
      </c>
      <c r="C13" s="152"/>
      <c r="D13" s="153" t="s">
        <v>10</v>
      </c>
      <c r="E13" s="153"/>
      <c r="F13" s="153"/>
      <c r="G13" s="153"/>
    </row>
    <row r="14" spans="1:7" s="5" customFormat="1" ht="38.25">
      <c r="A14" s="4"/>
      <c r="B14" s="10" t="s">
        <v>11</v>
      </c>
      <c r="C14" s="10" t="s">
        <v>12</v>
      </c>
      <c r="D14" s="11" t="s">
        <v>13</v>
      </c>
      <c r="E14" s="11"/>
      <c r="F14" s="6" t="s">
        <v>14</v>
      </c>
      <c r="G14" s="6" t="s">
        <v>15</v>
      </c>
    </row>
    <row r="15" spans="1:7" s="5" customFormat="1">
      <c r="A15" s="7" t="s">
        <v>16</v>
      </c>
      <c r="B15" s="12">
        <v>0.4</v>
      </c>
      <c r="C15" s="12">
        <v>1</v>
      </c>
      <c r="D15" s="13">
        <f>(B9*$B$6/$B$15)+(B9*$B$7/$C$15)</f>
        <v>18680</v>
      </c>
      <c r="E15" s="13"/>
      <c r="F15" s="13">
        <f>(B10*$B$6/$B$15)+(B10*$B$7/$C$15)</f>
        <v>149440</v>
      </c>
      <c r="G15" s="13">
        <f>(B11*$B$6/$B$15)+(B11*$B$7/$C$15)</f>
        <v>35258.5</v>
      </c>
    </row>
    <row r="16" spans="1:7" s="5" customFormat="1">
      <c r="A16" s="7" t="s">
        <v>17</v>
      </c>
      <c r="B16" s="12">
        <v>0.5</v>
      </c>
      <c r="C16" s="12">
        <v>1</v>
      </c>
      <c r="D16" s="13">
        <f>(B9*$B$6/$B$16)+(B9*$B$7/$C$16)</f>
        <v>15120</v>
      </c>
      <c r="E16" s="13"/>
      <c r="F16" s="13">
        <f>(B10*$B$6/$B$16)+(B10*$B$7/$C$16)</f>
        <v>120960</v>
      </c>
      <c r="G16" s="13">
        <f>(B11*$B$6/$B$16)+(B11*$B$7/$C$16)</f>
        <v>28539</v>
      </c>
    </row>
    <row r="17" spans="1:13" s="5" customFormat="1">
      <c r="A17" s="7" t="s">
        <v>18</v>
      </c>
      <c r="B17" s="12">
        <v>0.75</v>
      </c>
      <c r="C17" s="12">
        <v>1.5</v>
      </c>
      <c r="D17" s="13">
        <f>(B9*$B$6/$B$17)+(B9*$B$7/$C$17)</f>
        <v>10080</v>
      </c>
      <c r="E17" s="6"/>
      <c r="F17" s="13">
        <f>(B10*$B$6/$B$17)+(B10*$B$7/$C$17)</f>
        <v>80640</v>
      </c>
      <c r="G17" s="13">
        <f>(B11*$B$6/$B$17)+(B12*$B$7/$C$17)</f>
        <v>17918.666666666668</v>
      </c>
    </row>
    <row r="18" spans="1:13" s="5" customFormat="1">
      <c r="A18" s="4"/>
      <c r="D18" s="6" t="s">
        <v>19</v>
      </c>
      <c r="E18" s="6"/>
      <c r="F18" s="6"/>
      <c r="G18" s="6"/>
    </row>
    <row r="19" spans="1:13" s="5" customFormat="1">
      <c r="A19" s="14"/>
      <c r="B19" s="15"/>
      <c r="C19" s="15"/>
      <c r="D19" s="16" t="s">
        <v>20</v>
      </c>
      <c r="E19" s="16"/>
      <c r="F19" s="16"/>
      <c r="G19" s="16"/>
    </row>
    <row r="20" spans="1:13" s="5" customFormat="1">
      <c r="A20" s="14"/>
      <c r="B20" s="15"/>
      <c r="C20" s="15"/>
      <c r="D20" s="16"/>
      <c r="E20" s="16"/>
      <c r="F20" s="16"/>
      <c r="G20" s="16"/>
    </row>
    <row r="21" spans="1:13" s="5" customFormat="1">
      <c r="A21" s="4"/>
      <c r="D21" s="6"/>
      <c r="E21" s="6"/>
      <c r="F21" s="6"/>
      <c r="G21" s="6"/>
    </row>
    <row r="22" spans="1:13" s="5" customFormat="1">
      <c r="A22" s="3" t="s">
        <v>21</v>
      </c>
      <c r="B22"/>
      <c r="C22" s="5" t="s">
        <v>22</v>
      </c>
      <c r="D22" s="6"/>
      <c r="E22" s="6"/>
      <c r="F22" s="6"/>
      <c r="G22" s="6"/>
    </row>
    <row r="23" spans="1:13" s="5" customFormat="1">
      <c r="A23" s="4" t="s">
        <v>3</v>
      </c>
      <c r="D23" s="6"/>
      <c r="E23" s="6" t="s">
        <v>23</v>
      </c>
      <c r="F23" s="11">
        <v>5.3E-3</v>
      </c>
      <c r="G23" s="6"/>
      <c r="I23" s="5">
        <v>19980</v>
      </c>
      <c r="J23" s="5">
        <v>5.3E-3</v>
      </c>
      <c r="K23" s="17">
        <f>I23*J23</f>
        <v>105.89400000000001</v>
      </c>
    </row>
    <row r="24" spans="1:13" s="5" customFormat="1" ht="25.5">
      <c r="A24" s="7" t="s">
        <v>4</v>
      </c>
      <c r="B24" s="8">
        <v>0.89</v>
      </c>
      <c r="D24" s="6"/>
      <c r="E24" s="6" t="s">
        <v>24</v>
      </c>
      <c r="F24" s="12">
        <v>4.3E-3</v>
      </c>
      <c r="G24" s="6"/>
      <c r="I24" s="5">
        <v>19980</v>
      </c>
      <c r="J24" s="5">
        <v>4.3E-3</v>
      </c>
      <c r="K24" s="17">
        <f>I24*J24</f>
        <v>85.914000000000001</v>
      </c>
    </row>
    <row r="25" spans="1:13" s="5" customFormat="1">
      <c r="A25" s="7" t="s">
        <v>5</v>
      </c>
      <c r="B25" s="8">
        <v>0.11</v>
      </c>
      <c r="D25" s="6"/>
      <c r="E25" s="6" t="s">
        <v>25</v>
      </c>
      <c r="F25" s="18">
        <f>(F23-F24)/F23</f>
        <v>0.18867924528301888</v>
      </c>
      <c r="G25" s="6"/>
      <c r="I25" s="5">
        <v>19980</v>
      </c>
      <c r="J25" s="5">
        <v>5.3E-3</v>
      </c>
      <c r="K25" s="5">
        <f>I25*J25</f>
        <v>105.89400000000001</v>
      </c>
    </row>
    <row r="26" spans="1:13" s="5" customFormat="1">
      <c r="A26" s="4"/>
      <c r="D26" s="6"/>
      <c r="F26" s="19" t="s">
        <v>26</v>
      </c>
      <c r="G26" s="6"/>
      <c r="I26" s="20">
        <f>(0.0053-0.0043)/0.0053</f>
        <v>0.18867924528301888</v>
      </c>
      <c r="J26" s="5" t="s">
        <v>27</v>
      </c>
    </row>
    <row r="27" spans="1:13" s="23" customFormat="1" ht="51">
      <c r="A27" s="21" t="s">
        <v>28</v>
      </c>
      <c r="B27" s="22">
        <v>34160</v>
      </c>
      <c r="C27" s="23" t="s">
        <v>29</v>
      </c>
      <c r="D27" s="6"/>
      <c r="E27" s="24"/>
      <c r="F27" s="25">
        <f>B27+(B27*$F$25)</f>
        <v>40605.283018867922</v>
      </c>
      <c r="G27" s="6"/>
      <c r="I27" s="26">
        <f>I23+(I23*I26)</f>
        <v>23749.811320754718</v>
      </c>
    </row>
    <row r="28" spans="1:13" s="6" customFormat="1" ht="89.25">
      <c r="A28" s="21" t="s">
        <v>30</v>
      </c>
      <c r="B28" s="27">
        <f>34900*2.67</f>
        <v>93183</v>
      </c>
      <c r="C28" s="6" t="s">
        <v>31</v>
      </c>
      <c r="D28" s="6" t="s">
        <v>32</v>
      </c>
      <c r="F28" s="25">
        <f>B28+(B28*$F$25)</f>
        <v>110764.69811320755</v>
      </c>
      <c r="G28" s="6" t="s">
        <v>33</v>
      </c>
    </row>
    <row r="29" spans="1:13" s="23" customFormat="1" ht="89.25">
      <c r="A29" s="28" t="s">
        <v>46</v>
      </c>
      <c r="B29" s="22">
        <f>(47500/2000)*6000</f>
        <v>142500</v>
      </c>
      <c r="C29" s="23" t="s">
        <v>34</v>
      </c>
      <c r="D29" s="6" t="s">
        <v>35</v>
      </c>
      <c r="E29" s="6"/>
      <c r="F29" s="25">
        <f>B29+(B29*$F$25)</f>
        <v>169386.79245283018</v>
      </c>
      <c r="G29" s="6"/>
    </row>
    <row r="30" spans="1:13" s="5" customFormat="1">
      <c r="A30" s="29" t="s">
        <v>36</v>
      </c>
      <c r="B30" s="30">
        <v>19980</v>
      </c>
      <c r="D30" s="6"/>
      <c r="E30" s="6"/>
      <c r="F30" s="25">
        <f>B30+(B30*$F$25)</f>
        <v>23749.811320754718</v>
      </c>
      <c r="G30" s="6"/>
      <c r="K30" s="5" t="s">
        <v>37</v>
      </c>
      <c r="L30" s="5" t="s">
        <v>38</v>
      </c>
    </row>
    <row r="31" spans="1:13" s="5" customFormat="1">
      <c r="A31" s="9"/>
      <c r="B31" s="152" t="s">
        <v>9</v>
      </c>
      <c r="C31" s="152"/>
      <c r="D31" s="153" t="s">
        <v>10</v>
      </c>
      <c r="E31" s="153"/>
      <c r="F31" s="153"/>
      <c r="G31" s="153"/>
      <c r="I31" s="5">
        <v>2250</v>
      </c>
      <c r="J31" s="5">
        <v>1000</v>
      </c>
      <c r="K31" s="5">
        <f>I31/J31</f>
        <v>2.25</v>
      </c>
      <c r="L31" s="5">
        <v>1</v>
      </c>
      <c r="M31" s="5">
        <f>93341*K31</f>
        <v>210017.25</v>
      </c>
    </row>
    <row r="32" spans="1:13" s="6" customFormat="1" ht="51">
      <c r="B32" s="11" t="s">
        <v>11</v>
      </c>
      <c r="C32" s="11" t="s">
        <v>12</v>
      </c>
      <c r="D32" s="31" t="s">
        <v>39</v>
      </c>
      <c r="E32" s="31" t="s">
        <v>40</v>
      </c>
      <c r="F32" s="31" t="s">
        <v>41</v>
      </c>
      <c r="G32" s="6" t="s">
        <v>15</v>
      </c>
      <c r="K32" s="32">
        <f>K31+(K31*F25)</f>
        <v>2.6745283018867925</v>
      </c>
      <c r="L32" s="5">
        <v>1</v>
      </c>
    </row>
    <row r="33" spans="1:12" s="5" customFormat="1">
      <c r="A33" s="7" t="s">
        <v>42</v>
      </c>
      <c r="B33" s="12">
        <v>1</v>
      </c>
      <c r="C33" s="12">
        <v>1.5</v>
      </c>
      <c r="D33" s="13">
        <f>(B27*$B$24/$B$33)+(B27*$B$25/$C$33)</f>
        <v>32907.466666666667</v>
      </c>
      <c r="E33" s="13">
        <f>(B28*$B$24/$B$33)+(B28*$B$25/$C$33)</f>
        <v>89766.29</v>
      </c>
      <c r="F33" s="13">
        <f>(B29*$B$24/$B$33)+(B29*$B$25/$C$33)</f>
        <v>137275</v>
      </c>
      <c r="G33" s="13">
        <f>(B30*$B$24/$B$33)+(B30*$B$25/$C$33)</f>
        <v>19247.400000000001</v>
      </c>
    </row>
    <row r="34" spans="1:12" s="5" customFormat="1">
      <c r="A34" s="7" t="s">
        <v>43</v>
      </c>
      <c r="B34" s="12">
        <v>1.5</v>
      </c>
      <c r="C34" s="12">
        <v>2</v>
      </c>
      <c r="D34" s="13">
        <f>(B27*$B$24/$B$34)+(B27*$B$25/$C$34)</f>
        <v>22147.066666666666</v>
      </c>
      <c r="E34" s="13">
        <f>(B28*$B$24/$B$34)+(B28*$B$25/$C$34)</f>
        <v>60413.644999999997</v>
      </c>
      <c r="F34" s="13">
        <f>(B29*$B$24/$B$34)+(B29*$B$25/$C$34)</f>
        <v>92387.5</v>
      </c>
      <c r="G34" s="13">
        <f>(B30*$B$24/$B$34)+(B30*$B$25/$C$34)</f>
        <v>12953.7</v>
      </c>
    </row>
    <row r="35" spans="1:12" s="5" customFormat="1">
      <c r="A35" s="7" t="s">
        <v>44</v>
      </c>
      <c r="B35" s="12">
        <v>2</v>
      </c>
      <c r="C35" s="12">
        <v>3</v>
      </c>
      <c r="D35" s="13">
        <f>(B27*$B$24/$B$35)+(B27*$B$25/$C$35)</f>
        <v>16453.733333333334</v>
      </c>
      <c r="E35" s="13">
        <f>(B28*$B$24/$B$35)+(B28*$B$25/$C$35)</f>
        <v>44883.144999999997</v>
      </c>
      <c r="F35" s="13">
        <f>(B29*$B$24/$B$35)+(B30*$B$25/$C$35)</f>
        <v>64145.1</v>
      </c>
      <c r="G35" s="13">
        <f>(B30*$B$24/$B$35)+(B30*$B$25/$C$35)</f>
        <v>9623.7000000000007</v>
      </c>
      <c r="L35" s="5">
        <f>K31*34900</f>
        <v>78525</v>
      </c>
    </row>
    <row r="36" spans="1:12" s="5" customFormat="1">
      <c r="A36" s="4"/>
      <c r="D36" s="6"/>
      <c r="E36" s="6"/>
      <c r="F36" s="6"/>
      <c r="G36" s="6"/>
    </row>
    <row r="37" spans="1:12" s="5" customFormat="1">
      <c r="A37" s="4"/>
      <c r="D37" s="6"/>
      <c r="E37" s="6"/>
      <c r="F37" s="6"/>
      <c r="G37" s="6"/>
    </row>
    <row r="38" spans="1:12">
      <c r="A38" s="7" t="s">
        <v>45</v>
      </c>
    </row>
    <row r="39" spans="1:12">
      <c r="A39" s="7" t="s">
        <v>42</v>
      </c>
      <c r="D39" s="13">
        <f>(F27*$B$24/$B$33)+(F27*$B$25/$C$33)</f>
        <v>39116.422641509431</v>
      </c>
      <c r="E39" s="13">
        <f>(F28*$B$24/$B$33)+(F28*$B$25/$C$33)</f>
        <v>106703.32584905661</v>
      </c>
      <c r="F39" s="13">
        <f>(F29*$B$24/$B$33)+(F29*$B$25/$C$33)</f>
        <v>163175.94339622642</v>
      </c>
      <c r="G39" s="13">
        <f>(F30*$B$24/$B$33)+(F30*$B$25/$C$33)</f>
        <v>22878.984905660378</v>
      </c>
    </row>
    <row r="40" spans="1:12">
      <c r="A40" s="7" t="s">
        <v>43</v>
      </c>
      <c r="D40" s="13">
        <f>(F27*$B$24/$B$34)+(F27*$B$25/$C$34)</f>
        <v>26325.758490566037</v>
      </c>
      <c r="E40" s="13">
        <f>(F28*$B$24/$B$34)+(F28*$B$25/$C$34)</f>
        <v>71812.445943396233</v>
      </c>
      <c r="F40" s="13">
        <f>(F29*$B$24/$B$34)+(F29*$B$25/$C$34)</f>
        <v>109819.10377358489</v>
      </c>
      <c r="G40" s="13">
        <f>(F30*$B$24/$B$34)+(F30*$B$25/$C$34)</f>
        <v>15397.794339622642</v>
      </c>
    </row>
    <row r="41" spans="1:12">
      <c r="A41" s="7" t="s">
        <v>44</v>
      </c>
      <c r="D41" s="13">
        <f>(F27*$B$24/$B$35)+(F27*$B$25/$C$35)</f>
        <v>19558.211320754715</v>
      </c>
      <c r="E41" s="13">
        <f>(F28*$B$24/$B$35)+(F28*$B$25/$C$35)</f>
        <v>53351.662924528304</v>
      </c>
      <c r="F41" s="13">
        <f>(F29*$B$24/$B$35)+(F29*$B$25/$C$35)</f>
        <v>81587.971698113208</v>
      </c>
      <c r="G41" s="13">
        <f>(F30*$B$24/$B$35)+(F30*$B$25/$C$35)</f>
        <v>11439.492452830189</v>
      </c>
    </row>
  </sheetData>
  <mergeCells count="4">
    <mergeCell ref="B13:C13"/>
    <mergeCell ref="D13:G13"/>
    <mergeCell ref="B31:C31"/>
    <mergeCell ref="D31:G31"/>
  </mergeCells>
  <phoneticPr fontId="20" type="noConversion"/>
  <pageMargins left="0.75" right="0.75" top="1" bottom="1" header="0.5" footer="0.5"/>
  <pageSetup paperSize="9" scale="4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7"/>
  <sheetViews>
    <sheetView zoomScale="80" zoomScaleNormal="8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 activeCell="K5" sqref="K5"/>
    </sheetView>
  </sheetViews>
  <sheetFormatPr defaultRowHeight="12.75"/>
  <cols>
    <col min="1" max="1" width="17" customWidth="1"/>
    <col min="2" max="2" width="24" style="34" customWidth="1"/>
    <col min="3" max="3" width="12.75" bestFit="1" customWidth="1"/>
    <col min="4" max="4" width="9.875" bestFit="1" customWidth="1"/>
    <col min="5" max="5" width="13.625" bestFit="1" customWidth="1"/>
    <col min="6" max="6" width="12.375" bestFit="1" customWidth="1"/>
    <col min="7" max="7" width="11.625" bestFit="1" customWidth="1"/>
    <col min="9" max="24" width="7.625" customWidth="1"/>
    <col min="48" max="48" width="11.25" bestFit="1" customWidth="1"/>
    <col min="51" max="51" width="11.875" bestFit="1" customWidth="1"/>
    <col min="52" max="54" width="13" bestFit="1" customWidth="1"/>
    <col min="56" max="56" width="9.5" bestFit="1" customWidth="1"/>
    <col min="57" max="57" width="12.625" customWidth="1"/>
    <col min="59" max="59" width="14.375" customWidth="1"/>
    <col min="63" max="67" width="9" style="79"/>
  </cols>
  <sheetData>
    <row r="1" spans="1:71">
      <c r="F1" t="s">
        <v>102</v>
      </c>
      <c r="G1" t="s">
        <v>103</v>
      </c>
      <c r="I1" t="s">
        <v>961</v>
      </c>
    </row>
    <row r="2" spans="1:71" ht="25.5">
      <c r="A2" t="s">
        <v>694</v>
      </c>
      <c r="B2" s="123" t="s">
        <v>858</v>
      </c>
      <c r="E2" t="s">
        <v>92</v>
      </c>
      <c r="F2" s="124">
        <f>SUM(F3:F4)</f>
        <v>24000</v>
      </c>
      <c r="G2" s="124">
        <f>SUM(G3:G4)</f>
        <v>2000</v>
      </c>
    </row>
    <row r="3" spans="1:71">
      <c r="B3" s="34" t="s">
        <v>695</v>
      </c>
      <c r="C3" s="84">
        <f>Main!D8</f>
        <v>0.2</v>
      </c>
      <c r="E3" t="s">
        <v>93</v>
      </c>
      <c r="F3" s="124">
        <f>Main!D13*12</f>
        <v>4800</v>
      </c>
      <c r="G3" s="124">
        <f>Main!D13</f>
        <v>400</v>
      </c>
      <c r="I3" t="s">
        <v>963</v>
      </c>
      <c r="J3">
        <f ca="1">OFFSET($BN$12,MATCH(Main!$D$5,$BS$13:$BS$54,0),0)</f>
        <v>389.07284768211923</v>
      </c>
      <c r="K3">
        <f ca="1">IF(ISNA(J3),0,J3)</f>
        <v>389.07284768211923</v>
      </c>
    </row>
    <row r="4" spans="1:71">
      <c r="E4" t="s">
        <v>958</v>
      </c>
      <c r="F4" s="124">
        <f>Main!D12*12</f>
        <v>19200</v>
      </c>
      <c r="G4" s="124">
        <f>Main!D12</f>
        <v>1600</v>
      </c>
    </row>
    <row r="5" spans="1:71">
      <c r="I5" t="s">
        <v>95</v>
      </c>
      <c r="K5">
        <f ca="1">SUM(K4,K3,J2)</f>
        <v>389.07284768211923</v>
      </c>
      <c r="AY5" s="108" t="s">
        <v>859</v>
      </c>
      <c r="AZ5" s="128"/>
      <c r="BA5" s="128"/>
      <c r="BB5" s="128"/>
      <c r="BC5" s="128"/>
      <c r="BD5" s="128"/>
      <c r="BE5" s="128"/>
      <c r="BF5" s="128"/>
      <c r="BG5" s="128"/>
      <c r="BH5" s="129" t="s">
        <v>280</v>
      </c>
      <c r="BI5" s="130"/>
      <c r="BJ5" s="130"/>
      <c r="BL5" s="131" t="s">
        <v>863</v>
      </c>
      <c r="BM5" s="132"/>
      <c r="BN5" s="132"/>
      <c r="BO5" s="132"/>
    </row>
    <row r="6" spans="1:71" hidden="1">
      <c r="AY6" s="128"/>
      <c r="AZ6" s="128"/>
      <c r="BA6" s="128"/>
      <c r="BB6" s="128"/>
      <c r="BC6" s="128"/>
      <c r="BD6" s="128"/>
      <c r="BE6" s="128"/>
      <c r="BF6" s="128"/>
      <c r="BG6" s="128"/>
    </row>
    <row r="7" spans="1:71" hidden="1">
      <c r="AY7" s="128"/>
      <c r="AZ7" s="128"/>
      <c r="BA7" s="128"/>
      <c r="BB7" s="128"/>
      <c r="BC7" s="128"/>
      <c r="BD7" s="128"/>
      <c r="BE7" s="128"/>
      <c r="BF7" s="128"/>
      <c r="BG7" s="128"/>
    </row>
    <row r="8" spans="1:71" hidden="1">
      <c r="AY8" s="128"/>
      <c r="AZ8" s="128"/>
      <c r="BA8" s="128"/>
      <c r="BB8" s="128"/>
      <c r="BC8" s="128"/>
      <c r="BD8" s="128"/>
      <c r="BE8" s="128"/>
      <c r="BF8" s="128"/>
      <c r="BG8" s="128"/>
    </row>
    <row r="9" spans="1:71" hidden="1">
      <c r="AY9" s="128"/>
      <c r="AZ9" s="128"/>
      <c r="BA9" s="128"/>
      <c r="BB9" s="128"/>
      <c r="BC9" s="128"/>
      <c r="BD9" s="128"/>
      <c r="BE9" s="128"/>
      <c r="BF9" s="128"/>
      <c r="BG9" s="128"/>
    </row>
    <row r="10" spans="1:71" hidden="1">
      <c r="AY10" s="128"/>
      <c r="AZ10" s="128"/>
      <c r="BA10" s="128"/>
      <c r="BB10" s="128"/>
      <c r="BC10" s="128"/>
      <c r="BD10" s="128"/>
      <c r="BE10" s="128"/>
      <c r="BF10" s="128"/>
      <c r="BG10" s="128"/>
    </row>
    <row r="11" spans="1:71">
      <c r="C11" s="146" t="s">
        <v>87</v>
      </c>
      <c r="D11" s="146"/>
      <c r="E11" s="146"/>
      <c r="F11" s="146" t="s">
        <v>88</v>
      </c>
      <c r="G11" s="146"/>
      <c r="H11" s="146"/>
      <c r="I11" s="148" t="s">
        <v>879</v>
      </c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AQ11" s="149" t="s">
        <v>207</v>
      </c>
      <c r="AR11" s="149"/>
      <c r="AS11" s="149"/>
      <c r="AT11" s="149"/>
      <c r="AU11" s="149"/>
      <c r="AV11" s="149"/>
      <c r="AY11" s="147" t="s">
        <v>965</v>
      </c>
      <c r="AZ11" s="147"/>
      <c r="BA11" s="145"/>
      <c r="BB11" s="145"/>
      <c r="BC11" s="147" t="s">
        <v>88</v>
      </c>
      <c r="BD11" s="147"/>
      <c r="BE11" s="147"/>
      <c r="BF11" s="147"/>
      <c r="BG11" s="145"/>
    </row>
    <row r="12" spans="1:71" s="34" customFormat="1" ht="102">
      <c r="A12" s="42" t="s">
        <v>75</v>
      </c>
      <c r="B12" s="42" t="s">
        <v>52</v>
      </c>
      <c r="C12" s="134" t="s">
        <v>876</v>
      </c>
      <c r="D12" s="133" t="s">
        <v>877</v>
      </c>
      <c r="E12" s="133" t="s">
        <v>878</v>
      </c>
      <c r="F12" s="134" t="s">
        <v>876</v>
      </c>
      <c r="G12" s="133" t="s">
        <v>877</v>
      </c>
      <c r="H12" s="133" t="s">
        <v>878</v>
      </c>
      <c r="I12" s="134" t="s">
        <v>718</v>
      </c>
      <c r="J12" s="42" t="s">
        <v>719</v>
      </c>
      <c r="K12" s="42" t="s">
        <v>720</v>
      </c>
      <c r="L12" s="42" t="s">
        <v>721</v>
      </c>
      <c r="M12" s="42" t="s">
        <v>722</v>
      </c>
      <c r="N12" s="42" t="s">
        <v>725</v>
      </c>
      <c r="O12" s="42" t="s">
        <v>726</v>
      </c>
      <c r="P12" s="42" t="s">
        <v>727</v>
      </c>
      <c r="Q12" s="42" t="s">
        <v>728</v>
      </c>
      <c r="R12" s="42" t="s">
        <v>729</v>
      </c>
      <c r="S12" s="42" t="s">
        <v>730</v>
      </c>
      <c r="T12" s="42" t="s">
        <v>731</v>
      </c>
      <c r="U12" s="42" t="s">
        <v>732</v>
      </c>
      <c r="V12" s="42" t="s">
        <v>733</v>
      </c>
      <c r="W12" s="42" t="s">
        <v>734</v>
      </c>
      <c r="X12" s="42" t="s">
        <v>723</v>
      </c>
      <c r="Y12" s="43" t="s">
        <v>55</v>
      </c>
      <c r="Z12" s="42" t="s">
        <v>56</v>
      </c>
      <c r="AA12" s="42" t="s">
        <v>57</v>
      </c>
      <c r="AB12" s="42" t="s">
        <v>86</v>
      </c>
      <c r="AC12" s="42" t="s">
        <v>58</v>
      </c>
      <c r="AD12" s="42" t="s">
        <v>59</v>
      </c>
      <c r="AE12" s="42" t="s">
        <v>60</v>
      </c>
      <c r="AF12" s="42" t="s">
        <v>212</v>
      </c>
      <c r="AG12" s="42" t="s">
        <v>213</v>
      </c>
      <c r="AH12" s="42" t="s">
        <v>864</v>
      </c>
      <c r="AI12" s="42" t="s">
        <v>205</v>
      </c>
      <c r="AJ12" s="42" t="s">
        <v>196</v>
      </c>
      <c r="AK12" s="42" t="s">
        <v>206</v>
      </c>
      <c r="AL12" s="42" t="s">
        <v>67</v>
      </c>
      <c r="AM12" s="42" t="s">
        <v>948</v>
      </c>
      <c r="AN12" s="42" t="s">
        <v>949</v>
      </c>
      <c r="AO12" s="42" t="s">
        <v>950</v>
      </c>
      <c r="AP12" s="42" t="s">
        <v>951</v>
      </c>
      <c r="AQ12" s="135" t="s">
        <v>208</v>
      </c>
      <c r="AR12" s="135" t="s">
        <v>211</v>
      </c>
      <c r="AS12" s="135" t="s">
        <v>210</v>
      </c>
      <c r="AT12" s="135" t="s">
        <v>209</v>
      </c>
      <c r="AU12" s="135" t="s">
        <v>217</v>
      </c>
      <c r="AV12" s="136" t="s">
        <v>875</v>
      </c>
      <c r="AW12" s="133" t="s">
        <v>880</v>
      </c>
      <c r="AX12" s="133" t="s">
        <v>881</v>
      </c>
      <c r="AY12" s="138" t="s">
        <v>91</v>
      </c>
      <c r="AZ12" s="139" t="s">
        <v>79</v>
      </c>
      <c r="BA12" s="139" t="s">
        <v>95</v>
      </c>
      <c r="BB12" s="139" t="s">
        <v>96</v>
      </c>
      <c r="BC12" s="138" t="s">
        <v>91</v>
      </c>
      <c r="BD12" s="139" t="s">
        <v>79</v>
      </c>
      <c r="BE12" s="139" t="s">
        <v>97</v>
      </c>
      <c r="BF12" s="139" t="s">
        <v>98</v>
      </c>
      <c r="BG12" s="139" t="s">
        <v>865</v>
      </c>
      <c r="BH12" s="42" t="s">
        <v>68</v>
      </c>
      <c r="BI12" s="42" t="s">
        <v>224</v>
      </c>
      <c r="BJ12" s="42" t="s">
        <v>54</v>
      </c>
      <c r="BK12" s="80" t="s">
        <v>967</v>
      </c>
      <c r="BL12" s="127" t="s">
        <v>861</v>
      </c>
      <c r="BM12" s="127" t="s">
        <v>860</v>
      </c>
      <c r="BN12" s="127" t="s">
        <v>862</v>
      </c>
      <c r="BO12" s="127" t="s">
        <v>946</v>
      </c>
      <c r="BP12" s="34" t="s">
        <v>214</v>
      </c>
      <c r="BQ12" s="123" t="s">
        <v>866</v>
      </c>
      <c r="BR12" s="123"/>
    </row>
    <row r="13" spans="1:71">
      <c r="A13" t="s">
        <v>74</v>
      </c>
      <c r="B13" s="51" t="s">
        <v>44</v>
      </c>
      <c r="C13" s="35">
        <v>2</v>
      </c>
      <c r="D13" s="36">
        <v>3</v>
      </c>
      <c r="E13" s="36"/>
      <c r="F13" s="35"/>
      <c r="G13" s="36"/>
      <c r="H13" s="36"/>
      <c r="I13" s="35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>
        <v>18.79</v>
      </c>
      <c r="Z13">
        <v>20.99</v>
      </c>
      <c r="AA13">
        <v>18.79</v>
      </c>
      <c r="AB13">
        <v>55</v>
      </c>
      <c r="AC13">
        <v>320</v>
      </c>
      <c r="AD13">
        <v>55</v>
      </c>
      <c r="AE13">
        <v>10</v>
      </c>
      <c r="AH13">
        <v>10000</v>
      </c>
      <c r="AI13">
        <v>15000</v>
      </c>
      <c r="AJ13">
        <v>75000</v>
      </c>
      <c r="AL13" t="s">
        <v>73</v>
      </c>
      <c r="AM13">
        <v>1</v>
      </c>
      <c r="AN13">
        <v>1</v>
      </c>
      <c r="AO13">
        <v>1</v>
      </c>
      <c r="AP13">
        <v>1</v>
      </c>
      <c r="AQ13" s="84">
        <v>0</v>
      </c>
      <c r="AR13">
        <v>0</v>
      </c>
      <c r="AS13">
        <v>16</v>
      </c>
      <c r="AT13">
        <v>50000</v>
      </c>
      <c r="AU13">
        <v>0</v>
      </c>
      <c r="AY13" s="125">
        <f>$G$4*C13</f>
        <v>3200</v>
      </c>
      <c r="AZ13" s="125">
        <f>$G$3*D13</f>
        <v>1200</v>
      </c>
      <c r="BA13" s="125">
        <f>SUM(AY13:AZ13)</f>
        <v>4400</v>
      </c>
      <c r="BB13" s="125">
        <f>IF(E13=0,BA13,IF(BA13&gt;E13,E13,BA13))</f>
        <v>4400</v>
      </c>
      <c r="BG13" s="126">
        <f>(SUM(BB13,BF13)*12)+AH13</f>
        <v>62800</v>
      </c>
      <c r="BJ13" s="78">
        <v>19980</v>
      </c>
      <c r="BK13" s="81">
        <f>BG13/BJ13</f>
        <v>3.1431431431431434</v>
      </c>
      <c r="BL13" s="81">
        <f>((AT13/BJ13)*100)+(BK13*100)-AU13</f>
        <v>564.56456456456453</v>
      </c>
      <c r="BM13" s="81">
        <f>(BK13*2*100)-((AC13+AD13)*2)</f>
        <v>-121.37137137137131</v>
      </c>
      <c r="BN13" s="81">
        <f>SUM(BL13:BM13)</f>
        <v>443.19319319319322</v>
      </c>
      <c r="BO13" s="81">
        <f ca="1">BN13-$K$5</f>
        <v>54.120345511073992</v>
      </c>
      <c r="BP13" s="33" t="s">
        <v>893</v>
      </c>
      <c r="BQ13" t="s">
        <v>892</v>
      </c>
      <c r="BS13" t="str">
        <f>A13&amp;" - "&amp;B13</f>
        <v>ANZ - ARW Black</v>
      </c>
    </row>
    <row r="14" spans="1:71">
      <c r="A14" t="s">
        <v>99</v>
      </c>
      <c r="B14" s="51" t="s">
        <v>897</v>
      </c>
      <c r="C14" s="37">
        <v>1.25</v>
      </c>
      <c r="D14" s="36">
        <v>3</v>
      </c>
      <c r="E14" s="38"/>
      <c r="F14" s="37"/>
      <c r="G14" s="38"/>
      <c r="H14" s="38"/>
      <c r="I14" s="3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>
        <v>3</v>
      </c>
      <c r="U14" s="38"/>
      <c r="V14" s="38"/>
      <c r="W14" s="38"/>
      <c r="X14" s="38"/>
      <c r="Y14" s="37">
        <v>19.989999999999998</v>
      </c>
      <c r="Z14">
        <v>21.49</v>
      </c>
      <c r="AB14">
        <v>45</v>
      </c>
      <c r="AC14">
        <v>395</v>
      </c>
      <c r="AE14">
        <v>0</v>
      </c>
      <c r="AI14">
        <v>15000</v>
      </c>
      <c r="AL14" t="s">
        <v>73</v>
      </c>
      <c r="AM14">
        <v>1</v>
      </c>
      <c r="AN14">
        <v>1</v>
      </c>
      <c r="AO14">
        <v>1</v>
      </c>
      <c r="AP14">
        <v>1</v>
      </c>
      <c r="AY14" s="125">
        <f>$G$4*C14</f>
        <v>2000</v>
      </c>
      <c r="AZ14" s="125">
        <f>$G$3*D14</f>
        <v>1200</v>
      </c>
      <c r="BA14" s="125">
        <f>SUM(AY14:AZ14)</f>
        <v>3200</v>
      </c>
      <c r="BB14" s="125">
        <f>IF(E14=0,BA14,IF(BA14&gt;E14,E14,BA14))</f>
        <v>3200</v>
      </c>
      <c r="BG14">
        <f>SUM(BB14,BF14)*12</f>
        <v>38400</v>
      </c>
      <c r="BJ14" s="78">
        <v>18200</v>
      </c>
      <c r="BK14" s="81">
        <f>BG14/BJ14</f>
        <v>2.1098901098901099</v>
      </c>
      <c r="BL14" s="81">
        <f>((AT14/BJ14)*100)+(BK14*100)-AU14</f>
        <v>210.98901098901101</v>
      </c>
      <c r="BM14" s="81">
        <f>(BK14*2*100)-((AC14+AD14)*2)</f>
        <v>-368.02197802197799</v>
      </c>
      <c r="BN14" s="81">
        <f>SUM(BL14:BM14)</f>
        <v>-157.03296703296698</v>
      </c>
      <c r="BO14" s="81">
        <f ca="1">BN14-$K$5</f>
        <v>-546.10581471508624</v>
      </c>
      <c r="BP14" t="s">
        <v>905</v>
      </c>
      <c r="BQ14" t="s">
        <v>912</v>
      </c>
      <c r="BS14" t="str">
        <f t="shared" ref="BS14:BS54" si="0">A14&amp;" - "&amp;B14</f>
        <v>Westpac - Altitude Black</v>
      </c>
    </row>
    <row r="15" spans="1:71">
      <c r="A15" t="s">
        <v>74</v>
      </c>
      <c r="B15" s="51" t="s">
        <v>43</v>
      </c>
      <c r="C15" s="35">
        <v>1.5</v>
      </c>
      <c r="D15" s="36">
        <v>2</v>
      </c>
      <c r="E15" s="36"/>
      <c r="F15" s="35"/>
      <c r="G15" s="36"/>
      <c r="H15" s="36"/>
      <c r="I15" s="35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>
        <v>18.79</v>
      </c>
      <c r="Z15">
        <v>20.99</v>
      </c>
      <c r="AA15">
        <v>18.79</v>
      </c>
      <c r="AB15">
        <v>55</v>
      </c>
      <c r="AC15">
        <v>94</v>
      </c>
      <c r="AD15">
        <v>55</v>
      </c>
      <c r="AE15">
        <v>10</v>
      </c>
      <c r="AI15">
        <v>6000</v>
      </c>
      <c r="AJ15">
        <v>50000</v>
      </c>
      <c r="AL15" t="s">
        <v>73</v>
      </c>
      <c r="AM15">
        <v>1</v>
      </c>
      <c r="AN15">
        <v>1</v>
      </c>
      <c r="AO15">
        <v>1</v>
      </c>
      <c r="AP15">
        <v>1</v>
      </c>
      <c r="AQ15" s="84">
        <v>0</v>
      </c>
      <c r="AR15">
        <v>0</v>
      </c>
      <c r="AS15">
        <v>16</v>
      </c>
      <c r="AT15">
        <v>50000</v>
      </c>
      <c r="AU15">
        <v>0</v>
      </c>
      <c r="AY15" s="125">
        <f>$G$4*C15</f>
        <v>2400</v>
      </c>
      <c r="AZ15" s="125">
        <f>$G$3*D15</f>
        <v>800</v>
      </c>
      <c r="BA15" s="125">
        <f>SUM(AY15:AZ15)</f>
        <v>3200</v>
      </c>
      <c r="BB15" s="125">
        <f>IF(E15=0,BA15,IF(BA15&gt;E15,E15,BA15))</f>
        <v>3200</v>
      </c>
      <c r="BG15" s="126">
        <f>(SUM(BB15,BF15)*12)+AH15</f>
        <v>38400</v>
      </c>
      <c r="BJ15" s="78">
        <v>19980</v>
      </c>
      <c r="BK15" s="81">
        <f>BG15/BJ15</f>
        <v>1.9219219219219219</v>
      </c>
      <c r="BL15" s="81">
        <f>((AT15/BJ15)*100)+(BK15*100)-AU15</f>
        <v>442.44244244244243</v>
      </c>
      <c r="BM15" s="81">
        <f>(BK15*2*100)-((AC15+AD15)*2)</f>
        <v>86.384384384384362</v>
      </c>
      <c r="BN15" s="81">
        <f>SUM(BL15:BM15)</f>
        <v>528.82682682682685</v>
      </c>
      <c r="BO15" s="81">
        <f ca="1">BN15-$K$5</f>
        <v>139.75397914470761</v>
      </c>
      <c r="BP15" t="s">
        <v>891</v>
      </c>
      <c r="BQ15" t="s">
        <v>885</v>
      </c>
      <c r="BS15" t="str">
        <f t="shared" si="0"/>
        <v>ANZ - ARW Platinum</v>
      </c>
    </row>
    <row r="16" spans="1:71">
      <c r="A16" t="s">
        <v>76</v>
      </c>
      <c r="B16" s="51" t="s">
        <v>77</v>
      </c>
      <c r="C16" s="35">
        <v>1.25</v>
      </c>
      <c r="D16" s="36">
        <v>3</v>
      </c>
      <c r="E16" s="36">
        <v>1000000</v>
      </c>
      <c r="F16" s="35"/>
      <c r="G16" s="36"/>
      <c r="H16" s="36"/>
      <c r="I16" s="35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>
        <v>20.239999999999998</v>
      </c>
      <c r="Z16">
        <v>21.24</v>
      </c>
      <c r="AB16">
        <v>55</v>
      </c>
      <c r="AC16">
        <v>425</v>
      </c>
      <c r="AE16">
        <v>15</v>
      </c>
      <c r="AI16">
        <v>18000</v>
      </c>
      <c r="AL16" t="s">
        <v>73</v>
      </c>
      <c r="AM16">
        <v>1</v>
      </c>
      <c r="AN16">
        <v>1</v>
      </c>
      <c r="AO16">
        <v>1</v>
      </c>
      <c r="AP16">
        <v>1</v>
      </c>
      <c r="AQ16" s="84">
        <v>0</v>
      </c>
      <c r="AR16">
        <v>0</v>
      </c>
      <c r="AS16">
        <v>10</v>
      </c>
      <c r="AX16">
        <v>2</v>
      </c>
      <c r="AY16" s="125">
        <f>$F$4*C16</f>
        <v>24000</v>
      </c>
      <c r="AZ16" s="125">
        <f>$F$3*D16</f>
        <v>14400</v>
      </c>
      <c r="BA16" s="125">
        <f>SUM(AY16:AZ16)</f>
        <v>38400</v>
      </c>
      <c r="BB16" s="125">
        <f>IF(BA16&gt;E16,E16,BA16)</f>
        <v>38400</v>
      </c>
      <c r="BD16">
        <f>IF(BB16&lt;BA16,((BA16-BB16)/(BA16/$F$2))*G16*$C$3,0)</f>
        <v>0</v>
      </c>
      <c r="BE16">
        <f>BD16</f>
        <v>0</v>
      </c>
      <c r="BF16">
        <f>IF(BE16&gt;H16,H16,BE16)</f>
        <v>0</v>
      </c>
      <c r="BG16" s="126">
        <f>SUM(BB16,BF16)</f>
        <v>38400</v>
      </c>
      <c r="BJ16" s="30">
        <v>18600</v>
      </c>
      <c r="BK16" s="81">
        <f>BG16/BJ16</f>
        <v>2.064516129032258</v>
      </c>
      <c r="BL16" s="81">
        <f>((AT16/BJ16)*100)+(BK16*100)-AU16</f>
        <v>206.45161290322579</v>
      </c>
      <c r="BM16" s="81">
        <f>(BK16*2*100)-((AC16+AD16)*2)</f>
        <v>-437.09677419354841</v>
      </c>
      <c r="BN16" s="81">
        <f>SUM(BL16:BM16)</f>
        <v>-230.64516129032262</v>
      </c>
      <c r="BO16" s="81">
        <f ca="1">BN16-$K$5</f>
        <v>-619.71800897244179</v>
      </c>
      <c r="BP16" t="s">
        <v>896</v>
      </c>
      <c r="BQ16" t="s">
        <v>867</v>
      </c>
      <c r="BS16" t="str">
        <f t="shared" si="0"/>
        <v>CBA - Diamond Awards</v>
      </c>
    </row>
    <row r="17" spans="1:71">
      <c r="A17" t="s">
        <v>74</v>
      </c>
      <c r="B17" s="51" t="s">
        <v>42</v>
      </c>
      <c r="C17" s="35">
        <v>1</v>
      </c>
      <c r="D17" s="36">
        <v>1.5</v>
      </c>
      <c r="E17" s="36"/>
      <c r="F17" s="35"/>
      <c r="G17" s="36"/>
      <c r="H17" s="36"/>
      <c r="I17" s="35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7">
        <v>18.79</v>
      </c>
      <c r="Z17">
        <v>20.99</v>
      </c>
      <c r="AA17">
        <v>18.79</v>
      </c>
      <c r="AB17">
        <v>44</v>
      </c>
      <c r="AC17">
        <v>34</v>
      </c>
      <c r="AD17">
        <v>55</v>
      </c>
      <c r="AE17">
        <v>10</v>
      </c>
      <c r="AI17">
        <v>1000</v>
      </c>
      <c r="AJ17">
        <v>15000</v>
      </c>
      <c r="AL17" t="s">
        <v>73</v>
      </c>
      <c r="AP17">
        <v>1</v>
      </c>
      <c r="AQ17" s="84">
        <v>0</v>
      </c>
      <c r="AR17">
        <v>0</v>
      </c>
      <c r="AS17">
        <v>16</v>
      </c>
      <c r="AT17">
        <v>50000</v>
      </c>
      <c r="AU17">
        <v>0</v>
      </c>
      <c r="AY17" s="125">
        <f>$G$4*C17</f>
        <v>1600</v>
      </c>
      <c r="AZ17" s="125">
        <f>$G$3*D17</f>
        <v>600</v>
      </c>
      <c r="BA17" s="125">
        <f>SUM(AY17:AZ17)</f>
        <v>2200</v>
      </c>
      <c r="BB17" s="125">
        <f>IF(E17=0,BA17,IF(BA17&gt;E17,E17,BA17))</f>
        <v>2200</v>
      </c>
      <c r="BG17" s="126">
        <f>(SUM(BB17,BF17)*12)+AH17</f>
        <v>26400</v>
      </c>
      <c r="BJ17" s="30">
        <v>19980</v>
      </c>
      <c r="BK17" s="81">
        <f>BG17/BJ17</f>
        <v>1.3213213213213213</v>
      </c>
      <c r="BL17" s="81">
        <f>((AT17/BJ17)*100)+(BK17*100)-AU17</f>
        <v>382.38238238238239</v>
      </c>
      <c r="BM17" s="81">
        <f>(BK17*2*100)-((AC17+AD17)*2)</f>
        <v>86.264264264264284</v>
      </c>
      <c r="BN17" s="81">
        <f>SUM(BL17:BM17)</f>
        <v>468.64664664664667</v>
      </c>
      <c r="BO17" s="81">
        <f ca="1">BN17-$K$5</f>
        <v>79.573798964527441</v>
      </c>
      <c r="BP17" t="s">
        <v>890</v>
      </c>
      <c r="BQ17" t="s">
        <v>884</v>
      </c>
      <c r="BS17" t="str">
        <f t="shared" si="0"/>
        <v>ANZ - ARW Classic</v>
      </c>
    </row>
    <row r="18" spans="1:71">
      <c r="A18" t="s">
        <v>76</v>
      </c>
      <c r="B18" s="51" t="s">
        <v>80</v>
      </c>
      <c r="C18" s="35">
        <v>1</v>
      </c>
      <c r="D18" s="36">
        <v>2.5</v>
      </c>
      <c r="E18" s="36">
        <v>150000</v>
      </c>
      <c r="F18" s="35"/>
      <c r="G18" s="36">
        <v>1</v>
      </c>
      <c r="H18" s="36">
        <v>100000</v>
      </c>
      <c r="I18" s="35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7">
        <v>20.239999999999998</v>
      </c>
      <c r="Z18">
        <v>21.24</v>
      </c>
      <c r="AB18">
        <v>55</v>
      </c>
      <c r="AC18">
        <v>280</v>
      </c>
      <c r="AE18">
        <v>15</v>
      </c>
      <c r="AI18">
        <v>6000</v>
      </c>
      <c r="AL18" t="s">
        <v>73</v>
      </c>
      <c r="AM18">
        <v>1</v>
      </c>
      <c r="AN18">
        <v>1</v>
      </c>
      <c r="AO18">
        <v>1</v>
      </c>
      <c r="AP18">
        <v>1</v>
      </c>
      <c r="AX18">
        <v>2</v>
      </c>
      <c r="AY18" s="125">
        <f>$F$4*C18</f>
        <v>19200</v>
      </c>
      <c r="AZ18" s="125">
        <f>$F$3*D18</f>
        <v>12000</v>
      </c>
      <c r="BA18" s="125">
        <f>SUM(AY18:AZ18)</f>
        <v>31200</v>
      </c>
      <c r="BB18" s="125">
        <f>IF(BA18&gt;E18,E18,BA18)</f>
        <v>31200</v>
      </c>
      <c r="BD18">
        <f>IF(BB18&lt;BA18,((BA18-BB18)/(BA18/$F$2))*G18*$C$3,0)</f>
        <v>0</v>
      </c>
      <c r="BE18">
        <f>BD18</f>
        <v>0</v>
      </c>
      <c r="BF18">
        <f>IF(BE18&gt;H18,H18,BE18)</f>
        <v>0</v>
      </c>
      <c r="BG18">
        <f>SUM(BB18,BF18)</f>
        <v>31200</v>
      </c>
      <c r="BJ18" s="30">
        <v>18600</v>
      </c>
      <c r="BK18" s="81">
        <f>BG18/BJ18</f>
        <v>1.6774193548387097</v>
      </c>
      <c r="BL18" s="81">
        <f>((AT18/BJ18)*100)+(BK18*100)-AU18</f>
        <v>167.74193548387098</v>
      </c>
      <c r="BM18" s="81">
        <f>(BK18*2*100)-((AC18+AD18)*2)</f>
        <v>-224.51612903225805</v>
      </c>
      <c r="BN18" s="81">
        <f>SUM(BL18:BM18)</f>
        <v>-56.774193548387075</v>
      </c>
      <c r="BO18" s="81">
        <f ca="1">BN18-$K$5</f>
        <v>-445.84704123050631</v>
      </c>
      <c r="BP18" t="s">
        <v>904</v>
      </c>
      <c r="BQ18" t="s">
        <v>903</v>
      </c>
      <c r="BS18" t="str">
        <f t="shared" si="0"/>
        <v>CBA - Platinum Awards</v>
      </c>
    </row>
    <row r="19" spans="1:71">
      <c r="A19" s="44" t="s">
        <v>133</v>
      </c>
      <c r="B19" s="52" t="s">
        <v>197</v>
      </c>
      <c r="C19" s="45"/>
      <c r="D19" s="46"/>
      <c r="E19" s="46"/>
      <c r="F19" s="45"/>
      <c r="G19" s="46"/>
      <c r="H19" s="46"/>
      <c r="I19" s="45">
        <v>2</v>
      </c>
      <c r="J19" s="46">
        <v>2</v>
      </c>
      <c r="K19" s="46">
        <v>1</v>
      </c>
      <c r="L19" s="46">
        <v>1</v>
      </c>
      <c r="M19" s="46">
        <v>0.5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1</v>
      </c>
      <c r="T19" s="46">
        <v>1</v>
      </c>
      <c r="U19" s="46">
        <v>0.5</v>
      </c>
      <c r="V19" s="46">
        <v>0.5</v>
      </c>
      <c r="W19" s="46">
        <v>0.5</v>
      </c>
      <c r="X19" s="46">
        <v>1</v>
      </c>
      <c r="Y19" s="45">
        <v>20.74</v>
      </c>
      <c r="Z19" s="44">
        <v>0</v>
      </c>
      <c r="AA19" s="44">
        <v>0</v>
      </c>
      <c r="AB19" s="44">
        <v>55</v>
      </c>
      <c r="AC19" s="44">
        <v>80</v>
      </c>
      <c r="AD19" s="44"/>
      <c r="AE19" s="44">
        <v>0</v>
      </c>
      <c r="AF19" s="44"/>
      <c r="AG19" s="44"/>
      <c r="AH19" s="44"/>
      <c r="AI19" s="44"/>
      <c r="AJ19" s="44">
        <v>40000</v>
      </c>
      <c r="AK19" s="48">
        <v>2.5000000000000001E-2</v>
      </c>
      <c r="AL19" s="44" t="s">
        <v>218</v>
      </c>
      <c r="AM19" s="44">
        <v>1</v>
      </c>
      <c r="AN19" s="44">
        <v>1</v>
      </c>
      <c r="AO19" s="44">
        <v>1</v>
      </c>
      <c r="AP19" s="44"/>
      <c r="AQ19" s="44">
        <v>0.99</v>
      </c>
      <c r="AR19" s="44">
        <v>1</v>
      </c>
      <c r="AS19" s="44">
        <v>6</v>
      </c>
      <c r="AT19" s="44">
        <v>0</v>
      </c>
      <c r="AU19" s="44">
        <v>0</v>
      </c>
      <c r="AV19" s="44"/>
      <c r="AW19" s="44">
        <v>1</v>
      </c>
      <c r="AX19" s="44">
        <v>1</v>
      </c>
      <c r="AY19" s="44">
        <f ca="1">(I19*Main!$D$43)+(Card2!J45*Main!$D$45)+(Card2!L45*Main!$D$46)+(Card2!M45*Main!$D$53)+(Card2!N45*Main!$D$50)+(Card2!O45*Main!$D$54)+(Card2!P45*Main!$D$55)+(Card2!W45*Main!$D$51)+((Main!$D$44+Main!$D$47+Main!$D$48+Main!$D$49+Main!$D$52+Main!$D$56)*Card2!X45)</f>
        <v>7536.8776987553974</v>
      </c>
      <c r="AZ19" s="44"/>
      <c r="BA19" s="125">
        <f ca="1">SUM(AY19:AZ19)</f>
        <v>7536.8776987553974</v>
      </c>
      <c r="BB19" s="125">
        <f ca="1">IF(E19=0,BA19,IF(BA19&gt;E19,E19,BA19))</f>
        <v>7536.8776987553974</v>
      </c>
      <c r="BC19" s="44"/>
      <c r="BD19">
        <f ca="1">IF(BB19&lt;BA19,((BA19-BB19)/(BA19/$F$2))*G19*$C$3,0)</f>
        <v>0</v>
      </c>
      <c r="BE19">
        <f ca="1">BD19</f>
        <v>0</v>
      </c>
      <c r="BF19">
        <f ca="1">IF(BE19&gt;H19,H19,BE19)</f>
        <v>0</v>
      </c>
      <c r="BG19">
        <f ca="1">SUM(BB19,BF19)*12</f>
        <v>90442.532385064769</v>
      </c>
      <c r="BH19" s="44"/>
      <c r="BI19" s="44">
        <v>6900</v>
      </c>
      <c r="BJ19" s="44">
        <v>13500</v>
      </c>
      <c r="BK19" s="81">
        <f ca="1">BG19/BJ19</f>
        <v>6.6994468433381309</v>
      </c>
      <c r="BL19" s="81">
        <f ca="1">((AT19/BJ19)*100)+(BK19*100)-AU19</f>
        <v>669.94468433381314</v>
      </c>
      <c r="BM19" s="81">
        <f ca="1">(BK19*2*100)-((AC19+AD19)*2)</f>
        <v>1179.8893686676263</v>
      </c>
      <c r="BN19" s="81">
        <f ca="1">SUM(BL19:BM19)</f>
        <v>1849.8340530014393</v>
      </c>
      <c r="BO19" s="81">
        <f ca="1">BN19-$K$5</f>
        <v>1460.7612053193202</v>
      </c>
      <c r="BP19" s="33" t="s">
        <v>219</v>
      </c>
      <c r="BQ19" t="s">
        <v>925</v>
      </c>
      <c r="BS19" t="str">
        <f t="shared" si="0"/>
        <v>American Express - Platinum Rewards</v>
      </c>
    </row>
    <row r="20" spans="1:71">
      <c r="A20" t="s">
        <v>104</v>
      </c>
      <c r="B20" s="51" t="s">
        <v>105</v>
      </c>
      <c r="C20" s="37">
        <v>0.5</v>
      </c>
      <c r="D20" s="36">
        <v>1.5</v>
      </c>
      <c r="E20" s="38">
        <v>100000</v>
      </c>
      <c r="F20" s="37"/>
      <c r="G20" s="38"/>
      <c r="H20" s="38"/>
      <c r="I20" s="3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7">
        <v>19.989999999999998</v>
      </c>
      <c r="Z20">
        <v>21.74</v>
      </c>
      <c r="AB20">
        <v>44</v>
      </c>
      <c r="AC20">
        <v>250</v>
      </c>
      <c r="AI20">
        <v>5000</v>
      </c>
      <c r="AM20" s="90">
        <v>1</v>
      </c>
      <c r="AN20" s="90">
        <v>1</v>
      </c>
      <c r="AO20" s="90">
        <v>1</v>
      </c>
      <c r="AP20" s="90">
        <v>1</v>
      </c>
      <c r="AT20">
        <v>40000</v>
      </c>
      <c r="AV20" s="58">
        <v>41931</v>
      </c>
      <c r="AY20" s="125">
        <f>$G$4*C20</f>
        <v>800</v>
      </c>
      <c r="AZ20" s="125">
        <f>$G$3*D20</f>
        <v>600</v>
      </c>
      <c r="BA20" s="125">
        <f>SUM(AY20:AZ20)</f>
        <v>1400</v>
      </c>
      <c r="BB20" s="125">
        <f>IF(E20=0,BA20,IF(BA20&gt;E20,E20,BA20))</f>
        <v>1400</v>
      </c>
      <c r="BG20">
        <f>SUM(BB20,BF20)*12</f>
        <v>16800</v>
      </c>
      <c r="BI20">
        <v>8000</v>
      </c>
      <c r="BJ20" s="44">
        <v>15100</v>
      </c>
      <c r="BK20" s="81">
        <f>BG20/BJ20</f>
        <v>1.1125827814569536</v>
      </c>
      <c r="BL20" s="81">
        <f>((AT20/BJ20)*100)+(BK20*100)-AU20</f>
        <v>376.15894039735099</v>
      </c>
      <c r="BM20" s="81">
        <f>(BK20*2*100)-((AC20+AD20)*2)</f>
        <v>-277.48344370860929</v>
      </c>
      <c r="BN20" s="81">
        <f>SUM(BL20:BM20)</f>
        <v>98.675496688741703</v>
      </c>
      <c r="BO20" s="81">
        <f ca="1">BN20-$K$5</f>
        <v>-290.39735099337753</v>
      </c>
      <c r="BP20" t="s">
        <v>918</v>
      </c>
      <c r="BQ20" t="s">
        <v>868</v>
      </c>
      <c r="BS20" t="str">
        <f t="shared" si="0"/>
        <v>NAB - Qantas Rewards Premium</v>
      </c>
    </row>
    <row r="21" spans="1:71">
      <c r="A21" t="s">
        <v>74</v>
      </c>
      <c r="B21" s="51" t="s">
        <v>18</v>
      </c>
      <c r="C21" s="35">
        <v>0.75</v>
      </c>
      <c r="D21" s="36">
        <v>1.5</v>
      </c>
      <c r="E21" s="36"/>
      <c r="F21" s="35"/>
      <c r="G21" s="36"/>
      <c r="H21" s="36"/>
      <c r="I21" s="35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7">
        <v>19.989999999999998</v>
      </c>
      <c r="Z21">
        <v>21.49</v>
      </c>
      <c r="AA21">
        <v>19.989999999999998</v>
      </c>
      <c r="AB21">
        <v>55</v>
      </c>
      <c r="AC21">
        <v>370</v>
      </c>
      <c r="AD21">
        <v>55</v>
      </c>
      <c r="AE21">
        <v>10</v>
      </c>
      <c r="AI21">
        <v>15000</v>
      </c>
      <c r="AJ21">
        <v>75000</v>
      </c>
      <c r="AL21" t="s">
        <v>72</v>
      </c>
      <c r="AM21">
        <v>1</v>
      </c>
      <c r="AN21">
        <v>1</v>
      </c>
      <c r="AO21">
        <v>1</v>
      </c>
      <c r="AP21">
        <v>1</v>
      </c>
      <c r="AQ21" s="84">
        <v>0</v>
      </c>
      <c r="AR21">
        <v>0</v>
      </c>
      <c r="AS21">
        <v>16</v>
      </c>
      <c r="AT21">
        <v>50000</v>
      </c>
      <c r="AU21">
        <v>0</v>
      </c>
      <c r="AY21" s="125">
        <f>$G$4*C21</f>
        <v>1200</v>
      </c>
      <c r="AZ21" s="125">
        <f>$G$3*D21</f>
        <v>600</v>
      </c>
      <c r="BA21" s="125">
        <f>SUM(AY21:AZ21)</f>
        <v>1800</v>
      </c>
      <c r="BB21" s="125">
        <f>IF(E21=0,BA21,IF(BA21&gt;E21,E21,BA21))</f>
        <v>1800</v>
      </c>
      <c r="BG21" s="126">
        <f>(SUM(BB21,BF21)*12)+AH21</f>
        <v>21600</v>
      </c>
      <c r="BI21">
        <v>8000</v>
      </c>
      <c r="BJ21" s="44">
        <v>15100</v>
      </c>
      <c r="BK21" s="81">
        <f>BG21/BJ21</f>
        <v>1.4304635761589404</v>
      </c>
      <c r="BL21" s="81">
        <f>((AT21/BJ21)*100)+(BK21*100)-AU21</f>
        <v>474.17218543046363</v>
      </c>
      <c r="BM21" s="81">
        <f>(BK21*2*100)-((AC21+AD21)*2)</f>
        <v>-563.90728476821187</v>
      </c>
      <c r="BN21" s="81">
        <f>SUM(BL21:BM21)</f>
        <v>-89.735099337748238</v>
      </c>
      <c r="BO21" s="81">
        <f ca="1">BN21-$K$5</f>
        <v>-478.80794701986747</v>
      </c>
      <c r="BP21" t="s">
        <v>895</v>
      </c>
      <c r="BQ21" t="s">
        <v>894</v>
      </c>
      <c r="BS21" t="str">
        <f t="shared" si="0"/>
        <v>ANZ - AFF Black</v>
      </c>
    </row>
    <row r="22" spans="1:71">
      <c r="A22" t="s">
        <v>74</v>
      </c>
      <c r="B22" s="51" t="s">
        <v>16</v>
      </c>
      <c r="C22" s="35">
        <v>0.4</v>
      </c>
      <c r="D22" s="36">
        <v>1</v>
      </c>
      <c r="E22" s="36"/>
      <c r="F22" s="35"/>
      <c r="G22" s="36"/>
      <c r="H22" s="36"/>
      <c r="I22" s="35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7">
        <v>19.989999999999998</v>
      </c>
      <c r="Z22">
        <v>21.49</v>
      </c>
      <c r="AA22">
        <v>19.989999999999998</v>
      </c>
      <c r="AB22">
        <v>44</v>
      </c>
      <c r="AC22">
        <v>40</v>
      </c>
      <c r="AD22">
        <v>55</v>
      </c>
      <c r="AE22">
        <v>10</v>
      </c>
      <c r="AI22">
        <v>1000</v>
      </c>
      <c r="AJ22">
        <v>15000</v>
      </c>
      <c r="AL22" t="s">
        <v>72</v>
      </c>
      <c r="AP22">
        <v>1</v>
      </c>
      <c r="AQ22" s="84">
        <v>0</v>
      </c>
      <c r="AR22">
        <v>0</v>
      </c>
      <c r="AS22">
        <v>16</v>
      </c>
      <c r="AT22">
        <v>50000</v>
      </c>
      <c r="AU22">
        <v>0</v>
      </c>
      <c r="AY22" s="125">
        <f>$G$4*C22</f>
        <v>640</v>
      </c>
      <c r="AZ22" s="125">
        <f>$G$3*D22</f>
        <v>400</v>
      </c>
      <c r="BA22" s="125">
        <f>SUM(AY22:AZ22)</f>
        <v>1040</v>
      </c>
      <c r="BB22" s="125">
        <f>IF(E22=0,BA22,IF(BA22&gt;E22,E22,BA22))</f>
        <v>1040</v>
      </c>
      <c r="BG22" s="126">
        <f>(SUM(BB22,BF22)*12)+AH22</f>
        <v>12480</v>
      </c>
      <c r="BI22">
        <v>8000</v>
      </c>
      <c r="BJ22" s="44">
        <v>15100</v>
      </c>
      <c r="BK22" s="81">
        <f>BG22/BJ22</f>
        <v>0.82649006622516552</v>
      </c>
      <c r="BL22" s="81">
        <f>((AT22/BJ22)*100)+(BK22*100)-AU22</f>
        <v>413.7748344370861</v>
      </c>
      <c r="BM22" s="81">
        <f>(BK22*2*100)-((AC22+AD22)*2)</f>
        <v>-24.701986754966896</v>
      </c>
      <c r="BN22" s="81">
        <f>SUM(BL22:BM22)</f>
        <v>389.07284768211923</v>
      </c>
      <c r="BO22" s="81">
        <f ca="1">BN22-$K$5</f>
        <v>0</v>
      </c>
      <c r="BP22" t="s">
        <v>889</v>
      </c>
      <c r="BQ22" t="s">
        <v>882</v>
      </c>
      <c r="BS22" t="str">
        <f t="shared" si="0"/>
        <v>ANZ - AFF Classic</v>
      </c>
    </row>
    <row r="23" spans="1:71" ht="12" customHeight="1">
      <c r="A23" s="90" t="s">
        <v>99</v>
      </c>
      <c r="B23" s="51" t="s">
        <v>909</v>
      </c>
      <c r="C23" s="37">
        <v>0.5</v>
      </c>
      <c r="D23" s="36">
        <v>1.5</v>
      </c>
      <c r="E23" s="38"/>
      <c r="F23" s="37"/>
      <c r="G23" s="38"/>
      <c r="H23" s="38"/>
      <c r="I23" s="37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>
        <v>1.5</v>
      </c>
      <c r="U23" s="38"/>
      <c r="V23" s="38"/>
      <c r="W23" s="38"/>
      <c r="X23" s="38"/>
      <c r="Y23" s="37">
        <v>19.739999999999998</v>
      </c>
      <c r="Z23">
        <v>20.49</v>
      </c>
      <c r="AB23">
        <v>45</v>
      </c>
      <c r="AC23">
        <v>250</v>
      </c>
      <c r="AL23" s="90" t="s">
        <v>910</v>
      </c>
      <c r="AM23" s="90"/>
      <c r="AN23" s="90"/>
      <c r="AO23" s="90"/>
      <c r="AP23" s="90">
        <v>1</v>
      </c>
      <c r="AQ23" s="76">
        <v>9.9000000000000008E-3</v>
      </c>
      <c r="AS23">
        <v>6</v>
      </c>
      <c r="AT23">
        <v>10000</v>
      </c>
      <c r="AY23" s="125">
        <f>$G$4*C23</f>
        <v>800</v>
      </c>
      <c r="AZ23" s="125">
        <f>$G$3*D23</f>
        <v>600</v>
      </c>
      <c r="BA23" s="125">
        <f>SUM(AY23:AZ23)</f>
        <v>1400</v>
      </c>
      <c r="BB23" s="125">
        <f>IF(E23=0,BA23,IF(BA23&gt;E23,E23,BA23))</f>
        <v>1400</v>
      </c>
      <c r="BG23" s="126">
        <f>SUM(BB23,BF23)*12</f>
        <v>16800</v>
      </c>
      <c r="BI23">
        <v>8000</v>
      </c>
      <c r="BJ23" s="44">
        <v>15100</v>
      </c>
      <c r="BK23" s="81">
        <f>BG23/BJ23</f>
        <v>1.1125827814569536</v>
      </c>
      <c r="BL23" s="81">
        <f>((AT23/BJ23)*100)+(BK23*100)-AU23</f>
        <v>177.48344370860929</v>
      </c>
      <c r="BM23" s="81">
        <f>(BK23*2*100)-((AC23+AD23)*2)</f>
        <v>-277.48344370860929</v>
      </c>
      <c r="BN23" s="81">
        <f>SUM(BL23:BM23)</f>
        <v>-100</v>
      </c>
      <c r="BO23" s="81">
        <f ca="1">BN23-$K$5</f>
        <v>-489.07284768211923</v>
      </c>
      <c r="BP23" t="s">
        <v>911</v>
      </c>
      <c r="BQ23" t="s">
        <v>915</v>
      </c>
      <c r="BS23" t="str">
        <f t="shared" si="0"/>
        <v>Westpac - Singapore Airlines Westpac Platinum</v>
      </c>
    </row>
    <row r="24" spans="1:71">
      <c r="A24" t="s">
        <v>104</v>
      </c>
      <c r="B24" s="51" t="s">
        <v>106</v>
      </c>
      <c r="C24" s="37">
        <v>0.5</v>
      </c>
      <c r="D24" s="36">
        <v>1</v>
      </c>
      <c r="E24" s="38">
        <v>100000</v>
      </c>
      <c r="F24" s="37"/>
      <c r="G24" s="38"/>
      <c r="H24" s="38"/>
      <c r="I24" s="37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7">
        <v>19.989999999999998</v>
      </c>
      <c r="Z24">
        <v>21.74</v>
      </c>
      <c r="AB24">
        <v>44</v>
      </c>
      <c r="AC24">
        <v>65</v>
      </c>
      <c r="AI24">
        <v>500</v>
      </c>
      <c r="AP24" s="90">
        <v>1</v>
      </c>
      <c r="AT24">
        <v>20000</v>
      </c>
      <c r="AV24" s="58">
        <v>41931</v>
      </c>
      <c r="AY24" s="125">
        <f>$G$4*C24</f>
        <v>800</v>
      </c>
      <c r="AZ24" s="125">
        <f>$G$3*D24</f>
        <v>400</v>
      </c>
      <c r="BA24" s="125">
        <f>SUM(AY24:AZ24)</f>
        <v>1200</v>
      </c>
      <c r="BB24" s="125">
        <f>IF(E24=0,BA24,IF(BA24&gt;E24,E24,BA24))</f>
        <v>1200</v>
      </c>
      <c r="BG24">
        <f>SUM(BB24,BF24)*12</f>
        <v>14400</v>
      </c>
      <c r="BI24">
        <v>8000</v>
      </c>
      <c r="BJ24" s="44">
        <v>15100</v>
      </c>
      <c r="BK24" s="81">
        <f>BG24/BJ24</f>
        <v>0.95364238410596025</v>
      </c>
      <c r="BL24" s="81">
        <f>((AT24/BJ24)*100)+(BK24*100)-AU24</f>
        <v>227.81456953642385</v>
      </c>
      <c r="BM24" s="81">
        <f>(BK24*2*100)-((AC24+AD24)*2)</f>
        <v>60.728476821192061</v>
      </c>
      <c r="BN24" s="81">
        <f>SUM(BL24:BM24)</f>
        <v>288.54304635761594</v>
      </c>
      <c r="BO24" s="81">
        <f ca="1">BN24-$K$5</f>
        <v>-100.5298013245033</v>
      </c>
      <c r="BP24" t="s">
        <v>917</v>
      </c>
      <c r="BQ24" t="s">
        <v>869</v>
      </c>
      <c r="BS24" t="str">
        <f t="shared" si="0"/>
        <v>NAB - Qantas Rewards</v>
      </c>
    </row>
    <row r="25" spans="1:71">
      <c r="A25" t="s">
        <v>99</v>
      </c>
      <c r="B25" s="51" t="s">
        <v>898</v>
      </c>
      <c r="C25" s="37">
        <v>0.625</v>
      </c>
      <c r="D25" s="36">
        <v>1.5</v>
      </c>
      <c r="E25" s="38"/>
      <c r="F25" s="37"/>
      <c r="G25" s="38"/>
      <c r="H25" s="38"/>
      <c r="I25" s="37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>
        <v>1.5</v>
      </c>
      <c r="U25" s="38"/>
      <c r="V25" s="38"/>
      <c r="W25" s="38"/>
      <c r="X25" s="38"/>
      <c r="Y25" s="37">
        <v>19.989999999999998</v>
      </c>
      <c r="Z25">
        <v>21.49</v>
      </c>
      <c r="AB25">
        <v>45</v>
      </c>
      <c r="AC25">
        <v>395</v>
      </c>
      <c r="AE25">
        <v>0</v>
      </c>
      <c r="AI25">
        <v>15000</v>
      </c>
      <c r="AL25" t="s">
        <v>72</v>
      </c>
      <c r="AM25">
        <v>1</v>
      </c>
      <c r="AN25">
        <v>1</v>
      </c>
      <c r="AO25">
        <v>1</v>
      </c>
      <c r="AP25">
        <v>1</v>
      </c>
      <c r="AY25" s="125">
        <f>$G$4*C25</f>
        <v>1000</v>
      </c>
      <c r="AZ25" s="125">
        <f>$G$3*D25</f>
        <v>600</v>
      </c>
      <c r="BA25" s="125">
        <f>SUM(AY25:AZ25)</f>
        <v>1600</v>
      </c>
      <c r="BB25" s="125">
        <f>IF(E25=0,BA25,IF(BA25&gt;E25,E25,BA25))</f>
        <v>1600</v>
      </c>
      <c r="BG25">
        <f>SUM(BB25,BF25)*12</f>
        <v>19200</v>
      </c>
      <c r="BI25">
        <v>8000</v>
      </c>
      <c r="BJ25" s="44">
        <v>15100</v>
      </c>
      <c r="BK25" s="81">
        <f>BG25/BJ25</f>
        <v>1.2715231788079471</v>
      </c>
      <c r="BL25" s="81">
        <f>((AT25/BJ25)*100)+(BK25*100)-AU25</f>
        <v>127.15231788079471</v>
      </c>
      <c r="BM25" s="81">
        <f>(BK25*2*100)-((AC25+AD25)*2)</f>
        <v>-535.69536423841055</v>
      </c>
      <c r="BN25" s="81">
        <f>SUM(BL25:BM25)</f>
        <v>-408.54304635761582</v>
      </c>
      <c r="BO25" s="81">
        <f ca="1">BN25-$K$5</f>
        <v>-797.61589403973505</v>
      </c>
      <c r="BP25" t="s">
        <v>908</v>
      </c>
      <c r="BQ25" t="s">
        <v>913</v>
      </c>
      <c r="BS25" t="str">
        <f t="shared" si="0"/>
        <v>Westpac - Earth Black</v>
      </c>
    </row>
    <row r="26" spans="1:71">
      <c r="A26" t="s">
        <v>99</v>
      </c>
      <c r="B26" s="51" t="s">
        <v>100</v>
      </c>
      <c r="C26" s="37">
        <v>1</v>
      </c>
      <c r="D26" s="36">
        <v>2</v>
      </c>
      <c r="E26" s="38">
        <v>7500</v>
      </c>
      <c r="F26" s="37"/>
      <c r="G26" s="38"/>
      <c r="H26" s="38"/>
      <c r="I26" s="3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7">
        <v>19.989999999999998</v>
      </c>
      <c r="Z26">
        <v>21.49</v>
      </c>
      <c r="AB26">
        <v>45</v>
      </c>
      <c r="AC26">
        <v>150</v>
      </c>
      <c r="AI26">
        <v>6000</v>
      </c>
      <c r="AL26" t="s">
        <v>73</v>
      </c>
      <c r="AM26">
        <v>1</v>
      </c>
      <c r="AN26">
        <v>1</v>
      </c>
      <c r="AO26">
        <v>1</v>
      </c>
      <c r="AP26">
        <v>1</v>
      </c>
      <c r="AY26" s="125">
        <f>$G$4*C26</f>
        <v>1600</v>
      </c>
      <c r="AZ26" s="125">
        <f>$G$3*D26</f>
        <v>800</v>
      </c>
      <c r="BA26" s="125">
        <f>SUM(AY26:AZ26)</f>
        <v>2400</v>
      </c>
      <c r="BB26" s="125">
        <f>IF(E26=0,BA26,IF(BA26&gt;E26,E26,BA26))</f>
        <v>2400</v>
      </c>
      <c r="BG26">
        <f>SUM(BB26,BF26)*12</f>
        <v>28800</v>
      </c>
      <c r="BJ26" s="78">
        <v>18200</v>
      </c>
      <c r="BK26" s="81">
        <f>BG26/BJ26</f>
        <v>1.5824175824175823</v>
      </c>
      <c r="BL26" s="81">
        <f>((AT26/BJ26)*100)+(BK26*100)-AU26</f>
        <v>158.24175824175825</v>
      </c>
      <c r="BM26" s="81">
        <f>(BK26*2*100)-((AC26+AD26)*2)</f>
        <v>16.483516483516496</v>
      </c>
      <c r="BN26" s="81">
        <f>SUM(BL26:BM26)</f>
        <v>174.72527472527474</v>
      </c>
      <c r="BO26" s="81">
        <f ca="1">BN26-$K$5</f>
        <v>-214.34757295684449</v>
      </c>
      <c r="BP26" t="s">
        <v>907</v>
      </c>
      <c r="BQ26" t="s">
        <v>916</v>
      </c>
      <c r="BS26" t="str">
        <f t="shared" si="0"/>
        <v>Westpac - Altitude Platinum</v>
      </c>
    </row>
    <row r="27" spans="1:71">
      <c r="A27" t="s">
        <v>74</v>
      </c>
      <c r="B27" s="51" t="s">
        <v>17</v>
      </c>
      <c r="C27" s="35">
        <v>0.5</v>
      </c>
      <c r="D27" s="36">
        <v>1</v>
      </c>
      <c r="E27" s="36"/>
      <c r="F27" s="35"/>
      <c r="G27" s="36"/>
      <c r="H27" s="36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7">
        <v>19.989999999999998</v>
      </c>
      <c r="Z27">
        <v>21.49</v>
      </c>
      <c r="AA27">
        <v>19.989999999999998</v>
      </c>
      <c r="AB27">
        <v>55</v>
      </c>
      <c r="AC27">
        <v>240</v>
      </c>
      <c r="AD27">
        <v>55</v>
      </c>
      <c r="AE27">
        <v>10</v>
      </c>
      <c r="AI27">
        <v>6000</v>
      </c>
      <c r="AJ27">
        <v>50000</v>
      </c>
      <c r="AL27" t="s">
        <v>72</v>
      </c>
      <c r="AM27">
        <v>1</v>
      </c>
      <c r="AN27">
        <v>1</v>
      </c>
      <c r="AO27">
        <v>1</v>
      </c>
      <c r="AP27">
        <v>1</v>
      </c>
      <c r="AQ27" s="84">
        <v>0</v>
      </c>
      <c r="AR27">
        <v>0</v>
      </c>
      <c r="AS27">
        <v>16</v>
      </c>
      <c r="AT27">
        <v>50000</v>
      </c>
      <c r="AU27">
        <v>0</v>
      </c>
      <c r="AY27" s="125">
        <f>$G$4*C27</f>
        <v>800</v>
      </c>
      <c r="AZ27" s="125">
        <f>$G$3*D27</f>
        <v>400</v>
      </c>
      <c r="BA27" s="125">
        <f>SUM(AY27:AZ27)</f>
        <v>1200</v>
      </c>
      <c r="BB27" s="125">
        <f>IF(E27=0,BA27,IF(BA27&gt;E27,E27,BA27))</f>
        <v>1200</v>
      </c>
      <c r="BG27" s="126">
        <f>(SUM(BB27,BF27)*12)+AH27</f>
        <v>14400</v>
      </c>
      <c r="BI27">
        <v>8000</v>
      </c>
      <c r="BJ27" s="44">
        <v>15100</v>
      </c>
      <c r="BK27" s="81">
        <f>BG27/BJ27</f>
        <v>0.95364238410596025</v>
      </c>
      <c r="BL27" s="81">
        <f>((AT27/BJ27)*100)+(BK27*100)-AU27</f>
        <v>426.49006622516561</v>
      </c>
      <c r="BM27" s="81">
        <f>(BK27*2*100)-((AC27+AD27)*2)</f>
        <v>-399.27152317880791</v>
      </c>
      <c r="BN27" s="81">
        <f>SUM(BL27:BM27)</f>
        <v>27.218543046357695</v>
      </c>
      <c r="BO27" s="81">
        <f ca="1">BN27-$K$5</f>
        <v>-361.85430463576154</v>
      </c>
      <c r="BP27" t="s">
        <v>887</v>
      </c>
      <c r="BQ27" t="s">
        <v>886</v>
      </c>
      <c r="BS27" t="str">
        <f t="shared" si="0"/>
        <v>ANZ - AFF Platinum</v>
      </c>
    </row>
    <row r="28" spans="1:71">
      <c r="A28" t="s">
        <v>76</v>
      </c>
      <c r="B28" s="51" t="s">
        <v>78</v>
      </c>
      <c r="C28" s="35">
        <v>0.625</v>
      </c>
      <c r="D28" s="36">
        <v>1.5</v>
      </c>
      <c r="E28" s="36">
        <v>500000</v>
      </c>
      <c r="F28" s="35"/>
      <c r="G28" s="36"/>
      <c r="H28" s="36"/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7">
        <v>20.239999999999998</v>
      </c>
      <c r="Z28">
        <v>21.24</v>
      </c>
      <c r="AB28">
        <v>55</v>
      </c>
      <c r="AC28">
        <v>425</v>
      </c>
      <c r="AD28">
        <v>10</v>
      </c>
      <c r="AE28">
        <v>15</v>
      </c>
      <c r="AI28">
        <v>18000</v>
      </c>
      <c r="AL28" t="s">
        <v>72</v>
      </c>
      <c r="AM28">
        <v>1</v>
      </c>
      <c r="AN28">
        <v>1</v>
      </c>
      <c r="AO28">
        <v>1</v>
      </c>
      <c r="AP28">
        <v>1</v>
      </c>
      <c r="AQ28" s="84">
        <v>0</v>
      </c>
      <c r="AR28">
        <v>0</v>
      </c>
      <c r="AS28">
        <v>10</v>
      </c>
      <c r="AW28">
        <v>2</v>
      </c>
      <c r="AY28" s="125">
        <f>$F$4*C28</f>
        <v>12000</v>
      </c>
      <c r="AZ28" s="125">
        <f>$F$3*D28</f>
        <v>7200</v>
      </c>
      <c r="BA28" s="125">
        <f>SUM(AY28:AZ28)</f>
        <v>19200</v>
      </c>
      <c r="BB28" s="125">
        <f>IF(BA28&gt;E28,E28,BA28)</f>
        <v>19200</v>
      </c>
      <c r="BD28">
        <f>IF(BB28&lt;BA28,((BA28-BB28)/(BA28/$F$2))*G28*$C$3,0)</f>
        <v>0</v>
      </c>
      <c r="BE28">
        <f>BD28</f>
        <v>0</v>
      </c>
      <c r="BF28">
        <f>IF(BE28&gt;H28,H28,BE28)</f>
        <v>0</v>
      </c>
      <c r="BG28">
        <f>SUM(BB28,BF28)</f>
        <v>19200</v>
      </c>
      <c r="BI28">
        <v>8000</v>
      </c>
      <c r="BJ28" s="44">
        <v>15100</v>
      </c>
      <c r="BK28" s="81">
        <f>BG28/BJ28</f>
        <v>1.2715231788079471</v>
      </c>
      <c r="BL28" s="81">
        <f>((AT28/BJ28)*100)+(BK28*100)-AU28</f>
        <v>127.15231788079471</v>
      </c>
      <c r="BM28" s="81">
        <f>(BK28*2*100)-((AC28+AD28)*2)</f>
        <v>-615.69536423841055</v>
      </c>
      <c r="BN28" s="81">
        <f>SUM(BL28:BM28)</f>
        <v>-488.54304635761582</v>
      </c>
      <c r="BO28" s="81">
        <f ca="1">BN28-$K$5</f>
        <v>-877.61589403973505</v>
      </c>
      <c r="BP28" t="s">
        <v>896</v>
      </c>
      <c r="BQ28" t="s">
        <v>867</v>
      </c>
      <c r="BS28" t="str">
        <f t="shared" si="0"/>
        <v>CBA - Diamond Awards QFF</v>
      </c>
    </row>
    <row r="29" spans="1:71" ht="25.5">
      <c r="A29" s="44" t="s">
        <v>133</v>
      </c>
      <c r="B29" s="52" t="s">
        <v>226</v>
      </c>
      <c r="C29" s="45"/>
      <c r="D29" s="50"/>
      <c r="E29" s="46"/>
      <c r="F29" s="45"/>
      <c r="G29" s="46"/>
      <c r="H29" s="46"/>
      <c r="I29" s="45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5">
        <v>0</v>
      </c>
      <c r="Z29" s="44">
        <v>0</v>
      </c>
      <c r="AA29" s="44">
        <v>0</v>
      </c>
      <c r="AB29" s="44"/>
      <c r="AC29" s="44">
        <v>80</v>
      </c>
      <c r="AD29" s="44">
        <v>80</v>
      </c>
      <c r="AE29" s="44" t="s">
        <v>204</v>
      </c>
      <c r="AF29" s="44"/>
      <c r="AG29" s="44"/>
      <c r="AH29" s="44"/>
      <c r="AI29" s="44"/>
      <c r="AJ29" s="44">
        <v>35000</v>
      </c>
      <c r="AK29" s="47">
        <v>1</v>
      </c>
      <c r="AL29" s="44" t="s">
        <v>218</v>
      </c>
      <c r="AM29" s="44">
        <v>1</v>
      </c>
      <c r="AN29" s="44">
        <v>1</v>
      </c>
      <c r="AO29" s="44">
        <v>1</v>
      </c>
      <c r="AP29" s="44"/>
      <c r="AQ29" s="44"/>
      <c r="AR29" s="44"/>
      <c r="AS29" s="44"/>
      <c r="AT29" s="44"/>
      <c r="AU29" s="44"/>
      <c r="AV29" s="44"/>
      <c r="AW29" s="44">
        <v>1</v>
      </c>
      <c r="AX29" s="44">
        <v>1</v>
      </c>
      <c r="AY29" s="44">
        <f ca="1">(I29*Main!$D$43)+(Card2!J43*Main!$D$45)+(Card2!L43*Main!$D$46)+(Card2!M43*Main!$D$53)+(Card2!N43*Main!$D$50)+(Card2!O43*Main!$D$54)+(Card2!P43*Main!$D$55)+(Card2!W43*Main!$D$51)+((Main!$D$44+Main!$D$47+Main!$D$48+Main!$D$49+Main!$D$52+Main!$D$56)*Card2!X43)</f>
        <v>4722.8060706121414</v>
      </c>
      <c r="AZ29" s="44"/>
      <c r="BA29" s="125">
        <f ca="1">SUM(AY29:AZ29)</f>
        <v>4722.8060706121414</v>
      </c>
      <c r="BB29" s="125">
        <f ca="1">IF(E29=0,BA29,IF(BA29&gt;E29,E29,BA29))</f>
        <v>4722.8060706121414</v>
      </c>
      <c r="BC29" s="44"/>
      <c r="BD29">
        <f ca="1">IF(BB29&lt;BA29,((BA29-BB29)/(BA29/$F$2))*G29*$C$3,0)</f>
        <v>0</v>
      </c>
      <c r="BE29">
        <f ca="1">BD29</f>
        <v>0</v>
      </c>
      <c r="BF29">
        <f ca="1">IF(BE29&gt;H29,H29,BE29)</f>
        <v>0</v>
      </c>
      <c r="BG29">
        <f ca="1">SUM(BB29,BF29)*12</f>
        <v>56673.672847345697</v>
      </c>
      <c r="BH29" s="44"/>
      <c r="BI29" s="44">
        <v>6900</v>
      </c>
      <c r="BJ29" s="44">
        <v>13500</v>
      </c>
      <c r="BK29" s="81">
        <f ca="1">BG29/BJ29</f>
        <v>4.198049840544126</v>
      </c>
      <c r="BL29" s="81">
        <f ca="1">((AT29/BJ29)*100)+(BK29*100)-AU29</f>
        <v>419.80498405441261</v>
      </c>
      <c r="BM29" s="81">
        <f ca="1">(BK29*2*100)-((AC29+AD29)*2)</f>
        <v>519.60996810882523</v>
      </c>
      <c r="BN29" s="81">
        <f ca="1">SUM(BL29:BM29)</f>
        <v>939.41495216323779</v>
      </c>
      <c r="BO29" s="81">
        <f ca="1">BN29-$K$5</f>
        <v>550.34210448111855</v>
      </c>
      <c r="BP29" t="s">
        <v>227</v>
      </c>
      <c r="BS29" t="str">
        <f t="shared" si="0"/>
        <v>American Express - American Express (with Rewards)</v>
      </c>
    </row>
    <row r="30" spans="1:71">
      <c r="A30" t="s">
        <v>76</v>
      </c>
      <c r="B30" s="51" t="s">
        <v>82</v>
      </c>
      <c r="C30" s="35">
        <v>1</v>
      </c>
      <c r="D30" s="36">
        <v>2</v>
      </c>
      <c r="E30" s="36">
        <v>75000</v>
      </c>
      <c r="F30" s="35"/>
      <c r="G30" s="36">
        <v>1</v>
      </c>
      <c r="H30" s="36">
        <v>50000</v>
      </c>
      <c r="I30" s="35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7">
        <v>20.239999999999998</v>
      </c>
      <c r="Z30">
        <v>21.24</v>
      </c>
      <c r="AB30">
        <v>55</v>
      </c>
      <c r="AC30">
        <v>144</v>
      </c>
      <c r="AE30">
        <v>15</v>
      </c>
      <c r="AI30">
        <v>4000</v>
      </c>
      <c r="AL30" t="s">
        <v>73</v>
      </c>
      <c r="AP30">
        <v>1</v>
      </c>
      <c r="AX30">
        <v>2.5</v>
      </c>
      <c r="AY30" s="125">
        <f>$F$4*C30</f>
        <v>19200</v>
      </c>
      <c r="AZ30" s="125">
        <f>$F$3*D30</f>
        <v>9600</v>
      </c>
      <c r="BA30" s="125">
        <f>SUM(AY30:AZ30)</f>
        <v>28800</v>
      </c>
      <c r="BB30" s="125">
        <f>IF(BA30&gt;E30,E30,BA30)</f>
        <v>28800</v>
      </c>
      <c r="BD30">
        <f>IF(BB30&lt;BA30,((BA30-BB30)/(BA30/$F$2))*G30*$C$3,0)</f>
        <v>0</v>
      </c>
      <c r="BE30">
        <f>BD30</f>
        <v>0</v>
      </c>
      <c r="BF30">
        <f>IF(BE30&gt;H30,H30,BE30)</f>
        <v>0</v>
      </c>
      <c r="BG30">
        <f>SUM(BB30,BF30)</f>
        <v>28800</v>
      </c>
      <c r="BJ30" s="78">
        <v>18600</v>
      </c>
      <c r="BK30" s="81">
        <f>BG30/BJ30</f>
        <v>1.5483870967741935</v>
      </c>
      <c r="BL30" s="81">
        <f>((AT30/BJ30)*100)+(BK30*100)-AU30</f>
        <v>154.83870967741936</v>
      </c>
      <c r="BM30" s="81">
        <f>(BK30*2*100)-((AC30+AD30)*2)</f>
        <v>21.677419354838719</v>
      </c>
      <c r="BN30" s="81">
        <f>SUM(BL30:BM30)</f>
        <v>176.51612903225808</v>
      </c>
      <c r="BO30" s="81">
        <f ca="1">BN30-$K$5</f>
        <v>-212.55671864986115</v>
      </c>
      <c r="BP30" t="s">
        <v>901</v>
      </c>
      <c r="BQ30" t="s">
        <v>902</v>
      </c>
      <c r="BS30" t="str">
        <f t="shared" si="0"/>
        <v>CBA - Gold Awards</v>
      </c>
    </row>
    <row r="31" spans="1:71">
      <c r="A31" t="s">
        <v>99</v>
      </c>
      <c r="B31" s="51" t="s">
        <v>101</v>
      </c>
      <c r="C31" s="37">
        <v>1</v>
      </c>
      <c r="D31" s="38">
        <v>2</v>
      </c>
      <c r="E31" s="38">
        <v>5000</v>
      </c>
      <c r="F31" s="37"/>
      <c r="G31" s="38"/>
      <c r="H31" s="38"/>
      <c r="I31" s="3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7">
        <v>19.989999999999998</v>
      </c>
      <c r="Z31">
        <v>21.49</v>
      </c>
      <c r="AB31">
        <v>45</v>
      </c>
      <c r="AC31">
        <v>100</v>
      </c>
      <c r="AI31">
        <v>1000</v>
      </c>
      <c r="AL31" t="s">
        <v>73</v>
      </c>
      <c r="AP31">
        <v>1</v>
      </c>
      <c r="AY31" s="125">
        <f>$G$4*C31</f>
        <v>1600</v>
      </c>
      <c r="AZ31" s="125">
        <f>$G$3*D31</f>
        <v>800</v>
      </c>
      <c r="BA31" s="125">
        <f>SUM(AY31:AZ31)</f>
        <v>2400</v>
      </c>
      <c r="BB31" s="125">
        <f>IF(E31=0,BA31,IF(BA31&gt;E31,E31,BA31))</f>
        <v>2400</v>
      </c>
      <c r="BG31">
        <f>SUM(BB31,BF31)*12</f>
        <v>28800</v>
      </c>
      <c r="BJ31" s="78">
        <v>18200</v>
      </c>
      <c r="BK31" s="81">
        <f>BG31/BJ31</f>
        <v>1.5824175824175823</v>
      </c>
      <c r="BL31" s="81">
        <f>((AT31/BJ31)*100)+(BK31*100)-AU31</f>
        <v>158.24175824175825</v>
      </c>
      <c r="BM31" s="81">
        <f>(BK31*2*100)-((AC31+AD31)*2)</f>
        <v>116.4835164835165</v>
      </c>
      <c r="BN31" s="81">
        <f>SUM(BL31:BM31)</f>
        <v>274.72527472527474</v>
      </c>
      <c r="BO31" s="81">
        <f ca="1">BN31-$K$5</f>
        <v>-114.34757295684449</v>
      </c>
      <c r="BP31" t="s">
        <v>906</v>
      </c>
      <c r="BQ31" t="s">
        <v>914</v>
      </c>
      <c r="BS31" t="str">
        <f t="shared" si="0"/>
        <v>Westpac - Altitude</v>
      </c>
    </row>
    <row r="32" spans="1:71">
      <c r="A32" t="s">
        <v>76</v>
      </c>
      <c r="B32" s="51" t="s">
        <v>84</v>
      </c>
      <c r="C32" s="35">
        <v>1</v>
      </c>
      <c r="D32" s="36">
        <v>1.5</v>
      </c>
      <c r="E32" s="36">
        <v>50000</v>
      </c>
      <c r="F32" s="35"/>
      <c r="G32" s="36"/>
      <c r="H32" s="36"/>
      <c r="I32" s="35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7">
        <v>20.239999999999998</v>
      </c>
      <c r="Z32">
        <v>21.24</v>
      </c>
      <c r="AB32">
        <v>55</v>
      </c>
      <c r="AC32">
        <v>89</v>
      </c>
      <c r="AE32">
        <v>15</v>
      </c>
      <c r="AI32">
        <v>500</v>
      </c>
      <c r="AL32" t="s">
        <v>73</v>
      </c>
      <c r="AP32">
        <v>1</v>
      </c>
      <c r="AX32">
        <v>2.5</v>
      </c>
      <c r="AY32" s="125">
        <f>$F$4*C32</f>
        <v>19200</v>
      </c>
      <c r="AZ32" s="125">
        <f>$F$3*D32</f>
        <v>7200</v>
      </c>
      <c r="BA32" s="125">
        <f>SUM(AY32:AZ32)</f>
        <v>26400</v>
      </c>
      <c r="BB32" s="125">
        <f>IF(BA32&gt;E32,E32,BA32)</f>
        <v>26400</v>
      </c>
      <c r="BD32">
        <f>IF(BB32&lt;BA32,((BA32-BB32)/(BA32/$F$2))*G32*$C$3,0)</f>
        <v>0</v>
      </c>
      <c r="BE32">
        <f>BD32</f>
        <v>0</v>
      </c>
      <c r="BF32">
        <f>IF(BE32&gt;H32,H32,BE32)</f>
        <v>0</v>
      </c>
      <c r="BG32">
        <f>SUM(BB32,BF32)</f>
        <v>26400</v>
      </c>
      <c r="BJ32" s="78">
        <v>18600</v>
      </c>
      <c r="BK32" s="81">
        <f>BG32/BJ32</f>
        <v>1.4193548387096775</v>
      </c>
      <c r="BL32" s="81">
        <f>((AT32/BJ32)*100)+(BK32*100)-AU32</f>
        <v>141.93548387096774</v>
      </c>
      <c r="BM32" s="81">
        <f>(BK32*2*100)-((AC32+AD32)*2)</f>
        <v>105.87096774193549</v>
      </c>
      <c r="BN32" s="81">
        <f>SUM(BL32:BM32)</f>
        <v>247.80645161290323</v>
      </c>
      <c r="BO32" s="81">
        <f ca="1">BN32-$K$5</f>
        <v>-141.266396069216</v>
      </c>
      <c r="BP32" t="s">
        <v>900</v>
      </c>
      <c r="BQ32" t="s">
        <v>899</v>
      </c>
      <c r="BS32" t="str">
        <f t="shared" si="0"/>
        <v>CBA - Awards</v>
      </c>
    </row>
    <row r="33" spans="1:71">
      <c r="A33" s="44" t="s">
        <v>133</v>
      </c>
      <c r="B33" s="52" t="s">
        <v>165</v>
      </c>
      <c r="C33" s="45"/>
      <c r="D33" s="49"/>
      <c r="E33" s="46"/>
      <c r="F33" s="45"/>
      <c r="G33" s="46"/>
      <c r="H33" s="46"/>
      <c r="I33" s="45">
        <v>3</v>
      </c>
      <c r="J33" s="46">
        <v>2</v>
      </c>
      <c r="K33" s="46">
        <v>1</v>
      </c>
      <c r="L33" s="46">
        <v>1</v>
      </c>
      <c r="M33" s="46">
        <v>0.5</v>
      </c>
      <c r="N33" s="46">
        <v>1</v>
      </c>
      <c r="O33" s="46">
        <v>1</v>
      </c>
      <c r="P33" s="46">
        <v>1</v>
      </c>
      <c r="Q33" s="46">
        <v>1</v>
      </c>
      <c r="R33" s="46">
        <v>1</v>
      </c>
      <c r="S33" s="46">
        <v>1</v>
      </c>
      <c r="T33" s="46">
        <v>1</v>
      </c>
      <c r="U33" s="46">
        <v>0.5</v>
      </c>
      <c r="V33" s="46">
        <v>0.5</v>
      </c>
      <c r="W33" s="46">
        <v>0.5</v>
      </c>
      <c r="X33" s="46">
        <v>1</v>
      </c>
      <c r="Y33" s="45">
        <v>20.74</v>
      </c>
      <c r="Z33" s="44">
        <v>0</v>
      </c>
      <c r="AA33" s="44">
        <v>0</v>
      </c>
      <c r="AB33" s="44">
        <v>55</v>
      </c>
      <c r="AC33" s="44">
        <v>195</v>
      </c>
      <c r="AD33" s="44"/>
      <c r="AE33" s="44">
        <v>0</v>
      </c>
      <c r="AF33" s="44">
        <v>30</v>
      </c>
      <c r="AG33" s="44">
        <v>15</v>
      </c>
      <c r="AH33" s="44"/>
      <c r="AI33" s="44">
        <v>3000</v>
      </c>
      <c r="AJ33" s="44">
        <v>50000</v>
      </c>
      <c r="AK33" s="44">
        <v>2.5</v>
      </c>
      <c r="AL33" s="44" t="s">
        <v>218</v>
      </c>
      <c r="AM33" s="44">
        <v>1</v>
      </c>
      <c r="AN33" s="44">
        <v>1</v>
      </c>
      <c r="AO33" s="44">
        <v>1</v>
      </c>
      <c r="AP33" s="44"/>
      <c r="AQ33" s="44">
        <v>0.99</v>
      </c>
      <c r="AR33" s="44">
        <v>1</v>
      </c>
      <c r="AS33" s="44">
        <v>6</v>
      </c>
      <c r="AT33" s="44">
        <v>10000</v>
      </c>
      <c r="AU33" s="44">
        <v>195</v>
      </c>
      <c r="AV33" s="44"/>
      <c r="AW33" s="44">
        <v>1</v>
      </c>
      <c r="AX33" s="44">
        <v>1</v>
      </c>
      <c r="AY33" s="44">
        <f ca="1">(I33*Main!$D$43)+(Card2!J41*Main!$D$45)+(Card2!L41*Main!$D$46)+(Card2!M41*Main!$D$53)+(Card2!N41*Main!$D$50)+(Card2!O41*Main!$D$54)+(Card2!P41*Main!$D$55)+(Card2!W41*Main!$D$51)+((Main!$D$44+Main!$D$47+Main!$D$48+Main!$D$49+Main!$D$52+Main!$D$56)*Card2!X41)</f>
        <v>4221.107442214884</v>
      </c>
      <c r="AZ33" s="44"/>
      <c r="BA33" s="125">
        <f ca="1">SUM(AY33:AZ33)</f>
        <v>4221.107442214884</v>
      </c>
      <c r="BB33" s="125">
        <f ca="1">IF(E33=0,BA33,IF(BA33&gt;E33,E33,BA33))</f>
        <v>4221.107442214884</v>
      </c>
      <c r="BC33" s="44"/>
      <c r="BD33">
        <f ca="1">IF(BB33&lt;BA33,((BA33-BB33)/(BA33/$F$2))*G33*$C$3,0)</f>
        <v>0</v>
      </c>
      <c r="BE33">
        <f ca="1">BD33</f>
        <v>0</v>
      </c>
      <c r="BF33">
        <f ca="1">IF(BE33&gt;H33,H33,BE33)</f>
        <v>0</v>
      </c>
      <c r="BG33">
        <f ca="1">SUM(BB33,BF33)*12</f>
        <v>50653.289306578605</v>
      </c>
      <c r="BH33" s="44"/>
      <c r="BI33" s="44">
        <v>6900</v>
      </c>
      <c r="BJ33" s="46">
        <v>13500</v>
      </c>
      <c r="BK33" s="81">
        <f ca="1">BG33/BJ33</f>
        <v>3.7520955041910078</v>
      </c>
      <c r="BL33" s="81">
        <f ca="1">((AT33/BJ33)*100)+(BK33*100)-AU33</f>
        <v>254.28362449317484</v>
      </c>
      <c r="BM33" s="81">
        <f ca="1">(BK33*2*100)-((AC33+AD33)*2)</f>
        <v>360.41910083820153</v>
      </c>
      <c r="BN33" s="81">
        <f ca="1">SUM(BL33:BM33)</f>
        <v>614.70272533137631</v>
      </c>
      <c r="BO33" s="81">
        <f ca="1">BN33-$K$5</f>
        <v>225.62987764925708</v>
      </c>
      <c r="BP33" s="33" t="s">
        <v>220</v>
      </c>
      <c r="BQ33" t="s">
        <v>923</v>
      </c>
      <c r="BS33" t="str">
        <f t="shared" si="0"/>
        <v>American Express - Platinum Edge Credit Card</v>
      </c>
    </row>
    <row r="34" spans="1:71">
      <c r="A34" t="s">
        <v>76</v>
      </c>
      <c r="B34" s="51" t="s">
        <v>81</v>
      </c>
      <c r="C34" s="35">
        <v>0.5</v>
      </c>
      <c r="D34" s="36">
        <v>1.25</v>
      </c>
      <c r="E34" s="36">
        <f>120000/AW34</f>
        <v>60000</v>
      </c>
      <c r="F34" s="35"/>
      <c r="G34" s="36">
        <v>0.5</v>
      </c>
      <c r="H34" s="36">
        <f>80000/AW34</f>
        <v>40000</v>
      </c>
      <c r="I34" s="35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7">
        <v>20.239999999999998</v>
      </c>
      <c r="Z34">
        <v>21.24</v>
      </c>
      <c r="AB34">
        <v>55</v>
      </c>
      <c r="AC34">
        <v>280</v>
      </c>
      <c r="AD34">
        <v>10</v>
      </c>
      <c r="AE34">
        <v>15</v>
      </c>
      <c r="AI34">
        <v>6000</v>
      </c>
      <c r="AL34" t="s">
        <v>72</v>
      </c>
      <c r="AM34">
        <v>1</v>
      </c>
      <c r="AN34">
        <v>1</v>
      </c>
      <c r="AO34">
        <v>1</v>
      </c>
      <c r="AP34">
        <v>1</v>
      </c>
      <c r="AW34">
        <v>2</v>
      </c>
      <c r="AY34" s="125">
        <f>$F$4*C34</f>
        <v>9600</v>
      </c>
      <c r="AZ34" s="125">
        <f>$F$3*D34</f>
        <v>6000</v>
      </c>
      <c r="BA34" s="125">
        <f>SUM(AY34:AZ34)</f>
        <v>15600</v>
      </c>
      <c r="BB34" s="125">
        <f>IF(BA34&gt;E34,E34,BA34)</f>
        <v>15600</v>
      </c>
      <c r="BD34">
        <f>IF(BB34&lt;BA34,((BA34-BB34)/(BA34/$F$2))*G34*$C$3,0)</f>
        <v>0</v>
      </c>
      <c r="BE34">
        <f>BD34</f>
        <v>0</v>
      </c>
      <c r="BF34">
        <f>IF(BE34&gt;H34,H34,BE34)</f>
        <v>0</v>
      </c>
      <c r="BG34">
        <f>SUM(BB34,BF34)</f>
        <v>15600</v>
      </c>
      <c r="BI34">
        <v>8000</v>
      </c>
      <c r="BJ34" s="44">
        <v>15100</v>
      </c>
      <c r="BK34" s="81">
        <f>BG34/BJ34</f>
        <v>1.0331125827814569</v>
      </c>
      <c r="BL34" s="81">
        <f>((AT34/BJ34)*100)+(BK34*100)-AU34</f>
        <v>103.31125827814569</v>
      </c>
      <c r="BM34" s="81">
        <f>(BK34*2*100)-((AC34+AD34)*2)</f>
        <v>-373.37748344370863</v>
      </c>
      <c r="BN34" s="81">
        <f>SUM(BL34:BM34)</f>
        <v>-270.06622516556297</v>
      </c>
      <c r="BO34" s="81">
        <f ca="1">BN34-$K$5</f>
        <v>-659.1390728476822</v>
      </c>
      <c r="BP34" t="s">
        <v>904</v>
      </c>
      <c r="BQ34" t="s">
        <v>903</v>
      </c>
      <c r="BS34" t="str">
        <f t="shared" si="0"/>
        <v>CBA - Platinum Awards QFF</v>
      </c>
    </row>
    <row r="35" spans="1:71">
      <c r="A35" s="44" t="s">
        <v>133</v>
      </c>
      <c r="B35" s="52" t="s">
        <v>201</v>
      </c>
      <c r="C35" s="45"/>
      <c r="D35" s="46"/>
      <c r="E35" s="46"/>
      <c r="F35" s="45"/>
      <c r="G35" s="46"/>
      <c r="H35" s="46"/>
      <c r="I35" s="45">
        <v>1</v>
      </c>
      <c r="J35" s="46">
        <v>1</v>
      </c>
      <c r="K35" s="46">
        <v>1</v>
      </c>
      <c r="L35" s="46">
        <v>1</v>
      </c>
      <c r="M35" s="46">
        <v>1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1</v>
      </c>
      <c r="T35" s="46">
        <v>1</v>
      </c>
      <c r="U35" s="46">
        <v>1</v>
      </c>
      <c r="V35" s="46">
        <v>1</v>
      </c>
      <c r="W35" s="46">
        <v>1</v>
      </c>
      <c r="X35" s="46">
        <v>1</v>
      </c>
      <c r="Y35" s="45">
        <v>20.74</v>
      </c>
      <c r="Z35" s="44">
        <v>0</v>
      </c>
      <c r="AA35" s="44">
        <v>0</v>
      </c>
      <c r="AB35" s="44">
        <v>44</v>
      </c>
      <c r="AC35" s="44">
        <v>0</v>
      </c>
      <c r="AD35" s="44"/>
      <c r="AE35" s="44">
        <v>0</v>
      </c>
      <c r="AF35" s="44">
        <v>30</v>
      </c>
      <c r="AG35" s="44"/>
      <c r="AH35" s="44"/>
      <c r="AI35" s="44">
        <v>2000</v>
      </c>
      <c r="AJ35" s="44">
        <v>40000</v>
      </c>
      <c r="AK35" s="48">
        <v>2.5000000000000001E-2</v>
      </c>
      <c r="AL35" s="44" t="s">
        <v>38</v>
      </c>
      <c r="AM35" s="44">
        <v>1</v>
      </c>
      <c r="AN35" s="44">
        <v>1</v>
      </c>
      <c r="AO35" s="44">
        <v>1</v>
      </c>
      <c r="AP35" s="44"/>
      <c r="AQ35" s="44">
        <v>0.99</v>
      </c>
      <c r="AR35" s="44">
        <v>1</v>
      </c>
      <c r="AS35" s="44">
        <v>6</v>
      </c>
      <c r="AT35" s="44">
        <v>7500</v>
      </c>
      <c r="AU35" s="44">
        <v>0</v>
      </c>
      <c r="AV35" s="44"/>
      <c r="AW35" s="44"/>
      <c r="AX35" s="44">
        <v>1</v>
      </c>
      <c r="AY35" s="44">
        <f ca="1">(I35*Main!$D$43)+(Card2!J49*Main!$D$45)+(Card2!L49*Main!$D$46)+(Card2!M49*Main!$D$53)+(Card2!N49*Main!$D$50)+(Card2!O49*Main!$D$54)+(Card2!P49*Main!$D$55)+(Card2!W49*Main!$D$51)+((Main!$D$44+Main!$D$47+Main!$D$48+Main!$D$49+Main!$D$52+Main!$D$56)*Card2!X49)</f>
        <v>1407.035814071628</v>
      </c>
      <c r="AZ35" s="44"/>
      <c r="BA35" s="125">
        <f ca="1">SUM(AY35:AZ35)</f>
        <v>1407.035814071628</v>
      </c>
      <c r="BB35" s="125">
        <f ca="1">IF(E35=0,BA35,IF(BA35&gt;E35,E35,BA35))</f>
        <v>1407.035814071628</v>
      </c>
      <c r="BC35" s="44"/>
      <c r="BD35">
        <f ca="1">IF(BB35&lt;BA35,((BA35-BB35)/(BA35/$F$2))*G35*$C$3,0)</f>
        <v>0</v>
      </c>
      <c r="BE35">
        <f ca="1">BD35</f>
        <v>0</v>
      </c>
      <c r="BF35">
        <f ca="1">IF(BE35&gt;H35,H35,BE35)</f>
        <v>0</v>
      </c>
      <c r="BG35">
        <f ca="1">SUM(BB35,BF35)*12</f>
        <v>16884.429768859536</v>
      </c>
      <c r="BH35" s="44"/>
      <c r="BI35" s="44">
        <v>6900</v>
      </c>
      <c r="BJ35" s="44">
        <v>13500</v>
      </c>
      <c r="BK35" s="81">
        <f ca="1">BG35/BJ35</f>
        <v>1.2506985013970027</v>
      </c>
      <c r="BL35" s="81">
        <f ca="1">((AT35/BJ35)*100)+(BK35*100)-AU35</f>
        <v>180.62540569525584</v>
      </c>
      <c r="BM35" s="81">
        <f ca="1">(BK35*2*100)-((AC35+AD35)*2)</f>
        <v>250.13970027940053</v>
      </c>
      <c r="BN35" s="81">
        <f ca="1">SUM(BL35:BM35)</f>
        <v>430.76510597465636</v>
      </c>
      <c r="BO35" s="81">
        <f ca="1">BN35-$K$5</f>
        <v>41.692258292537133</v>
      </c>
      <c r="BP35" s="33" t="s">
        <v>216</v>
      </c>
      <c r="BQ35" t="s">
        <v>929</v>
      </c>
      <c r="BS35" t="str">
        <f t="shared" si="0"/>
        <v>American Express - Velocity Escape Card</v>
      </c>
    </row>
    <row r="36" spans="1:71" ht="25.5">
      <c r="A36" s="44" t="s">
        <v>133</v>
      </c>
      <c r="B36" s="52" t="s">
        <v>198</v>
      </c>
      <c r="C36" s="45"/>
      <c r="D36" s="46"/>
      <c r="E36" s="46"/>
      <c r="F36" s="45"/>
      <c r="G36" s="46"/>
      <c r="H36" s="46"/>
      <c r="I36" s="45">
        <v>1</v>
      </c>
      <c r="J36" s="46">
        <v>1</v>
      </c>
      <c r="K36" s="46">
        <v>1</v>
      </c>
      <c r="L36" s="46">
        <v>1</v>
      </c>
      <c r="M36" s="46">
        <v>0.5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1</v>
      </c>
      <c r="U36" s="46">
        <v>0.5</v>
      </c>
      <c r="V36" s="46">
        <v>0.5</v>
      </c>
      <c r="W36" s="46">
        <v>0.5</v>
      </c>
      <c r="X36" s="46">
        <v>1</v>
      </c>
      <c r="Y36" s="45">
        <v>20.74</v>
      </c>
      <c r="Z36" s="44">
        <v>0</v>
      </c>
      <c r="AA36" s="44">
        <v>0</v>
      </c>
      <c r="AB36" s="44">
        <v>44</v>
      </c>
      <c r="AC36" s="44">
        <v>0</v>
      </c>
      <c r="AD36" s="44"/>
      <c r="AE36" s="44">
        <v>0</v>
      </c>
      <c r="AF36" s="44">
        <v>30</v>
      </c>
      <c r="AG36" s="44">
        <v>30</v>
      </c>
      <c r="AH36" s="44"/>
      <c r="AI36" s="44">
        <v>1000</v>
      </c>
      <c r="AJ36" s="44">
        <v>35000</v>
      </c>
      <c r="AK36" s="47">
        <v>0.03</v>
      </c>
      <c r="AL36" s="44" t="s">
        <v>72</v>
      </c>
      <c r="AM36" s="44">
        <v>1</v>
      </c>
      <c r="AN36" s="44">
        <v>1</v>
      </c>
      <c r="AO36" s="44">
        <v>1</v>
      </c>
      <c r="AP36" s="44"/>
      <c r="AQ36" s="44">
        <v>0.99</v>
      </c>
      <c r="AR36" s="44">
        <v>1</v>
      </c>
      <c r="AS36" s="44">
        <v>6</v>
      </c>
      <c r="AT36" s="44">
        <v>7500</v>
      </c>
      <c r="AU36" s="44">
        <v>0</v>
      </c>
      <c r="AV36" s="44"/>
      <c r="AW36" s="44">
        <v>1</v>
      </c>
      <c r="AX36" s="44">
        <v>1</v>
      </c>
      <c r="AY36" s="44">
        <f ca="1">(I36*Main!$D$43)+(Card2!J46*Main!$D$45)+(Card2!L46*Main!$D$46)+(Card2!M46*Main!$D$53)+(Card2!N46*Main!$D$50)+(Card2!O46*Main!$D$54)+(Card2!P46*Main!$D$55)+(Card2!W46*Main!$D$51)+((Main!$D$44+Main!$D$47+Main!$D$48+Main!$D$49+Main!$D$52+Main!$D$56)*Card2!X46)</f>
        <v>1407.035814071628</v>
      </c>
      <c r="AZ36" s="44"/>
      <c r="BA36" s="125">
        <f ca="1">SUM(AY36:AZ36)</f>
        <v>1407.035814071628</v>
      </c>
      <c r="BB36" s="125">
        <f ca="1">IF(E36=0,BA36,IF(BA36&gt;E36,E36,BA36))</f>
        <v>1407.035814071628</v>
      </c>
      <c r="BC36" s="44"/>
      <c r="BD36">
        <f ca="1">IF(BB36&lt;BA36,((BA36-BB36)/(BA36/$F$2))*G36*$C$3,0)</f>
        <v>0</v>
      </c>
      <c r="BE36">
        <f ca="1">BD36</f>
        <v>0</v>
      </c>
      <c r="BF36">
        <f ca="1">IF(BE36&gt;H36,H36,BE36)</f>
        <v>0</v>
      </c>
      <c r="BG36">
        <f ca="1">SUM(BB36,BF36)*12</f>
        <v>16884.429768859536</v>
      </c>
      <c r="BH36" s="44"/>
      <c r="BI36" s="44">
        <v>8000</v>
      </c>
      <c r="BJ36" s="46">
        <v>15100</v>
      </c>
      <c r="BK36" s="81">
        <f ca="1">BG36/BJ36</f>
        <v>1.1181741568781149</v>
      </c>
      <c r="BL36" s="81">
        <f ca="1">((AT36/BJ36)*100)+(BK36*100)-AU36</f>
        <v>161.48628985999693</v>
      </c>
      <c r="BM36" s="81">
        <f ca="1">(BK36*2*100)-((AC36+AD36)*2)</f>
        <v>223.63483137562298</v>
      </c>
      <c r="BN36" s="81">
        <f ca="1">SUM(BL36:BM36)</f>
        <v>385.12112123561991</v>
      </c>
      <c r="BO36" s="81">
        <f ca="1">BN36-$K$5</f>
        <v>-3.9517264464993218</v>
      </c>
      <c r="BP36" s="33" t="s">
        <v>215</v>
      </c>
      <c r="BQ36" t="s">
        <v>926</v>
      </c>
      <c r="BS36" t="str">
        <f t="shared" si="0"/>
        <v>American Express - Qantas American Express Discovery Card</v>
      </c>
    </row>
    <row r="37" spans="1:71">
      <c r="A37" s="44" t="s">
        <v>133</v>
      </c>
      <c r="B37" s="52" t="s">
        <v>203</v>
      </c>
      <c r="C37" s="45"/>
      <c r="D37" s="46"/>
      <c r="E37" s="46"/>
      <c r="F37" s="45"/>
      <c r="G37" s="46"/>
      <c r="H37" s="46"/>
      <c r="I37" s="45">
        <v>2</v>
      </c>
      <c r="J37" s="46">
        <v>2</v>
      </c>
      <c r="K37" s="46">
        <v>1</v>
      </c>
      <c r="L37" s="46">
        <v>1</v>
      </c>
      <c r="M37" s="46">
        <v>0.5</v>
      </c>
      <c r="N37" s="46">
        <v>1</v>
      </c>
      <c r="O37" s="46">
        <v>1</v>
      </c>
      <c r="P37" s="46">
        <v>1</v>
      </c>
      <c r="Q37" s="46">
        <v>1</v>
      </c>
      <c r="R37" s="46">
        <v>1</v>
      </c>
      <c r="S37" s="46">
        <v>1</v>
      </c>
      <c r="T37" s="46">
        <v>1</v>
      </c>
      <c r="U37" s="46">
        <v>0.5</v>
      </c>
      <c r="V37" s="46">
        <v>0.5</v>
      </c>
      <c r="W37" s="46">
        <v>0.5</v>
      </c>
      <c r="X37" s="46">
        <v>1</v>
      </c>
      <c r="Y37" s="45">
        <v>20.74</v>
      </c>
      <c r="Z37" s="44">
        <v>0</v>
      </c>
      <c r="AA37" s="44">
        <v>0</v>
      </c>
      <c r="AB37" s="44">
        <v>44</v>
      </c>
      <c r="AC37" s="44">
        <v>199</v>
      </c>
      <c r="AD37" s="44"/>
      <c r="AE37" s="44">
        <v>0</v>
      </c>
      <c r="AF37" s="44">
        <v>6</v>
      </c>
      <c r="AG37" s="44">
        <v>15</v>
      </c>
      <c r="AH37" s="44"/>
      <c r="AI37" s="44">
        <v>3000</v>
      </c>
      <c r="AJ37" s="44">
        <v>40000</v>
      </c>
      <c r="AK37" s="48">
        <v>2.5000000000000001E-2</v>
      </c>
      <c r="AL37" s="44" t="s">
        <v>38</v>
      </c>
      <c r="AM37" s="44">
        <v>1</v>
      </c>
      <c r="AN37" s="44">
        <v>1</v>
      </c>
      <c r="AO37" s="44">
        <v>1</v>
      </c>
      <c r="AP37" s="44"/>
      <c r="AQ37" s="44">
        <v>0.99</v>
      </c>
      <c r="AR37" s="44">
        <v>1</v>
      </c>
      <c r="AS37" s="44">
        <v>6</v>
      </c>
      <c r="AT37" s="44">
        <v>15000</v>
      </c>
      <c r="AU37" s="44">
        <v>99</v>
      </c>
      <c r="AV37" s="44"/>
      <c r="AW37" s="44"/>
      <c r="AX37" s="44">
        <v>1</v>
      </c>
      <c r="AY37" s="44">
        <f ca="1">(I37*Main!$D$43)+(Card2!J51*Main!$D$45)+(Card2!L51*Main!$D$46)+(Card2!M51*Main!$D$53)+(Card2!N51*Main!$D$50)+(Card2!O51*Main!$D$54)+(Card2!P51*Main!$D$55)+(Card2!W51*Main!$D$51)+((Main!$D$44+Main!$D$47+Main!$D$48+Main!$D$49+Main!$D$52+Main!$D$56)*Card2!X51)</f>
        <v>2814.071628143256</v>
      </c>
      <c r="AZ37" s="44"/>
      <c r="BA37" s="125">
        <f ca="1">SUM(AY37:AZ37)</f>
        <v>2814.071628143256</v>
      </c>
      <c r="BB37" s="125">
        <f ca="1">IF(E37=0,BA37,IF(BA37&gt;E37,E37,BA37))</f>
        <v>2814.071628143256</v>
      </c>
      <c r="BC37" s="44"/>
      <c r="BD37">
        <f ca="1">IF(BB37&lt;BA37,((BA37-BB37)/(BA37/$F$2))*G37*$C$3,0)</f>
        <v>0</v>
      </c>
      <c r="BE37">
        <f ca="1">BD37</f>
        <v>0</v>
      </c>
      <c r="BF37">
        <f ca="1">IF(BE37&gt;H37,H37,BE37)</f>
        <v>0</v>
      </c>
      <c r="BG37">
        <f ca="1">SUM(BB37,BF37)*12</f>
        <v>33768.859537719072</v>
      </c>
      <c r="BH37" s="44"/>
      <c r="BI37" s="44">
        <v>6900</v>
      </c>
      <c r="BJ37" s="46">
        <v>13500</v>
      </c>
      <c r="BK37" s="81">
        <f ca="1">BG37/BJ37</f>
        <v>2.5013970027940053</v>
      </c>
      <c r="BL37" s="81">
        <f ca="1">((AT37/BJ37)*100)+(BK37*100)-AU37</f>
        <v>262.25081139051167</v>
      </c>
      <c r="BM37" s="81">
        <f ca="1">(BK37*2*100)-((AC37+AD37)*2)</f>
        <v>102.27940055880106</v>
      </c>
      <c r="BN37" s="81">
        <f ca="1">SUM(BL37:BM37)</f>
        <v>364.53021194931273</v>
      </c>
      <c r="BO37" s="81">
        <f ca="1">BN37-$K$5</f>
        <v>-24.542635732806502</v>
      </c>
      <c r="BP37" t="s">
        <v>228</v>
      </c>
      <c r="BQ37" t="s">
        <v>931</v>
      </c>
      <c r="BS37" t="str">
        <f t="shared" si="0"/>
        <v>American Express - Velocity Gold</v>
      </c>
    </row>
    <row r="38" spans="1:71" ht="25.5">
      <c r="A38" s="44" t="s">
        <v>133</v>
      </c>
      <c r="B38" s="52" t="s">
        <v>200</v>
      </c>
      <c r="C38" s="45"/>
      <c r="D38" s="46"/>
      <c r="E38" s="46"/>
      <c r="F38" s="45"/>
      <c r="G38" s="46"/>
      <c r="H38" s="46"/>
      <c r="I38" s="45">
        <v>2</v>
      </c>
      <c r="J38" s="46">
        <v>2</v>
      </c>
      <c r="K38" s="46">
        <v>1</v>
      </c>
      <c r="L38" s="46">
        <v>1</v>
      </c>
      <c r="M38" s="46">
        <v>0.5</v>
      </c>
      <c r="N38" s="46">
        <v>1</v>
      </c>
      <c r="O38" s="46">
        <v>1</v>
      </c>
      <c r="P38" s="46">
        <v>1</v>
      </c>
      <c r="Q38" s="46">
        <v>1</v>
      </c>
      <c r="R38" s="46">
        <v>1</v>
      </c>
      <c r="S38" s="46">
        <v>1</v>
      </c>
      <c r="T38" s="46">
        <v>1</v>
      </c>
      <c r="U38" s="46">
        <v>0.5</v>
      </c>
      <c r="V38" s="46">
        <v>0.5</v>
      </c>
      <c r="W38" s="46">
        <v>0.5</v>
      </c>
      <c r="X38" s="46">
        <v>1</v>
      </c>
      <c r="Y38" s="45">
        <v>20.74</v>
      </c>
      <c r="Z38" s="44">
        <v>0</v>
      </c>
      <c r="AA38" s="44">
        <v>0</v>
      </c>
      <c r="AB38" s="44">
        <v>44</v>
      </c>
      <c r="AC38" s="44">
        <v>249</v>
      </c>
      <c r="AD38" s="44"/>
      <c r="AE38" s="44">
        <v>0</v>
      </c>
      <c r="AF38" s="44">
        <v>30</v>
      </c>
      <c r="AG38" s="44">
        <v>30</v>
      </c>
      <c r="AH38" s="44"/>
      <c r="AI38" s="44">
        <v>1000</v>
      </c>
      <c r="AJ38" s="44">
        <v>40000</v>
      </c>
      <c r="AK38" s="44">
        <v>3</v>
      </c>
      <c r="AL38" s="44" t="s">
        <v>72</v>
      </c>
      <c r="AM38" s="44">
        <v>1</v>
      </c>
      <c r="AN38" s="44">
        <v>1</v>
      </c>
      <c r="AO38" s="44">
        <v>1</v>
      </c>
      <c r="AP38" s="44"/>
      <c r="AQ38" s="44">
        <v>0.99</v>
      </c>
      <c r="AR38" s="44">
        <v>1</v>
      </c>
      <c r="AS38" s="44">
        <v>6</v>
      </c>
      <c r="AT38" s="44">
        <v>30000</v>
      </c>
      <c r="AU38" s="44">
        <v>149</v>
      </c>
      <c r="AV38" s="44"/>
      <c r="AW38" s="44">
        <v>1</v>
      </c>
      <c r="AX38" s="44">
        <v>1</v>
      </c>
      <c r="AY38" s="44">
        <f ca="1">(I38*Main!$D$43)+(Card2!J48*Main!$D$45)+(Card2!L48*Main!$D$46)+(Card2!M48*Main!$D$53)+(Card2!N48*Main!$D$50)+(Card2!O48*Main!$D$54)+(Card2!P48*Main!$D$55)+(Card2!W48*Main!$D$51)+((Main!$D$44+Main!$D$47+Main!$D$48+Main!$D$49+Main!$D$52+Main!$D$56)*Card2!X48)</f>
        <v>2814.071628143256</v>
      </c>
      <c r="AZ38" s="44"/>
      <c r="BA38" s="125">
        <f ca="1">SUM(AY38:AZ38)</f>
        <v>2814.071628143256</v>
      </c>
      <c r="BB38" s="125">
        <f ca="1">IF(E38=0,BA38,IF(BA38&gt;E38,E38,BA38))</f>
        <v>2814.071628143256</v>
      </c>
      <c r="BC38" s="44"/>
      <c r="BD38">
        <f ca="1">IF(BB38&lt;BA38,((BA38-BB38)/(BA38/$F$2))*G38*$C$3,0)</f>
        <v>0</v>
      </c>
      <c r="BE38">
        <f ca="1">BD38</f>
        <v>0</v>
      </c>
      <c r="BF38">
        <f ca="1">IF(BE38&gt;H38,H38,BE38)</f>
        <v>0</v>
      </c>
      <c r="BG38">
        <f ca="1">SUM(BB38,BF38)*12</f>
        <v>33768.859537719072</v>
      </c>
      <c r="BH38" s="44"/>
      <c r="BI38" s="44">
        <v>8000</v>
      </c>
      <c r="BJ38" s="46">
        <v>15100</v>
      </c>
      <c r="BK38" s="81">
        <f ca="1">BG38/BJ38</f>
        <v>2.2363483137562299</v>
      </c>
      <c r="BL38" s="81">
        <f ca="1">((AT38/BJ38)*100)+(BK38*100)-AU38</f>
        <v>273.31032806436468</v>
      </c>
      <c r="BM38" s="81">
        <f ca="1">(BK38*2*100)-((AC38+AD38)*2)</f>
        <v>-50.73033724875404</v>
      </c>
      <c r="BN38" s="81">
        <f ca="1">SUM(BL38:BM38)</f>
        <v>222.57999081561064</v>
      </c>
      <c r="BO38" s="81">
        <f ca="1">BN38-$K$5</f>
        <v>-166.49285686650859</v>
      </c>
      <c r="BP38" s="33" t="s">
        <v>221</v>
      </c>
      <c r="BQ38" t="s">
        <v>928</v>
      </c>
      <c r="BS38" t="str">
        <f t="shared" si="0"/>
        <v>American Express - Qantas American Express Premium Card</v>
      </c>
    </row>
    <row r="39" spans="1:71">
      <c r="A39" t="s">
        <v>76</v>
      </c>
      <c r="B39" s="51" t="s">
        <v>83</v>
      </c>
      <c r="C39" s="35">
        <v>0.4</v>
      </c>
      <c r="D39" s="36">
        <f>D38/2.5</f>
        <v>0</v>
      </c>
      <c r="E39" s="36">
        <f>60000/2.5</f>
        <v>24000</v>
      </c>
      <c r="F39" s="35"/>
      <c r="G39" s="36">
        <f>1/2.5</f>
        <v>0.4</v>
      </c>
      <c r="H39" s="36">
        <f>40000/2.5</f>
        <v>16000</v>
      </c>
      <c r="I39" s="35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7">
        <v>20.239999999999998</v>
      </c>
      <c r="Z39">
        <v>21.24</v>
      </c>
      <c r="AB39">
        <v>55</v>
      </c>
      <c r="AC39">
        <v>144</v>
      </c>
      <c r="AD39">
        <v>10</v>
      </c>
      <c r="AE39">
        <v>15</v>
      </c>
      <c r="AI39">
        <v>4000</v>
      </c>
      <c r="AL39" t="s">
        <v>72</v>
      </c>
      <c r="AP39">
        <v>1</v>
      </c>
      <c r="AW39">
        <v>2.5</v>
      </c>
      <c r="AY39" s="125">
        <f>$F$4*C39</f>
        <v>7680</v>
      </c>
      <c r="AZ39" s="125">
        <f>$F$3*D39</f>
        <v>0</v>
      </c>
      <c r="BA39" s="125">
        <f>SUM(AY39:AZ39)</f>
        <v>7680</v>
      </c>
      <c r="BB39" s="125">
        <f>IF(BA39&gt;E39,E39,BA39)</f>
        <v>7680</v>
      </c>
      <c r="BD39">
        <f>IF(BB39&lt;BA39,((BA39-BB39)/(BA39/$F$2))*G39*$C$3,0)</f>
        <v>0</v>
      </c>
      <c r="BE39">
        <f>BD39</f>
        <v>0</v>
      </c>
      <c r="BF39">
        <f>IF(BE39&gt;H39,H39,BE39)</f>
        <v>0</v>
      </c>
      <c r="BG39">
        <f>SUM(BB39,BF39)</f>
        <v>7680</v>
      </c>
      <c r="BI39">
        <v>8000</v>
      </c>
      <c r="BJ39" s="44">
        <v>15100</v>
      </c>
      <c r="BK39" s="81">
        <f>BG39/BJ39</f>
        <v>0.50860927152317881</v>
      </c>
      <c r="BL39" s="81">
        <f>((AT39/BJ39)*100)+(BK39*100)-AU39</f>
        <v>50.860927152317878</v>
      </c>
      <c r="BM39" s="81">
        <f>(BK39*2*100)-((AC39+AD39)*2)</f>
        <v>-206.27814569536423</v>
      </c>
      <c r="BN39" s="81">
        <f>SUM(BL39:BM39)</f>
        <v>-155.41721854304635</v>
      </c>
      <c r="BO39" s="81">
        <f ca="1">BN39-$K$5</f>
        <v>-544.49006622516561</v>
      </c>
      <c r="BP39" t="s">
        <v>901</v>
      </c>
      <c r="BQ39" t="s">
        <v>902</v>
      </c>
      <c r="BS39" t="str">
        <f t="shared" si="0"/>
        <v>CBA - Gold Awards QFF</v>
      </c>
    </row>
    <row r="40" spans="1:71">
      <c r="A40" t="s">
        <v>76</v>
      </c>
      <c r="B40" s="51" t="s">
        <v>85</v>
      </c>
      <c r="C40" s="37">
        <f>C39/2.5</f>
        <v>0.16</v>
      </c>
      <c r="D40" s="38">
        <f>D39/2.5</f>
        <v>0</v>
      </c>
      <c r="E40" s="38">
        <f>30000/2.5</f>
        <v>12000</v>
      </c>
      <c r="F40" s="37"/>
      <c r="G40" s="38">
        <f>1/2.5</f>
        <v>0.4</v>
      </c>
      <c r="H40" s="38">
        <f>20000/2.5</f>
        <v>8000</v>
      </c>
      <c r="I40" s="3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7">
        <v>20.239999999999998</v>
      </c>
      <c r="Z40">
        <v>21.24</v>
      </c>
      <c r="AB40">
        <v>55</v>
      </c>
      <c r="AC40">
        <v>89</v>
      </c>
      <c r="AD40">
        <v>10</v>
      </c>
      <c r="AE40">
        <v>15</v>
      </c>
      <c r="AI40">
        <v>500</v>
      </c>
      <c r="AL40" t="s">
        <v>72</v>
      </c>
      <c r="AP40">
        <v>1</v>
      </c>
      <c r="AW40">
        <v>2.5</v>
      </c>
      <c r="AY40" s="125">
        <f>$F$4*C40</f>
        <v>3072</v>
      </c>
      <c r="AZ40" s="125">
        <f>$F$3*D40</f>
        <v>0</v>
      </c>
      <c r="BA40" s="125">
        <f>SUM(AY40:AZ40)</f>
        <v>3072</v>
      </c>
      <c r="BB40" s="125">
        <f>IF(BA40&gt;E40,E40,BA40)</f>
        <v>3072</v>
      </c>
      <c r="BD40">
        <f>IF(BB40&lt;BA40,((BA40-BB40)/(BA40/$F$2))*G40*$C$3,0)</f>
        <v>0</v>
      </c>
      <c r="BE40">
        <f>BD40</f>
        <v>0</v>
      </c>
      <c r="BF40">
        <f>IF(BE40&gt;H40,H40,BE40)</f>
        <v>0</v>
      </c>
      <c r="BG40">
        <f>SUM(BB40,BF40)</f>
        <v>3072</v>
      </c>
      <c r="BI40">
        <v>8000</v>
      </c>
      <c r="BJ40" s="44">
        <v>15100</v>
      </c>
      <c r="BK40" s="81">
        <f>BG40/BJ40</f>
        <v>0.20344370860927152</v>
      </c>
      <c r="BL40" s="81">
        <f>((AT40/BJ40)*100)+(BK40*100)-AU40</f>
        <v>20.344370860927153</v>
      </c>
      <c r="BM40" s="81">
        <f>(BK40*2*100)-((AC40+AD40)*2)</f>
        <v>-157.31125827814569</v>
      </c>
      <c r="BN40" s="81">
        <f>SUM(BL40:BM40)</f>
        <v>-136.96688741721854</v>
      </c>
      <c r="BO40" s="81">
        <f ca="1">BN40-$K$5</f>
        <v>-526.0397350993378</v>
      </c>
      <c r="BP40" t="s">
        <v>900</v>
      </c>
      <c r="BQ40" t="s">
        <v>899</v>
      </c>
      <c r="BS40" t="str">
        <f t="shared" si="0"/>
        <v>CBA - Awards QFF</v>
      </c>
    </row>
    <row r="41" spans="1:71">
      <c r="A41" t="s">
        <v>104</v>
      </c>
      <c r="B41" s="51" t="s">
        <v>109</v>
      </c>
      <c r="C41" s="37">
        <v>1</v>
      </c>
      <c r="D41" s="38"/>
      <c r="E41" s="38"/>
      <c r="F41" s="37"/>
      <c r="G41" s="38"/>
      <c r="H41" s="38"/>
      <c r="I41" s="37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7">
        <v>19.989999999999998</v>
      </c>
      <c r="Z41">
        <v>21.74</v>
      </c>
      <c r="AB41">
        <v>44</v>
      </c>
      <c r="AC41">
        <v>65</v>
      </c>
      <c r="AI41">
        <v>6000</v>
      </c>
      <c r="AT41">
        <v>10000</v>
      </c>
      <c r="AV41" s="58">
        <v>41931</v>
      </c>
      <c r="AY41" s="125">
        <f>$C$2*C41</f>
        <v>0</v>
      </c>
      <c r="AZ41" s="125">
        <f>$G$3*D41</f>
        <v>0</v>
      </c>
      <c r="BA41" s="125">
        <f>SUM(AY41:AZ41)</f>
        <v>0</v>
      </c>
      <c r="BB41" s="125">
        <f>IF(E41=0,BA41,IF(BA41&gt;E41,E41,BA41))</f>
        <v>0</v>
      </c>
      <c r="BG41">
        <f>SUM(BB41,BF41)*12</f>
        <v>0</v>
      </c>
      <c r="BJ41" s="44">
        <v>20000</v>
      </c>
      <c r="BK41" s="81">
        <f>BG41/BJ41</f>
        <v>0</v>
      </c>
      <c r="BL41" s="81">
        <f>((AT41/BJ41)*100)+(BK41*100)-AU41</f>
        <v>50</v>
      </c>
      <c r="BM41" s="81">
        <f>(BK41*2*100)-((AC41+AD41)*2)</f>
        <v>-130</v>
      </c>
      <c r="BN41" s="81">
        <f>SUM(BL41:BM41)</f>
        <v>-80</v>
      </c>
      <c r="BO41" s="81">
        <f ca="1">BN41-$K$5</f>
        <v>-469.07284768211923</v>
      </c>
      <c r="BP41" t="s">
        <v>921</v>
      </c>
      <c r="BQ41" t="s">
        <v>872</v>
      </c>
      <c r="BS41" t="str">
        <f t="shared" si="0"/>
        <v>NAB - flyBuys Rewards</v>
      </c>
    </row>
    <row r="42" spans="1:71">
      <c r="A42" s="44" t="s">
        <v>133</v>
      </c>
      <c r="B42" s="52" t="s">
        <v>202</v>
      </c>
      <c r="C42" s="45"/>
      <c r="D42" s="50"/>
      <c r="E42" s="46"/>
      <c r="F42" s="45"/>
      <c r="G42" s="46"/>
      <c r="H42" s="46"/>
      <c r="I42" s="45">
        <v>1</v>
      </c>
      <c r="J42" s="46">
        <v>1</v>
      </c>
      <c r="K42" s="46">
        <v>1</v>
      </c>
      <c r="L42" s="46">
        <v>1</v>
      </c>
      <c r="M42" s="46">
        <v>0.5</v>
      </c>
      <c r="N42" s="46">
        <v>3</v>
      </c>
      <c r="O42" s="46">
        <v>2</v>
      </c>
      <c r="P42" s="46">
        <v>2</v>
      </c>
      <c r="Q42" s="46">
        <v>2</v>
      </c>
      <c r="R42" s="46">
        <v>2</v>
      </c>
      <c r="S42" s="46">
        <v>2</v>
      </c>
      <c r="T42" s="46">
        <v>2</v>
      </c>
      <c r="U42" s="46">
        <v>0.5</v>
      </c>
      <c r="V42" s="46">
        <v>0.5</v>
      </c>
      <c r="W42" s="46">
        <v>0.5</v>
      </c>
      <c r="X42" s="46">
        <v>1</v>
      </c>
      <c r="Y42" s="45">
        <v>20.74</v>
      </c>
      <c r="Z42" s="44">
        <v>0</v>
      </c>
      <c r="AA42" s="44">
        <v>0</v>
      </c>
      <c r="AB42" s="44">
        <v>44</v>
      </c>
      <c r="AC42" s="44">
        <v>349</v>
      </c>
      <c r="AD42" s="44"/>
      <c r="AE42" s="44">
        <v>0</v>
      </c>
      <c r="AF42" s="44">
        <v>30</v>
      </c>
      <c r="AG42" s="44">
        <v>15</v>
      </c>
      <c r="AH42" s="44"/>
      <c r="AI42" s="44">
        <v>3000</v>
      </c>
      <c r="AJ42" s="44">
        <v>65000</v>
      </c>
      <c r="AK42" s="44">
        <v>2.5</v>
      </c>
      <c r="AL42" s="44" t="s">
        <v>38</v>
      </c>
      <c r="AM42" s="44">
        <v>1</v>
      </c>
      <c r="AN42" s="44">
        <v>1</v>
      </c>
      <c r="AO42" s="44">
        <v>1</v>
      </c>
      <c r="AP42" s="44"/>
      <c r="AQ42" s="44">
        <v>0.99</v>
      </c>
      <c r="AR42" s="44">
        <v>1</v>
      </c>
      <c r="AS42" s="44">
        <v>6</v>
      </c>
      <c r="AT42" s="44">
        <v>50000</v>
      </c>
      <c r="AU42" s="44">
        <v>349</v>
      </c>
      <c r="AV42" s="44"/>
      <c r="AW42" s="44"/>
      <c r="AX42" s="44">
        <v>1</v>
      </c>
      <c r="AY42" s="44">
        <f ca="1">(I42*Main!$D$43)+(Card2!J50*Main!$D$45)+(Card2!L50*Main!$D$46)+(Card2!M50*Main!$D$53)+(Card2!N50*Main!$D$50)+(Card2!O50*Main!$D$54)+(Card2!P50*Main!$D$55)+(Card2!W50*Main!$D$51)+((Main!$D$44+Main!$D$47+Main!$D$48+Main!$D$49+Main!$D$52+Main!$D$56)*Card2!X50)</f>
        <v>1407.035814071628</v>
      </c>
      <c r="AZ42" s="44"/>
      <c r="BA42" s="125">
        <f ca="1">SUM(AY42:AZ42)</f>
        <v>1407.035814071628</v>
      </c>
      <c r="BB42" s="125">
        <f ca="1">IF(E42=0,BA42,IF(BA42&gt;E42,E42,BA42))</f>
        <v>1407.035814071628</v>
      </c>
      <c r="BC42" s="44"/>
      <c r="BD42">
        <f ca="1">IF(BB42&lt;BA42,((BA42-BB42)/(BA42/$F$2))*G42*$C$3,0)</f>
        <v>0</v>
      </c>
      <c r="BE42">
        <f ca="1">BD42</f>
        <v>0</v>
      </c>
      <c r="BF42">
        <f ca="1">IF(BE42&gt;H42,H42,BE42)</f>
        <v>0</v>
      </c>
      <c r="BG42">
        <f ca="1">SUM(BB42,BF42)*12</f>
        <v>16884.429768859536</v>
      </c>
      <c r="BH42" s="44"/>
      <c r="BI42" s="44">
        <v>6900</v>
      </c>
      <c r="BJ42" s="44">
        <v>13500</v>
      </c>
      <c r="BK42" s="81">
        <f ca="1">BG42/BJ42</f>
        <v>1.2506985013970027</v>
      </c>
      <c r="BL42" s="81">
        <f ca="1">((AT42/BJ42)*100)+(BK42*100)-AU42</f>
        <v>146.44022051007062</v>
      </c>
      <c r="BM42" s="81">
        <f ca="1">(BK42*2*100)-((AC42+AD42)*2)</f>
        <v>-447.86029972059947</v>
      </c>
      <c r="BN42" s="81">
        <f ca="1">SUM(BL42:BM42)</f>
        <v>-301.42007921052885</v>
      </c>
      <c r="BO42" s="81">
        <f ca="1">BN42-$K$5</f>
        <v>-690.49292689264803</v>
      </c>
      <c r="BP42" s="33" t="s">
        <v>229</v>
      </c>
      <c r="BQ42" t="s">
        <v>930</v>
      </c>
      <c r="BS42" t="str">
        <f t="shared" si="0"/>
        <v>American Express - Velocity Platinum</v>
      </c>
    </row>
    <row r="43" spans="1:71" ht="25.5">
      <c r="A43" s="44" t="s">
        <v>133</v>
      </c>
      <c r="B43" s="52" t="s">
        <v>199</v>
      </c>
      <c r="C43" s="45"/>
      <c r="D43" s="46"/>
      <c r="E43" s="46"/>
      <c r="F43" s="45"/>
      <c r="G43" s="46"/>
      <c r="H43" s="46"/>
      <c r="I43" s="45">
        <v>1</v>
      </c>
      <c r="J43" s="46">
        <v>1</v>
      </c>
      <c r="K43" s="46">
        <v>1</v>
      </c>
      <c r="L43" s="46">
        <v>1</v>
      </c>
      <c r="M43" s="46">
        <v>0.5</v>
      </c>
      <c r="N43" s="46">
        <v>3</v>
      </c>
      <c r="O43" s="46">
        <v>2</v>
      </c>
      <c r="P43" s="46">
        <v>2</v>
      </c>
      <c r="Q43" s="46">
        <v>2</v>
      </c>
      <c r="R43" s="46">
        <v>2</v>
      </c>
      <c r="S43" s="46">
        <v>2</v>
      </c>
      <c r="T43" s="46">
        <v>2</v>
      </c>
      <c r="U43" s="46">
        <v>0.5</v>
      </c>
      <c r="V43" s="46">
        <v>0.5</v>
      </c>
      <c r="W43" s="46">
        <v>0.5</v>
      </c>
      <c r="X43" s="46">
        <v>1</v>
      </c>
      <c r="Y43" s="45">
        <v>20.74</v>
      </c>
      <c r="Z43" s="44">
        <v>0</v>
      </c>
      <c r="AA43" s="44">
        <v>0</v>
      </c>
      <c r="AB43" s="44">
        <v>44</v>
      </c>
      <c r="AC43" s="44">
        <v>450</v>
      </c>
      <c r="AD43" s="44"/>
      <c r="AE43" s="44"/>
      <c r="AF43" s="44">
        <v>30</v>
      </c>
      <c r="AG43" s="44">
        <v>30</v>
      </c>
      <c r="AH43" s="44"/>
      <c r="AI43" s="44">
        <v>3000</v>
      </c>
      <c r="AJ43" s="44">
        <v>65000</v>
      </c>
      <c r="AK43" s="44">
        <v>2.5</v>
      </c>
      <c r="AL43" s="44" t="s">
        <v>72</v>
      </c>
      <c r="AM43" s="44">
        <v>1</v>
      </c>
      <c r="AN43" s="44">
        <v>1</v>
      </c>
      <c r="AO43" s="44">
        <v>1</v>
      </c>
      <c r="AP43" s="44"/>
      <c r="AQ43" s="44">
        <v>0.99</v>
      </c>
      <c r="AR43" s="44">
        <v>1</v>
      </c>
      <c r="AS43" s="44">
        <v>6</v>
      </c>
      <c r="AT43" s="44">
        <v>50000</v>
      </c>
      <c r="AU43" s="44">
        <v>250</v>
      </c>
      <c r="AV43" s="44"/>
      <c r="AW43" s="44">
        <v>1</v>
      </c>
      <c r="AX43" s="44">
        <v>1</v>
      </c>
      <c r="AY43" s="44">
        <f ca="1">(I43*Main!$D$43)+(Card2!J47*Main!$D$45)+(Card2!L47*Main!$D$46)+(Card2!M47*Main!$D$53)+(Card2!N47*Main!$D$50)+(Card2!O47*Main!$D$54)+(Card2!P47*Main!$D$55)+(Card2!W47*Main!$D$51)+((Main!$D$44+Main!$D$47+Main!$D$48+Main!$D$49+Main!$D$52+Main!$D$56)*Card2!X47)</f>
        <v>1407.035814071628</v>
      </c>
      <c r="AZ43" s="44"/>
      <c r="BA43" s="125">
        <f ca="1">SUM(AY43:AZ43)</f>
        <v>1407.035814071628</v>
      </c>
      <c r="BB43" s="125">
        <f ca="1">IF(E43=0,BA43,IF(BA43&gt;E43,E43,BA43))</f>
        <v>1407.035814071628</v>
      </c>
      <c r="BC43" s="44"/>
      <c r="BD43">
        <f ca="1">IF(BB43&lt;BA43,((BA43-BB43)/(BA43/$F$2))*G43*$C$3,0)</f>
        <v>0</v>
      </c>
      <c r="BE43">
        <f ca="1">BD43</f>
        <v>0</v>
      </c>
      <c r="BF43">
        <f ca="1">IF(BE43&gt;H43,H43,BE43)</f>
        <v>0</v>
      </c>
      <c r="BG43">
        <f ca="1">SUM(BB43,BF43)*12</f>
        <v>16884.429768859536</v>
      </c>
      <c r="BH43" s="44"/>
      <c r="BI43" s="44">
        <v>8000</v>
      </c>
      <c r="BJ43" s="44">
        <v>15100</v>
      </c>
      <c r="BK43" s="81">
        <f ca="1">BG43/BJ43</f>
        <v>1.1181741568781149</v>
      </c>
      <c r="BL43" s="81">
        <f ca="1">((AT43/BJ43)*100)+(BK43*100)-AU43</f>
        <v>192.94324350238105</v>
      </c>
      <c r="BM43" s="81">
        <f ca="1">(BK43*2*100)-((AC43+AD43)*2)</f>
        <v>-676.36516862437702</v>
      </c>
      <c r="BN43" s="81">
        <f ca="1">SUM(BL43:BM43)</f>
        <v>-483.42192512199597</v>
      </c>
      <c r="BO43" s="81">
        <f ca="1">BN43-$K$5</f>
        <v>-872.4947728041152</v>
      </c>
      <c r="BP43" s="33" t="s">
        <v>222</v>
      </c>
      <c r="BQ43" t="s">
        <v>927</v>
      </c>
      <c r="BS43" t="str">
        <f t="shared" si="0"/>
        <v>American Express - Qantas American Express Ultimate Card</v>
      </c>
    </row>
    <row r="44" spans="1:71" ht="25.5">
      <c r="A44" s="44" t="s">
        <v>133</v>
      </c>
      <c r="B44" s="52" t="s">
        <v>164</v>
      </c>
      <c r="C44" s="45"/>
      <c r="D44" s="50"/>
      <c r="E44" s="46">
        <v>150000</v>
      </c>
      <c r="F44" s="45"/>
      <c r="G44" s="50">
        <v>0.5</v>
      </c>
      <c r="H44" s="46"/>
      <c r="I44" s="45">
        <v>1</v>
      </c>
      <c r="J44" s="46">
        <v>1</v>
      </c>
      <c r="K44" s="46">
        <v>1</v>
      </c>
      <c r="L44" s="46">
        <v>1</v>
      </c>
      <c r="M44" s="46">
        <v>0.5</v>
      </c>
      <c r="N44" s="46">
        <v>3</v>
      </c>
      <c r="O44" s="46">
        <v>2</v>
      </c>
      <c r="P44" s="46">
        <v>2</v>
      </c>
      <c r="Q44" s="46">
        <v>2</v>
      </c>
      <c r="R44" s="46">
        <v>2</v>
      </c>
      <c r="S44" s="46">
        <v>2</v>
      </c>
      <c r="T44" s="46">
        <v>2</v>
      </c>
      <c r="U44" s="46">
        <v>0.5</v>
      </c>
      <c r="V44" s="46">
        <v>0.5</v>
      </c>
      <c r="W44" s="46">
        <v>0.5</v>
      </c>
      <c r="X44" s="46">
        <v>1</v>
      </c>
      <c r="Y44" s="45">
        <v>20.74</v>
      </c>
      <c r="Z44" s="44">
        <v>0</v>
      </c>
      <c r="AA44" s="44">
        <v>0</v>
      </c>
      <c r="AB44" s="44">
        <v>55</v>
      </c>
      <c r="AC44" s="44">
        <v>395</v>
      </c>
      <c r="AD44" s="44"/>
      <c r="AE44" s="44">
        <v>0</v>
      </c>
      <c r="AF44" s="44">
        <v>30</v>
      </c>
      <c r="AG44" s="44">
        <v>15</v>
      </c>
      <c r="AH44" s="44"/>
      <c r="AI44" s="44">
        <v>3000</v>
      </c>
      <c r="AJ44" s="44">
        <v>65000</v>
      </c>
      <c r="AK44" s="44">
        <v>2.5</v>
      </c>
      <c r="AL44" s="44" t="s">
        <v>218</v>
      </c>
      <c r="AM44" s="44">
        <v>1</v>
      </c>
      <c r="AN44" s="44">
        <v>1</v>
      </c>
      <c r="AO44" s="44">
        <v>1</v>
      </c>
      <c r="AP44" s="44"/>
      <c r="AQ44" s="44">
        <v>99</v>
      </c>
      <c r="AR44" s="44">
        <v>1</v>
      </c>
      <c r="AS44" s="44">
        <v>6</v>
      </c>
      <c r="AT44" s="44">
        <v>30000</v>
      </c>
      <c r="AU44" s="44">
        <v>395</v>
      </c>
      <c r="AV44" s="44"/>
      <c r="AW44" s="44">
        <v>1</v>
      </c>
      <c r="AX44" s="44">
        <v>1</v>
      </c>
      <c r="AY44" s="44">
        <f ca="1">(I44*Main!$D$43)+(Card2!J40*Main!$D$45)+(Card2!L40*Main!$D$46)+(Card2!M40*Main!$D$53)+(Card2!N40*Main!$D$50)+(Card2!O40*Main!$D$54)+(Card2!P40*Main!$D$55)+(Card2!W40*Main!$D$51)+((Main!$D$44+Main!$D$47+Main!$D$48+Main!$D$49+Main!$D$52+Main!$D$56)*Card2!X40)</f>
        <v>1407.035814071628</v>
      </c>
      <c r="AZ44" s="44"/>
      <c r="BA44" s="125">
        <f ca="1">SUM(AY44:AZ44)</f>
        <v>1407.035814071628</v>
      </c>
      <c r="BB44" s="125">
        <f ca="1">IF(E44=0,BA44,IF(BA44&gt;E44,E44,BA44))</f>
        <v>1407.035814071628</v>
      </c>
      <c r="BC44" s="44"/>
      <c r="BD44">
        <f ca="1">IF(BB44&lt;BA44,((BA44-BB44)/(BA44/$F$2))*G44*$C$3,0)</f>
        <v>0</v>
      </c>
      <c r="BE44">
        <f ca="1">BD44</f>
        <v>0</v>
      </c>
      <c r="BF44">
        <f ca="1">IF(BE44&gt;H44,H44,BE44)</f>
        <v>0</v>
      </c>
      <c r="BG44">
        <f ca="1">SUM(BB44,BF44)*12</f>
        <v>16884.429768859536</v>
      </c>
      <c r="BH44" s="44"/>
      <c r="BI44" s="44">
        <v>6900</v>
      </c>
      <c r="BJ44" s="44">
        <v>13500</v>
      </c>
      <c r="BK44" s="81">
        <f ca="1">BG44/BJ44</f>
        <v>1.2506985013970027</v>
      </c>
      <c r="BL44" s="81">
        <f ca="1">((AT44/BJ44)*100)+(BK44*100)-AU44</f>
        <v>-47.707927638077535</v>
      </c>
      <c r="BM44" s="81">
        <f ca="1">(BK44*2*100)-((AC44+AD44)*2)</f>
        <v>-539.86029972059941</v>
      </c>
      <c r="BN44" s="81">
        <f ca="1">SUM(BL44:BM44)</f>
        <v>-587.56822735867695</v>
      </c>
      <c r="BO44" s="81">
        <f ca="1">BN44-$K$5</f>
        <v>-976.64107504079618</v>
      </c>
      <c r="BP44" s="33" t="s">
        <v>225</v>
      </c>
      <c r="BQ44" t="s">
        <v>922</v>
      </c>
      <c r="BS44" t="str">
        <f t="shared" si="0"/>
        <v>American Express - Platinum Reserve Credit Card</v>
      </c>
    </row>
    <row r="45" spans="1:71">
      <c r="A45" s="44" t="s">
        <v>133</v>
      </c>
      <c r="B45" s="52" t="s">
        <v>178</v>
      </c>
      <c r="C45" s="45"/>
      <c r="D45" s="50"/>
      <c r="E45" s="46">
        <v>300000</v>
      </c>
      <c r="F45" s="45"/>
      <c r="G45" s="50">
        <v>1</v>
      </c>
      <c r="H45" s="46"/>
      <c r="I45" s="45">
        <v>1</v>
      </c>
      <c r="J45" s="46">
        <v>1</v>
      </c>
      <c r="K45" s="46">
        <v>1</v>
      </c>
      <c r="L45" s="46">
        <v>1</v>
      </c>
      <c r="M45" s="46">
        <v>0.5</v>
      </c>
      <c r="N45" s="46">
        <v>3</v>
      </c>
      <c r="O45" s="46">
        <v>2</v>
      </c>
      <c r="P45" s="46">
        <v>2</v>
      </c>
      <c r="Q45" s="46">
        <v>2</v>
      </c>
      <c r="R45" s="46">
        <v>2</v>
      </c>
      <c r="S45" s="46">
        <v>2</v>
      </c>
      <c r="T45" s="46">
        <v>2</v>
      </c>
      <c r="U45" s="46">
        <v>0.5</v>
      </c>
      <c r="V45" s="46">
        <v>0.5</v>
      </c>
      <c r="W45" s="46">
        <v>0.5</v>
      </c>
      <c r="X45" s="46">
        <v>1</v>
      </c>
      <c r="Y45" s="45">
        <v>0</v>
      </c>
      <c r="Z45" s="44">
        <v>0</v>
      </c>
      <c r="AA45" s="44">
        <v>0</v>
      </c>
      <c r="AB45" s="44"/>
      <c r="AC45" s="44">
        <v>1200</v>
      </c>
      <c r="AD45" s="44"/>
      <c r="AE45" s="44"/>
      <c r="AF45" s="44">
        <v>6</v>
      </c>
      <c r="AG45" s="44">
        <v>15</v>
      </c>
      <c r="AH45" s="44"/>
      <c r="AI45" s="44">
        <v>0</v>
      </c>
      <c r="AJ45" s="44">
        <v>100000</v>
      </c>
      <c r="AK45" s="47">
        <v>1</v>
      </c>
      <c r="AL45" s="44" t="s">
        <v>218</v>
      </c>
      <c r="AM45" s="44">
        <v>1</v>
      </c>
      <c r="AN45" s="44">
        <v>1</v>
      </c>
      <c r="AO45" s="44">
        <v>1</v>
      </c>
      <c r="AP45" s="44"/>
      <c r="AQ45" s="44"/>
      <c r="AR45" s="44"/>
      <c r="AS45" s="44"/>
      <c r="AT45" s="44">
        <v>80000</v>
      </c>
      <c r="AU45" s="44">
        <v>1200</v>
      </c>
      <c r="AV45" s="44"/>
      <c r="AW45" s="44">
        <v>1</v>
      </c>
      <c r="AX45" s="44">
        <v>1</v>
      </c>
      <c r="AY45" s="44">
        <f ca="1">(I45*Main!$D$43)+(Card2!J44*Main!$D$45)+(Card2!L44*Main!$D$46)+(Card2!M44*Main!$D$53)+(Card2!N44*Main!$D$50)+(Card2!O44*Main!$D$54)+(Card2!P44*Main!$D$55)+(Card2!W44*Main!$D$51)+((Main!$D$44+Main!$D$47+Main!$D$48+Main!$D$49+Main!$D$52+Main!$D$56)*Card2!X44)</f>
        <v>6129.8418846837694</v>
      </c>
      <c r="AZ45" s="44"/>
      <c r="BA45" s="125">
        <f ca="1">SUM(AY45:AZ45)</f>
        <v>6129.8418846837694</v>
      </c>
      <c r="BB45" s="125">
        <f ca="1">IF(E45=0,BA45,IF(BA45&gt;E45,E45,BA45))</f>
        <v>6129.8418846837694</v>
      </c>
      <c r="BC45" s="44"/>
      <c r="BD45">
        <f ca="1">IF(BB45&lt;BA45,((BA45-BB45)/(BA45/$F$2))*G45*$C$3,0)</f>
        <v>0</v>
      </c>
      <c r="BE45">
        <f ca="1">BD45</f>
        <v>0</v>
      </c>
      <c r="BF45">
        <f ca="1">IF(BE45&gt;H45,H45,BE45)</f>
        <v>0</v>
      </c>
      <c r="BG45">
        <f ca="1">SUM(BB45,BF45)*12</f>
        <v>73558.102616205229</v>
      </c>
      <c r="BH45" s="44"/>
      <c r="BI45" s="44">
        <v>6900</v>
      </c>
      <c r="BJ45" s="44">
        <v>13500</v>
      </c>
      <c r="BK45" s="81">
        <f ca="1">BG45/BJ45</f>
        <v>5.448748341941128</v>
      </c>
      <c r="BL45" s="81">
        <f ca="1">((AT45/BJ45)*100)+(BK45*100)-AU45</f>
        <v>-62.532573213294654</v>
      </c>
      <c r="BM45" s="81">
        <f ca="1">(BK45*2*100)-((AC45+AD45)*2)</f>
        <v>-1310.2503316117743</v>
      </c>
      <c r="BN45" s="81">
        <f ca="1">SUM(BL45:BM45)</f>
        <v>-1372.782904825069</v>
      </c>
      <c r="BO45" s="81">
        <f ca="1">BN45-$K$5</f>
        <v>-1761.8557525071883</v>
      </c>
      <c r="BP45" t="s">
        <v>223</v>
      </c>
      <c r="BQ45" t="s">
        <v>925</v>
      </c>
      <c r="BS45" t="str">
        <f t="shared" si="0"/>
        <v>American Express - Platinum</v>
      </c>
    </row>
    <row r="46" spans="1:71">
      <c r="A46" t="s">
        <v>74</v>
      </c>
      <c r="B46" s="51" t="s">
        <v>166</v>
      </c>
      <c r="C46" s="35"/>
      <c r="D46" s="36"/>
      <c r="E46" s="36"/>
      <c r="F46" s="35"/>
      <c r="G46" s="36"/>
      <c r="H46" s="36"/>
      <c r="I46" s="35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7"/>
      <c r="AQ46" s="84">
        <v>0</v>
      </c>
      <c r="AR46">
        <v>0</v>
      </c>
      <c r="AS46">
        <v>16</v>
      </c>
      <c r="AY46" s="125">
        <f>$G$4*C46</f>
        <v>0</v>
      </c>
      <c r="AZ46" s="125">
        <f>$G$3*D46</f>
        <v>0</v>
      </c>
      <c r="BA46" s="125">
        <f>SUM(AY46:AZ46)</f>
        <v>0</v>
      </c>
      <c r="BB46" s="125">
        <f>IF(E46=0,BA46,IF(BA46&gt;E46,E46,BA46))</f>
        <v>0</v>
      </c>
      <c r="BG46">
        <f>SUM(BB46,BF46)*12</f>
        <v>0</v>
      </c>
      <c r="BK46" s="81"/>
      <c r="BL46" s="81"/>
      <c r="BM46" s="81"/>
      <c r="BN46" s="81"/>
      <c r="BO46" s="81">
        <f ca="1">BN46-$K$5</f>
        <v>-389.07284768211923</v>
      </c>
      <c r="BP46" t="s">
        <v>888</v>
      </c>
      <c r="BQ46" t="s">
        <v>883</v>
      </c>
      <c r="BS46" t="str">
        <f t="shared" si="0"/>
        <v>ANZ - Balance Visa</v>
      </c>
    </row>
    <row r="47" spans="1:71">
      <c r="A47" t="s">
        <v>104</v>
      </c>
      <c r="B47" s="51" t="s">
        <v>107</v>
      </c>
      <c r="C47" s="37">
        <v>0.5</v>
      </c>
      <c r="D47" s="36">
        <v>1.5</v>
      </c>
      <c r="E47" s="38">
        <v>100000</v>
      </c>
      <c r="F47" s="37"/>
      <c r="G47" s="38"/>
      <c r="H47" s="38"/>
      <c r="I47" s="37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7">
        <v>19.989999999999998</v>
      </c>
      <c r="Z47">
        <v>21.74</v>
      </c>
      <c r="AB47">
        <v>44</v>
      </c>
      <c r="AC47">
        <v>250</v>
      </c>
      <c r="AI47">
        <v>6000</v>
      </c>
      <c r="AM47">
        <v>1</v>
      </c>
      <c r="AN47">
        <v>1</v>
      </c>
      <c r="AO47">
        <v>1</v>
      </c>
      <c r="AP47" s="90">
        <v>1</v>
      </c>
      <c r="AT47">
        <v>40000</v>
      </c>
      <c r="AV47" s="58">
        <v>41931</v>
      </c>
      <c r="AY47" s="125">
        <f>$G$4*C47</f>
        <v>800</v>
      </c>
      <c r="AZ47" s="125">
        <f>$G$3*D47</f>
        <v>600</v>
      </c>
      <c r="BA47" s="125">
        <f>SUM(AY47:AZ47)</f>
        <v>1400</v>
      </c>
      <c r="BB47" s="125">
        <f>IF(E47=0,BA47,IF(BA47&gt;E47,E47,BA47))</f>
        <v>1400</v>
      </c>
      <c r="BG47">
        <f>SUM(BB47,BF47)*12</f>
        <v>16800</v>
      </c>
      <c r="BI47" s="44">
        <v>6900</v>
      </c>
      <c r="BK47" s="81"/>
      <c r="BL47" s="81"/>
      <c r="BM47" s="81"/>
      <c r="BN47" s="81"/>
      <c r="BO47" s="81">
        <f ca="1">BN47-$K$5</f>
        <v>-389.07284768211923</v>
      </c>
      <c r="BP47" t="s">
        <v>919</v>
      </c>
      <c r="BQ47" t="s">
        <v>871</v>
      </c>
      <c r="BS47" t="str">
        <f t="shared" si="0"/>
        <v>NAB - Velocity Rewards Premium</v>
      </c>
    </row>
    <row r="48" spans="1:71">
      <c r="A48" t="s">
        <v>104</v>
      </c>
      <c r="B48" s="51" t="s">
        <v>108</v>
      </c>
      <c r="C48" s="37">
        <v>0.5</v>
      </c>
      <c r="D48" s="36">
        <v>1</v>
      </c>
      <c r="E48" s="38">
        <v>100000</v>
      </c>
      <c r="F48" s="37"/>
      <c r="G48" s="38"/>
      <c r="H48" s="38"/>
      <c r="I48" s="3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7">
        <v>19.989999999999998</v>
      </c>
      <c r="Z48">
        <v>21.74</v>
      </c>
      <c r="AB48">
        <v>44</v>
      </c>
      <c r="AC48">
        <v>65</v>
      </c>
      <c r="AI48">
        <v>500</v>
      </c>
      <c r="AP48" s="90">
        <v>1</v>
      </c>
      <c r="AT48">
        <v>20000</v>
      </c>
      <c r="AV48" s="58">
        <v>41931</v>
      </c>
      <c r="AY48" s="125">
        <f>$G$4*C48</f>
        <v>800</v>
      </c>
      <c r="AZ48" s="125">
        <f>$G$3*D48</f>
        <v>400</v>
      </c>
      <c r="BA48" s="125">
        <f>SUM(AY48:AZ48)</f>
        <v>1200</v>
      </c>
      <c r="BB48" s="125">
        <f>IF(E48=0,BA48,IF(BA48&gt;E48,E48,BA48))</f>
        <v>1200</v>
      </c>
      <c r="BG48" s="126">
        <f>SUM(BB48,BF48)*12</f>
        <v>14400</v>
      </c>
      <c r="BI48" s="44">
        <v>6900</v>
      </c>
      <c r="BK48" s="81"/>
      <c r="BL48" s="81"/>
      <c r="BM48" s="81"/>
      <c r="BN48" s="81"/>
      <c r="BO48" s="81">
        <f ca="1">BN48-$K$5</f>
        <v>-389.07284768211923</v>
      </c>
      <c r="BP48" t="s">
        <v>920</v>
      </c>
      <c r="BQ48" t="s">
        <v>870</v>
      </c>
      <c r="BS48" t="str">
        <f t="shared" si="0"/>
        <v>NAB - Velocity Rewards</v>
      </c>
    </row>
    <row r="49" spans="1:71">
      <c r="A49" t="s">
        <v>110</v>
      </c>
      <c r="B49" s="51" t="s">
        <v>111</v>
      </c>
      <c r="C49" s="37">
        <v>0.5</v>
      </c>
      <c r="D49" s="38"/>
      <c r="E49" s="38"/>
      <c r="F49" s="37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>
        <v>17.989999999999998</v>
      </c>
      <c r="Z49">
        <v>17.989999999999998</v>
      </c>
      <c r="AB49">
        <v>62</v>
      </c>
      <c r="AC49">
        <v>0</v>
      </c>
      <c r="AY49" s="125">
        <f>$C$2*C49</f>
        <v>0</v>
      </c>
      <c r="AZ49" s="125"/>
      <c r="BA49" s="125">
        <f>SUM(AY49:AZ49)</f>
        <v>0</v>
      </c>
      <c r="BB49" s="125">
        <f>IF(E49=0,BA49,IF(BA49&gt;E49,E49,BA49))</f>
        <v>0</v>
      </c>
      <c r="BG49">
        <f>SUM(BB49,BF49)*12</f>
        <v>0</v>
      </c>
      <c r="BK49" s="81"/>
      <c r="BL49" s="81"/>
      <c r="BM49" s="81"/>
      <c r="BN49" s="81"/>
      <c r="BO49" s="81">
        <f ca="1">BN49-$K$5</f>
        <v>-389.07284768211923</v>
      </c>
      <c r="BQ49" t="s">
        <v>873</v>
      </c>
      <c r="BS49" t="str">
        <f t="shared" si="0"/>
        <v>Coles - No Annual Fee Mastercard</v>
      </c>
    </row>
    <row r="50" spans="1:71">
      <c r="A50" t="s">
        <v>110</v>
      </c>
      <c r="B50" s="51" t="s">
        <v>112</v>
      </c>
      <c r="C50" s="37">
        <v>2</v>
      </c>
      <c r="D50" s="38"/>
      <c r="E50" s="38"/>
      <c r="F50" s="37"/>
      <c r="G50" s="38"/>
      <c r="H50" s="38"/>
      <c r="I50" s="3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7">
        <v>19.989999999999998</v>
      </c>
      <c r="Z50">
        <v>19.989999999999998</v>
      </c>
      <c r="AB50">
        <v>62</v>
      </c>
      <c r="AC50">
        <v>49</v>
      </c>
      <c r="AY50" s="125">
        <f>$C$2*C50</f>
        <v>0</v>
      </c>
      <c r="AZ50" s="125"/>
      <c r="BA50" s="125">
        <f>SUM(AY50:AZ50)</f>
        <v>0</v>
      </c>
      <c r="BB50" s="125">
        <f>IF(E50=0,BA50,IF(BA50&gt;E50,E50,BA50))</f>
        <v>0</v>
      </c>
      <c r="BG50">
        <f>SUM(BB50,BF50)*12</f>
        <v>0</v>
      </c>
      <c r="BK50" s="81"/>
      <c r="BL50" s="81"/>
      <c r="BM50" s="81"/>
      <c r="BN50" s="81"/>
      <c r="BO50" s="81">
        <f ca="1">BN50-$K$5</f>
        <v>-389.07284768211923</v>
      </c>
      <c r="BQ50" t="s">
        <v>874</v>
      </c>
      <c r="BS50" t="str">
        <f t="shared" si="0"/>
        <v>Coles - Rewards Mastercard</v>
      </c>
    </row>
    <row r="51" spans="1:71">
      <c r="A51" s="44" t="s">
        <v>133</v>
      </c>
      <c r="B51" s="52" t="s">
        <v>133</v>
      </c>
      <c r="C51" s="45"/>
      <c r="D51" s="50"/>
      <c r="E51" s="46"/>
      <c r="F51" s="45"/>
      <c r="G51" s="46"/>
      <c r="H51" s="46"/>
      <c r="I51" s="45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5">
        <v>0</v>
      </c>
      <c r="Z51" s="44">
        <v>0</v>
      </c>
      <c r="AA51" s="44">
        <v>0</v>
      </c>
      <c r="AB51" s="44"/>
      <c r="AC51" s="44">
        <v>80</v>
      </c>
      <c r="AD51" s="44"/>
      <c r="AE51" s="44" t="s">
        <v>204</v>
      </c>
      <c r="AF51" s="44"/>
      <c r="AG51" s="44"/>
      <c r="AH51" s="44"/>
      <c r="AI51" s="44"/>
      <c r="AJ51" s="44">
        <v>35000</v>
      </c>
      <c r="AK51" s="47">
        <v>1</v>
      </c>
      <c r="AL51" s="44"/>
      <c r="AM51" s="44">
        <v>1</v>
      </c>
      <c r="AN51" s="44">
        <v>1</v>
      </c>
      <c r="AO51" s="44">
        <v>1</v>
      </c>
      <c r="AP51" s="44"/>
      <c r="AQ51" s="44"/>
      <c r="AR51" s="44"/>
      <c r="AS51" s="44"/>
      <c r="AT51" s="44"/>
      <c r="AU51" s="44"/>
      <c r="AV51" s="44"/>
      <c r="AW51" s="44"/>
      <c r="AX51" s="44"/>
      <c r="AY51" s="44">
        <f ca="1">(I51*Main!$D$43)+(Card2!J42*Main!$D$45)+(Card2!L42*Main!$D$46)+(Card2!M42*Main!$D$53)+(Card2!N42*Main!$D$50)+(Card2!O42*Main!$D$54)+(Card2!P42*Main!$D$55)+(Card2!W42*Main!$D$51)+((Main!$D$44+Main!$D$47+Main!$D$48+Main!$D$49+Main!$D$52+Main!$D$56)*Card2!X42)</f>
        <v>4722.8060706121414</v>
      </c>
      <c r="AZ51" s="44"/>
      <c r="BA51" s="125">
        <f ca="1">SUM(AY51:AZ51)</f>
        <v>4722.8060706121414</v>
      </c>
      <c r="BB51" s="125">
        <f ca="1">IF(E51=0,BA51,IF(BA51&gt;E51,E51,BA51))</f>
        <v>4722.8060706121414</v>
      </c>
      <c r="BC51" s="44"/>
      <c r="BD51">
        <f ca="1">IF(BB51&lt;BA51,((BA51-BB51)/(BA51/$F$2))*G51*$C$3,0)</f>
        <v>0</v>
      </c>
      <c r="BE51">
        <f ca="1">BD51</f>
        <v>0</v>
      </c>
      <c r="BF51">
        <f ca="1">IF(BE51&gt;H51,H51,BE51)</f>
        <v>0</v>
      </c>
      <c r="BG51">
        <f ca="1">SUM(BB51,BF51)*12</f>
        <v>56673.672847345697</v>
      </c>
      <c r="BH51" s="44"/>
      <c r="BI51" s="44"/>
      <c r="BJ51" s="44"/>
      <c r="BK51" s="81"/>
      <c r="BL51" s="81"/>
      <c r="BM51" s="81"/>
      <c r="BN51" s="81"/>
      <c r="BO51" s="81">
        <f ca="1">BN51-$K$5</f>
        <v>-389.07284768211923</v>
      </c>
      <c r="BP51" t="s">
        <v>227</v>
      </c>
      <c r="BQ51" s="33" t="s">
        <v>924</v>
      </c>
      <c r="BS51" t="str">
        <f t="shared" si="0"/>
        <v>American Express - American Express</v>
      </c>
    </row>
    <row r="52" spans="1:71" ht="25.5">
      <c r="A52" s="44" t="s">
        <v>133</v>
      </c>
      <c r="B52" s="52" t="s">
        <v>134</v>
      </c>
      <c r="C52" s="45"/>
      <c r="D52" s="46"/>
      <c r="E52" s="46"/>
      <c r="F52" s="45"/>
      <c r="G52" s="46"/>
      <c r="H52" s="46"/>
      <c r="I52" s="45">
        <v>3</v>
      </c>
      <c r="J52" s="46">
        <v>3</v>
      </c>
      <c r="K52" s="46">
        <v>2</v>
      </c>
      <c r="L52" s="46">
        <v>1</v>
      </c>
      <c r="M52" s="46">
        <v>1</v>
      </c>
      <c r="N52" s="46">
        <v>1</v>
      </c>
      <c r="O52" s="46">
        <v>1</v>
      </c>
      <c r="P52" s="46">
        <v>1</v>
      </c>
      <c r="Q52" s="46">
        <v>1</v>
      </c>
      <c r="R52" s="46">
        <v>1</v>
      </c>
      <c r="S52" s="46">
        <v>1</v>
      </c>
      <c r="T52" s="46">
        <v>1</v>
      </c>
      <c r="U52" s="46">
        <v>1</v>
      </c>
      <c r="V52" s="46">
        <v>1</v>
      </c>
      <c r="W52" s="46">
        <v>1</v>
      </c>
      <c r="X52" s="46">
        <v>1</v>
      </c>
      <c r="Y52" s="45">
        <v>20.74</v>
      </c>
      <c r="Z52" s="44">
        <v>0</v>
      </c>
      <c r="AA52" s="44">
        <v>0</v>
      </c>
      <c r="AB52" s="44">
        <v>44</v>
      </c>
      <c r="AC52" s="44">
        <v>99</v>
      </c>
      <c r="AD52" s="44"/>
      <c r="AE52" s="44">
        <v>29</v>
      </c>
      <c r="AF52" s="44">
        <v>30</v>
      </c>
      <c r="AG52" s="44">
        <v>15</v>
      </c>
      <c r="AH52" s="44"/>
      <c r="AI52" s="44">
        <v>2000</v>
      </c>
      <c r="AJ52" s="44">
        <v>40000</v>
      </c>
      <c r="AK52" s="48"/>
      <c r="AL52" s="44" t="s">
        <v>664</v>
      </c>
      <c r="AM52" s="44">
        <v>1</v>
      </c>
      <c r="AN52" s="44">
        <v>1</v>
      </c>
      <c r="AO52" s="44">
        <v>1</v>
      </c>
      <c r="AP52" s="44"/>
      <c r="AQ52" s="44"/>
      <c r="AR52" s="44"/>
      <c r="AS52" s="44"/>
      <c r="AT52" s="44">
        <v>30000</v>
      </c>
      <c r="AU52" s="44">
        <v>99</v>
      </c>
      <c r="AV52" s="44"/>
      <c r="AW52" s="44">
        <v>0.75</v>
      </c>
      <c r="AX52" s="44"/>
      <c r="AY52" s="44">
        <f ca="1">(I52*Main!$D$43)+(Card2!J52*Main!$D$45)+(Card2!L52*Main!$D$46)+(Card2!M52*Main!$D$53)+(Card2!N52*Main!$D$50)+(Card2!O52*Main!$D$54)+(Card2!P52*Main!$D$55)+(Card2!W52*Main!$D$51)+((Main!$D$44+Main!$D$47+Main!$D$48+Main!$D$49+Main!$D$52+Main!$D$56)*Card2!X52)</f>
        <v>9006.0642621285224</v>
      </c>
      <c r="AZ52" s="44"/>
      <c r="BA52" s="125">
        <f ca="1">SUM(AY52:AZ52)</f>
        <v>9006.0642621285224</v>
      </c>
      <c r="BB52" s="125">
        <f ca="1">IF(E52=0,BA52,IF(BA52&gt;E52,E52,BA52))</f>
        <v>9006.0642621285224</v>
      </c>
      <c r="BC52" s="44"/>
      <c r="BD52">
        <f ca="1">IF(BB52&lt;BA52,((BA52-BB52)/(BA52/$F$2))*G52*$C$3,0)</f>
        <v>0</v>
      </c>
      <c r="BE52">
        <f ca="1">BD52</f>
        <v>0</v>
      </c>
      <c r="BF52">
        <f ca="1">IF(BE52&gt;H52,H52,BE52)</f>
        <v>0</v>
      </c>
      <c r="BG52">
        <f ca="1">SUM(BB52,BF52)*12</f>
        <v>108072.77114554227</v>
      </c>
      <c r="BH52" s="44"/>
      <c r="BI52" s="44"/>
      <c r="BJ52" s="44"/>
      <c r="BK52" s="81"/>
      <c r="BL52" s="81"/>
      <c r="BM52" s="81"/>
      <c r="BN52" s="81"/>
      <c r="BO52" s="81">
        <f ca="1">BN52-$K$5</f>
        <v>-389.07284768211923</v>
      </c>
      <c r="BP52" s="33" t="s">
        <v>666</v>
      </c>
      <c r="BQ52" t="s">
        <v>932</v>
      </c>
      <c r="BS52" t="str">
        <f t="shared" si="0"/>
        <v>American Express - David Jones Membership Rewards</v>
      </c>
    </row>
    <row r="53" spans="1:71">
      <c r="A53" s="44" t="s">
        <v>133</v>
      </c>
      <c r="B53" s="52" t="s">
        <v>163</v>
      </c>
      <c r="C53" s="45"/>
      <c r="D53" s="46"/>
      <c r="E53" s="46"/>
      <c r="F53" s="45"/>
      <c r="G53" s="46"/>
      <c r="H53" s="46"/>
      <c r="I53" s="45">
        <v>3</v>
      </c>
      <c r="J53" s="46">
        <v>3</v>
      </c>
      <c r="K53" s="46">
        <v>4</v>
      </c>
      <c r="L53" s="46">
        <v>1</v>
      </c>
      <c r="M53" s="46">
        <v>1</v>
      </c>
      <c r="N53" s="46">
        <v>1</v>
      </c>
      <c r="O53" s="46">
        <v>1</v>
      </c>
      <c r="P53" s="46">
        <v>1</v>
      </c>
      <c r="Q53" s="46">
        <v>1</v>
      </c>
      <c r="R53" s="46">
        <v>1</v>
      </c>
      <c r="S53" s="46">
        <v>1</v>
      </c>
      <c r="T53" s="46">
        <v>1</v>
      </c>
      <c r="U53" s="46">
        <v>1</v>
      </c>
      <c r="V53" s="46">
        <v>1</v>
      </c>
      <c r="W53" s="46">
        <v>1</v>
      </c>
      <c r="X53" s="46">
        <v>1</v>
      </c>
      <c r="Y53" s="45">
        <v>20.74</v>
      </c>
      <c r="Z53" s="44">
        <v>0</v>
      </c>
      <c r="AA53" s="44">
        <v>0</v>
      </c>
      <c r="AB53" s="44">
        <v>44</v>
      </c>
      <c r="AC53" s="44">
        <v>295</v>
      </c>
      <c r="AD53" s="44"/>
      <c r="AE53" s="44">
        <v>0</v>
      </c>
      <c r="AF53" s="44">
        <v>30</v>
      </c>
      <c r="AG53" s="44"/>
      <c r="AH53" s="44"/>
      <c r="AI53" s="44">
        <v>2000</v>
      </c>
      <c r="AJ53" s="44">
        <v>65000</v>
      </c>
      <c r="AK53" s="48"/>
      <c r="AL53" s="44" t="s">
        <v>664</v>
      </c>
      <c r="AM53" s="44">
        <v>1</v>
      </c>
      <c r="AN53" s="44">
        <v>1</v>
      </c>
      <c r="AO53" s="44">
        <v>1</v>
      </c>
      <c r="AP53" s="44"/>
      <c r="AQ53" s="44"/>
      <c r="AR53" s="44"/>
      <c r="AS53" s="44"/>
      <c r="AT53" s="44">
        <v>40000</v>
      </c>
      <c r="AU53" s="44">
        <v>295</v>
      </c>
      <c r="AV53" s="44"/>
      <c r="AW53" s="44">
        <v>0.75</v>
      </c>
      <c r="AX53" s="44"/>
      <c r="AY53" s="44">
        <f ca="1">(I53*Main!$D$43)+(Card2!J53*Main!$D$45)+(Card2!L53*Main!$D$46)+(Card2!M53*Main!$D$53)+(Card2!N53*Main!$D$50)+(Card2!O53*Main!$D$54)+(Card2!P53*Main!$D$55)+(Card2!W53*Main!$D$51)+((Main!$D$44+Main!$D$47+Main!$D$48+Main!$D$49+Main!$D$52+Main!$D$56)*Card2!X53)</f>
        <v>9006.0642621285224</v>
      </c>
      <c r="AZ53" s="44"/>
      <c r="BA53" s="125">
        <f ca="1">SUM(AY53:AZ53)</f>
        <v>9006.0642621285224</v>
      </c>
      <c r="BB53" s="125">
        <f ca="1">IF(E53=0,BA53,IF(BA53&gt;E53,E53,BA53))</f>
        <v>9006.0642621285224</v>
      </c>
      <c r="BC53" s="44"/>
      <c r="BD53">
        <f ca="1">IF(BB53&lt;BA53,((BA53-BB53)/(BA53/$F$2))*G53*$C$3,0)</f>
        <v>0</v>
      </c>
      <c r="BE53">
        <f ca="1">BD53</f>
        <v>0</v>
      </c>
      <c r="BF53">
        <f ca="1">IF(BE53&gt;H53,H53,BE53)</f>
        <v>0</v>
      </c>
      <c r="BG53">
        <f ca="1">SUM(BB53,BF53)*12</f>
        <v>108072.77114554227</v>
      </c>
      <c r="BH53" s="44"/>
      <c r="BI53" s="44"/>
      <c r="BJ53" s="44"/>
      <c r="BK53" s="81"/>
      <c r="BL53" s="81"/>
      <c r="BM53" s="81"/>
      <c r="BN53" s="81"/>
      <c r="BO53" s="81">
        <f ca="1">BN53-$K$5</f>
        <v>-389.07284768211923</v>
      </c>
      <c r="BP53" t="s">
        <v>667</v>
      </c>
      <c r="BQ53" t="s">
        <v>933</v>
      </c>
      <c r="BS53" t="str">
        <f t="shared" si="0"/>
        <v>American Express - David Jones Platinum Card</v>
      </c>
    </row>
    <row r="54" spans="1:71">
      <c r="A54" s="44" t="s">
        <v>133</v>
      </c>
      <c r="B54" s="52" t="s">
        <v>735</v>
      </c>
      <c r="C54" s="45"/>
      <c r="D54" s="46"/>
      <c r="E54" s="46"/>
      <c r="F54" s="45"/>
      <c r="G54" s="46"/>
      <c r="H54" s="46"/>
      <c r="I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5">
        <v>11.99</v>
      </c>
      <c r="Z54" s="44"/>
      <c r="AA54" s="44"/>
      <c r="AB54" s="44">
        <v>55</v>
      </c>
      <c r="AC54" s="44">
        <v>65</v>
      </c>
      <c r="AD54" s="44"/>
      <c r="AE54" s="44">
        <v>0</v>
      </c>
      <c r="AF54" s="44"/>
      <c r="AG54" s="44"/>
      <c r="AH54" s="44"/>
      <c r="AI54" s="44"/>
      <c r="AJ54" s="44"/>
      <c r="AK54" s="48"/>
      <c r="AL54" s="44"/>
      <c r="AM54" s="44"/>
      <c r="AN54" s="44"/>
      <c r="AO54" s="44"/>
      <c r="AP54" s="44"/>
      <c r="AQ54" s="44">
        <v>0.99</v>
      </c>
      <c r="AR54" s="44">
        <v>1</v>
      </c>
      <c r="AS54" s="44">
        <v>6</v>
      </c>
      <c r="AT54" s="44"/>
      <c r="AU54" s="44">
        <v>65</v>
      </c>
      <c r="AV54" s="44"/>
      <c r="AW54" s="44"/>
      <c r="AX54" s="44"/>
      <c r="AY54" s="44">
        <f ca="1">(I54*Main!$D$43)+(Card2!J54*Main!$D$45)+(Card2!L54*Main!$D$46)+(Card2!M54*Main!$D$53)+(Card2!N54*Main!$D$50)+(Card2!O54*Main!$D$54)+(Card2!P54*Main!$D$55)+(Card2!W54*Main!$D$51)+((Main!$D$44+Main!$D$47+Main!$D$48+Main!$D$49+Main!$D$52+Main!$D$56)*Card2!X54)</f>
        <v>0</v>
      </c>
      <c r="AZ54" s="44"/>
      <c r="BA54" s="125">
        <f ca="1">SUM(AY54:AZ54)</f>
        <v>0</v>
      </c>
      <c r="BB54" s="125">
        <f ca="1">IF(E54=0,BA54,IF(BA54&gt;E54,E54,BA54))</f>
        <v>0</v>
      </c>
      <c r="BC54" s="44"/>
      <c r="BD54">
        <f ca="1">IF(BB54&lt;BA54,((BA54-BB54)/(BA54/$F$2))*G54*$C$3,0)</f>
        <v>0</v>
      </c>
      <c r="BE54">
        <f ca="1">BD54</f>
        <v>0</v>
      </c>
      <c r="BF54">
        <f ca="1">IF(BE54&gt;H54,H54,BE54)</f>
        <v>0</v>
      </c>
      <c r="BG54">
        <f ca="1">SUM(BB54,BF54)*12</f>
        <v>0</v>
      </c>
      <c r="BH54" s="44"/>
      <c r="BI54" s="44"/>
      <c r="BJ54" s="44"/>
      <c r="BK54" s="81"/>
      <c r="BL54" s="81"/>
      <c r="BM54" s="81"/>
      <c r="BN54" s="81"/>
      <c r="BO54" s="81"/>
      <c r="BS54" t="str">
        <f t="shared" si="0"/>
        <v>American Express - Low Rate</v>
      </c>
    </row>
    <row r="55" spans="1:71">
      <c r="A55" s="44"/>
      <c r="B55" s="52"/>
      <c r="C55" s="45"/>
      <c r="D55" s="46"/>
      <c r="E55" s="46"/>
      <c r="F55" s="45"/>
      <c r="G55" s="46"/>
      <c r="H55" s="46"/>
      <c r="I55" s="45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5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8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81"/>
      <c r="BL55" s="81"/>
      <c r="BM55" s="81"/>
      <c r="BN55" s="81"/>
      <c r="BO55" s="81"/>
    </row>
    <row r="56" spans="1:71">
      <c r="A56" s="44"/>
      <c r="B56" s="52"/>
      <c r="C56" s="45"/>
      <c r="D56" s="46"/>
      <c r="E56" s="46"/>
      <c r="F56" s="45"/>
      <c r="G56" s="46"/>
      <c r="H56" s="46"/>
      <c r="I56" s="45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5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8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81"/>
      <c r="BL56" s="81"/>
      <c r="BM56" s="81"/>
      <c r="BN56" s="81"/>
      <c r="BO56" s="81"/>
    </row>
    <row r="57" spans="1:71">
      <c r="A57" s="44"/>
      <c r="B57" s="52"/>
      <c r="C57" s="45"/>
      <c r="D57" s="46"/>
      <c r="E57" s="46"/>
      <c r="F57" s="45"/>
      <c r="G57" s="46"/>
      <c r="H57" s="46"/>
      <c r="I57" s="45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5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8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81"/>
      <c r="BL57" s="81"/>
      <c r="BM57" s="81"/>
      <c r="BN57" s="81"/>
      <c r="BO57" s="81"/>
    </row>
    <row r="58" spans="1:71">
      <c r="A58" s="44"/>
      <c r="B58" s="52"/>
      <c r="C58" s="45"/>
      <c r="D58" s="46"/>
      <c r="E58" s="46"/>
      <c r="F58" s="45"/>
      <c r="G58" s="46"/>
      <c r="H58" s="46"/>
      <c r="I58" s="45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5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8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81"/>
      <c r="BL58" s="81"/>
      <c r="BM58" s="81"/>
      <c r="BN58" s="81"/>
      <c r="BO58" s="81"/>
    </row>
    <row r="59" spans="1:71">
      <c r="B59" s="51"/>
      <c r="C59" s="37"/>
      <c r="D59" s="38"/>
      <c r="E59" s="38"/>
      <c r="F59" s="37"/>
      <c r="G59" s="38"/>
      <c r="H59" s="38"/>
      <c r="I59" s="37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7"/>
    </row>
    <row r="60" spans="1:71" hidden="1">
      <c r="A60" t="s">
        <v>151</v>
      </c>
      <c r="B60" s="53" t="s">
        <v>152</v>
      </c>
      <c r="F60" s="37"/>
      <c r="I60" s="37"/>
      <c r="Y60" s="37"/>
    </row>
    <row r="61" spans="1:71" hidden="1">
      <c r="A61" t="s">
        <v>151</v>
      </c>
      <c r="B61" s="53" t="s">
        <v>153</v>
      </c>
      <c r="F61" s="37"/>
      <c r="I61" s="37"/>
      <c r="Y61" s="37"/>
    </row>
    <row r="62" spans="1:71" hidden="1">
      <c r="A62" t="s">
        <v>151</v>
      </c>
      <c r="B62" s="53" t="s">
        <v>154</v>
      </c>
      <c r="F62" s="37"/>
      <c r="I62" s="37"/>
      <c r="Y62" s="37"/>
    </row>
    <row r="63" spans="1:71" hidden="1">
      <c r="A63" t="s">
        <v>151</v>
      </c>
      <c r="B63" s="53" t="s">
        <v>155</v>
      </c>
      <c r="F63" s="37"/>
      <c r="I63" s="37"/>
      <c r="Y63" s="37"/>
    </row>
    <row r="64" spans="1:71" hidden="1">
      <c r="B64" s="53"/>
      <c r="F64" s="37"/>
      <c r="I64" s="37"/>
      <c r="Y64" s="37"/>
    </row>
    <row r="65" spans="1:68" ht="25.5" hidden="1">
      <c r="A65" t="s">
        <v>668</v>
      </c>
      <c r="B65" s="53" t="s">
        <v>669</v>
      </c>
      <c r="F65" s="37"/>
      <c r="I65" s="37"/>
      <c r="Y65" s="37"/>
    </row>
    <row r="66" spans="1:68" ht="25.5" hidden="1">
      <c r="A66" t="s">
        <v>668</v>
      </c>
      <c r="B66" s="53" t="s">
        <v>670</v>
      </c>
      <c r="F66" s="37"/>
      <c r="I66" s="37"/>
      <c r="Y66" s="37"/>
    </row>
    <row r="67" spans="1:68" hidden="1">
      <c r="A67" t="s">
        <v>671</v>
      </c>
      <c r="B67" s="53" t="s">
        <v>672</v>
      </c>
      <c r="C67" s="37"/>
      <c r="D67" s="38"/>
      <c r="E67" s="38"/>
      <c r="F67" s="37"/>
      <c r="G67" s="38"/>
      <c r="H67" s="38"/>
      <c r="I67" s="37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7"/>
    </row>
    <row r="68" spans="1:68" hidden="1">
      <c r="A68" t="s">
        <v>671</v>
      </c>
      <c r="B68" s="53" t="s">
        <v>673</v>
      </c>
      <c r="C68" s="37"/>
      <c r="D68" s="38"/>
      <c r="E68" s="38"/>
      <c r="F68" s="37"/>
      <c r="G68" s="38"/>
      <c r="H68" s="38"/>
      <c r="I68" s="37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7"/>
    </row>
    <row r="69" spans="1:68" hidden="1">
      <c r="A69" s="44" t="s">
        <v>170</v>
      </c>
      <c r="B69" s="77" t="s">
        <v>171</v>
      </c>
      <c r="C69" s="45">
        <v>1.5</v>
      </c>
      <c r="D69" s="46"/>
      <c r="E69" s="46"/>
      <c r="F69" s="45"/>
      <c r="G69" s="46"/>
      <c r="H69" s="46"/>
      <c r="I69" s="45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5">
        <v>19.489999999999998</v>
      </c>
      <c r="Z69" s="44">
        <v>19.489999999999998</v>
      </c>
      <c r="AA69" s="44">
        <v>21.99</v>
      </c>
      <c r="AB69" s="44">
        <v>55</v>
      </c>
      <c r="AC69" s="44">
        <v>70</v>
      </c>
      <c r="AD69" s="44"/>
      <c r="AE69" s="44"/>
      <c r="AF69" s="44">
        <v>25</v>
      </c>
      <c r="AG69" s="44">
        <v>30</v>
      </c>
      <c r="AH69" s="44"/>
      <c r="AI69" s="44">
        <v>1000</v>
      </c>
      <c r="AJ69" s="44"/>
      <c r="AK69" s="44"/>
      <c r="AL69" s="44" t="s">
        <v>73</v>
      </c>
      <c r="AM69" s="44"/>
      <c r="AN69" s="44"/>
      <c r="AO69" s="44"/>
      <c r="AP69" s="44"/>
      <c r="AQ69" s="48">
        <v>2.9899999999999999E-2</v>
      </c>
      <c r="AR69" s="44"/>
      <c r="AS69" s="44">
        <v>9</v>
      </c>
      <c r="AT69" s="44">
        <v>7000</v>
      </c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>
        <v>25000</v>
      </c>
      <c r="BK69" s="81"/>
      <c r="BL69" s="81"/>
      <c r="BM69" s="81"/>
      <c r="BN69" s="81"/>
      <c r="BO69" s="81"/>
    </row>
    <row r="70" spans="1:68" hidden="1">
      <c r="A70" s="44" t="s">
        <v>170</v>
      </c>
      <c r="B70" s="77" t="s">
        <v>172</v>
      </c>
      <c r="C70" s="46">
        <v>1.5</v>
      </c>
      <c r="D70" s="46"/>
      <c r="E70" s="46"/>
      <c r="F70" s="45"/>
      <c r="G70" s="46"/>
      <c r="H70" s="46"/>
      <c r="I70" s="45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5">
        <v>19.489999999999998</v>
      </c>
      <c r="Z70" s="44">
        <v>19.489999999999998</v>
      </c>
      <c r="AA70" s="44">
        <v>21.99</v>
      </c>
      <c r="AB70" s="44">
        <v>55</v>
      </c>
      <c r="AC70" s="44">
        <v>120</v>
      </c>
      <c r="AD70" s="44"/>
      <c r="AE70" s="44"/>
      <c r="AF70" s="44">
        <v>25</v>
      </c>
      <c r="AG70" s="44">
        <v>30</v>
      </c>
      <c r="AH70" s="44"/>
      <c r="AI70" s="44">
        <v>5000</v>
      </c>
      <c r="AJ70" s="44"/>
      <c r="AK70" s="44"/>
      <c r="AL70" s="44" t="s">
        <v>73</v>
      </c>
      <c r="AM70" s="44"/>
      <c r="AN70" s="44"/>
      <c r="AO70" s="44"/>
      <c r="AP70" s="44"/>
      <c r="AQ70" s="48">
        <v>2.9899999999999999E-2</v>
      </c>
      <c r="AR70" s="44"/>
      <c r="AS70" s="44">
        <v>9</v>
      </c>
      <c r="AT70" s="44">
        <v>13000</v>
      </c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>
        <v>25000</v>
      </c>
      <c r="BK70" s="81"/>
      <c r="BL70" s="81"/>
      <c r="BM70" s="81"/>
      <c r="BN70" s="81"/>
      <c r="BO70" s="81"/>
    </row>
    <row r="71" spans="1:68" hidden="1">
      <c r="A71" s="44" t="s">
        <v>170</v>
      </c>
      <c r="B71" s="77" t="s">
        <v>174</v>
      </c>
      <c r="C71" s="44">
        <v>2</v>
      </c>
      <c r="D71" s="44"/>
      <c r="E71" s="44"/>
      <c r="F71" s="45"/>
      <c r="G71" s="44"/>
      <c r="H71" s="44"/>
      <c r="I71" s="45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5">
        <v>19.489999999999998</v>
      </c>
      <c r="Z71" s="44">
        <v>19.489999999999998</v>
      </c>
      <c r="AA71" s="44">
        <v>21.99</v>
      </c>
      <c r="AB71" s="44">
        <v>55</v>
      </c>
      <c r="AC71" s="44">
        <v>130</v>
      </c>
      <c r="AD71" s="44"/>
      <c r="AE71" s="44"/>
      <c r="AF71" s="44">
        <v>25</v>
      </c>
      <c r="AG71" s="44">
        <v>30</v>
      </c>
      <c r="AH71" s="44"/>
      <c r="AI71" s="44">
        <v>6000</v>
      </c>
      <c r="AJ71" s="44"/>
      <c r="AK71" s="44"/>
      <c r="AL71" s="44" t="s">
        <v>73</v>
      </c>
      <c r="AM71" s="44"/>
      <c r="AN71" s="44"/>
      <c r="AO71" s="44"/>
      <c r="AP71" s="44"/>
      <c r="AQ71" s="48">
        <v>2.9899999999999999E-2</v>
      </c>
      <c r="AR71" s="44"/>
      <c r="AS71" s="44">
        <v>9</v>
      </c>
      <c r="AT71" s="44">
        <v>25000</v>
      </c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>
        <v>25000</v>
      </c>
      <c r="BK71" s="81"/>
      <c r="BL71" s="81"/>
      <c r="BM71" s="81"/>
      <c r="BN71" s="81"/>
      <c r="BO71" s="81"/>
    </row>
    <row r="72" spans="1:68" hidden="1">
      <c r="A72" s="44" t="s">
        <v>170</v>
      </c>
      <c r="B72" s="77" t="s">
        <v>674</v>
      </c>
      <c r="C72" s="44"/>
      <c r="D72" s="44"/>
      <c r="E72" s="44"/>
      <c r="F72" s="45"/>
      <c r="G72" s="44"/>
      <c r="H72" s="44"/>
      <c r="I72" s="45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5">
        <v>11.99</v>
      </c>
      <c r="Z72" s="44">
        <v>11.99</v>
      </c>
      <c r="AA72" s="44">
        <v>21.99</v>
      </c>
      <c r="AB72" s="44">
        <v>55</v>
      </c>
      <c r="AC72" s="44">
        <v>59</v>
      </c>
      <c r="AD72" s="44"/>
      <c r="AE72" s="44"/>
      <c r="AF72" s="44">
        <v>25</v>
      </c>
      <c r="AG72" s="44">
        <v>30</v>
      </c>
      <c r="AH72" s="44"/>
      <c r="AI72" s="44">
        <v>1000</v>
      </c>
      <c r="AJ72" s="44"/>
      <c r="AK72" s="44"/>
      <c r="AL72" s="44" t="s">
        <v>685</v>
      </c>
      <c r="AM72" s="44"/>
      <c r="AN72" s="44"/>
      <c r="AO72" s="44"/>
      <c r="AP72" s="44"/>
      <c r="AQ72" s="44">
        <v>0</v>
      </c>
      <c r="AR72" s="44"/>
      <c r="AS72" s="44">
        <v>13</v>
      </c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81"/>
      <c r="BL72" s="81"/>
      <c r="BM72" s="81"/>
      <c r="BN72" s="81"/>
      <c r="BO72" s="81"/>
    </row>
    <row r="73" spans="1:68" hidden="1">
      <c r="A73" s="44" t="s">
        <v>170</v>
      </c>
      <c r="B73" s="77" t="s">
        <v>678</v>
      </c>
      <c r="C73" s="44"/>
      <c r="D73" s="44"/>
      <c r="E73" s="44"/>
      <c r="F73" s="45"/>
      <c r="G73" s="44"/>
      <c r="H73" s="44"/>
      <c r="I73" s="45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5">
        <v>11.99</v>
      </c>
      <c r="Z73" s="44">
        <v>11.99</v>
      </c>
      <c r="AA73" s="44">
        <v>21.99</v>
      </c>
      <c r="AB73" s="44">
        <v>55</v>
      </c>
      <c r="AC73" s="44">
        <v>89</v>
      </c>
      <c r="AD73" s="44"/>
      <c r="AE73" s="44"/>
      <c r="AF73" s="44">
        <v>25</v>
      </c>
      <c r="AG73" s="44">
        <v>30</v>
      </c>
      <c r="AH73" s="44"/>
      <c r="AI73" s="44">
        <v>5000</v>
      </c>
      <c r="AJ73" s="44"/>
      <c r="AK73" s="44"/>
      <c r="AL73" s="44" t="s">
        <v>685</v>
      </c>
      <c r="AM73" s="44"/>
      <c r="AN73" s="44"/>
      <c r="AO73" s="44"/>
      <c r="AP73" s="44"/>
      <c r="AQ73" s="44">
        <v>0</v>
      </c>
      <c r="AR73" s="44"/>
      <c r="AS73" s="44">
        <v>13</v>
      </c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81"/>
      <c r="BL73" s="81"/>
      <c r="BM73" s="81"/>
      <c r="BN73" s="81"/>
      <c r="BO73" s="81"/>
    </row>
    <row r="74" spans="1:68" ht="25.5" hidden="1">
      <c r="A74" s="44" t="s">
        <v>170</v>
      </c>
      <c r="B74" s="77" t="s">
        <v>676</v>
      </c>
      <c r="C74" s="44"/>
      <c r="D74" s="44"/>
      <c r="E74" s="44"/>
      <c r="F74" s="45"/>
      <c r="G74" s="44"/>
      <c r="H74" s="44"/>
      <c r="I74" s="45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5">
        <v>11.99</v>
      </c>
      <c r="Z74" s="44">
        <v>11.99</v>
      </c>
      <c r="AA74" s="44">
        <v>21.99</v>
      </c>
      <c r="AB74" s="44">
        <v>55</v>
      </c>
      <c r="AC74" s="44">
        <v>99</v>
      </c>
      <c r="AD74" s="44"/>
      <c r="AE74" s="44"/>
      <c r="AF74" s="44">
        <v>25</v>
      </c>
      <c r="AG74" s="44">
        <v>30</v>
      </c>
      <c r="AH74" s="44"/>
      <c r="AI74" s="44">
        <v>6000</v>
      </c>
      <c r="AJ74" s="44"/>
      <c r="AK74" s="44"/>
      <c r="AL74" s="44" t="s">
        <v>685</v>
      </c>
      <c r="AM74" s="44"/>
      <c r="AN74" s="44"/>
      <c r="AO74" s="44"/>
      <c r="AP74" s="44"/>
      <c r="AQ74" s="44">
        <v>0</v>
      </c>
      <c r="AR74" s="44"/>
      <c r="AS74" s="44">
        <v>13</v>
      </c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81"/>
      <c r="BL74" s="81"/>
      <c r="BM74" s="81"/>
      <c r="BN74" s="81"/>
      <c r="BO74" s="81"/>
    </row>
    <row r="75" spans="1:68" hidden="1">
      <c r="A75" s="44" t="s">
        <v>170</v>
      </c>
      <c r="B75" s="77" t="s">
        <v>679</v>
      </c>
      <c r="C75" s="44"/>
      <c r="D75" s="44"/>
      <c r="E75" s="44"/>
      <c r="F75" s="45"/>
      <c r="G75" s="44"/>
      <c r="H75" s="44"/>
      <c r="I75" s="45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5">
        <v>17.989999999999998</v>
      </c>
      <c r="Z75" s="44">
        <v>17.989999999999998</v>
      </c>
      <c r="AA75" s="44">
        <v>21.99</v>
      </c>
      <c r="AB75" s="44">
        <v>55</v>
      </c>
      <c r="AC75" s="44">
        <v>0</v>
      </c>
      <c r="AD75" s="44"/>
      <c r="AE75" s="44"/>
      <c r="AF75" s="44">
        <v>25</v>
      </c>
      <c r="AG75" s="44">
        <v>30</v>
      </c>
      <c r="AH75" s="44"/>
      <c r="AI75" s="44">
        <v>1000</v>
      </c>
      <c r="AJ75" s="44"/>
      <c r="AK75" s="44"/>
      <c r="AL75" s="44" t="s">
        <v>686</v>
      </c>
      <c r="AM75" s="44"/>
      <c r="AN75" s="44"/>
      <c r="AO75" s="44"/>
      <c r="AP75" s="44"/>
      <c r="AQ75" s="48">
        <v>2.9899999999999999E-2</v>
      </c>
      <c r="AR75" s="44"/>
      <c r="AS75" s="44">
        <v>9</v>
      </c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81"/>
      <c r="BL75" s="81"/>
      <c r="BM75" s="81"/>
      <c r="BN75" s="81"/>
      <c r="BO75" s="81"/>
    </row>
    <row r="76" spans="1:68" hidden="1">
      <c r="A76" s="44" t="s">
        <v>170</v>
      </c>
      <c r="B76" s="77" t="s">
        <v>677</v>
      </c>
      <c r="C76" s="44"/>
      <c r="D76" s="44"/>
      <c r="E76" s="44"/>
      <c r="F76" s="45"/>
      <c r="G76" s="44"/>
      <c r="H76" s="44"/>
      <c r="I76" s="45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5">
        <v>17.989999999999998</v>
      </c>
      <c r="Z76" s="44">
        <v>17.989999999999998</v>
      </c>
      <c r="AA76" s="44">
        <v>21.99</v>
      </c>
      <c r="AB76" s="44">
        <v>55</v>
      </c>
      <c r="AC76" s="44">
        <v>0</v>
      </c>
      <c r="AD76" s="44"/>
      <c r="AE76" s="44"/>
      <c r="AF76" s="44">
        <v>25</v>
      </c>
      <c r="AG76" s="44">
        <v>30</v>
      </c>
      <c r="AH76" s="44"/>
      <c r="AI76" s="44">
        <v>5000</v>
      </c>
      <c r="AJ76" s="44"/>
      <c r="AK76" s="44"/>
      <c r="AL76" s="44" t="s">
        <v>686</v>
      </c>
      <c r="AM76" s="44"/>
      <c r="AN76" s="44"/>
      <c r="AO76" s="44"/>
      <c r="AP76" s="44"/>
      <c r="AQ76" s="48">
        <v>2.9899999999999999E-2</v>
      </c>
      <c r="AR76" s="44"/>
      <c r="AS76" s="44">
        <v>9</v>
      </c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81"/>
      <c r="BL76" s="81"/>
      <c r="BM76" s="81"/>
      <c r="BN76" s="81"/>
      <c r="BO76" s="81"/>
    </row>
    <row r="77" spans="1:68" hidden="1">
      <c r="A77" s="44" t="s">
        <v>170</v>
      </c>
      <c r="B77" s="77" t="s">
        <v>675</v>
      </c>
      <c r="C77" s="44"/>
      <c r="D77" s="44"/>
      <c r="E77" s="44"/>
      <c r="F77" s="45"/>
      <c r="G77" s="44"/>
      <c r="H77" s="44"/>
      <c r="I77" s="45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5">
        <v>17.989999999999998</v>
      </c>
      <c r="Z77" s="44">
        <v>17.989999999999998</v>
      </c>
      <c r="AA77" s="44">
        <v>21.99</v>
      </c>
      <c r="AB77" s="44">
        <v>55</v>
      </c>
      <c r="AC77" s="44">
        <v>0</v>
      </c>
      <c r="AD77" s="44"/>
      <c r="AE77" s="44"/>
      <c r="AF77" s="44">
        <v>25</v>
      </c>
      <c r="AG77" s="44">
        <v>30</v>
      </c>
      <c r="AH77" s="44"/>
      <c r="AI77" s="44">
        <v>6000</v>
      </c>
      <c r="AJ77" s="44"/>
      <c r="AK77" s="44"/>
      <c r="AL77" s="44" t="s">
        <v>686</v>
      </c>
      <c r="AM77" s="44"/>
      <c r="AN77" s="44"/>
      <c r="AO77" s="44"/>
      <c r="AP77" s="44"/>
      <c r="AQ77" s="48">
        <v>2.9899999999999999E-2</v>
      </c>
      <c r="AR77" s="44"/>
      <c r="AS77" s="44">
        <v>9</v>
      </c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81"/>
      <c r="BL77" s="81"/>
      <c r="BM77" s="81"/>
      <c r="BN77" s="81"/>
      <c r="BO77" s="81"/>
    </row>
    <row r="78" spans="1:68" hidden="1">
      <c r="A78" s="44" t="s">
        <v>170</v>
      </c>
      <c r="B78" s="77" t="s">
        <v>680</v>
      </c>
      <c r="C78" s="44">
        <v>0.5</v>
      </c>
      <c r="D78" s="44"/>
      <c r="E78" s="44"/>
      <c r="F78" s="45"/>
      <c r="G78" s="44"/>
      <c r="H78" s="44"/>
      <c r="I78" s="45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5">
        <v>19.989999999999998</v>
      </c>
      <c r="Z78" s="44">
        <v>19.989999999999998</v>
      </c>
      <c r="AA78" s="44">
        <v>21.99</v>
      </c>
      <c r="AB78" s="44">
        <v>55</v>
      </c>
      <c r="AC78" s="44">
        <v>100</v>
      </c>
      <c r="AD78" s="44"/>
      <c r="AE78" s="44"/>
      <c r="AF78" s="44">
        <v>25</v>
      </c>
      <c r="AG78" s="44">
        <v>30</v>
      </c>
      <c r="AH78" s="44"/>
      <c r="AI78" s="44">
        <v>1000</v>
      </c>
      <c r="AJ78" s="44"/>
      <c r="AK78" s="44"/>
      <c r="AL78" s="44" t="s">
        <v>72</v>
      </c>
      <c r="AM78" s="44"/>
      <c r="AN78" s="44"/>
      <c r="AO78" s="44"/>
      <c r="AP78" s="44"/>
      <c r="AQ78" s="48">
        <v>2.9899999999999999E-2</v>
      </c>
      <c r="AR78" s="44"/>
      <c r="AS78" s="44">
        <v>9</v>
      </c>
      <c r="AT78" s="44">
        <v>2000</v>
      </c>
      <c r="AU78" s="44">
        <v>100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81"/>
      <c r="BL78" s="81"/>
      <c r="BM78" s="81"/>
      <c r="BN78" s="81"/>
      <c r="BO78" s="81"/>
      <c r="BP78" t="s">
        <v>684</v>
      </c>
    </row>
    <row r="79" spans="1:68" hidden="1">
      <c r="A79" s="44" t="s">
        <v>170</v>
      </c>
      <c r="B79" s="77" t="s">
        <v>681</v>
      </c>
      <c r="C79" s="44">
        <v>0.5</v>
      </c>
      <c r="D79" s="44"/>
      <c r="E79" s="44"/>
      <c r="F79" s="45"/>
      <c r="G79" s="44"/>
      <c r="H79" s="44"/>
      <c r="I79" s="45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5">
        <v>19.989999999999998</v>
      </c>
      <c r="Z79" s="44">
        <v>19.989999999999998</v>
      </c>
      <c r="AA79" s="44">
        <v>21.99</v>
      </c>
      <c r="AB79" s="44">
        <v>55</v>
      </c>
      <c r="AC79" s="44">
        <v>150</v>
      </c>
      <c r="AD79" s="44"/>
      <c r="AE79" s="44"/>
      <c r="AF79" s="44">
        <v>25</v>
      </c>
      <c r="AG79" s="44">
        <v>30</v>
      </c>
      <c r="AH79" s="44"/>
      <c r="AI79" s="44">
        <v>5000</v>
      </c>
      <c r="AJ79" s="44"/>
      <c r="AK79" s="44"/>
      <c r="AL79" s="44" t="s">
        <v>72</v>
      </c>
      <c r="AM79" s="44"/>
      <c r="AN79" s="44"/>
      <c r="AO79" s="44"/>
      <c r="AP79" s="44"/>
      <c r="AQ79" s="48">
        <v>2.9899999999999999E-2</v>
      </c>
      <c r="AR79" s="44"/>
      <c r="AS79" s="44">
        <v>9</v>
      </c>
      <c r="AT79" s="44">
        <v>4000</v>
      </c>
      <c r="AU79" s="44">
        <v>150</v>
      </c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81"/>
      <c r="BL79" s="81"/>
      <c r="BM79" s="81"/>
      <c r="BN79" s="81"/>
      <c r="BO79" s="81"/>
      <c r="BP79" t="s">
        <v>684</v>
      </c>
    </row>
    <row r="80" spans="1:68" ht="25.5" hidden="1">
      <c r="A80" s="44" t="s">
        <v>170</v>
      </c>
      <c r="B80" s="77" t="s">
        <v>682</v>
      </c>
      <c r="C80" s="44">
        <v>1</v>
      </c>
      <c r="D80" s="44"/>
      <c r="E80" s="44"/>
      <c r="F80" s="45"/>
      <c r="G80" s="44"/>
      <c r="H80" s="44"/>
      <c r="I80" s="45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>
        <v>19.989999999999998</v>
      </c>
      <c r="Z80" s="44">
        <v>19.989999999999998</v>
      </c>
      <c r="AA80" s="44">
        <v>21.99</v>
      </c>
      <c r="AB80" s="44">
        <v>55</v>
      </c>
      <c r="AC80" s="44">
        <v>160</v>
      </c>
      <c r="AD80" s="44"/>
      <c r="AE80" s="44"/>
      <c r="AF80" s="44">
        <v>25</v>
      </c>
      <c r="AG80" s="44">
        <v>30</v>
      </c>
      <c r="AH80" s="44"/>
      <c r="AI80" s="44">
        <v>6000</v>
      </c>
      <c r="AJ80" s="44"/>
      <c r="AK80" s="44"/>
      <c r="AL80" s="44" t="s">
        <v>72</v>
      </c>
      <c r="AM80" s="44"/>
      <c r="AN80" s="44"/>
      <c r="AO80" s="44"/>
      <c r="AP80" s="44"/>
      <c r="AQ80" s="48">
        <v>2.9899999999999999E-2</v>
      </c>
      <c r="AR80" s="44"/>
      <c r="AS80" s="44">
        <v>9</v>
      </c>
      <c r="AT80" s="44">
        <v>8000</v>
      </c>
      <c r="AU80" s="44">
        <v>160</v>
      </c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81"/>
      <c r="BL80" s="81"/>
      <c r="BM80" s="81"/>
      <c r="BN80" s="81"/>
      <c r="BO80" s="81"/>
      <c r="BP80" t="s">
        <v>684</v>
      </c>
    </row>
    <row r="81" spans="1:24" hidden="1">
      <c r="B81" s="53"/>
      <c r="F81" s="37"/>
    </row>
    <row r="82" spans="1:24" hidden="1">
      <c r="B82" s="53"/>
      <c r="F82" s="37"/>
    </row>
    <row r="83" spans="1:24" hidden="1">
      <c r="A83" t="s">
        <v>167</v>
      </c>
      <c r="B83" s="53" t="s">
        <v>687</v>
      </c>
      <c r="C83" s="37"/>
      <c r="D83" s="38"/>
      <c r="E83" s="38"/>
      <c r="F83" s="37"/>
      <c r="G83" s="38"/>
      <c r="H83" s="39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24" hidden="1">
      <c r="A84" t="s">
        <v>167</v>
      </c>
      <c r="B84" s="53" t="s">
        <v>688</v>
      </c>
      <c r="C84" s="37"/>
      <c r="D84" s="38"/>
      <c r="E84" s="38"/>
      <c r="F84" s="37"/>
      <c r="G84" s="38"/>
      <c r="H84" s="39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24" hidden="1">
      <c r="A85" t="s">
        <v>167</v>
      </c>
      <c r="B85" s="53" t="s">
        <v>689</v>
      </c>
      <c r="C85" s="37"/>
      <c r="D85" s="38"/>
      <c r="E85" s="38"/>
      <c r="F85" s="37"/>
      <c r="G85" s="38"/>
      <c r="H85" s="39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24" hidden="1">
      <c r="A86" t="s">
        <v>167</v>
      </c>
      <c r="B86" s="53" t="s">
        <v>168</v>
      </c>
      <c r="C86" s="37"/>
      <c r="D86" s="38"/>
      <c r="E86" s="38"/>
      <c r="F86" s="37"/>
      <c r="G86" s="38"/>
      <c r="H86" s="39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24" hidden="1">
      <c r="B87" s="53"/>
      <c r="C87" s="37"/>
      <c r="D87" s="38"/>
      <c r="E87" s="38"/>
      <c r="F87" s="37"/>
      <c r="G87" s="38"/>
      <c r="H87" s="39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1:24" hidden="1">
      <c r="A88" t="s">
        <v>169</v>
      </c>
      <c r="B88" s="53" t="s">
        <v>168</v>
      </c>
      <c r="C88" s="37"/>
      <c r="D88" s="38"/>
      <c r="E88" s="38"/>
      <c r="F88" s="37"/>
      <c r="G88" s="38"/>
      <c r="H88" s="39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24" hidden="1">
      <c r="A89" t="s">
        <v>141</v>
      </c>
      <c r="B89" s="51" t="s">
        <v>189</v>
      </c>
    </row>
    <row r="90" spans="1:24" hidden="1">
      <c r="A90" t="s">
        <v>141</v>
      </c>
      <c r="B90" s="51" t="s">
        <v>142</v>
      </c>
    </row>
    <row r="91" spans="1:24" hidden="1">
      <c r="A91" t="s">
        <v>173</v>
      </c>
      <c r="B91" s="53" t="s">
        <v>175</v>
      </c>
    </row>
    <row r="92" spans="1:24" hidden="1">
      <c r="A92" t="s">
        <v>173</v>
      </c>
      <c r="B92" s="53" t="s">
        <v>176</v>
      </c>
    </row>
    <row r="93" spans="1:24" hidden="1">
      <c r="A93" t="s">
        <v>177</v>
      </c>
      <c r="B93" s="53" t="s">
        <v>178</v>
      </c>
    </row>
    <row r="94" spans="1:24" hidden="1">
      <c r="A94" t="s">
        <v>135</v>
      </c>
      <c r="B94" s="51" t="s">
        <v>139</v>
      </c>
    </row>
    <row r="95" spans="1:24" hidden="1">
      <c r="A95" t="s">
        <v>179</v>
      </c>
      <c r="B95" s="53" t="s">
        <v>180</v>
      </c>
    </row>
    <row r="96" spans="1:24" ht="25.5" hidden="1">
      <c r="A96" t="s">
        <v>143</v>
      </c>
      <c r="B96" s="53" t="s">
        <v>144</v>
      </c>
    </row>
    <row r="97" spans="1:2" hidden="1">
      <c r="A97" t="s">
        <v>145</v>
      </c>
      <c r="B97" s="53" t="s">
        <v>146</v>
      </c>
    </row>
    <row r="98" spans="1:2" hidden="1">
      <c r="A98" t="s">
        <v>156</v>
      </c>
      <c r="B98" s="53" t="s">
        <v>157</v>
      </c>
    </row>
    <row r="99" spans="1:2" hidden="1">
      <c r="A99" t="s">
        <v>156</v>
      </c>
      <c r="B99" s="53" t="s">
        <v>180</v>
      </c>
    </row>
    <row r="100" spans="1:2" hidden="1">
      <c r="A100" t="s">
        <v>147</v>
      </c>
      <c r="B100" s="53" t="s">
        <v>148</v>
      </c>
    </row>
    <row r="101" spans="1:2" hidden="1">
      <c r="A101" t="s">
        <v>190</v>
      </c>
      <c r="B101" s="53" t="s">
        <v>180</v>
      </c>
    </row>
    <row r="102" spans="1:2" hidden="1">
      <c r="A102" t="s">
        <v>190</v>
      </c>
      <c r="B102" s="53" t="s">
        <v>193</v>
      </c>
    </row>
    <row r="103" spans="1:2" hidden="1">
      <c r="A103" t="s">
        <v>136</v>
      </c>
      <c r="B103" s="51" t="s">
        <v>137</v>
      </c>
    </row>
    <row r="104" spans="1:2" hidden="1">
      <c r="A104" t="s">
        <v>181</v>
      </c>
      <c r="B104" s="53" t="s">
        <v>180</v>
      </c>
    </row>
    <row r="105" spans="1:2" hidden="1">
      <c r="A105" t="s">
        <v>191</v>
      </c>
      <c r="B105" s="34" t="s">
        <v>192</v>
      </c>
    </row>
    <row r="106" spans="1:2" hidden="1">
      <c r="A106" t="s">
        <v>158</v>
      </c>
      <c r="B106" s="53" t="s">
        <v>159</v>
      </c>
    </row>
    <row r="107" spans="1:2" hidden="1">
      <c r="A107" t="s">
        <v>158</v>
      </c>
      <c r="B107" s="53" t="s">
        <v>160</v>
      </c>
    </row>
    <row r="108" spans="1:2" hidden="1">
      <c r="A108" t="s">
        <v>138</v>
      </c>
      <c r="B108" s="51" t="s">
        <v>140</v>
      </c>
    </row>
    <row r="109" spans="1:2" hidden="1">
      <c r="A109" t="s">
        <v>182</v>
      </c>
      <c r="B109" s="53" t="s">
        <v>183</v>
      </c>
    </row>
    <row r="110" spans="1:2" hidden="1">
      <c r="A110" t="s">
        <v>161</v>
      </c>
      <c r="B110" s="53" t="s">
        <v>162</v>
      </c>
    </row>
    <row r="111" spans="1:2" hidden="1">
      <c r="A111" t="s">
        <v>161</v>
      </c>
      <c r="B111" s="53" t="s">
        <v>184</v>
      </c>
    </row>
    <row r="112" spans="1:2" hidden="1">
      <c r="A112" t="s">
        <v>185</v>
      </c>
      <c r="B112" s="53" t="s">
        <v>168</v>
      </c>
    </row>
    <row r="113" spans="1:2" hidden="1">
      <c r="A113" t="s">
        <v>186</v>
      </c>
      <c r="B113" s="53" t="s">
        <v>187</v>
      </c>
    </row>
    <row r="114" spans="1:2" hidden="1">
      <c r="A114" t="s">
        <v>186</v>
      </c>
      <c r="B114" s="53" t="s">
        <v>188</v>
      </c>
    </row>
    <row r="115" spans="1:2" hidden="1">
      <c r="A115" t="s">
        <v>38</v>
      </c>
    </row>
    <row r="116" spans="1:2" hidden="1">
      <c r="A116" t="s">
        <v>194</v>
      </c>
      <c r="B116" s="34" t="s">
        <v>195</v>
      </c>
    </row>
    <row r="117" spans="1:2" hidden="1">
      <c r="A117" t="s">
        <v>149</v>
      </c>
      <c r="B117" s="53" t="s">
        <v>150</v>
      </c>
    </row>
  </sheetData>
  <mergeCells count="6">
    <mergeCell ref="C11:E11"/>
    <mergeCell ref="F11:H11"/>
    <mergeCell ref="I11:X11"/>
    <mergeCell ref="AQ11:AV11"/>
    <mergeCell ref="AY11:AZ11"/>
    <mergeCell ref="BC11:BF11"/>
  </mergeCells>
  <hyperlinks>
    <hyperlink ref="BP36" r:id="rId1"/>
    <hyperlink ref="BP19" r:id="rId2"/>
    <hyperlink ref="BP35" r:id="rId3"/>
    <hyperlink ref="BP33" r:id="rId4"/>
    <hyperlink ref="BP38" r:id="rId5"/>
    <hyperlink ref="BP43" r:id="rId6"/>
    <hyperlink ref="BP44" r:id="rId7"/>
    <hyperlink ref="BP42" r:id="rId8"/>
    <hyperlink ref="BP52" r:id="rId9"/>
    <hyperlink ref="BP13" r:id="rId10"/>
    <hyperlink ref="BQ51" r:id="rId11"/>
  </hyperlinks>
  <pageMargins left="0.75" right="0.75" top="1" bottom="1" header="0.5" footer="0.5"/>
  <pageSetup paperSize="9" orientation="portrait" r:id="rId1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7"/>
  <sheetViews>
    <sheetView zoomScale="80" zoomScaleNormal="80" workbookViewId="0">
      <pane xSplit="2" ySplit="12" topLeftCell="BC13" activePane="bottomRight" state="frozen"/>
      <selection pane="topRight" activeCell="C1" sqref="C1"/>
      <selection pane="bottomLeft" activeCell="A13" sqref="A13"/>
      <selection pane="bottomRight" activeCell="BO13" sqref="BO13"/>
    </sheetView>
  </sheetViews>
  <sheetFormatPr defaultRowHeight="12.75"/>
  <cols>
    <col min="1" max="1" width="17" customWidth="1"/>
    <col min="2" max="2" width="24" style="34" customWidth="1"/>
    <col min="3" max="3" width="12.75" bestFit="1" customWidth="1"/>
    <col min="4" max="4" width="9.875" bestFit="1" customWidth="1"/>
    <col min="5" max="5" width="13.625" bestFit="1" customWidth="1"/>
    <col min="6" max="6" width="13.75" bestFit="1" customWidth="1"/>
    <col min="7" max="7" width="12.625" bestFit="1" customWidth="1"/>
    <col min="9" max="24" width="7.625" customWidth="1"/>
    <col min="48" max="48" width="11.25" bestFit="1" customWidth="1"/>
    <col min="51" max="51" width="11.875" bestFit="1" customWidth="1"/>
    <col min="52" max="54" width="13" bestFit="1" customWidth="1"/>
    <col min="56" max="56" width="9.5" bestFit="1" customWidth="1"/>
    <col min="57" max="57" width="12.625" customWidth="1"/>
    <col min="59" max="59" width="14.375" customWidth="1"/>
    <col min="63" max="67" width="9" style="79"/>
  </cols>
  <sheetData>
    <row r="1" spans="1:71">
      <c r="F1" t="s">
        <v>102</v>
      </c>
      <c r="G1" t="s">
        <v>103</v>
      </c>
      <c r="I1" t="s">
        <v>961</v>
      </c>
    </row>
    <row r="2" spans="1:71" ht="25.5">
      <c r="A2" t="s">
        <v>694</v>
      </c>
      <c r="B2" s="123" t="s">
        <v>858</v>
      </c>
      <c r="E2" t="s">
        <v>92</v>
      </c>
      <c r="F2" s="124">
        <f>SUM(F3:F4)</f>
        <v>144000</v>
      </c>
      <c r="G2" s="124">
        <f>SUM(G3:G4)</f>
        <v>12000</v>
      </c>
      <c r="I2" t="s">
        <v>962</v>
      </c>
      <c r="J2">
        <f ca="1">Card1!J2</f>
        <v>2098.3754372328021</v>
      </c>
    </row>
    <row r="3" spans="1:71">
      <c r="B3" s="34" t="s">
        <v>695</v>
      </c>
      <c r="C3" s="75">
        <f>F3/F2</f>
        <v>0.4</v>
      </c>
      <c r="E3" t="s">
        <v>93</v>
      </c>
      <c r="F3" s="124">
        <f>Card1!F3+Card2!F3</f>
        <v>57600</v>
      </c>
      <c r="G3" s="124">
        <f>Card1!G3+Card2!G3</f>
        <v>4800</v>
      </c>
      <c r="I3" t="s">
        <v>963</v>
      </c>
      <c r="J3">
        <f ca="1">Card2!K3</f>
        <v>389.07284768211923</v>
      </c>
    </row>
    <row r="4" spans="1:71">
      <c r="E4" t="s">
        <v>958</v>
      </c>
      <c r="F4" s="124">
        <f>Card1!F4+Card2!F4</f>
        <v>86400</v>
      </c>
      <c r="G4" s="124">
        <f>Card1!G4+Card2!G4</f>
        <v>7200</v>
      </c>
    </row>
    <row r="5" spans="1:71">
      <c r="I5" t="s">
        <v>95</v>
      </c>
      <c r="J5">
        <f ca="1">SUM(J2:J4)</f>
        <v>2487.4482849149213</v>
      </c>
      <c r="AY5" s="108" t="s">
        <v>859</v>
      </c>
      <c r="AZ5" s="128"/>
      <c r="BA5" s="128"/>
      <c r="BB5" s="128"/>
      <c r="BC5" s="128"/>
      <c r="BD5" s="128"/>
      <c r="BE5" s="128"/>
      <c r="BF5" s="128"/>
      <c r="BG5" s="128"/>
      <c r="BH5" s="129" t="s">
        <v>280</v>
      </c>
      <c r="BI5" s="130"/>
      <c r="BJ5" s="130"/>
      <c r="BL5" s="131" t="s">
        <v>863</v>
      </c>
      <c r="BM5" s="132"/>
      <c r="BN5" s="132"/>
      <c r="BO5" s="132"/>
    </row>
    <row r="6" spans="1:71" hidden="1">
      <c r="AY6" s="128"/>
      <c r="AZ6" s="128"/>
      <c r="BA6" s="128"/>
      <c r="BB6" s="128"/>
      <c r="BC6" s="128"/>
      <c r="BD6" s="128"/>
      <c r="BE6" s="128"/>
      <c r="BF6" s="128"/>
      <c r="BG6" s="128"/>
    </row>
    <row r="7" spans="1:71" hidden="1">
      <c r="AY7" s="128"/>
      <c r="AZ7" s="128"/>
      <c r="BA7" s="128"/>
      <c r="BB7" s="128"/>
      <c r="BC7" s="128"/>
      <c r="BD7" s="128"/>
      <c r="BE7" s="128"/>
      <c r="BF7" s="128"/>
      <c r="BG7" s="128"/>
    </row>
    <row r="8" spans="1:71" hidden="1">
      <c r="AY8" s="128"/>
      <c r="AZ8" s="128"/>
      <c r="BA8" s="128"/>
      <c r="BB8" s="128"/>
      <c r="BC8" s="128"/>
      <c r="BD8" s="128"/>
      <c r="BE8" s="128"/>
      <c r="BF8" s="128"/>
      <c r="BG8" s="128"/>
    </row>
    <row r="9" spans="1:71" hidden="1">
      <c r="AY9" s="128"/>
      <c r="AZ9" s="128"/>
      <c r="BA9" s="128"/>
      <c r="BB9" s="128"/>
      <c r="BC9" s="128"/>
      <c r="BD9" s="128"/>
      <c r="BE9" s="128"/>
      <c r="BF9" s="128"/>
      <c r="BG9" s="128"/>
    </row>
    <row r="10" spans="1:71" hidden="1">
      <c r="AY10" s="128"/>
      <c r="AZ10" s="128"/>
      <c r="BA10" s="128"/>
      <c r="BB10" s="128"/>
      <c r="BC10" s="128"/>
      <c r="BD10" s="128"/>
      <c r="BE10" s="128"/>
      <c r="BF10" s="128"/>
      <c r="BG10" s="128"/>
    </row>
    <row r="11" spans="1:71">
      <c r="C11" s="146" t="s">
        <v>87</v>
      </c>
      <c r="D11" s="146"/>
      <c r="E11" s="146"/>
      <c r="F11" s="146" t="s">
        <v>88</v>
      </c>
      <c r="G11" s="146"/>
      <c r="H11" s="146"/>
      <c r="I11" s="148" t="s">
        <v>879</v>
      </c>
      <c r="J11" s="148"/>
      <c r="K11" s="148"/>
      <c r="L11" s="148"/>
      <c r="M11" s="148"/>
      <c r="N11" s="148"/>
      <c r="O11" s="148"/>
      <c r="P11" s="148"/>
      <c r="Q11" s="148"/>
      <c r="R11" s="148"/>
      <c r="S11" s="148"/>
      <c r="T11" s="148"/>
      <c r="U11" s="148"/>
      <c r="V11" s="148"/>
      <c r="W11" s="148"/>
      <c r="X11" s="148"/>
      <c r="AQ11" s="149" t="s">
        <v>207</v>
      </c>
      <c r="AR11" s="149"/>
      <c r="AS11" s="149"/>
      <c r="AT11" s="149"/>
      <c r="AU11" s="149"/>
      <c r="AV11" s="149"/>
      <c r="AY11" s="147" t="s">
        <v>965</v>
      </c>
      <c r="AZ11" s="147"/>
      <c r="BA11" s="145"/>
      <c r="BB11" s="145"/>
      <c r="BC11" s="147" t="s">
        <v>88</v>
      </c>
      <c r="BD11" s="147"/>
      <c r="BE11" s="147"/>
      <c r="BF11" s="147"/>
      <c r="BG11" s="145"/>
    </row>
    <row r="12" spans="1:71" s="34" customFormat="1" ht="102">
      <c r="A12" s="42" t="s">
        <v>75</v>
      </c>
      <c r="B12" s="42" t="s">
        <v>52</v>
      </c>
      <c r="C12" s="134" t="s">
        <v>876</v>
      </c>
      <c r="D12" s="133" t="s">
        <v>877</v>
      </c>
      <c r="E12" s="133" t="s">
        <v>878</v>
      </c>
      <c r="F12" s="134" t="s">
        <v>876</v>
      </c>
      <c r="G12" s="133" t="s">
        <v>877</v>
      </c>
      <c r="H12" s="133" t="s">
        <v>878</v>
      </c>
      <c r="I12" s="134" t="s">
        <v>718</v>
      </c>
      <c r="J12" s="42" t="s">
        <v>719</v>
      </c>
      <c r="K12" s="42" t="s">
        <v>720</v>
      </c>
      <c r="L12" s="42" t="s">
        <v>721</v>
      </c>
      <c r="M12" s="42" t="s">
        <v>722</v>
      </c>
      <c r="N12" s="42" t="s">
        <v>725</v>
      </c>
      <c r="O12" s="42" t="s">
        <v>726</v>
      </c>
      <c r="P12" s="42" t="s">
        <v>727</v>
      </c>
      <c r="Q12" s="42" t="s">
        <v>728</v>
      </c>
      <c r="R12" s="42" t="s">
        <v>729</v>
      </c>
      <c r="S12" s="42" t="s">
        <v>730</v>
      </c>
      <c r="T12" s="42" t="s">
        <v>731</v>
      </c>
      <c r="U12" s="42" t="s">
        <v>732</v>
      </c>
      <c r="V12" s="42" t="s">
        <v>733</v>
      </c>
      <c r="W12" s="42" t="s">
        <v>734</v>
      </c>
      <c r="X12" s="42" t="s">
        <v>723</v>
      </c>
      <c r="Y12" s="43" t="s">
        <v>55</v>
      </c>
      <c r="Z12" s="42" t="s">
        <v>56</v>
      </c>
      <c r="AA12" s="42" t="s">
        <v>57</v>
      </c>
      <c r="AB12" s="42" t="s">
        <v>86</v>
      </c>
      <c r="AC12" s="42" t="s">
        <v>58</v>
      </c>
      <c r="AD12" s="42" t="s">
        <v>59</v>
      </c>
      <c r="AE12" s="42" t="s">
        <v>60</v>
      </c>
      <c r="AF12" s="42" t="s">
        <v>212</v>
      </c>
      <c r="AG12" s="42" t="s">
        <v>213</v>
      </c>
      <c r="AH12" s="42" t="s">
        <v>864</v>
      </c>
      <c r="AI12" s="42" t="s">
        <v>205</v>
      </c>
      <c r="AJ12" s="42" t="s">
        <v>196</v>
      </c>
      <c r="AK12" s="42" t="s">
        <v>206</v>
      </c>
      <c r="AL12" s="42" t="s">
        <v>67</v>
      </c>
      <c r="AM12" s="42" t="s">
        <v>948</v>
      </c>
      <c r="AN12" s="42" t="s">
        <v>949</v>
      </c>
      <c r="AO12" s="42" t="s">
        <v>950</v>
      </c>
      <c r="AP12" s="42" t="s">
        <v>951</v>
      </c>
      <c r="AQ12" s="135" t="s">
        <v>208</v>
      </c>
      <c r="AR12" s="135" t="s">
        <v>211</v>
      </c>
      <c r="AS12" s="135" t="s">
        <v>210</v>
      </c>
      <c r="AT12" s="135" t="s">
        <v>209</v>
      </c>
      <c r="AU12" s="135" t="s">
        <v>217</v>
      </c>
      <c r="AV12" s="136" t="s">
        <v>875</v>
      </c>
      <c r="AW12" s="133" t="s">
        <v>880</v>
      </c>
      <c r="AX12" s="133" t="s">
        <v>881</v>
      </c>
      <c r="AY12" s="138" t="s">
        <v>91</v>
      </c>
      <c r="AZ12" s="139" t="s">
        <v>79</v>
      </c>
      <c r="BA12" s="139" t="s">
        <v>95</v>
      </c>
      <c r="BB12" s="139" t="s">
        <v>96</v>
      </c>
      <c r="BC12" s="138" t="s">
        <v>91</v>
      </c>
      <c r="BD12" s="139" t="s">
        <v>79</v>
      </c>
      <c r="BE12" s="139" t="s">
        <v>97</v>
      </c>
      <c r="BF12" s="139" t="s">
        <v>98</v>
      </c>
      <c r="BG12" s="139" t="s">
        <v>865</v>
      </c>
      <c r="BH12" s="42" t="s">
        <v>68</v>
      </c>
      <c r="BI12" s="42" t="s">
        <v>224</v>
      </c>
      <c r="BJ12" s="42" t="s">
        <v>54</v>
      </c>
      <c r="BK12" s="80" t="s">
        <v>967</v>
      </c>
      <c r="BL12" s="127" t="s">
        <v>861</v>
      </c>
      <c r="BM12" s="127" t="s">
        <v>860</v>
      </c>
      <c r="BN12" s="127" t="s">
        <v>862</v>
      </c>
      <c r="BO12" s="127" t="s">
        <v>946</v>
      </c>
      <c r="BP12" s="34" t="s">
        <v>214</v>
      </c>
      <c r="BQ12" s="123" t="s">
        <v>866</v>
      </c>
      <c r="BR12" s="123"/>
    </row>
    <row r="13" spans="1:71">
      <c r="A13" t="s">
        <v>74</v>
      </c>
      <c r="B13" s="51" t="s">
        <v>44</v>
      </c>
      <c r="C13" s="35">
        <v>2</v>
      </c>
      <c r="D13" s="36">
        <v>3</v>
      </c>
      <c r="E13" s="36"/>
      <c r="F13" s="35"/>
      <c r="G13" s="36"/>
      <c r="H13" s="36"/>
      <c r="I13" s="35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7">
        <v>18.79</v>
      </c>
      <c r="Z13">
        <v>20.99</v>
      </c>
      <c r="AA13">
        <v>18.79</v>
      </c>
      <c r="AB13">
        <v>55</v>
      </c>
      <c r="AC13">
        <v>320</v>
      </c>
      <c r="AD13">
        <v>55</v>
      </c>
      <c r="AE13">
        <v>10</v>
      </c>
      <c r="AH13">
        <v>10000</v>
      </c>
      <c r="AI13">
        <v>15000</v>
      </c>
      <c r="AJ13">
        <v>75000</v>
      </c>
      <c r="AL13" t="s">
        <v>73</v>
      </c>
      <c r="AM13">
        <v>1</v>
      </c>
      <c r="AN13">
        <v>1</v>
      </c>
      <c r="AO13">
        <v>1</v>
      </c>
      <c r="AP13">
        <v>1</v>
      </c>
      <c r="AQ13" s="84">
        <v>0</v>
      </c>
      <c r="AR13">
        <v>0</v>
      </c>
      <c r="AS13">
        <v>16</v>
      </c>
      <c r="AT13">
        <v>50000</v>
      </c>
      <c r="AU13">
        <v>0</v>
      </c>
      <c r="AY13" s="125">
        <f>$G$4*C13</f>
        <v>14400</v>
      </c>
      <c r="AZ13" s="125">
        <f>$G$3*D13</f>
        <v>14400</v>
      </c>
      <c r="BA13" s="125">
        <f>SUM(AY13:AZ13)</f>
        <v>28800</v>
      </c>
      <c r="BB13" s="125">
        <f>IF(E13=0,BA13,IF(BA13&gt;E13,E13,BA13))</f>
        <v>28800</v>
      </c>
      <c r="BG13" s="126">
        <f>(SUM(BB13,BF13)*12)+AH13</f>
        <v>355600</v>
      </c>
      <c r="BJ13" s="78">
        <v>19980</v>
      </c>
      <c r="BK13" s="81">
        <f>BG13/BJ13</f>
        <v>17.797797797797799</v>
      </c>
      <c r="BL13" s="81">
        <f>((AT13/BJ13)*100)+(BK13*100)-AU13</f>
        <v>2030.03003003003</v>
      </c>
      <c r="BM13" s="81">
        <f>(BK13*2*100)-((AC13+AD13)*2)</f>
        <v>2809.5595595595596</v>
      </c>
      <c r="BN13" s="81">
        <f>SUM(BL13:BM13)</f>
        <v>4839.5895895895901</v>
      </c>
      <c r="BO13" s="81">
        <f>BN13-$K$5</f>
        <v>4839.5895895895901</v>
      </c>
      <c r="BP13" s="33" t="s">
        <v>893</v>
      </c>
      <c r="BQ13" t="s">
        <v>892</v>
      </c>
      <c r="BS13" t="str">
        <f>A13&amp;" - "&amp;B13</f>
        <v>ANZ - ARW Black</v>
      </c>
    </row>
    <row r="14" spans="1:71">
      <c r="A14" t="s">
        <v>99</v>
      </c>
      <c r="B14" s="51" t="s">
        <v>897</v>
      </c>
      <c r="C14" s="37">
        <v>1.25</v>
      </c>
      <c r="D14" s="36">
        <v>3</v>
      </c>
      <c r="E14" s="38"/>
      <c r="F14" s="37"/>
      <c r="G14" s="38"/>
      <c r="H14" s="38"/>
      <c r="I14" s="3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>
        <v>3</v>
      </c>
      <c r="U14" s="38"/>
      <c r="V14" s="38"/>
      <c r="W14" s="38"/>
      <c r="X14" s="38"/>
      <c r="Y14" s="37">
        <v>19.989999999999998</v>
      </c>
      <c r="Z14">
        <v>21.49</v>
      </c>
      <c r="AB14">
        <v>45</v>
      </c>
      <c r="AC14">
        <v>395</v>
      </c>
      <c r="AE14">
        <v>0</v>
      </c>
      <c r="AI14">
        <v>15000</v>
      </c>
      <c r="AL14" t="s">
        <v>73</v>
      </c>
      <c r="AM14">
        <v>1</v>
      </c>
      <c r="AN14">
        <v>1</v>
      </c>
      <c r="AO14">
        <v>1</v>
      </c>
      <c r="AP14">
        <v>1</v>
      </c>
      <c r="AY14" s="125">
        <f>$G$4*C14</f>
        <v>9000</v>
      </c>
      <c r="AZ14" s="125">
        <f>$G$3*D14</f>
        <v>14400</v>
      </c>
      <c r="BA14" s="125">
        <f>SUM(AY14:AZ14)</f>
        <v>23400</v>
      </c>
      <c r="BB14" s="125">
        <f>IF(E14=0,BA14,IF(BA14&gt;E14,E14,BA14))</f>
        <v>23400</v>
      </c>
      <c r="BG14">
        <f>SUM(BB14,BF14)*12</f>
        <v>280800</v>
      </c>
      <c r="BJ14" s="78">
        <v>18200</v>
      </c>
      <c r="BK14" s="81">
        <f>BG14/BJ14</f>
        <v>15.428571428571429</v>
      </c>
      <c r="BL14" s="81">
        <f>((AT14/BJ14)*100)+(BK14*100)-AU14</f>
        <v>1542.8571428571429</v>
      </c>
      <c r="BM14" s="81">
        <f>(BK14*2*100)-((AC14+AD14)*2)</f>
        <v>2295.7142857142858</v>
      </c>
      <c r="BN14" s="81">
        <f>SUM(BL14:BM14)</f>
        <v>3838.5714285714284</v>
      </c>
      <c r="BO14" s="81">
        <f>BN14-$K$5</f>
        <v>3838.5714285714284</v>
      </c>
      <c r="BP14" t="s">
        <v>905</v>
      </c>
      <c r="BQ14" t="s">
        <v>912</v>
      </c>
      <c r="BS14" t="str">
        <f>A14&amp;" - "&amp;B14</f>
        <v>Westpac - Altitude Black</v>
      </c>
    </row>
    <row r="15" spans="1:71">
      <c r="A15" t="s">
        <v>76</v>
      </c>
      <c r="B15" s="51" t="s">
        <v>77</v>
      </c>
      <c r="C15" s="35">
        <v>1.25</v>
      </c>
      <c r="D15" s="36">
        <v>3</v>
      </c>
      <c r="E15" s="36">
        <v>1000000</v>
      </c>
      <c r="F15" s="35"/>
      <c r="G15" s="36"/>
      <c r="H15" s="36"/>
      <c r="I15" s="35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7">
        <v>20.239999999999998</v>
      </c>
      <c r="Z15">
        <v>21.24</v>
      </c>
      <c r="AB15">
        <v>55</v>
      </c>
      <c r="AC15">
        <v>425</v>
      </c>
      <c r="AE15">
        <v>15</v>
      </c>
      <c r="AI15">
        <v>18000</v>
      </c>
      <c r="AL15" t="s">
        <v>73</v>
      </c>
      <c r="AM15">
        <v>1</v>
      </c>
      <c r="AN15">
        <v>1</v>
      </c>
      <c r="AO15">
        <v>1</v>
      </c>
      <c r="AP15">
        <v>1</v>
      </c>
      <c r="AQ15" s="84">
        <v>0</v>
      </c>
      <c r="AR15">
        <v>0</v>
      </c>
      <c r="AS15">
        <v>10</v>
      </c>
      <c r="AX15">
        <v>2</v>
      </c>
      <c r="AY15" s="125">
        <f>$F$4*C15</f>
        <v>108000</v>
      </c>
      <c r="AZ15" s="125">
        <f>$F$3*D15</f>
        <v>172800</v>
      </c>
      <c r="BA15" s="125">
        <f>SUM(AY15:AZ15)</f>
        <v>280800</v>
      </c>
      <c r="BB15" s="125">
        <f>IF(BA15&gt;E15,E15,BA15)</f>
        <v>280800</v>
      </c>
      <c r="BD15">
        <f>IF(BB15&lt;BA15,((BA15-BB15)/(BA15/$F$2))*G15*$C$3,0)</f>
        <v>0</v>
      </c>
      <c r="BE15">
        <f>BD15</f>
        <v>0</v>
      </c>
      <c r="BF15">
        <f>IF(BE15&gt;H15,H15,BE15)</f>
        <v>0</v>
      </c>
      <c r="BG15" s="126">
        <f>SUM(BB15,BF15)</f>
        <v>280800</v>
      </c>
      <c r="BJ15" s="78">
        <v>18600</v>
      </c>
      <c r="BK15" s="81">
        <f>BG15/BJ15</f>
        <v>15.096774193548388</v>
      </c>
      <c r="BL15" s="81">
        <f>((AT15/BJ15)*100)+(BK15*100)-AU15</f>
        <v>1509.6774193548388</v>
      </c>
      <c r="BM15" s="81">
        <f>(BK15*2*100)-((AC15+AD15)*2)</f>
        <v>2169.3548387096776</v>
      </c>
      <c r="BN15" s="81">
        <f>SUM(BL15:BM15)</f>
        <v>3679.0322580645161</v>
      </c>
      <c r="BO15" s="81">
        <f>BN15-$K$5</f>
        <v>3679.0322580645161</v>
      </c>
      <c r="BP15" t="s">
        <v>896</v>
      </c>
      <c r="BQ15" t="s">
        <v>867</v>
      </c>
      <c r="BS15" t="str">
        <f>A15&amp;" - "&amp;B15</f>
        <v>CBA - Diamond Awards</v>
      </c>
    </row>
    <row r="16" spans="1:71">
      <c r="A16" t="s">
        <v>74</v>
      </c>
      <c r="B16" s="51" t="s">
        <v>43</v>
      </c>
      <c r="C16" s="35">
        <v>1.5</v>
      </c>
      <c r="D16" s="36">
        <v>2</v>
      </c>
      <c r="E16" s="36"/>
      <c r="F16" s="35"/>
      <c r="G16" s="36"/>
      <c r="H16" s="36"/>
      <c r="I16" s="35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7">
        <v>18.79</v>
      </c>
      <c r="Z16">
        <v>20.99</v>
      </c>
      <c r="AA16">
        <v>18.79</v>
      </c>
      <c r="AB16">
        <v>55</v>
      </c>
      <c r="AC16">
        <v>94</v>
      </c>
      <c r="AD16">
        <v>55</v>
      </c>
      <c r="AE16">
        <v>10</v>
      </c>
      <c r="AI16">
        <v>6000</v>
      </c>
      <c r="AJ16">
        <v>50000</v>
      </c>
      <c r="AL16" t="s">
        <v>73</v>
      </c>
      <c r="AM16">
        <v>1</v>
      </c>
      <c r="AN16">
        <v>1</v>
      </c>
      <c r="AO16">
        <v>1</v>
      </c>
      <c r="AP16">
        <v>1</v>
      </c>
      <c r="AQ16" s="84">
        <v>0</v>
      </c>
      <c r="AR16">
        <v>0</v>
      </c>
      <c r="AS16">
        <v>16</v>
      </c>
      <c r="AT16">
        <v>50000</v>
      </c>
      <c r="AU16">
        <v>0</v>
      </c>
      <c r="AY16" s="125">
        <f>$G$4*C16</f>
        <v>10800</v>
      </c>
      <c r="AZ16" s="125">
        <f>$G$3*D16</f>
        <v>9600</v>
      </c>
      <c r="BA16" s="125">
        <f>SUM(AY16:AZ16)</f>
        <v>20400</v>
      </c>
      <c r="BB16" s="125">
        <f>IF(E16=0,BA16,IF(BA16&gt;E16,E16,BA16))</f>
        <v>20400</v>
      </c>
      <c r="BG16" s="126">
        <f>(SUM(BB16,BF16)*12)+AH16</f>
        <v>244800</v>
      </c>
      <c r="BJ16" s="30">
        <v>19980</v>
      </c>
      <c r="BK16" s="81">
        <f>BG16/BJ16</f>
        <v>12.252252252252251</v>
      </c>
      <c r="BL16" s="81">
        <f>((AT16/BJ16)*100)+(BK16*100)-AU16</f>
        <v>1475.4754754754754</v>
      </c>
      <c r="BM16" s="81">
        <f>(BK16*2*100)-((AC16+AD16)*2)</f>
        <v>2152.4504504504503</v>
      </c>
      <c r="BN16" s="81">
        <f>SUM(BL16:BM16)</f>
        <v>3627.9259259259256</v>
      </c>
      <c r="BO16" s="81">
        <f>BN16-$K$5</f>
        <v>3627.9259259259256</v>
      </c>
      <c r="BP16" t="s">
        <v>891</v>
      </c>
      <c r="BQ16" t="s">
        <v>885</v>
      </c>
      <c r="BS16" t="str">
        <f>A16&amp;" - "&amp;B16</f>
        <v>ANZ - ARW Platinum</v>
      </c>
    </row>
    <row r="17" spans="1:71">
      <c r="A17" t="s">
        <v>74</v>
      </c>
      <c r="B17" s="51" t="s">
        <v>42</v>
      </c>
      <c r="C17" s="35">
        <v>1</v>
      </c>
      <c r="D17" s="36">
        <v>1.5</v>
      </c>
      <c r="E17" s="36"/>
      <c r="F17" s="35"/>
      <c r="G17" s="36"/>
      <c r="H17" s="36"/>
      <c r="I17" s="35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7">
        <v>18.79</v>
      </c>
      <c r="Z17">
        <v>20.99</v>
      </c>
      <c r="AA17">
        <v>18.79</v>
      </c>
      <c r="AB17">
        <v>44</v>
      </c>
      <c r="AC17">
        <v>34</v>
      </c>
      <c r="AD17">
        <v>55</v>
      </c>
      <c r="AE17">
        <v>10</v>
      </c>
      <c r="AI17">
        <v>1000</v>
      </c>
      <c r="AJ17">
        <v>15000</v>
      </c>
      <c r="AL17" t="s">
        <v>73</v>
      </c>
      <c r="AP17">
        <v>1</v>
      </c>
      <c r="AQ17" s="84">
        <v>0</v>
      </c>
      <c r="AR17">
        <v>0</v>
      </c>
      <c r="AS17">
        <v>16</v>
      </c>
      <c r="AT17">
        <v>50000</v>
      </c>
      <c r="AU17">
        <v>0</v>
      </c>
      <c r="AY17" s="125">
        <f>$G$4*C17</f>
        <v>7200</v>
      </c>
      <c r="AZ17" s="125">
        <f>$G$3*D17</f>
        <v>7200</v>
      </c>
      <c r="BA17" s="125">
        <f>SUM(AY17:AZ17)</f>
        <v>14400</v>
      </c>
      <c r="BB17" s="125">
        <f>IF(E17=0,BA17,IF(BA17&gt;E17,E17,BA17))</f>
        <v>14400</v>
      </c>
      <c r="BG17" s="126">
        <f>(SUM(BB17,BF17)*12)+AH17</f>
        <v>172800</v>
      </c>
      <c r="BJ17" s="30">
        <v>19980</v>
      </c>
      <c r="BK17" s="81">
        <f>BG17/BJ17</f>
        <v>8.6486486486486491</v>
      </c>
      <c r="BL17" s="81">
        <f>((AT17/BJ17)*100)+(BK17*100)-AU17</f>
        <v>1115.1151151151153</v>
      </c>
      <c r="BM17" s="81">
        <f>(BK17*2*100)-((AC17+AD17)*2)</f>
        <v>1551.7297297297298</v>
      </c>
      <c r="BN17" s="81">
        <f>SUM(BL17:BM17)</f>
        <v>2666.8448448448453</v>
      </c>
      <c r="BO17" s="81">
        <f>BN17-$K$5</f>
        <v>2666.8448448448453</v>
      </c>
      <c r="BP17" t="s">
        <v>890</v>
      </c>
      <c r="BQ17" t="s">
        <v>884</v>
      </c>
      <c r="BS17" t="str">
        <f>A17&amp;" - "&amp;B17</f>
        <v>ANZ - ARW Classic</v>
      </c>
    </row>
    <row r="18" spans="1:71">
      <c r="A18" t="s">
        <v>74</v>
      </c>
      <c r="B18" s="51" t="s">
        <v>18</v>
      </c>
      <c r="C18" s="35">
        <v>0.75</v>
      </c>
      <c r="D18" s="36">
        <v>1.5</v>
      </c>
      <c r="E18" s="36"/>
      <c r="F18" s="35"/>
      <c r="G18" s="36"/>
      <c r="H18" s="36"/>
      <c r="I18" s="35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7">
        <v>19.989999999999998</v>
      </c>
      <c r="Z18">
        <v>21.49</v>
      </c>
      <c r="AA18">
        <v>19.989999999999998</v>
      </c>
      <c r="AB18">
        <v>55</v>
      </c>
      <c r="AC18">
        <v>370</v>
      </c>
      <c r="AD18">
        <v>55</v>
      </c>
      <c r="AE18">
        <v>10</v>
      </c>
      <c r="AI18">
        <v>15000</v>
      </c>
      <c r="AJ18">
        <v>75000</v>
      </c>
      <c r="AL18" t="s">
        <v>72</v>
      </c>
      <c r="AM18">
        <v>1</v>
      </c>
      <c r="AN18">
        <v>1</v>
      </c>
      <c r="AO18">
        <v>1</v>
      </c>
      <c r="AP18">
        <v>1</v>
      </c>
      <c r="AQ18" s="84">
        <v>0</v>
      </c>
      <c r="AR18">
        <v>0</v>
      </c>
      <c r="AS18">
        <v>16</v>
      </c>
      <c r="AT18">
        <v>50000</v>
      </c>
      <c r="AU18">
        <v>0</v>
      </c>
      <c r="AY18" s="125">
        <f>$G$4*C18</f>
        <v>5400</v>
      </c>
      <c r="AZ18" s="125">
        <f>$G$3*D18</f>
        <v>7200</v>
      </c>
      <c r="BA18" s="125">
        <f>SUM(AY18:AZ18)</f>
        <v>12600</v>
      </c>
      <c r="BB18" s="125">
        <f>IF(E18=0,BA18,IF(BA18&gt;E18,E18,BA18))</f>
        <v>12600</v>
      </c>
      <c r="BG18" s="126">
        <f>(SUM(BB18,BF18)*12)+AH18</f>
        <v>151200</v>
      </c>
      <c r="BI18">
        <v>8000</v>
      </c>
      <c r="BJ18" s="154">
        <v>15100</v>
      </c>
      <c r="BK18" s="81">
        <f>BG18/BJ18</f>
        <v>10.013245033112582</v>
      </c>
      <c r="BL18" s="81">
        <f>((AT18/BJ18)*100)+(BK18*100)-AU18</f>
        <v>1332.4503311258277</v>
      </c>
      <c r="BM18" s="81">
        <f>(BK18*2*100)-((AC18+AD18)*2)</f>
        <v>1152.6490066225165</v>
      </c>
      <c r="BN18" s="81">
        <f>SUM(BL18:BM18)</f>
        <v>2485.0993377483442</v>
      </c>
      <c r="BO18" s="81">
        <f>BN18-$K$5</f>
        <v>2485.0993377483442</v>
      </c>
      <c r="BP18" t="s">
        <v>895</v>
      </c>
      <c r="BQ18" t="s">
        <v>894</v>
      </c>
      <c r="BS18" t="str">
        <f>A18&amp;" - "&amp;B18</f>
        <v>ANZ - AFF Black</v>
      </c>
    </row>
    <row r="19" spans="1:71">
      <c r="A19" t="s">
        <v>104</v>
      </c>
      <c r="B19" s="51" t="s">
        <v>105</v>
      </c>
      <c r="C19" s="37">
        <v>0.5</v>
      </c>
      <c r="D19" s="36">
        <v>1.5</v>
      </c>
      <c r="E19" s="38">
        <v>100000</v>
      </c>
      <c r="F19" s="37"/>
      <c r="G19" s="38"/>
      <c r="H19" s="38"/>
      <c r="I19" s="3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7">
        <v>19.989999999999998</v>
      </c>
      <c r="Z19">
        <v>21.74</v>
      </c>
      <c r="AB19">
        <v>44</v>
      </c>
      <c r="AC19">
        <v>250</v>
      </c>
      <c r="AI19">
        <v>5000</v>
      </c>
      <c r="AM19" s="90">
        <v>1</v>
      </c>
      <c r="AN19" s="90">
        <v>1</v>
      </c>
      <c r="AO19" s="90">
        <v>1</v>
      </c>
      <c r="AP19" s="90">
        <v>1</v>
      </c>
      <c r="AT19">
        <v>40000</v>
      </c>
      <c r="AV19" s="58">
        <v>41931</v>
      </c>
      <c r="AY19" s="125">
        <f>$G$4*C19</f>
        <v>3600</v>
      </c>
      <c r="AZ19" s="125">
        <f>$G$3*D19</f>
        <v>7200</v>
      </c>
      <c r="BA19" s="125">
        <f>SUM(AY19:AZ19)</f>
        <v>10800</v>
      </c>
      <c r="BB19" s="125">
        <f>IF(E19=0,BA19,IF(BA19&gt;E19,E19,BA19))</f>
        <v>10800</v>
      </c>
      <c r="BG19">
        <f>SUM(BB19,BF19)*12</f>
        <v>129600</v>
      </c>
      <c r="BI19">
        <v>8000</v>
      </c>
      <c r="BJ19" s="44">
        <v>15100</v>
      </c>
      <c r="BK19" s="81">
        <f>BG19/BJ19</f>
        <v>8.5827814569536418</v>
      </c>
      <c r="BL19" s="81">
        <f>((AT19/BJ19)*100)+(BK19*100)-AU19</f>
        <v>1123.1788079470198</v>
      </c>
      <c r="BM19" s="81">
        <f>(BK19*2*100)-((AC19+AD19)*2)</f>
        <v>1216.5562913907283</v>
      </c>
      <c r="BN19" s="81">
        <f>SUM(BL19:BM19)</f>
        <v>2339.7350993377481</v>
      </c>
      <c r="BO19" s="81">
        <f>BN19-$K$5</f>
        <v>2339.7350993377481</v>
      </c>
      <c r="BP19" t="s">
        <v>918</v>
      </c>
      <c r="BQ19" t="s">
        <v>868</v>
      </c>
      <c r="BS19" t="str">
        <f>A19&amp;" - "&amp;B19</f>
        <v>NAB - Qantas Rewards Premium</v>
      </c>
    </row>
    <row r="20" spans="1:71">
      <c r="A20" t="s">
        <v>76</v>
      </c>
      <c r="B20" s="51" t="s">
        <v>80</v>
      </c>
      <c r="C20" s="35">
        <v>1</v>
      </c>
      <c r="D20" s="36">
        <v>2.5</v>
      </c>
      <c r="E20" s="36">
        <v>150000</v>
      </c>
      <c r="F20" s="35"/>
      <c r="G20" s="36">
        <v>1</v>
      </c>
      <c r="H20" s="36">
        <v>100000</v>
      </c>
      <c r="I20" s="35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7">
        <v>20.239999999999998</v>
      </c>
      <c r="Z20">
        <v>21.24</v>
      </c>
      <c r="AB20">
        <v>55</v>
      </c>
      <c r="AC20">
        <v>280</v>
      </c>
      <c r="AE20">
        <v>15</v>
      </c>
      <c r="AI20">
        <v>6000</v>
      </c>
      <c r="AL20" t="s">
        <v>73</v>
      </c>
      <c r="AM20">
        <v>1</v>
      </c>
      <c r="AN20">
        <v>1</v>
      </c>
      <c r="AO20">
        <v>1</v>
      </c>
      <c r="AP20">
        <v>1</v>
      </c>
      <c r="AX20">
        <v>2</v>
      </c>
      <c r="AY20" s="125">
        <f>$F$4*C20</f>
        <v>86400</v>
      </c>
      <c r="AZ20" s="125">
        <f>$F$3*D20</f>
        <v>144000</v>
      </c>
      <c r="BA20" s="125">
        <f>SUM(AY20:AZ20)</f>
        <v>230400</v>
      </c>
      <c r="BB20" s="125">
        <f>IF(BA20&gt;E20,E20,BA20)</f>
        <v>150000</v>
      </c>
      <c r="BD20">
        <f>IF(BB20&lt;BA20,((BA20-BB20)/(BA20/$F$2))*G20*$C$3,0)</f>
        <v>20100</v>
      </c>
      <c r="BE20">
        <f>BD20</f>
        <v>20100</v>
      </c>
      <c r="BF20">
        <f>IF(BE20&gt;H20,H20,BE20)</f>
        <v>20100</v>
      </c>
      <c r="BG20">
        <f>SUM(BB20,BF20)</f>
        <v>170100</v>
      </c>
      <c r="BJ20" s="78">
        <v>18600</v>
      </c>
      <c r="BK20" s="81">
        <f>BG20/BJ20</f>
        <v>9.1451612903225801</v>
      </c>
      <c r="BL20" s="81">
        <f>((AT20/BJ20)*100)+(BK20*100)-AU20</f>
        <v>914.51612903225805</v>
      </c>
      <c r="BM20" s="81">
        <f>(BK20*2*100)-((AC20+AD20)*2)</f>
        <v>1269.0322580645161</v>
      </c>
      <c r="BN20" s="81">
        <f>SUM(BL20:BM20)</f>
        <v>2183.5483870967741</v>
      </c>
      <c r="BO20" s="81">
        <f>BN20-$K$5</f>
        <v>2183.5483870967741</v>
      </c>
      <c r="BP20" t="s">
        <v>904</v>
      </c>
      <c r="BQ20" t="s">
        <v>903</v>
      </c>
      <c r="BS20" t="str">
        <f>A20&amp;" - "&amp;B20</f>
        <v>CBA - Platinum Awards</v>
      </c>
    </row>
    <row r="21" spans="1:71" ht="25.5">
      <c r="A21" s="90" t="s">
        <v>99</v>
      </c>
      <c r="B21" s="51" t="s">
        <v>909</v>
      </c>
      <c r="C21" s="37">
        <v>0.5</v>
      </c>
      <c r="D21" s="36">
        <v>1.5</v>
      </c>
      <c r="E21" s="38"/>
      <c r="F21" s="37"/>
      <c r="G21" s="38"/>
      <c r="H21" s="38"/>
      <c r="I21" s="37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>
        <v>1.5</v>
      </c>
      <c r="U21" s="38"/>
      <c r="V21" s="38"/>
      <c r="W21" s="38"/>
      <c r="X21" s="38"/>
      <c r="Y21" s="37">
        <v>19.739999999999998</v>
      </c>
      <c r="Z21">
        <v>20.49</v>
      </c>
      <c r="AB21">
        <v>45</v>
      </c>
      <c r="AC21">
        <v>250</v>
      </c>
      <c r="AL21" s="90" t="s">
        <v>910</v>
      </c>
      <c r="AM21" s="90"/>
      <c r="AN21" s="90"/>
      <c r="AO21" s="90"/>
      <c r="AP21" s="90">
        <v>1</v>
      </c>
      <c r="AQ21" s="76">
        <v>9.9000000000000008E-3</v>
      </c>
      <c r="AS21">
        <v>6</v>
      </c>
      <c r="AT21">
        <v>10000</v>
      </c>
      <c r="AY21" s="125">
        <f>$G$4*C21</f>
        <v>3600</v>
      </c>
      <c r="AZ21" s="125">
        <f>$G$3*D21</f>
        <v>7200</v>
      </c>
      <c r="BA21" s="125">
        <f>SUM(AY21:AZ21)</f>
        <v>10800</v>
      </c>
      <c r="BB21" s="125">
        <f>IF(E21=0,BA21,IF(BA21&gt;E21,E21,BA21))</f>
        <v>10800</v>
      </c>
      <c r="BG21" s="126">
        <f>SUM(BB21,BF21)*12</f>
        <v>129600</v>
      </c>
      <c r="BI21">
        <v>8000</v>
      </c>
      <c r="BJ21" s="44">
        <v>15100</v>
      </c>
      <c r="BK21" s="81">
        <f>BG21/BJ21</f>
        <v>8.5827814569536418</v>
      </c>
      <c r="BL21" s="81">
        <f>((AT21/BJ21)*100)+(BK21*100)-AU21</f>
        <v>924.50331125827813</v>
      </c>
      <c r="BM21" s="81">
        <f>(BK21*2*100)-((AC21+AD21)*2)</f>
        <v>1216.5562913907283</v>
      </c>
      <c r="BN21" s="81">
        <f>SUM(BL21:BM21)</f>
        <v>2141.0596026490066</v>
      </c>
      <c r="BO21" s="81">
        <f>BN21-$K$5</f>
        <v>2141.0596026490066</v>
      </c>
      <c r="BP21" t="s">
        <v>911</v>
      </c>
      <c r="BQ21" t="s">
        <v>915</v>
      </c>
      <c r="BS21" t="str">
        <f>A21&amp;" - "&amp;B21</f>
        <v>Westpac - Singapore Airlines Westpac Platinum</v>
      </c>
    </row>
    <row r="22" spans="1:71">
      <c r="A22" t="s">
        <v>104</v>
      </c>
      <c r="B22" s="51" t="s">
        <v>106</v>
      </c>
      <c r="C22" s="37">
        <v>0.5</v>
      </c>
      <c r="D22" s="36">
        <v>1</v>
      </c>
      <c r="E22" s="38">
        <v>100000</v>
      </c>
      <c r="F22" s="37"/>
      <c r="G22" s="38"/>
      <c r="H22" s="38"/>
      <c r="I22" s="37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7">
        <v>19.989999999999998</v>
      </c>
      <c r="Z22">
        <v>21.74</v>
      </c>
      <c r="AB22">
        <v>44</v>
      </c>
      <c r="AC22">
        <v>65</v>
      </c>
      <c r="AI22">
        <v>500</v>
      </c>
      <c r="AP22" s="90">
        <v>1</v>
      </c>
      <c r="AT22">
        <v>20000</v>
      </c>
      <c r="AV22" s="58">
        <v>41931</v>
      </c>
      <c r="AY22" s="125">
        <f>$G$4*C22</f>
        <v>3600</v>
      </c>
      <c r="AZ22" s="125">
        <f>$G$3*D22</f>
        <v>4800</v>
      </c>
      <c r="BA22" s="125">
        <f>SUM(AY22:AZ22)</f>
        <v>8400</v>
      </c>
      <c r="BB22" s="125">
        <f>IF(E22=0,BA22,IF(BA22&gt;E22,E22,BA22))</f>
        <v>8400</v>
      </c>
      <c r="BG22">
        <f>SUM(BB22,BF22)*12</f>
        <v>100800</v>
      </c>
      <c r="BI22">
        <v>8000</v>
      </c>
      <c r="BJ22" s="44">
        <v>15100</v>
      </c>
      <c r="BK22" s="81">
        <f>BG22/BJ22</f>
        <v>6.6754966887417222</v>
      </c>
      <c r="BL22" s="81">
        <f>((AT22/BJ22)*100)+(BK22*100)-AU22</f>
        <v>800</v>
      </c>
      <c r="BM22" s="81">
        <f>(BK22*2*100)-((AC22+AD22)*2)</f>
        <v>1205.0993377483444</v>
      </c>
      <c r="BN22" s="81">
        <f>SUM(BL22:BM22)</f>
        <v>2005.0993377483444</v>
      </c>
      <c r="BO22" s="81">
        <f>BN22-$K$5</f>
        <v>2005.0993377483444</v>
      </c>
      <c r="BP22" t="s">
        <v>917</v>
      </c>
      <c r="BQ22" t="s">
        <v>869</v>
      </c>
      <c r="BS22" t="str">
        <f>A22&amp;" - "&amp;B22</f>
        <v>NAB - Qantas Rewards</v>
      </c>
    </row>
    <row r="23" spans="1:71" ht="12" customHeight="1">
      <c r="A23" t="s">
        <v>99</v>
      </c>
      <c r="B23" s="51" t="s">
        <v>898</v>
      </c>
      <c r="C23" s="37">
        <v>0.625</v>
      </c>
      <c r="D23" s="36">
        <v>1.5</v>
      </c>
      <c r="E23" s="38"/>
      <c r="F23" s="37"/>
      <c r="G23" s="38"/>
      <c r="H23" s="38"/>
      <c r="I23" s="37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>
        <v>1.5</v>
      </c>
      <c r="U23" s="38"/>
      <c r="V23" s="38"/>
      <c r="W23" s="38"/>
      <c r="X23" s="38"/>
      <c r="Y23" s="37">
        <v>19.989999999999998</v>
      </c>
      <c r="Z23">
        <v>21.49</v>
      </c>
      <c r="AB23">
        <v>45</v>
      </c>
      <c r="AC23">
        <v>395</v>
      </c>
      <c r="AE23">
        <v>0</v>
      </c>
      <c r="AI23">
        <v>15000</v>
      </c>
      <c r="AL23" t="s">
        <v>72</v>
      </c>
      <c r="AM23">
        <v>1</v>
      </c>
      <c r="AN23">
        <v>1</v>
      </c>
      <c r="AO23">
        <v>1</v>
      </c>
      <c r="AP23">
        <v>1</v>
      </c>
      <c r="AY23" s="125">
        <f>$G$4*C23</f>
        <v>4500</v>
      </c>
      <c r="AZ23" s="125">
        <f>$G$3*D23</f>
        <v>7200</v>
      </c>
      <c r="BA23" s="125">
        <f>SUM(AY23:AZ23)</f>
        <v>11700</v>
      </c>
      <c r="BB23" s="125">
        <f>IF(E23=0,BA23,IF(BA23&gt;E23,E23,BA23))</f>
        <v>11700</v>
      </c>
      <c r="BG23">
        <f>SUM(BB23,BF23)*12</f>
        <v>140400</v>
      </c>
      <c r="BI23">
        <v>8000</v>
      </c>
      <c r="BJ23" s="44">
        <v>15100</v>
      </c>
      <c r="BK23" s="81">
        <f>BG23/BJ23</f>
        <v>9.298013245033113</v>
      </c>
      <c r="BL23" s="81">
        <f>((AT23/BJ23)*100)+(BK23*100)-AU23</f>
        <v>929.80132450331132</v>
      </c>
      <c r="BM23" s="81">
        <f>(BK23*2*100)-((AC23+AD23)*2)</f>
        <v>1069.6026490066226</v>
      </c>
      <c r="BN23" s="81">
        <f>SUM(BL23:BM23)</f>
        <v>1999.4039735099341</v>
      </c>
      <c r="BO23" s="81">
        <f>BN23-$K$5</f>
        <v>1999.4039735099341</v>
      </c>
      <c r="BP23" t="s">
        <v>908</v>
      </c>
      <c r="BQ23" t="s">
        <v>913</v>
      </c>
      <c r="BS23" t="str">
        <f>A23&amp;" - "&amp;B23</f>
        <v>Westpac - Earth Black</v>
      </c>
    </row>
    <row r="24" spans="1:71">
      <c r="A24" t="s">
        <v>74</v>
      </c>
      <c r="B24" s="51" t="s">
        <v>16</v>
      </c>
      <c r="C24" s="35">
        <v>0.4</v>
      </c>
      <c r="D24" s="36">
        <v>1</v>
      </c>
      <c r="E24" s="36"/>
      <c r="F24" s="35"/>
      <c r="G24" s="36"/>
      <c r="H24" s="36"/>
      <c r="I24" s="35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7">
        <v>19.989999999999998</v>
      </c>
      <c r="Z24">
        <v>21.49</v>
      </c>
      <c r="AA24">
        <v>19.989999999999998</v>
      </c>
      <c r="AB24">
        <v>44</v>
      </c>
      <c r="AC24">
        <v>40</v>
      </c>
      <c r="AD24">
        <v>55</v>
      </c>
      <c r="AE24">
        <v>10</v>
      </c>
      <c r="AI24">
        <v>1000</v>
      </c>
      <c r="AJ24">
        <v>15000</v>
      </c>
      <c r="AL24" t="s">
        <v>72</v>
      </c>
      <c r="AP24">
        <v>1</v>
      </c>
      <c r="AQ24" s="84">
        <v>0</v>
      </c>
      <c r="AR24">
        <v>0</v>
      </c>
      <c r="AS24">
        <v>16</v>
      </c>
      <c r="AT24">
        <v>50000</v>
      </c>
      <c r="AU24">
        <v>0</v>
      </c>
      <c r="AY24" s="125">
        <f>$G$4*C24</f>
        <v>2880</v>
      </c>
      <c r="AZ24" s="125">
        <f>$G$3*D24</f>
        <v>4800</v>
      </c>
      <c r="BA24" s="125">
        <f>SUM(AY24:AZ24)</f>
        <v>7680</v>
      </c>
      <c r="BB24" s="125">
        <f>IF(E24=0,BA24,IF(BA24&gt;E24,E24,BA24))</f>
        <v>7680</v>
      </c>
      <c r="BG24" s="126">
        <f>(SUM(BB24,BF24)*12)+AH24</f>
        <v>92160</v>
      </c>
      <c r="BI24">
        <v>8000</v>
      </c>
      <c r="BJ24" s="44">
        <v>15100</v>
      </c>
      <c r="BK24" s="81">
        <f>BG24/BJ24</f>
        <v>6.1033112582781461</v>
      </c>
      <c r="BL24" s="81">
        <f>((AT24/BJ24)*100)+(BK24*100)-AU24</f>
        <v>941.45695364238418</v>
      </c>
      <c r="BM24" s="81">
        <f>(BK24*2*100)-((AC24+AD24)*2)</f>
        <v>1030.6622516556292</v>
      </c>
      <c r="BN24" s="81">
        <f>SUM(BL24:BM24)</f>
        <v>1972.1192052980134</v>
      </c>
      <c r="BO24" s="81">
        <f>BN24-$K$5</f>
        <v>1972.1192052980134</v>
      </c>
      <c r="BP24" t="s">
        <v>889</v>
      </c>
      <c r="BQ24" t="s">
        <v>882</v>
      </c>
      <c r="BS24" t="str">
        <f>A24&amp;" - "&amp;B24</f>
        <v>ANZ - AFF Classic</v>
      </c>
    </row>
    <row r="25" spans="1:71">
      <c r="A25" t="s">
        <v>76</v>
      </c>
      <c r="B25" s="51" t="s">
        <v>78</v>
      </c>
      <c r="C25" s="35">
        <v>0.625</v>
      </c>
      <c r="D25" s="36">
        <v>1.5</v>
      </c>
      <c r="E25" s="36">
        <v>500000</v>
      </c>
      <c r="F25" s="35"/>
      <c r="G25" s="36"/>
      <c r="H25" s="36"/>
      <c r="I25" s="35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7">
        <v>20.239999999999998</v>
      </c>
      <c r="Z25">
        <v>21.24</v>
      </c>
      <c r="AB25">
        <v>55</v>
      </c>
      <c r="AC25">
        <v>425</v>
      </c>
      <c r="AD25">
        <v>10</v>
      </c>
      <c r="AE25">
        <v>15</v>
      </c>
      <c r="AI25">
        <v>18000</v>
      </c>
      <c r="AL25" t="s">
        <v>72</v>
      </c>
      <c r="AM25">
        <v>1</v>
      </c>
      <c r="AN25">
        <v>1</v>
      </c>
      <c r="AO25">
        <v>1</v>
      </c>
      <c r="AP25">
        <v>1</v>
      </c>
      <c r="AQ25" s="84">
        <v>0</v>
      </c>
      <c r="AR25">
        <v>0</v>
      </c>
      <c r="AS25">
        <v>10</v>
      </c>
      <c r="AW25">
        <v>2</v>
      </c>
      <c r="AY25" s="125">
        <f>$F$4*C25</f>
        <v>54000</v>
      </c>
      <c r="AZ25" s="125">
        <f>$F$3*D25</f>
        <v>86400</v>
      </c>
      <c r="BA25" s="125">
        <f>SUM(AY25:AZ25)</f>
        <v>140400</v>
      </c>
      <c r="BB25" s="125">
        <f>IF(BA25&gt;E25,E25,BA25)</f>
        <v>140400</v>
      </c>
      <c r="BD25">
        <f>IF(BB25&lt;BA25,((BA25-BB25)/(BA25/$F$2))*G25*$C$3,0)</f>
        <v>0</v>
      </c>
      <c r="BE25">
        <f>BD25</f>
        <v>0</v>
      </c>
      <c r="BF25">
        <f>IF(BE25&gt;H25,H25,BE25)</f>
        <v>0</v>
      </c>
      <c r="BG25">
        <f>SUM(BB25,BF25)</f>
        <v>140400</v>
      </c>
      <c r="BI25">
        <v>8000</v>
      </c>
      <c r="BJ25" s="44">
        <v>15100</v>
      </c>
      <c r="BK25" s="81">
        <f>BG25/BJ25</f>
        <v>9.298013245033113</v>
      </c>
      <c r="BL25" s="81">
        <f>((AT25/BJ25)*100)+(BK25*100)-AU25</f>
        <v>929.80132450331132</v>
      </c>
      <c r="BM25" s="81">
        <f>(BK25*2*100)-((AC25+AD25)*2)</f>
        <v>989.60264900662264</v>
      </c>
      <c r="BN25" s="81">
        <f>SUM(BL25:BM25)</f>
        <v>1919.4039735099341</v>
      </c>
      <c r="BO25" s="81">
        <f>BN25-$K$5</f>
        <v>1919.4039735099341</v>
      </c>
      <c r="BP25" t="s">
        <v>896</v>
      </c>
      <c r="BQ25" t="s">
        <v>867</v>
      </c>
      <c r="BS25" t="str">
        <f>A25&amp;" - "&amp;B25</f>
        <v>CBA - Diamond Awards QFF</v>
      </c>
    </row>
    <row r="26" spans="1:71">
      <c r="A26" t="s">
        <v>74</v>
      </c>
      <c r="B26" s="51" t="s">
        <v>17</v>
      </c>
      <c r="C26" s="35">
        <v>0.5</v>
      </c>
      <c r="D26" s="36">
        <v>1</v>
      </c>
      <c r="E26" s="36"/>
      <c r="F26" s="35"/>
      <c r="G26" s="36"/>
      <c r="H26" s="36"/>
      <c r="I26" s="35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7">
        <v>19.989999999999998</v>
      </c>
      <c r="Z26">
        <v>21.49</v>
      </c>
      <c r="AA26">
        <v>19.989999999999998</v>
      </c>
      <c r="AB26">
        <v>55</v>
      </c>
      <c r="AC26">
        <v>240</v>
      </c>
      <c r="AD26">
        <v>55</v>
      </c>
      <c r="AE26">
        <v>10</v>
      </c>
      <c r="AI26">
        <v>6000</v>
      </c>
      <c r="AJ26">
        <v>50000</v>
      </c>
      <c r="AL26" t="s">
        <v>72</v>
      </c>
      <c r="AM26">
        <v>1</v>
      </c>
      <c r="AN26">
        <v>1</v>
      </c>
      <c r="AO26">
        <v>1</v>
      </c>
      <c r="AP26">
        <v>1</v>
      </c>
      <c r="AQ26" s="84">
        <v>0</v>
      </c>
      <c r="AR26">
        <v>0</v>
      </c>
      <c r="AS26">
        <v>16</v>
      </c>
      <c r="AT26">
        <v>50000</v>
      </c>
      <c r="AU26">
        <v>0</v>
      </c>
      <c r="AY26" s="125">
        <f>$G$4*C26</f>
        <v>3600</v>
      </c>
      <c r="AZ26" s="125">
        <f>$G$3*D26</f>
        <v>4800</v>
      </c>
      <c r="BA26" s="125">
        <f>SUM(AY26:AZ26)</f>
        <v>8400</v>
      </c>
      <c r="BB26" s="125">
        <f>IF(E26=0,BA26,IF(BA26&gt;E26,E26,BA26))</f>
        <v>8400</v>
      </c>
      <c r="BG26" s="126">
        <f>(SUM(BB26,BF26)*12)+AH26</f>
        <v>100800</v>
      </c>
      <c r="BI26">
        <v>8000</v>
      </c>
      <c r="BJ26" s="44">
        <v>15100</v>
      </c>
      <c r="BK26" s="81">
        <f>BG26/BJ26</f>
        <v>6.6754966887417222</v>
      </c>
      <c r="BL26" s="81">
        <f>((AT26/BJ26)*100)+(BK26*100)-AU26</f>
        <v>998.67549668874176</v>
      </c>
      <c r="BM26" s="81">
        <f>(BK26*2*100)-((AC26+AD26)*2)</f>
        <v>745.0993377483444</v>
      </c>
      <c r="BN26" s="81">
        <f>SUM(BL26:BM26)</f>
        <v>1743.7748344370862</v>
      </c>
      <c r="BO26" s="81">
        <f>BN26-$K$5</f>
        <v>1743.7748344370862</v>
      </c>
      <c r="BP26" t="s">
        <v>887</v>
      </c>
      <c r="BQ26" t="s">
        <v>886</v>
      </c>
      <c r="BS26" t="str">
        <f>A26&amp;" - "&amp;B26</f>
        <v>ANZ - AFF Platinum</v>
      </c>
    </row>
    <row r="27" spans="1:71" ht="25.5">
      <c r="A27" s="44" t="s">
        <v>133</v>
      </c>
      <c r="B27" s="52" t="s">
        <v>198</v>
      </c>
      <c r="C27" s="45"/>
      <c r="D27" s="46"/>
      <c r="E27" s="46"/>
      <c r="F27" s="45"/>
      <c r="G27" s="46"/>
      <c r="H27" s="46"/>
      <c r="I27" s="45">
        <v>1</v>
      </c>
      <c r="J27" s="46">
        <v>1</v>
      </c>
      <c r="K27" s="46">
        <v>1</v>
      </c>
      <c r="L27" s="46">
        <v>1</v>
      </c>
      <c r="M27" s="46">
        <v>0.5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1</v>
      </c>
      <c r="T27" s="46">
        <v>1</v>
      </c>
      <c r="U27" s="46">
        <v>0.5</v>
      </c>
      <c r="V27" s="46">
        <v>0.5</v>
      </c>
      <c r="W27" s="46">
        <v>0.5</v>
      </c>
      <c r="X27" s="46">
        <v>1</v>
      </c>
      <c r="Y27" s="45">
        <v>20.74</v>
      </c>
      <c r="Z27" s="44">
        <v>0</v>
      </c>
      <c r="AA27" s="44">
        <v>0</v>
      </c>
      <c r="AB27" s="44">
        <v>44</v>
      </c>
      <c r="AC27" s="44">
        <v>0</v>
      </c>
      <c r="AD27" s="44"/>
      <c r="AE27" s="44">
        <v>0</v>
      </c>
      <c r="AF27" s="44">
        <v>30</v>
      </c>
      <c r="AG27" s="44">
        <v>30</v>
      </c>
      <c r="AH27" s="44"/>
      <c r="AI27" s="44">
        <v>1000</v>
      </c>
      <c r="AJ27" s="44">
        <v>35000</v>
      </c>
      <c r="AK27" s="47">
        <v>0.03</v>
      </c>
      <c r="AL27" s="44" t="s">
        <v>72</v>
      </c>
      <c r="AM27" s="44">
        <v>1</v>
      </c>
      <c r="AN27" s="44">
        <v>1</v>
      </c>
      <c r="AO27" s="44">
        <v>1</v>
      </c>
      <c r="AP27" s="44"/>
      <c r="AQ27" s="44">
        <v>0.99</v>
      </c>
      <c r="AR27" s="44">
        <v>1</v>
      </c>
      <c r="AS27" s="44">
        <v>6</v>
      </c>
      <c r="AT27" s="44">
        <v>7500</v>
      </c>
      <c r="AU27" s="44">
        <v>0</v>
      </c>
      <c r="AV27" s="44"/>
      <c r="AW27" s="44">
        <v>1</v>
      </c>
      <c r="AX27" s="44">
        <v>1</v>
      </c>
      <c r="AY27" s="44">
        <f ca="1">(I27*Main!$D$43)+(TotalWallet!J46*Main!$D$45)+(TotalWallet!L46*Main!$D$46)+(TotalWallet!M46*Main!$D$53)+(TotalWallet!N46*Main!$D$50)+(TotalWallet!O46*Main!$D$54)+(TotalWallet!P46*Main!$D$55)+(TotalWallet!W46*Main!$D$51)+((Main!$D$44+Main!$D$47+Main!$D$48+Main!$D$49+Main!$D$52+Main!$D$56)*TotalWallet!X46)</f>
        <v>1407.035814071628</v>
      </c>
      <c r="AZ27" s="44"/>
      <c r="BA27" s="125">
        <f ca="1">SUM(AY27:AZ27)</f>
        <v>1407.035814071628</v>
      </c>
      <c r="BB27" s="125">
        <f ca="1">IF(E27=0,BA27,IF(BA27&gt;E27,E27,BA27))</f>
        <v>1407.035814071628</v>
      </c>
      <c r="BC27" s="44"/>
      <c r="BD27">
        <f ca="1">IF(BB27&lt;BA27,((BA27-BB27)/(BA27/$F$2))*G27*$C$3,0)</f>
        <v>0</v>
      </c>
      <c r="BE27">
        <f ca="1">BD27</f>
        <v>0</v>
      </c>
      <c r="BF27">
        <f ca="1">IF(BE27&gt;H27,H27,BE27)</f>
        <v>0</v>
      </c>
      <c r="BG27">
        <f ca="1">SUM(BB27,BF27)*12</f>
        <v>16884.429768859536</v>
      </c>
      <c r="BH27" s="44"/>
      <c r="BI27" s="44">
        <v>8000</v>
      </c>
      <c r="BJ27" s="46">
        <v>15100</v>
      </c>
      <c r="BK27" s="81">
        <f ca="1">BG27/BJ27</f>
        <v>1.1181741568781149</v>
      </c>
      <c r="BL27" s="81">
        <f ca="1">((AT27/BJ27)*100)+(BK27*100)-AU27</f>
        <v>161.48628985999693</v>
      </c>
      <c r="BM27" s="81">
        <f ca="1">(BK27*2*100)-((AC27+AD27)*2)</f>
        <v>223.63483137562298</v>
      </c>
      <c r="BN27" s="81">
        <f ca="1">SUM(BL27:BM27)</f>
        <v>385.12112123561991</v>
      </c>
      <c r="BO27" s="81">
        <f ca="1">BN27-$K$5</f>
        <v>385.12112123561991</v>
      </c>
      <c r="BP27" s="33" t="s">
        <v>215</v>
      </c>
      <c r="BQ27" t="s">
        <v>926</v>
      </c>
      <c r="BS27" t="str">
        <f>A27&amp;" - "&amp;B27</f>
        <v>American Express - Qantas American Express Discovery Card</v>
      </c>
    </row>
    <row r="28" spans="1:71">
      <c r="A28" t="s">
        <v>76</v>
      </c>
      <c r="B28" s="51" t="s">
        <v>82</v>
      </c>
      <c r="C28" s="35">
        <v>1</v>
      </c>
      <c r="D28" s="36">
        <v>2</v>
      </c>
      <c r="E28" s="36">
        <v>75000</v>
      </c>
      <c r="F28" s="35"/>
      <c r="G28" s="36">
        <v>1</v>
      </c>
      <c r="H28" s="36">
        <v>50000</v>
      </c>
      <c r="I28" s="35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7">
        <v>20.239999999999998</v>
      </c>
      <c r="Z28">
        <v>21.24</v>
      </c>
      <c r="AB28">
        <v>55</v>
      </c>
      <c r="AC28">
        <v>144</v>
      </c>
      <c r="AE28">
        <v>15</v>
      </c>
      <c r="AI28">
        <v>4000</v>
      </c>
      <c r="AL28" t="s">
        <v>73</v>
      </c>
      <c r="AP28">
        <v>1</v>
      </c>
      <c r="AX28">
        <v>2.5</v>
      </c>
      <c r="AY28" s="125">
        <f>$F$4*C28</f>
        <v>86400</v>
      </c>
      <c r="AZ28" s="125">
        <f>$F$3*D28</f>
        <v>115200</v>
      </c>
      <c r="BA28" s="125">
        <f>SUM(AY28:AZ28)</f>
        <v>201600</v>
      </c>
      <c r="BB28" s="125">
        <f>IF(BA28&gt;E28,E28,BA28)</f>
        <v>75000</v>
      </c>
      <c r="BD28">
        <f>IF(BB28&lt;BA28,((BA28-BB28)/(BA28/$F$2))*G28*$C$3,0)</f>
        <v>36171.428571428572</v>
      </c>
      <c r="BE28">
        <f>BD28</f>
        <v>36171.428571428572</v>
      </c>
      <c r="BF28">
        <f>IF(BE28&gt;H28,H28,BE28)</f>
        <v>36171.428571428572</v>
      </c>
      <c r="BG28">
        <f>SUM(BB28,BF28)</f>
        <v>111171.42857142858</v>
      </c>
      <c r="BJ28" s="78">
        <v>18600</v>
      </c>
      <c r="BK28" s="81">
        <f>BG28/BJ28</f>
        <v>5.9769585253456228</v>
      </c>
      <c r="BL28" s="81">
        <f>((AT28/BJ28)*100)+(BK28*100)-AU28</f>
        <v>597.69585253456228</v>
      </c>
      <c r="BM28" s="81">
        <f>(BK28*2*100)-((AC28+AD28)*2)</f>
        <v>907.39170506912455</v>
      </c>
      <c r="BN28" s="81">
        <f>SUM(BL28:BM28)</f>
        <v>1505.0875576036869</v>
      </c>
      <c r="BO28" s="81">
        <f>BN28-$K$5</f>
        <v>1505.0875576036869</v>
      </c>
      <c r="BP28" t="s">
        <v>901</v>
      </c>
      <c r="BQ28" t="s">
        <v>902</v>
      </c>
      <c r="BS28" t="str">
        <f>A28&amp;" - "&amp;B28</f>
        <v>CBA - Gold Awards</v>
      </c>
    </row>
    <row r="29" spans="1:71">
      <c r="A29" t="s">
        <v>99</v>
      </c>
      <c r="B29" s="51" t="s">
        <v>100</v>
      </c>
      <c r="C29" s="37">
        <v>1</v>
      </c>
      <c r="D29" s="36">
        <v>2</v>
      </c>
      <c r="E29" s="38">
        <v>7500</v>
      </c>
      <c r="F29" s="37"/>
      <c r="G29" s="38"/>
      <c r="H29" s="38"/>
      <c r="I29" s="3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7">
        <v>19.989999999999998</v>
      </c>
      <c r="Z29">
        <v>21.49</v>
      </c>
      <c r="AB29">
        <v>45</v>
      </c>
      <c r="AC29">
        <v>150</v>
      </c>
      <c r="AI29">
        <v>6000</v>
      </c>
      <c r="AL29" t="s">
        <v>73</v>
      </c>
      <c r="AM29">
        <v>1</v>
      </c>
      <c r="AN29">
        <v>1</v>
      </c>
      <c r="AO29">
        <v>1</v>
      </c>
      <c r="AP29">
        <v>1</v>
      </c>
      <c r="AY29" s="125">
        <f>$G$4*C29</f>
        <v>7200</v>
      </c>
      <c r="AZ29" s="125">
        <f>$G$3*D29</f>
        <v>9600</v>
      </c>
      <c r="BA29" s="125">
        <f>SUM(AY29:AZ29)</f>
        <v>16800</v>
      </c>
      <c r="BB29" s="125">
        <f>IF(E29=0,BA29,IF(BA29&gt;E29,E29,BA29))</f>
        <v>7500</v>
      </c>
      <c r="BG29">
        <f>SUM(BB29,BF29)*12</f>
        <v>90000</v>
      </c>
      <c r="BJ29" s="78">
        <v>18200</v>
      </c>
      <c r="BK29" s="81">
        <f>BG29/BJ29</f>
        <v>4.9450549450549453</v>
      </c>
      <c r="BL29" s="81">
        <f>((AT29/BJ29)*100)+(BK29*100)-AU29</f>
        <v>494.50549450549454</v>
      </c>
      <c r="BM29" s="81">
        <f>(BK29*2*100)-((AC29+AD29)*2)</f>
        <v>689.01098901098908</v>
      </c>
      <c r="BN29" s="81">
        <f>SUM(BL29:BM29)</f>
        <v>1183.5164835164837</v>
      </c>
      <c r="BO29" s="81">
        <f>BN29-$K$5</f>
        <v>1183.5164835164837</v>
      </c>
      <c r="BP29" t="s">
        <v>907</v>
      </c>
      <c r="BQ29" t="s">
        <v>916</v>
      </c>
      <c r="BS29" t="str">
        <f>A29&amp;" - "&amp;B29</f>
        <v>Westpac - Altitude Platinum</v>
      </c>
    </row>
    <row r="30" spans="1:71">
      <c r="A30" s="44" t="s">
        <v>133</v>
      </c>
      <c r="B30" s="52" t="s">
        <v>202</v>
      </c>
      <c r="C30" s="45"/>
      <c r="D30" s="50"/>
      <c r="E30" s="46"/>
      <c r="F30" s="45"/>
      <c r="G30" s="46"/>
      <c r="H30" s="46"/>
      <c r="I30" s="45">
        <v>1</v>
      </c>
      <c r="J30" s="46">
        <v>1</v>
      </c>
      <c r="K30" s="46">
        <v>1</v>
      </c>
      <c r="L30" s="46">
        <v>1</v>
      </c>
      <c r="M30" s="46">
        <v>0.5</v>
      </c>
      <c r="N30" s="46">
        <v>3</v>
      </c>
      <c r="O30" s="46">
        <v>2</v>
      </c>
      <c r="P30" s="46">
        <v>2</v>
      </c>
      <c r="Q30" s="46">
        <v>2</v>
      </c>
      <c r="R30" s="46">
        <v>2</v>
      </c>
      <c r="S30" s="46">
        <v>2</v>
      </c>
      <c r="T30" s="46">
        <v>2</v>
      </c>
      <c r="U30" s="46">
        <v>0.5</v>
      </c>
      <c r="V30" s="46">
        <v>0.5</v>
      </c>
      <c r="W30" s="46">
        <v>0.5</v>
      </c>
      <c r="X30" s="46">
        <v>1</v>
      </c>
      <c r="Y30" s="45">
        <v>20.74</v>
      </c>
      <c r="Z30" s="44">
        <v>0</v>
      </c>
      <c r="AA30" s="44">
        <v>0</v>
      </c>
      <c r="AB30" s="44">
        <v>44</v>
      </c>
      <c r="AC30" s="44">
        <v>349</v>
      </c>
      <c r="AD30" s="44"/>
      <c r="AE30" s="44">
        <v>0</v>
      </c>
      <c r="AF30" s="44">
        <v>30</v>
      </c>
      <c r="AG30" s="44">
        <v>15</v>
      </c>
      <c r="AH30" s="44"/>
      <c r="AI30" s="44">
        <v>3000</v>
      </c>
      <c r="AJ30" s="44">
        <v>65000</v>
      </c>
      <c r="AK30" s="44">
        <v>2.5</v>
      </c>
      <c r="AL30" s="44" t="s">
        <v>38</v>
      </c>
      <c r="AM30" s="44">
        <v>1</v>
      </c>
      <c r="AN30" s="44">
        <v>1</v>
      </c>
      <c r="AO30" s="44">
        <v>1</v>
      </c>
      <c r="AP30" s="44"/>
      <c r="AQ30" s="44">
        <v>0.99</v>
      </c>
      <c r="AR30" s="44">
        <v>1</v>
      </c>
      <c r="AS30" s="44">
        <v>6</v>
      </c>
      <c r="AT30" s="44">
        <v>50000</v>
      </c>
      <c r="AU30" s="44">
        <v>349</v>
      </c>
      <c r="AV30" s="44"/>
      <c r="AW30" s="44"/>
      <c r="AX30" s="44">
        <v>1</v>
      </c>
      <c r="AY30" s="44">
        <f ca="1">(I30*Main!$D$43)+(TotalWallet!J50*Main!$D$45)+(TotalWallet!L50*Main!$D$46)+(TotalWallet!M50*Main!$D$53)+(TotalWallet!N50*Main!$D$50)+(TotalWallet!O50*Main!$D$54)+(TotalWallet!P50*Main!$D$55)+(TotalWallet!W50*Main!$D$51)+((Main!$D$44+Main!$D$47+Main!$D$48+Main!$D$49+Main!$D$52+Main!$D$56)*TotalWallet!X50)</f>
        <v>1407.035814071628</v>
      </c>
      <c r="AZ30" s="44"/>
      <c r="BA30" s="125">
        <f ca="1">SUM(AY30:AZ30)</f>
        <v>1407.035814071628</v>
      </c>
      <c r="BB30" s="125">
        <f ca="1">IF(E30=0,BA30,IF(BA30&gt;E30,E30,BA30))</f>
        <v>1407.035814071628</v>
      </c>
      <c r="BC30" s="44"/>
      <c r="BD30">
        <f ca="1">IF(BB30&lt;BA30,((BA30-BB30)/(BA30/$F$2))*G30*$C$3,0)</f>
        <v>0</v>
      </c>
      <c r="BE30">
        <f ca="1">BD30</f>
        <v>0</v>
      </c>
      <c r="BF30">
        <f ca="1">IF(BE30&gt;H30,H30,BE30)</f>
        <v>0</v>
      </c>
      <c r="BG30">
        <f ca="1">SUM(BB30,BF30)*12</f>
        <v>16884.429768859536</v>
      </c>
      <c r="BH30" s="44"/>
      <c r="BI30" s="44">
        <v>6900</v>
      </c>
      <c r="BJ30" s="46">
        <v>13500</v>
      </c>
      <c r="BK30" s="81">
        <f ca="1">BG30/BJ30</f>
        <v>1.2506985013970027</v>
      </c>
      <c r="BL30" s="81">
        <f ca="1">((AT30/BJ30)*100)+(BK30*100)-AU30</f>
        <v>146.44022051007062</v>
      </c>
      <c r="BM30" s="81">
        <f ca="1">(BK30*2*100)-((AC30+AD30)*2)</f>
        <v>-447.86029972059947</v>
      </c>
      <c r="BN30" s="81">
        <f ca="1">SUM(BL30:BM30)</f>
        <v>-301.42007921052885</v>
      </c>
      <c r="BO30" s="81">
        <f ca="1">BN30-$K$5</f>
        <v>-301.42007921052885</v>
      </c>
      <c r="BP30" s="33" t="s">
        <v>229</v>
      </c>
      <c r="BQ30" t="s">
        <v>930</v>
      </c>
      <c r="BS30" t="str">
        <f>A30&amp;" - "&amp;B30</f>
        <v>American Express - Velocity Platinum</v>
      </c>
    </row>
    <row r="31" spans="1:71">
      <c r="A31" t="s">
        <v>76</v>
      </c>
      <c r="B31" s="51" t="s">
        <v>81</v>
      </c>
      <c r="C31" s="35">
        <v>0.5</v>
      </c>
      <c r="D31" s="36">
        <v>1.25</v>
      </c>
      <c r="E31" s="36">
        <f>120000/AW31</f>
        <v>60000</v>
      </c>
      <c r="F31" s="35"/>
      <c r="G31" s="36">
        <v>0.5</v>
      </c>
      <c r="H31" s="36">
        <f>80000/AW31</f>
        <v>40000</v>
      </c>
      <c r="I31" s="35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7">
        <v>20.239999999999998</v>
      </c>
      <c r="Z31">
        <v>21.24</v>
      </c>
      <c r="AB31">
        <v>55</v>
      </c>
      <c r="AC31">
        <v>280</v>
      </c>
      <c r="AD31">
        <v>10</v>
      </c>
      <c r="AE31">
        <v>15</v>
      </c>
      <c r="AI31">
        <v>6000</v>
      </c>
      <c r="AL31" t="s">
        <v>72</v>
      </c>
      <c r="AM31">
        <v>1</v>
      </c>
      <c r="AN31">
        <v>1</v>
      </c>
      <c r="AO31">
        <v>1</v>
      </c>
      <c r="AP31">
        <v>1</v>
      </c>
      <c r="AW31">
        <v>2</v>
      </c>
      <c r="AY31" s="125">
        <f>$F$4*C31</f>
        <v>43200</v>
      </c>
      <c r="AZ31" s="125">
        <f>$F$3*D31</f>
        <v>72000</v>
      </c>
      <c r="BA31" s="125">
        <f>SUM(AY31:AZ31)</f>
        <v>115200</v>
      </c>
      <c r="BB31" s="125">
        <f>IF(BA31&gt;E31,E31,BA31)</f>
        <v>60000</v>
      </c>
      <c r="BD31">
        <f>IF(BB31&lt;BA31,((BA31-BB31)/(BA31/$F$2))*G31*$C$3,0)</f>
        <v>13800</v>
      </c>
      <c r="BE31">
        <f>BD31</f>
        <v>13800</v>
      </c>
      <c r="BF31">
        <f>IF(BE31&gt;H31,H31,BE31)</f>
        <v>13800</v>
      </c>
      <c r="BG31">
        <f>SUM(BB31,BF31)</f>
        <v>73800</v>
      </c>
      <c r="BI31">
        <v>8000</v>
      </c>
      <c r="BJ31" s="44">
        <v>15100</v>
      </c>
      <c r="BK31" s="81">
        <f>BG31/BJ31</f>
        <v>4.887417218543046</v>
      </c>
      <c r="BL31" s="81">
        <f>((AT31/BJ31)*100)+(BK31*100)-AU31</f>
        <v>488.74172185430461</v>
      </c>
      <c r="BM31" s="81">
        <f>(BK31*2*100)-((AC31+AD31)*2)</f>
        <v>397.48344370860923</v>
      </c>
      <c r="BN31" s="81">
        <f>SUM(BL31:BM31)</f>
        <v>886.22516556291384</v>
      </c>
      <c r="BO31" s="81">
        <f>BN31-$K$5</f>
        <v>886.22516556291384</v>
      </c>
      <c r="BP31" t="s">
        <v>904</v>
      </c>
      <c r="BQ31" t="s">
        <v>903</v>
      </c>
      <c r="BS31" t="str">
        <f>A31&amp;" - "&amp;B31</f>
        <v>CBA - Platinum Awards QFF</v>
      </c>
    </row>
    <row r="32" spans="1:71">
      <c r="A32" t="s">
        <v>99</v>
      </c>
      <c r="B32" s="51" t="s">
        <v>101</v>
      </c>
      <c r="C32" s="37">
        <v>1</v>
      </c>
      <c r="D32" s="38">
        <v>2</v>
      </c>
      <c r="E32" s="38">
        <v>5000</v>
      </c>
      <c r="F32" s="37"/>
      <c r="G32" s="38"/>
      <c r="H32" s="38"/>
      <c r="I32" s="3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7">
        <v>19.989999999999998</v>
      </c>
      <c r="Z32">
        <v>21.49</v>
      </c>
      <c r="AB32">
        <v>45</v>
      </c>
      <c r="AC32">
        <v>100</v>
      </c>
      <c r="AI32">
        <v>1000</v>
      </c>
      <c r="AL32" t="s">
        <v>73</v>
      </c>
      <c r="AP32">
        <v>1</v>
      </c>
      <c r="AY32" s="125">
        <f>$G$4*C32</f>
        <v>7200</v>
      </c>
      <c r="AZ32" s="125">
        <f>$G$3*D32</f>
        <v>9600</v>
      </c>
      <c r="BA32" s="125">
        <f>SUM(AY32:AZ32)</f>
        <v>16800</v>
      </c>
      <c r="BB32" s="125">
        <f>IF(E32=0,BA32,IF(BA32&gt;E32,E32,BA32))</f>
        <v>5000</v>
      </c>
      <c r="BG32">
        <f>SUM(BB32,BF32)*12</f>
        <v>60000</v>
      </c>
      <c r="BJ32" s="78">
        <v>18200</v>
      </c>
      <c r="BK32" s="81">
        <f>BG32/BJ32</f>
        <v>3.2967032967032965</v>
      </c>
      <c r="BL32" s="81">
        <f>((AT32/BJ32)*100)+(BK32*100)-AU32</f>
        <v>329.67032967032964</v>
      </c>
      <c r="BM32" s="81">
        <f>(BK32*2*100)-((AC32+AD32)*2)</f>
        <v>459.34065934065927</v>
      </c>
      <c r="BN32" s="81">
        <f>SUM(BL32:BM32)</f>
        <v>789.01098901098885</v>
      </c>
      <c r="BO32" s="81">
        <f>BN32-$K$5</f>
        <v>789.01098901098885</v>
      </c>
      <c r="BP32" t="s">
        <v>906</v>
      </c>
      <c r="BQ32" t="s">
        <v>914</v>
      </c>
      <c r="BS32" t="str">
        <f>A32&amp;" - "&amp;B32</f>
        <v>Westpac - Altitude</v>
      </c>
    </row>
    <row r="33" spans="1:71" ht="25.5">
      <c r="A33" s="44" t="s">
        <v>133</v>
      </c>
      <c r="B33" s="52" t="s">
        <v>199</v>
      </c>
      <c r="C33" s="45"/>
      <c r="D33" s="46"/>
      <c r="E33" s="46"/>
      <c r="F33" s="45"/>
      <c r="G33" s="46"/>
      <c r="H33" s="46"/>
      <c r="I33" s="45">
        <v>1</v>
      </c>
      <c r="J33" s="46">
        <v>1</v>
      </c>
      <c r="K33" s="46">
        <v>1</v>
      </c>
      <c r="L33" s="46">
        <v>1</v>
      </c>
      <c r="M33" s="46">
        <v>0.5</v>
      </c>
      <c r="N33" s="46">
        <v>3</v>
      </c>
      <c r="O33" s="46">
        <v>2</v>
      </c>
      <c r="P33" s="46">
        <v>2</v>
      </c>
      <c r="Q33" s="46">
        <v>2</v>
      </c>
      <c r="R33" s="46">
        <v>2</v>
      </c>
      <c r="S33" s="46">
        <v>2</v>
      </c>
      <c r="T33" s="46">
        <v>2</v>
      </c>
      <c r="U33" s="46">
        <v>0.5</v>
      </c>
      <c r="V33" s="46">
        <v>0.5</v>
      </c>
      <c r="W33" s="46">
        <v>0.5</v>
      </c>
      <c r="X33" s="46">
        <v>1</v>
      </c>
      <c r="Y33" s="45">
        <v>20.74</v>
      </c>
      <c r="Z33" s="44">
        <v>0</v>
      </c>
      <c r="AA33" s="44">
        <v>0</v>
      </c>
      <c r="AB33" s="44">
        <v>44</v>
      </c>
      <c r="AC33" s="44">
        <v>450</v>
      </c>
      <c r="AD33" s="44"/>
      <c r="AE33" s="44"/>
      <c r="AF33" s="44">
        <v>30</v>
      </c>
      <c r="AG33" s="44">
        <v>30</v>
      </c>
      <c r="AH33" s="44"/>
      <c r="AI33" s="44">
        <v>3000</v>
      </c>
      <c r="AJ33" s="44">
        <v>65000</v>
      </c>
      <c r="AK33" s="44">
        <v>2.5</v>
      </c>
      <c r="AL33" s="44" t="s">
        <v>72</v>
      </c>
      <c r="AM33" s="44">
        <v>1</v>
      </c>
      <c r="AN33" s="44">
        <v>1</v>
      </c>
      <c r="AO33" s="44">
        <v>1</v>
      </c>
      <c r="AP33" s="44"/>
      <c r="AQ33" s="44">
        <v>0.99</v>
      </c>
      <c r="AR33" s="44">
        <v>1</v>
      </c>
      <c r="AS33" s="44">
        <v>6</v>
      </c>
      <c r="AT33" s="44">
        <v>50000</v>
      </c>
      <c r="AU33" s="44">
        <v>250</v>
      </c>
      <c r="AV33" s="44"/>
      <c r="AW33" s="44">
        <v>1</v>
      </c>
      <c r="AX33" s="44">
        <v>1</v>
      </c>
      <c r="AY33" s="44">
        <f ca="1">(I33*Main!$D$43)+(TotalWallet!J47*Main!$D$45)+(TotalWallet!L47*Main!$D$46)+(TotalWallet!M47*Main!$D$53)+(TotalWallet!N47*Main!$D$50)+(TotalWallet!O47*Main!$D$54)+(TotalWallet!P47*Main!$D$55)+(TotalWallet!W47*Main!$D$51)+((Main!$D$44+Main!$D$47+Main!$D$48+Main!$D$49+Main!$D$52+Main!$D$56)*TotalWallet!X47)</f>
        <v>1407.035814071628</v>
      </c>
      <c r="AZ33" s="44"/>
      <c r="BA33" s="125">
        <f ca="1">SUM(AY33:AZ33)</f>
        <v>1407.035814071628</v>
      </c>
      <c r="BB33" s="125">
        <f ca="1">IF(E33=0,BA33,IF(BA33&gt;E33,E33,BA33))</f>
        <v>1407.035814071628</v>
      </c>
      <c r="BC33" s="44"/>
      <c r="BD33">
        <f ca="1">IF(BB33&lt;BA33,((BA33-BB33)/(BA33/$F$2))*G33*$C$3,0)</f>
        <v>0</v>
      </c>
      <c r="BE33">
        <f ca="1">BD33</f>
        <v>0</v>
      </c>
      <c r="BF33">
        <f ca="1">IF(BE33&gt;H33,H33,BE33)</f>
        <v>0</v>
      </c>
      <c r="BG33">
        <f ca="1">SUM(BB33,BF33)*12</f>
        <v>16884.429768859536</v>
      </c>
      <c r="BH33" s="44"/>
      <c r="BI33" s="44">
        <v>8000</v>
      </c>
      <c r="BJ33" s="44">
        <v>15100</v>
      </c>
      <c r="BK33" s="81">
        <f ca="1">BG33/BJ33</f>
        <v>1.1181741568781149</v>
      </c>
      <c r="BL33" s="81">
        <f ca="1">((AT33/BJ33)*100)+(BK33*100)-AU33</f>
        <v>192.94324350238105</v>
      </c>
      <c r="BM33" s="81">
        <f ca="1">(BK33*2*100)-((AC33+AD33)*2)</f>
        <v>-676.36516862437702</v>
      </c>
      <c r="BN33" s="81">
        <f ca="1">SUM(BL33:BM33)</f>
        <v>-483.42192512199597</v>
      </c>
      <c r="BO33" s="81">
        <f ca="1">BN33-$K$5</f>
        <v>-483.42192512199597</v>
      </c>
      <c r="BP33" s="33" t="s">
        <v>222</v>
      </c>
      <c r="BQ33" t="s">
        <v>927</v>
      </c>
      <c r="BS33" t="str">
        <f>A33&amp;" - "&amp;B33</f>
        <v>American Express - Qantas American Express Ultimate Card</v>
      </c>
    </row>
    <row r="34" spans="1:71">
      <c r="A34" t="s">
        <v>76</v>
      </c>
      <c r="B34" s="51" t="s">
        <v>84</v>
      </c>
      <c r="C34" s="35">
        <v>1</v>
      </c>
      <c r="D34" s="36">
        <v>1.5</v>
      </c>
      <c r="E34" s="36">
        <v>50000</v>
      </c>
      <c r="F34" s="35"/>
      <c r="G34" s="36"/>
      <c r="H34" s="36"/>
      <c r="I34" s="35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7">
        <v>20.239999999999998</v>
      </c>
      <c r="Z34">
        <v>21.24</v>
      </c>
      <c r="AB34">
        <v>55</v>
      </c>
      <c r="AC34">
        <v>89</v>
      </c>
      <c r="AE34">
        <v>15</v>
      </c>
      <c r="AI34">
        <v>500</v>
      </c>
      <c r="AL34" t="s">
        <v>73</v>
      </c>
      <c r="AP34">
        <v>1</v>
      </c>
      <c r="AX34">
        <v>2.5</v>
      </c>
      <c r="AY34" s="125">
        <f>$F$4*C34</f>
        <v>86400</v>
      </c>
      <c r="AZ34" s="125">
        <f>$F$3*D34</f>
        <v>86400</v>
      </c>
      <c r="BA34" s="125">
        <f>SUM(AY34:AZ34)</f>
        <v>172800</v>
      </c>
      <c r="BB34" s="125">
        <f>IF(BA34&gt;E34,E34,BA34)</f>
        <v>50000</v>
      </c>
      <c r="BD34">
        <f>IF(BB34&lt;BA34,((BA34-BB34)/(BA34/$F$2))*G34*$C$3,0)</f>
        <v>0</v>
      </c>
      <c r="BE34">
        <f>BD34</f>
        <v>0</v>
      </c>
      <c r="BF34">
        <f>IF(BE34&gt;H34,H34,BE34)</f>
        <v>0</v>
      </c>
      <c r="BG34">
        <f>SUM(BB34,BF34)</f>
        <v>50000</v>
      </c>
      <c r="BJ34" s="78">
        <v>18600</v>
      </c>
      <c r="BK34" s="81">
        <f>BG34/BJ34</f>
        <v>2.6881720430107525</v>
      </c>
      <c r="BL34" s="81">
        <f>((AT34/BJ34)*100)+(BK34*100)-AU34</f>
        <v>268.81720430107526</v>
      </c>
      <c r="BM34" s="81">
        <f>(BK34*2*100)-((AC34+AD34)*2)</f>
        <v>359.63440860215053</v>
      </c>
      <c r="BN34" s="81">
        <f>SUM(BL34:BM34)</f>
        <v>628.45161290322585</v>
      </c>
      <c r="BO34" s="81">
        <f>BN34-$K$5</f>
        <v>628.45161290322585</v>
      </c>
      <c r="BP34" t="s">
        <v>900</v>
      </c>
      <c r="BQ34" t="s">
        <v>899</v>
      </c>
      <c r="BS34" t="str">
        <f>A34&amp;" - "&amp;B34</f>
        <v>CBA - Awards</v>
      </c>
    </row>
    <row r="35" spans="1:71">
      <c r="A35" s="44" t="s">
        <v>133</v>
      </c>
      <c r="B35" s="52" t="s">
        <v>165</v>
      </c>
      <c r="C35" s="45"/>
      <c r="D35" s="49"/>
      <c r="E35" s="46"/>
      <c r="F35" s="45"/>
      <c r="G35" s="46"/>
      <c r="H35" s="46"/>
      <c r="I35" s="45">
        <v>3</v>
      </c>
      <c r="J35" s="46">
        <v>2</v>
      </c>
      <c r="K35" s="46">
        <v>1</v>
      </c>
      <c r="L35" s="46">
        <v>1</v>
      </c>
      <c r="M35" s="46">
        <v>0.5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1</v>
      </c>
      <c r="T35" s="46">
        <v>1</v>
      </c>
      <c r="U35" s="46">
        <v>0.5</v>
      </c>
      <c r="V35" s="46">
        <v>0.5</v>
      </c>
      <c r="W35" s="46">
        <v>0.5</v>
      </c>
      <c r="X35" s="46">
        <v>1</v>
      </c>
      <c r="Y35" s="45">
        <v>20.74</v>
      </c>
      <c r="Z35" s="44">
        <v>0</v>
      </c>
      <c r="AA35" s="44">
        <v>0</v>
      </c>
      <c r="AB35" s="44">
        <v>55</v>
      </c>
      <c r="AC35" s="44">
        <v>195</v>
      </c>
      <c r="AD35" s="44"/>
      <c r="AE35" s="44">
        <v>0</v>
      </c>
      <c r="AF35" s="44">
        <v>30</v>
      </c>
      <c r="AG35" s="44">
        <v>15</v>
      </c>
      <c r="AH35" s="44"/>
      <c r="AI35" s="44">
        <v>3000</v>
      </c>
      <c r="AJ35" s="44">
        <v>50000</v>
      </c>
      <c r="AK35" s="44">
        <v>2.5</v>
      </c>
      <c r="AL35" s="44" t="s">
        <v>218</v>
      </c>
      <c r="AM35" s="44">
        <v>1</v>
      </c>
      <c r="AN35" s="44">
        <v>1</v>
      </c>
      <c r="AO35" s="44">
        <v>1</v>
      </c>
      <c r="AP35" s="44"/>
      <c r="AQ35" s="44">
        <v>0.99</v>
      </c>
      <c r="AR35" s="44">
        <v>1</v>
      </c>
      <c r="AS35" s="44">
        <v>6</v>
      </c>
      <c r="AT35" s="44">
        <v>10000</v>
      </c>
      <c r="AU35" s="44">
        <v>195</v>
      </c>
      <c r="AV35" s="44"/>
      <c r="AW35" s="44">
        <v>1</v>
      </c>
      <c r="AX35" s="44">
        <v>1</v>
      </c>
      <c r="AY35" s="44">
        <f ca="1">(I35*Main!$D$43)+(TotalWallet!J41*Main!$D$45)+(TotalWallet!L41*Main!$D$46)+(TotalWallet!M41*Main!$D$53)+(TotalWallet!N41*Main!$D$50)+(TotalWallet!O41*Main!$D$54)+(TotalWallet!P41*Main!$D$55)+(TotalWallet!W41*Main!$D$51)+((Main!$D$44+Main!$D$47+Main!$D$48+Main!$D$49+Main!$D$52+Main!$D$56)*TotalWallet!X41)</f>
        <v>4221.107442214884</v>
      </c>
      <c r="AZ35" s="44"/>
      <c r="BA35" s="125">
        <f ca="1">SUM(AY35:AZ35)</f>
        <v>4221.107442214884</v>
      </c>
      <c r="BB35" s="125">
        <f ca="1">IF(E35=0,BA35,IF(BA35&gt;E35,E35,BA35))</f>
        <v>4221.107442214884</v>
      </c>
      <c r="BC35" s="44"/>
      <c r="BD35">
        <f ca="1">IF(BB35&lt;BA35,((BA35-BB35)/(BA35/$F$2))*G35*$C$3,0)</f>
        <v>0</v>
      </c>
      <c r="BE35">
        <f ca="1">BD35</f>
        <v>0</v>
      </c>
      <c r="BF35">
        <f ca="1">IF(BE35&gt;H35,H35,BE35)</f>
        <v>0</v>
      </c>
      <c r="BG35">
        <f ca="1">SUM(BB35,BF35)*12</f>
        <v>50653.289306578605</v>
      </c>
      <c r="BH35" s="44"/>
      <c r="BI35" s="44">
        <v>6900</v>
      </c>
      <c r="BJ35" s="46">
        <v>13500</v>
      </c>
      <c r="BK35" s="81">
        <f ca="1">BG35/BJ35</f>
        <v>3.7520955041910078</v>
      </c>
      <c r="BL35" s="81">
        <f ca="1">((AT35/BJ35)*100)+(BK35*100)-AU35</f>
        <v>254.28362449317484</v>
      </c>
      <c r="BM35" s="81">
        <f ca="1">(BK35*2*100)-((AC35+AD35)*2)</f>
        <v>360.41910083820153</v>
      </c>
      <c r="BN35" s="81">
        <f ca="1">SUM(BL35:BM35)</f>
        <v>614.70272533137631</v>
      </c>
      <c r="BO35" s="81">
        <f ca="1">BN35-$K$5</f>
        <v>614.70272533137631</v>
      </c>
      <c r="BP35" s="33" t="s">
        <v>220</v>
      </c>
      <c r="BQ35" t="s">
        <v>923</v>
      </c>
      <c r="BS35" t="str">
        <f>A35&amp;" - "&amp;B35</f>
        <v>American Express - Platinum Edge Credit Card</v>
      </c>
    </row>
    <row r="36" spans="1:71">
      <c r="A36" s="44" t="s">
        <v>133</v>
      </c>
      <c r="B36" s="52" t="s">
        <v>197</v>
      </c>
      <c r="C36" s="45"/>
      <c r="D36" s="46"/>
      <c r="E36" s="46"/>
      <c r="F36" s="45"/>
      <c r="G36" s="46"/>
      <c r="H36" s="46"/>
      <c r="I36" s="45">
        <v>2</v>
      </c>
      <c r="J36" s="46">
        <v>2</v>
      </c>
      <c r="K36" s="46">
        <v>1</v>
      </c>
      <c r="L36" s="46">
        <v>1</v>
      </c>
      <c r="M36" s="46">
        <v>0.5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1</v>
      </c>
      <c r="T36" s="46">
        <v>1</v>
      </c>
      <c r="U36" s="46">
        <v>0.5</v>
      </c>
      <c r="V36" s="46">
        <v>0.5</v>
      </c>
      <c r="W36" s="46">
        <v>0.5</v>
      </c>
      <c r="X36" s="46">
        <v>1</v>
      </c>
      <c r="Y36" s="45">
        <v>20.74</v>
      </c>
      <c r="Z36" s="44">
        <v>0</v>
      </c>
      <c r="AA36" s="44">
        <v>0</v>
      </c>
      <c r="AB36" s="44">
        <v>55</v>
      </c>
      <c r="AC36" s="44">
        <v>80</v>
      </c>
      <c r="AD36" s="44"/>
      <c r="AE36" s="44">
        <v>0</v>
      </c>
      <c r="AF36" s="44"/>
      <c r="AG36" s="44"/>
      <c r="AH36" s="44"/>
      <c r="AI36" s="44"/>
      <c r="AJ36" s="44">
        <v>40000</v>
      </c>
      <c r="AK36" s="48">
        <v>2.5000000000000001E-2</v>
      </c>
      <c r="AL36" s="44" t="s">
        <v>218</v>
      </c>
      <c r="AM36" s="44">
        <v>1</v>
      </c>
      <c r="AN36" s="44">
        <v>1</v>
      </c>
      <c r="AO36" s="44">
        <v>1</v>
      </c>
      <c r="AP36" s="44"/>
      <c r="AQ36" s="44">
        <v>0.99</v>
      </c>
      <c r="AR36" s="44">
        <v>1</v>
      </c>
      <c r="AS36" s="44">
        <v>6</v>
      </c>
      <c r="AT36" s="44">
        <v>0</v>
      </c>
      <c r="AU36" s="44">
        <v>0</v>
      </c>
      <c r="AV36" s="44"/>
      <c r="AW36" s="44">
        <v>1</v>
      </c>
      <c r="AX36" s="44">
        <v>1</v>
      </c>
      <c r="AY36" s="44">
        <f ca="1">(I36*Main!$D$43)+(TotalWallet!J45*Main!$D$45)+(TotalWallet!L45*Main!$D$46)+(TotalWallet!M45*Main!$D$53)+(TotalWallet!N45*Main!$D$50)+(TotalWallet!O45*Main!$D$54)+(TotalWallet!P45*Main!$D$55)+(TotalWallet!W45*Main!$D$51)+((Main!$D$44+Main!$D$47+Main!$D$48+Main!$D$49+Main!$D$52+Main!$D$56)*TotalWallet!X45)</f>
        <v>2814.071628143256</v>
      </c>
      <c r="AZ36" s="44"/>
      <c r="BA36" s="125">
        <f ca="1">SUM(AY36:AZ36)</f>
        <v>2814.071628143256</v>
      </c>
      <c r="BB36" s="125">
        <f ca="1">IF(E36=0,BA36,IF(BA36&gt;E36,E36,BA36))</f>
        <v>2814.071628143256</v>
      </c>
      <c r="BC36" s="44"/>
      <c r="BD36">
        <f ca="1">IF(BB36&lt;BA36,((BA36-BB36)/(BA36/$F$2))*G36*$C$3,0)</f>
        <v>0</v>
      </c>
      <c r="BE36">
        <f ca="1">BD36</f>
        <v>0</v>
      </c>
      <c r="BF36">
        <f ca="1">IF(BE36&gt;H36,H36,BE36)</f>
        <v>0</v>
      </c>
      <c r="BG36">
        <f ca="1">SUM(BB36,BF36)*12</f>
        <v>33768.859537719072</v>
      </c>
      <c r="BH36" s="44"/>
      <c r="BI36" s="44">
        <v>6900</v>
      </c>
      <c r="BJ36" s="44">
        <v>13500</v>
      </c>
      <c r="BK36" s="81">
        <f ca="1">BG36/BJ36</f>
        <v>2.5013970027940053</v>
      </c>
      <c r="BL36" s="81">
        <f ca="1">((AT36/BJ36)*100)+(BK36*100)-AU36</f>
        <v>250.13970027940053</v>
      </c>
      <c r="BM36" s="81">
        <f ca="1">(BK36*2*100)-((AC36+AD36)*2)</f>
        <v>340.27940055880106</v>
      </c>
      <c r="BN36" s="81">
        <f ca="1">SUM(BL36:BM36)</f>
        <v>590.41910083820153</v>
      </c>
      <c r="BO36" s="81">
        <f ca="1">BN36-$K$5</f>
        <v>590.41910083820153</v>
      </c>
      <c r="BP36" s="33" t="s">
        <v>219</v>
      </c>
      <c r="BQ36" t="s">
        <v>925</v>
      </c>
      <c r="BS36" t="str">
        <f>A36&amp;" - "&amp;B36</f>
        <v>American Express - Platinum Rewards</v>
      </c>
    </row>
    <row r="37" spans="1:71">
      <c r="A37" s="44" t="s">
        <v>133</v>
      </c>
      <c r="B37" s="52" t="s">
        <v>201</v>
      </c>
      <c r="C37" s="45"/>
      <c r="D37" s="46"/>
      <c r="E37" s="46"/>
      <c r="F37" s="45"/>
      <c r="G37" s="46"/>
      <c r="H37" s="46"/>
      <c r="I37" s="45">
        <v>1</v>
      </c>
      <c r="J37" s="46">
        <v>1</v>
      </c>
      <c r="K37" s="46">
        <v>1</v>
      </c>
      <c r="L37" s="46">
        <v>1</v>
      </c>
      <c r="M37" s="46">
        <v>1</v>
      </c>
      <c r="N37" s="46">
        <v>1</v>
      </c>
      <c r="O37" s="46">
        <v>1</v>
      </c>
      <c r="P37" s="46">
        <v>1</v>
      </c>
      <c r="Q37" s="46">
        <v>1</v>
      </c>
      <c r="R37" s="46">
        <v>1</v>
      </c>
      <c r="S37" s="46">
        <v>1</v>
      </c>
      <c r="T37" s="46">
        <v>1</v>
      </c>
      <c r="U37" s="46">
        <v>1</v>
      </c>
      <c r="V37" s="46">
        <v>1</v>
      </c>
      <c r="W37" s="46">
        <v>1</v>
      </c>
      <c r="X37" s="46">
        <v>1</v>
      </c>
      <c r="Y37" s="45">
        <v>20.74</v>
      </c>
      <c r="Z37" s="44">
        <v>0</v>
      </c>
      <c r="AA37" s="44">
        <v>0</v>
      </c>
      <c r="AB37" s="44">
        <v>44</v>
      </c>
      <c r="AC37" s="44">
        <v>0</v>
      </c>
      <c r="AD37" s="44"/>
      <c r="AE37" s="44">
        <v>0</v>
      </c>
      <c r="AF37" s="44">
        <v>30</v>
      </c>
      <c r="AG37" s="44"/>
      <c r="AH37" s="44"/>
      <c r="AI37" s="44">
        <v>2000</v>
      </c>
      <c r="AJ37" s="44">
        <v>40000</v>
      </c>
      <c r="AK37" s="48">
        <v>2.5000000000000001E-2</v>
      </c>
      <c r="AL37" s="44" t="s">
        <v>38</v>
      </c>
      <c r="AM37" s="44">
        <v>1</v>
      </c>
      <c r="AN37" s="44">
        <v>1</v>
      </c>
      <c r="AO37" s="44">
        <v>1</v>
      </c>
      <c r="AP37" s="44"/>
      <c r="AQ37" s="44">
        <v>0.99</v>
      </c>
      <c r="AR37" s="44">
        <v>1</v>
      </c>
      <c r="AS37" s="44">
        <v>6</v>
      </c>
      <c r="AT37" s="44">
        <v>7500</v>
      </c>
      <c r="AU37" s="44">
        <v>0</v>
      </c>
      <c r="AV37" s="44"/>
      <c r="AW37" s="44"/>
      <c r="AX37" s="44">
        <v>1</v>
      </c>
      <c r="AY37" s="44">
        <f ca="1">(I37*Main!$D$43)+(TotalWallet!J49*Main!$D$45)+(TotalWallet!L49*Main!$D$46)+(TotalWallet!M49*Main!$D$53)+(TotalWallet!N49*Main!$D$50)+(TotalWallet!O49*Main!$D$54)+(TotalWallet!P49*Main!$D$55)+(TotalWallet!W49*Main!$D$51)+((Main!$D$44+Main!$D$47+Main!$D$48+Main!$D$49+Main!$D$52+Main!$D$56)*TotalWallet!X49)</f>
        <v>6191.9926339852682</v>
      </c>
      <c r="AZ37" s="44"/>
      <c r="BA37" s="125">
        <f ca="1">SUM(AY37:AZ37)</f>
        <v>6191.9926339852682</v>
      </c>
      <c r="BB37" s="125">
        <f ca="1">IF(E37=0,BA37,IF(BA37&gt;E37,E37,BA37))</f>
        <v>6191.9926339852682</v>
      </c>
      <c r="BC37" s="44"/>
      <c r="BD37">
        <f ca="1">IF(BB37&lt;BA37,((BA37-BB37)/(BA37/$F$2))*G37*$C$3,0)</f>
        <v>0</v>
      </c>
      <c r="BE37">
        <f ca="1">BD37</f>
        <v>0</v>
      </c>
      <c r="BF37">
        <f ca="1">IF(BE37&gt;H37,H37,BE37)</f>
        <v>0</v>
      </c>
      <c r="BG37">
        <f ca="1">SUM(BB37,BF37)*12</f>
        <v>74303.911607823218</v>
      </c>
      <c r="BH37" s="44"/>
      <c r="BI37" s="44">
        <v>6900</v>
      </c>
      <c r="BJ37" s="44">
        <v>13500</v>
      </c>
      <c r="BK37" s="81">
        <f ca="1">BG37/BJ37</f>
        <v>5.5039934524313496</v>
      </c>
      <c r="BL37" s="81">
        <f ca="1">((AT37/BJ37)*100)+(BK37*100)-AU37</f>
        <v>605.95490079869046</v>
      </c>
      <c r="BM37" s="81">
        <f ca="1">(BK37*2*100)-((AC37+AD37)*2)</f>
        <v>1100.7986904862698</v>
      </c>
      <c r="BN37" s="81">
        <f ca="1">SUM(BL37:BM37)</f>
        <v>1706.7535912849603</v>
      </c>
      <c r="BO37" s="81">
        <f ca="1">BN37-$K$5</f>
        <v>1706.7535912849603</v>
      </c>
      <c r="BP37" s="33" t="s">
        <v>216</v>
      </c>
      <c r="BQ37" t="s">
        <v>929</v>
      </c>
      <c r="BS37" t="str">
        <f>A37&amp;" - "&amp;B37</f>
        <v>American Express - Velocity Escape Card</v>
      </c>
    </row>
    <row r="38" spans="1:71">
      <c r="A38" s="44" t="s">
        <v>133</v>
      </c>
      <c r="B38" s="52" t="s">
        <v>203</v>
      </c>
      <c r="C38" s="45"/>
      <c r="D38" s="46"/>
      <c r="E38" s="46"/>
      <c r="F38" s="45"/>
      <c r="G38" s="46"/>
      <c r="H38" s="46"/>
      <c r="I38" s="45">
        <v>2</v>
      </c>
      <c r="J38" s="46">
        <v>2</v>
      </c>
      <c r="K38" s="46">
        <v>1</v>
      </c>
      <c r="L38" s="46">
        <v>1</v>
      </c>
      <c r="M38" s="46">
        <v>0.5</v>
      </c>
      <c r="N38" s="46">
        <v>1</v>
      </c>
      <c r="O38" s="46">
        <v>1</v>
      </c>
      <c r="P38" s="46">
        <v>1</v>
      </c>
      <c r="Q38" s="46">
        <v>1</v>
      </c>
      <c r="R38" s="46">
        <v>1</v>
      </c>
      <c r="S38" s="46">
        <v>1</v>
      </c>
      <c r="T38" s="46">
        <v>1</v>
      </c>
      <c r="U38" s="46">
        <v>0.5</v>
      </c>
      <c r="V38" s="46">
        <v>0.5</v>
      </c>
      <c r="W38" s="46">
        <v>0.5</v>
      </c>
      <c r="X38" s="46">
        <v>1</v>
      </c>
      <c r="Y38" s="45">
        <v>20.74</v>
      </c>
      <c r="Z38" s="44">
        <v>0</v>
      </c>
      <c r="AA38" s="44">
        <v>0</v>
      </c>
      <c r="AB38" s="44">
        <v>44</v>
      </c>
      <c r="AC38" s="44">
        <v>199</v>
      </c>
      <c r="AD38" s="44"/>
      <c r="AE38" s="44">
        <v>0</v>
      </c>
      <c r="AF38" s="44">
        <v>6</v>
      </c>
      <c r="AG38" s="44">
        <v>15</v>
      </c>
      <c r="AH38" s="44"/>
      <c r="AI38" s="44">
        <v>3000</v>
      </c>
      <c r="AJ38" s="44">
        <v>40000</v>
      </c>
      <c r="AK38" s="48">
        <v>2.5000000000000001E-2</v>
      </c>
      <c r="AL38" s="44" t="s">
        <v>38</v>
      </c>
      <c r="AM38" s="44">
        <v>1</v>
      </c>
      <c r="AN38" s="44">
        <v>1</v>
      </c>
      <c r="AO38" s="44">
        <v>1</v>
      </c>
      <c r="AP38" s="44"/>
      <c r="AQ38" s="44">
        <v>0.99</v>
      </c>
      <c r="AR38" s="44">
        <v>1</v>
      </c>
      <c r="AS38" s="44">
        <v>6</v>
      </c>
      <c r="AT38" s="44">
        <v>15000</v>
      </c>
      <c r="AU38" s="44">
        <v>99</v>
      </c>
      <c r="AV38" s="44"/>
      <c r="AW38" s="44"/>
      <c r="AX38" s="44">
        <v>1</v>
      </c>
      <c r="AY38" s="44">
        <f ca="1">(I38*Main!$D$43)+(TotalWallet!J51*Main!$D$45)+(TotalWallet!L51*Main!$D$46)+(TotalWallet!M51*Main!$D$53)+(TotalWallet!N51*Main!$D$50)+(TotalWallet!O51*Main!$D$54)+(TotalWallet!P51*Main!$D$55)+(TotalWallet!W51*Main!$D$51)+((Main!$D$44+Main!$D$47+Main!$D$48+Main!$D$49+Main!$D$52+Main!$D$56)*TotalWallet!X51)</f>
        <v>2814.071628143256</v>
      </c>
      <c r="AZ38" s="44"/>
      <c r="BA38" s="125">
        <f ca="1">SUM(AY38:AZ38)</f>
        <v>2814.071628143256</v>
      </c>
      <c r="BB38" s="125">
        <f ca="1">IF(E38=0,BA38,IF(BA38&gt;E38,E38,BA38))</f>
        <v>2814.071628143256</v>
      </c>
      <c r="BC38" s="44"/>
      <c r="BD38">
        <f ca="1">IF(BB38&lt;BA38,((BA38-BB38)/(BA38/$F$2))*G38*$C$3,0)</f>
        <v>0</v>
      </c>
      <c r="BE38">
        <f ca="1">BD38</f>
        <v>0</v>
      </c>
      <c r="BF38">
        <f ca="1">IF(BE38&gt;H38,H38,BE38)</f>
        <v>0</v>
      </c>
      <c r="BG38">
        <f ca="1">SUM(BB38,BF38)*12</f>
        <v>33768.859537719072</v>
      </c>
      <c r="BH38" s="44"/>
      <c r="BI38" s="44">
        <v>6900</v>
      </c>
      <c r="BJ38" s="46">
        <v>13500</v>
      </c>
      <c r="BK38" s="81">
        <f ca="1">BG38/BJ38</f>
        <v>2.5013970027940053</v>
      </c>
      <c r="BL38" s="81">
        <f ca="1">((AT38/BJ38)*100)+(BK38*100)-AU38</f>
        <v>262.25081139051167</v>
      </c>
      <c r="BM38" s="81">
        <f ca="1">(BK38*2*100)-((AC38+AD38)*2)</f>
        <v>102.27940055880106</v>
      </c>
      <c r="BN38" s="81">
        <f ca="1">SUM(BL38:BM38)</f>
        <v>364.53021194931273</v>
      </c>
      <c r="BO38" s="81">
        <f ca="1">BN38-$K$5</f>
        <v>364.53021194931273</v>
      </c>
      <c r="BP38" t="s">
        <v>228</v>
      </c>
      <c r="BQ38" t="s">
        <v>931</v>
      </c>
      <c r="BS38" t="str">
        <f>A38&amp;" - "&amp;B38</f>
        <v>American Express - Velocity Gold</v>
      </c>
    </row>
    <row r="39" spans="1:71">
      <c r="A39" t="s">
        <v>76</v>
      </c>
      <c r="B39" s="51" t="s">
        <v>83</v>
      </c>
      <c r="C39" s="35">
        <v>0.4</v>
      </c>
      <c r="D39" s="36">
        <f>D38/2.5</f>
        <v>0</v>
      </c>
      <c r="E39" s="36">
        <f>60000/2.5</f>
        <v>24000</v>
      </c>
      <c r="F39" s="35"/>
      <c r="G39" s="36">
        <f>1/2.5</f>
        <v>0.4</v>
      </c>
      <c r="H39" s="36">
        <f>40000/2.5</f>
        <v>16000</v>
      </c>
      <c r="I39" s="35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7">
        <v>20.239999999999998</v>
      </c>
      <c r="Z39">
        <v>21.24</v>
      </c>
      <c r="AB39">
        <v>55</v>
      </c>
      <c r="AC39">
        <v>144</v>
      </c>
      <c r="AD39">
        <v>10</v>
      </c>
      <c r="AE39">
        <v>15</v>
      </c>
      <c r="AI39">
        <v>4000</v>
      </c>
      <c r="AL39" t="s">
        <v>72</v>
      </c>
      <c r="AP39">
        <v>1</v>
      </c>
      <c r="AW39">
        <v>2.5</v>
      </c>
      <c r="AY39" s="125">
        <f>$F$4*C39</f>
        <v>34560</v>
      </c>
      <c r="AZ39" s="125">
        <f>$F$3*D39</f>
        <v>0</v>
      </c>
      <c r="BA39" s="125">
        <f>SUM(AY39:AZ39)</f>
        <v>34560</v>
      </c>
      <c r="BB39" s="125">
        <f>IF(BA39&gt;E39,E39,BA39)</f>
        <v>24000</v>
      </c>
      <c r="BD39">
        <f>IF(BB39&lt;BA39,((BA39-BB39)/(BA39/$F$2))*G39*$C$3,0)</f>
        <v>7040</v>
      </c>
      <c r="BE39">
        <f>BD39</f>
        <v>7040</v>
      </c>
      <c r="BF39">
        <f>IF(BE39&gt;H39,H39,BE39)</f>
        <v>7040</v>
      </c>
      <c r="BG39">
        <f>SUM(BB39,BF39)</f>
        <v>31040</v>
      </c>
      <c r="BI39">
        <v>8000</v>
      </c>
      <c r="BJ39" s="44">
        <v>15100</v>
      </c>
      <c r="BK39" s="81">
        <f>BG39/BJ39</f>
        <v>2.0556291390728476</v>
      </c>
      <c r="BL39" s="81">
        <f>((AT39/BJ39)*100)+(BK39*100)-AU39</f>
        <v>205.56291390728475</v>
      </c>
      <c r="BM39" s="81">
        <f>(BK39*2*100)-((AC39+AD39)*2)</f>
        <v>103.1258278145695</v>
      </c>
      <c r="BN39" s="81">
        <f>SUM(BL39:BM39)</f>
        <v>308.68874172185429</v>
      </c>
      <c r="BO39" s="81">
        <f>BN39-$K$5</f>
        <v>308.68874172185429</v>
      </c>
      <c r="BP39" t="s">
        <v>901</v>
      </c>
      <c r="BQ39" t="s">
        <v>902</v>
      </c>
      <c r="BS39" t="str">
        <f>A39&amp;" - "&amp;B39</f>
        <v>CBA - Gold Awards QFF</v>
      </c>
    </row>
    <row r="40" spans="1:71" ht="25.5">
      <c r="A40" s="44" t="s">
        <v>133</v>
      </c>
      <c r="B40" s="52" t="s">
        <v>200</v>
      </c>
      <c r="C40" s="45"/>
      <c r="D40" s="46"/>
      <c r="E40" s="46"/>
      <c r="F40" s="45"/>
      <c r="G40" s="46"/>
      <c r="H40" s="46"/>
      <c r="I40" s="45">
        <v>2</v>
      </c>
      <c r="J40" s="46">
        <v>2</v>
      </c>
      <c r="K40" s="46">
        <v>1</v>
      </c>
      <c r="L40" s="46">
        <v>1</v>
      </c>
      <c r="M40" s="46">
        <v>0.5</v>
      </c>
      <c r="N40" s="46">
        <v>1</v>
      </c>
      <c r="O40" s="46">
        <v>1</v>
      </c>
      <c r="P40" s="46">
        <v>1</v>
      </c>
      <c r="Q40" s="46">
        <v>1</v>
      </c>
      <c r="R40" s="46">
        <v>1</v>
      </c>
      <c r="S40" s="46">
        <v>1</v>
      </c>
      <c r="T40" s="46">
        <v>1</v>
      </c>
      <c r="U40" s="46">
        <v>0.5</v>
      </c>
      <c r="V40" s="46">
        <v>0.5</v>
      </c>
      <c r="W40" s="46">
        <v>0.5</v>
      </c>
      <c r="X40" s="46">
        <v>1</v>
      </c>
      <c r="Y40" s="45">
        <v>20.74</v>
      </c>
      <c r="Z40" s="44">
        <v>0</v>
      </c>
      <c r="AA40" s="44">
        <v>0</v>
      </c>
      <c r="AB40" s="44">
        <v>44</v>
      </c>
      <c r="AC40" s="44">
        <v>249</v>
      </c>
      <c r="AD40" s="44"/>
      <c r="AE40" s="44">
        <v>0</v>
      </c>
      <c r="AF40" s="44">
        <v>30</v>
      </c>
      <c r="AG40" s="44">
        <v>30</v>
      </c>
      <c r="AH40" s="44"/>
      <c r="AI40" s="44">
        <v>1000</v>
      </c>
      <c r="AJ40" s="44">
        <v>40000</v>
      </c>
      <c r="AK40" s="44">
        <v>3</v>
      </c>
      <c r="AL40" s="44" t="s">
        <v>72</v>
      </c>
      <c r="AM40" s="44">
        <v>1</v>
      </c>
      <c r="AN40" s="44">
        <v>1</v>
      </c>
      <c r="AO40" s="44">
        <v>1</v>
      </c>
      <c r="AP40" s="44"/>
      <c r="AQ40" s="44">
        <v>0.99</v>
      </c>
      <c r="AR40" s="44">
        <v>1</v>
      </c>
      <c r="AS40" s="44">
        <v>6</v>
      </c>
      <c r="AT40" s="44">
        <v>30000</v>
      </c>
      <c r="AU40" s="44">
        <v>149</v>
      </c>
      <c r="AV40" s="44"/>
      <c r="AW40" s="44">
        <v>1</v>
      </c>
      <c r="AX40" s="44">
        <v>1</v>
      </c>
      <c r="AY40" s="44">
        <f ca="1">(I40*Main!$D$43)+(TotalWallet!J48*Main!$D$45)+(TotalWallet!L48*Main!$D$46)+(TotalWallet!M48*Main!$D$53)+(TotalWallet!N48*Main!$D$50)+(TotalWallet!O48*Main!$D$54)+(TotalWallet!P48*Main!$D$55)+(TotalWallet!W48*Main!$D$51)+((Main!$D$44+Main!$D$47+Main!$D$48+Main!$D$49+Main!$D$52+Main!$D$56)*TotalWallet!X48)</f>
        <v>7599.0284480568953</v>
      </c>
      <c r="AZ40" s="44"/>
      <c r="BA40" s="125">
        <f ca="1">SUM(AY40:AZ40)</f>
        <v>7599.0284480568953</v>
      </c>
      <c r="BB40" s="125">
        <f ca="1">IF(E40=0,BA40,IF(BA40&gt;E40,E40,BA40))</f>
        <v>7599.0284480568953</v>
      </c>
      <c r="BC40" s="44"/>
      <c r="BD40">
        <f ca="1">IF(BB40&lt;BA40,((BA40-BB40)/(BA40/$F$2))*G40*$C$3,0)</f>
        <v>0</v>
      </c>
      <c r="BE40">
        <f ca="1">BD40</f>
        <v>0</v>
      </c>
      <c r="BF40">
        <f ca="1">IF(BE40&gt;H40,H40,BE40)</f>
        <v>0</v>
      </c>
      <c r="BG40">
        <f ca="1">SUM(BB40,BF40)*12</f>
        <v>91188.341376682743</v>
      </c>
      <c r="BH40" s="44"/>
      <c r="BI40" s="44">
        <v>8000</v>
      </c>
      <c r="BJ40" s="46">
        <v>15100</v>
      </c>
      <c r="BK40" s="81">
        <f ca="1">BG40/BJ40</f>
        <v>6.038963005078327</v>
      </c>
      <c r="BL40" s="81">
        <f ca="1">((AT40/BJ40)*100)+(BK40*100)-AU40</f>
        <v>653.57179719657438</v>
      </c>
      <c r="BM40" s="81">
        <f ca="1">(BK40*2*100)-((AC40+AD40)*2)</f>
        <v>709.79260101566547</v>
      </c>
      <c r="BN40" s="81">
        <f ca="1">SUM(BL40:BM40)</f>
        <v>1363.3643982122398</v>
      </c>
      <c r="BO40" s="81">
        <f ca="1">BN40-$K$5</f>
        <v>1363.3643982122398</v>
      </c>
      <c r="BP40" s="33" t="s">
        <v>221</v>
      </c>
      <c r="BQ40" t="s">
        <v>928</v>
      </c>
      <c r="BS40" t="str">
        <f>A40&amp;" - "&amp;B40</f>
        <v>American Express - Qantas American Express Premium Card</v>
      </c>
    </row>
    <row r="41" spans="1:71">
      <c r="A41" t="s">
        <v>76</v>
      </c>
      <c r="B41" s="51" t="s">
        <v>85</v>
      </c>
      <c r="C41" s="37">
        <f>C40/2.5</f>
        <v>0</v>
      </c>
      <c r="D41" s="38">
        <f>D40/2.5</f>
        <v>0</v>
      </c>
      <c r="E41" s="38">
        <f>30000/2.5</f>
        <v>12000</v>
      </c>
      <c r="F41" s="37"/>
      <c r="G41" s="38">
        <f>1/2.5</f>
        <v>0.4</v>
      </c>
      <c r="H41" s="38">
        <f>20000/2.5</f>
        <v>8000</v>
      </c>
      <c r="I41" s="37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7">
        <v>20.239999999999998</v>
      </c>
      <c r="Z41">
        <v>21.24</v>
      </c>
      <c r="AB41">
        <v>55</v>
      </c>
      <c r="AC41">
        <v>89</v>
      </c>
      <c r="AD41">
        <v>10</v>
      </c>
      <c r="AE41">
        <v>15</v>
      </c>
      <c r="AI41">
        <v>500</v>
      </c>
      <c r="AL41" t="s">
        <v>72</v>
      </c>
      <c r="AP41">
        <v>1</v>
      </c>
      <c r="AW41">
        <v>2.5</v>
      </c>
      <c r="AY41" s="125">
        <f>$F$4*C41</f>
        <v>0</v>
      </c>
      <c r="AZ41" s="125">
        <f>$F$3*D41</f>
        <v>0</v>
      </c>
      <c r="BA41" s="125">
        <f>SUM(AY41:AZ41)</f>
        <v>0</v>
      </c>
      <c r="BB41" s="125">
        <f>IF(BA41&gt;E41,E41,BA41)</f>
        <v>0</v>
      </c>
      <c r="BD41">
        <f>IF(BB41&lt;BA41,((BA41-BB41)/(BA41/$F$2))*G41*$C$3,0)</f>
        <v>0</v>
      </c>
      <c r="BE41">
        <f>BD41</f>
        <v>0</v>
      </c>
      <c r="BF41">
        <f>IF(BE41&gt;H41,H41,BE41)</f>
        <v>0</v>
      </c>
      <c r="BG41">
        <f>SUM(BB41,BF41)</f>
        <v>0</v>
      </c>
      <c r="BI41">
        <v>8000</v>
      </c>
      <c r="BJ41" s="44">
        <v>15100</v>
      </c>
      <c r="BK41" s="81">
        <f>BG41/BJ41</f>
        <v>0</v>
      </c>
      <c r="BL41" s="81">
        <f>((AT41/BJ41)*100)+(BK41*100)-AU41</f>
        <v>0</v>
      </c>
      <c r="BM41" s="81">
        <f>(BK41*2*100)-((AC41+AD41)*2)</f>
        <v>-198</v>
      </c>
      <c r="BN41" s="81">
        <f>SUM(BL41:BM41)</f>
        <v>-198</v>
      </c>
      <c r="BO41" s="81">
        <f>BN41-$K$5</f>
        <v>-198</v>
      </c>
      <c r="BP41" t="s">
        <v>900</v>
      </c>
      <c r="BQ41" t="s">
        <v>899</v>
      </c>
      <c r="BS41" t="str">
        <f>A41&amp;" - "&amp;B41</f>
        <v>CBA - Awards QFF</v>
      </c>
    </row>
    <row r="42" spans="1:71">
      <c r="A42" t="s">
        <v>74</v>
      </c>
      <c r="B42" s="51" t="s">
        <v>166</v>
      </c>
      <c r="C42" s="35"/>
      <c r="D42" s="36"/>
      <c r="E42" s="36"/>
      <c r="F42" s="35"/>
      <c r="G42" s="36"/>
      <c r="H42" s="36"/>
      <c r="I42" s="35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7"/>
      <c r="AQ42" s="84">
        <v>0</v>
      </c>
      <c r="AR42">
        <v>0</v>
      </c>
      <c r="AS42">
        <v>16</v>
      </c>
      <c r="AY42" s="125">
        <f>$G$4*C42</f>
        <v>0</v>
      </c>
      <c r="AZ42" s="125">
        <f>$G$3*D42</f>
        <v>0</v>
      </c>
      <c r="BA42" s="125">
        <f>SUM(AY42:AZ42)</f>
        <v>0</v>
      </c>
      <c r="BB42" s="125">
        <f>IF(E42=0,BA42,IF(BA42&gt;E42,E42,BA42))</f>
        <v>0</v>
      </c>
      <c r="BG42">
        <f>SUM(BB42,BF42)*12</f>
        <v>0</v>
      </c>
      <c r="BJ42" s="38"/>
      <c r="BK42" s="81"/>
      <c r="BL42" s="81"/>
      <c r="BM42" s="81"/>
      <c r="BN42" s="81"/>
      <c r="BO42" s="81">
        <f>BN42-$K$5</f>
        <v>0</v>
      </c>
      <c r="BP42" t="s">
        <v>888</v>
      </c>
      <c r="BQ42" t="s">
        <v>883</v>
      </c>
      <c r="BS42" t="str">
        <f>A42&amp;" - "&amp;B42</f>
        <v>ANZ - Balance Visa</v>
      </c>
    </row>
    <row r="43" spans="1:71">
      <c r="A43" t="s">
        <v>104</v>
      </c>
      <c r="B43" s="51" t="s">
        <v>107</v>
      </c>
      <c r="C43" s="37">
        <v>0.5</v>
      </c>
      <c r="D43" s="36">
        <v>1.5</v>
      </c>
      <c r="E43" s="38">
        <v>100000</v>
      </c>
      <c r="F43" s="37"/>
      <c r="G43" s="38"/>
      <c r="H43" s="38"/>
      <c r="I43" s="37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7">
        <v>19.989999999999998</v>
      </c>
      <c r="Z43">
        <v>21.74</v>
      </c>
      <c r="AB43">
        <v>44</v>
      </c>
      <c r="AC43">
        <v>250</v>
      </c>
      <c r="AI43">
        <v>6000</v>
      </c>
      <c r="AM43">
        <v>1</v>
      </c>
      <c r="AN43">
        <v>1</v>
      </c>
      <c r="AO43">
        <v>1</v>
      </c>
      <c r="AP43" s="90">
        <v>1</v>
      </c>
      <c r="AT43">
        <v>40000</v>
      </c>
      <c r="AV43" s="58">
        <v>41931</v>
      </c>
      <c r="AY43" s="125">
        <f>$G$4*C43</f>
        <v>3600</v>
      </c>
      <c r="AZ43" s="125">
        <f>$G$3*D43</f>
        <v>7200</v>
      </c>
      <c r="BA43" s="125">
        <f>SUM(AY43:AZ43)</f>
        <v>10800</v>
      </c>
      <c r="BB43" s="125">
        <f>IF(E43=0,BA43,IF(BA43&gt;E43,E43,BA43))</f>
        <v>10800</v>
      </c>
      <c r="BG43">
        <f>SUM(BB43,BF43)*12</f>
        <v>129600</v>
      </c>
      <c r="BI43" s="44">
        <v>6900</v>
      </c>
      <c r="BK43" s="81"/>
      <c r="BL43" s="81"/>
      <c r="BM43" s="81"/>
      <c r="BN43" s="81"/>
      <c r="BO43" s="81">
        <f>BN43-$K$5</f>
        <v>0</v>
      </c>
      <c r="BP43" t="s">
        <v>919</v>
      </c>
      <c r="BQ43" t="s">
        <v>871</v>
      </c>
      <c r="BS43" t="str">
        <f>A43&amp;" - "&amp;B43</f>
        <v>NAB - Velocity Rewards Premium</v>
      </c>
    </row>
    <row r="44" spans="1:71">
      <c r="A44" t="s">
        <v>104</v>
      </c>
      <c r="B44" s="51" t="s">
        <v>108</v>
      </c>
      <c r="C44" s="37">
        <v>0.5</v>
      </c>
      <c r="D44" s="36">
        <v>1</v>
      </c>
      <c r="E44" s="38">
        <v>100000</v>
      </c>
      <c r="F44" s="37"/>
      <c r="G44" s="38"/>
      <c r="H44" s="38"/>
      <c r="I44" s="37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7">
        <v>19.989999999999998</v>
      </c>
      <c r="Z44">
        <v>21.74</v>
      </c>
      <c r="AB44">
        <v>44</v>
      </c>
      <c r="AC44">
        <v>65</v>
      </c>
      <c r="AI44">
        <v>500</v>
      </c>
      <c r="AP44" s="90">
        <v>1</v>
      </c>
      <c r="AT44">
        <v>20000</v>
      </c>
      <c r="AV44" s="58">
        <v>41931</v>
      </c>
      <c r="AY44" s="125">
        <f>$G$4*C44</f>
        <v>3600</v>
      </c>
      <c r="AZ44" s="125">
        <f>$G$3*D44</f>
        <v>4800</v>
      </c>
      <c r="BA44" s="125">
        <f>SUM(AY44:AZ44)</f>
        <v>8400</v>
      </c>
      <c r="BB44" s="125">
        <f>IF(E44=0,BA44,IF(BA44&gt;E44,E44,BA44))</f>
        <v>8400</v>
      </c>
      <c r="BG44" s="126">
        <f>SUM(BB44,BF44)*12</f>
        <v>100800</v>
      </c>
      <c r="BI44" s="44">
        <v>6900</v>
      </c>
      <c r="BK44" s="81"/>
      <c r="BL44" s="81"/>
      <c r="BM44" s="81"/>
      <c r="BN44" s="81"/>
      <c r="BO44" s="81">
        <f>BN44-$K$5</f>
        <v>0</v>
      </c>
      <c r="BP44" t="s">
        <v>920</v>
      </c>
      <c r="BQ44" t="s">
        <v>870</v>
      </c>
      <c r="BS44" t="str">
        <f>A44&amp;" - "&amp;B44</f>
        <v>NAB - Velocity Rewards</v>
      </c>
    </row>
    <row r="45" spans="1:71">
      <c r="A45" t="s">
        <v>110</v>
      </c>
      <c r="B45" s="51" t="s">
        <v>111</v>
      </c>
      <c r="C45" s="37">
        <v>0.5</v>
      </c>
      <c r="D45" s="38"/>
      <c r="E45" s="38"/>
      <c r="F45" s="37"/>
      <c r="G45" s="38"/>
      <c r="H45" s="38"/>
      <c r="I45" s="37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7">
        <v>17.989999999999998</v>
      </c>
      <c r="Z45">
        <v>17.989999999999998</v>
      </c>
      <c r="AB45">
        <v>62</v>
      </c>
      <c r="AC45">
        <v>0</v>
      </c>
      <c r="AY45" s="125">
        <f>$C$2*C45</f>
        <v>0</v>
      </c>
      <c r="AZ45" s="125"/>
      <c r="BA45" s="125">
        <f>SUM(AY45:AZ45)</f>
        <v>0</v>
      </c>
      <c r="BB45" s="125">
        <f>IF(E45=0,BA45,IF(BA45&gt;E45,E45,BA45))</f>
        <v>0</v>
      </c>
      <c r="BG45">
        <f>SUM(BB45,BF45)*12</f>
        <v>0</v>
      </c>
      <c r="BK45" s="81"/>
      <c r="BL45" s="81"/>
      <c r="BM45" s="81"/>
      <c r="BN45" s="81"/>
      <c r="BO45" s="81">
        <f>BN45-$K$5</f>
        <v>0</v>
      </c>
      <c r="BQ45" t="s">
        <v>873</v>
      </c>
      <c r="BS45" t="str">
        <f>A45&amp;" - "&amp;B45</f>
        <v>Coles - No Annual Fee Mastercard</v>
      </c>
    </row>
    <row r="46" spans="1:71">
      <c r="A46" t="s">
        <v>110</v>
      </c>
      <c r="B46" s="51" t="s">
        <v>112</v>
      </c>
      <c r="C46" s="37">
        <v>2</v>
      </c>
      <c r="D46" s="38"/>
      <c r="E46" s="38"/>
      <c r="F46" s="37"/>
      <c r="G46" s="38"/>
      <c r="H46" s="38"/>
      <c r="I46" s="37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7">
        <v>19.989999999999998</v>
      </c>
      <c r="Z46">
        <v>19.989999999999998</v>
      </c>
      <c r="AB46">
        <v>62</v>
      </c>
      <c r="AC46">
        <v>49</v>
      </c>
      <c r="AY46" s="125">
        <f>$C$2*C46</f>
        <v>0</v>
      </c>
      <c r="AZ46" s="125"/>
      <c r="BA46" s="125">
        <f>SUM(AY46:AZ46)</f>
        <v>0</v>
      </c>
      <c r="BB46" s="125">
        <f>IF(E46=0,BA46,IF(BA46&gt;E46,E46,BA46))</f>
        <v>0</v>
      </c>
      <c r="BG46">
        <f>SUM(BB46,BF46)*12</f>
        <v>0</v>
      </c>
      <c r="BK46" s="81"/>
      <c r="BL46" s="81"/>
      <c r="BM46" s="81"/>
      <c r="BN46" s="81"/>
      <c r="BO46" s="81">
        <f>BN46-$K$5</f>
        <v>0</v>
      </c>
      <c r="BQ46" t="s">
        <v>874</v>
      </c>
      <c r="BS46" t="str">
        <f>A46&amp;" - "&amp;B46</f>
        <v>Coles - Rewards Mastercard</v>
      </c>
    </row>
    <row r="47" spans="1:71">
      <c r="A47" s="44" t="s">
        <v>133</v>
      </c>
      <c r="B47" s="52" t="s">
        <v>133</v>
      </c>
      <c r="C47" s="45"/>
      <c r="D47" s="50"/>
      <c r="E47" s="46"/>
      <c r="F47" s="45"/>
      <c r="G47" s="46"/>
      <c r="H47" s="46"/>
      <c r="I47" s="45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5">
        <v>0</v>
      </c>
      <c r="Z47" s="44">
        <v>0</v>
      </c>
      <c r="AA47" s="44">
        <v>0</v>
      </c>
      <c r="AB47" s="44"/>
      <c r="AC47" s="44">
        <v>80</v>
      </c>
      <c r="AD47" s="44"/>
      <c r="AE47" s="44" t="s">
        <v>204</v>
      </c>
      <c r="AF47" s="44"/>
      <c r="AG47" s="44"/>
      <c r="AH47" s="44"/>
      <c r="AI47" s="44"/>
      <c r="AJ47" s="44">
        <v>35000</v>
      </c>
      <c r="AK47" s="47">
        <v>1</v>
      </c>
      <c r="AL47" s="44"/>
      <c r="AM47" s="44">
        <v>1</v>
      </c>
      <c r="AN47" s="44">
        <v>1</v>
      </c>
      <c r="AO47" s="44">
        <v>1</v>
      </c>
      <c r="AP47" s="44"/>
      <c r="AQ47" s="44"/>
      <c r="AR47" s="44"/>
      <c r="AS47" s="44"/>
      <c r="AT47" s="44"/>
      <c r="AU47" s="44"/>
      <c r="AV47" s="44"/>
      <c r="AW47" s="44"/>
      <c r="AX47" s="44"/>
      <c r="AY47" s="44">
        <f ca="1">(I47*Main!$D$43)+(TotalWallet!J42*Main!$D$45)+(TotalWallet!L42*Main!$D$46)+(TotalWallet!M42*Main!$D$53)+(TotalWallet!N42*Main!$D$50)+(TotalWallet!O42*Main!$D$54)+(TotalWallet!P42*Main!$D$55)+(TotalWallet!W42*Main!$D$51)+((Main!$D$44+Main!$D$47+Main!$D$48+Main!$D$49+Main!$D$52+Main!$D$56)*TotalWallet!X42)</f>
        <v>0</v>
      </c>
      <c r="AZ47" s="44"/>
      <c r="BA47" s="125">
        <f ca="1">SUM(AY47:AZ47)</f>
        <v>0</v>
      </c>
      <c r="BB47" s="125">
        <f ca="1">IF(E47=0,BA47,IF(BA47&gt;E47,E47,BA47))</f>
        <v>0</v>
      </c>
      <c r="BC47" s="44"/>
      <c r="BD47">
        <f ca="1">IF(BB47&lt;BA47,((BA47-BB47)/(BA47/$F$2))*G47*$C$3,0)</f>
        <v>0</v>
      </c>
      <c r="BE47">
        <f ca="1">BD47</f>
        <v>0</v>
      </c>
      <c r="BF47">
        <f ca="1">IF(BE47&gt;H47,H47,BE47)</f>
        <v>0</v>
      </c>
      <c r="BG47">
        <f ca="1">SUM(BB47,BF47)*12</f>
        <v>0</v>
      </c>
      <c r="BH47" s="44"/>
      <c r="BI47" s="44"/>
      <c r="BJ47" s="44"/>
      <c r="BK47" s="81"/>
      <c r="BL47" s="81"/>
      <c r="BM47" s="81"/>
      <c r="BN47" s="81"/>
      <c r="BO47" s="81">
        <f>BN47-$K$5</f>
        <v>0</v>
      </c>
      <c r="BP47" t="s">
        <v>227</v>
      </c>
      <c r="BQ47" s="33" t="s">
        <v>924</v>
      </c>
      <c r="BS47" t="str">
        <f>A47&amp;" - "&amp;B47</f>
        <v>American Express - American Express</v>
      </c>
    </row>
    <row r="48" spans="1:71" ht="25.5">
      <c r="A48" s="44" t="s">
        <v>133</v>
      </c>
      <c r="B48" s="52" t="s">
        <v>134</v>
      </c>
      <c r="C48" s="45"/>
      <c r="D48" s="46"/>
      <c r="E48" s="46"/>
      <c r="F48" s="45"/>
      <c r="G48" s="46"/>
      <c r="H48" s="46"/>
      <c r="I48" s="45">
        <v>3</v>
      </c>
      <c r="J48" s="46">
        <v>3</v>
      </c>
      <c r="K48" s="46">
        <v>2</v>
      </c>
      <c r="L48" s="46">
        <v>1</v>
      </c>
      <c r="M48" s="46">
        <v>1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1</v>
      </c>
      <c r="T48" s="46">
        <v>1</v>
      </c>
      <c r="U48" s="46">
        <v>1</v>
      </c>
      <c r="V48" s="46">
        <v>1</v>
      </c>
      <c r="W48" s="46">
        <v>1</v>
      </c>
      <c r="X48" s="46">
        <v>1</v>
      </c>
      <c r="Y48" s="45">
        <v>20.74</v>
      </c>
      <c r="Z48" s="44">
        <v>0</v>
      </c>
      <c r="AA48" s="44">
        <v>0</v>
      </c>
      <c r="AB48" s="44">
        <v>44</v>
      </c>
      <c r="AC48" s="44">
        <v>99</v>
      </c>
      <c r="AD48" s="44"/>
      <c r="AE48" s="44">
        <v>29</v>
      </c>
      <c r="AF48" s="44">
        <v>30</v>
      </c>
      <c r="AG48" s="44">
        <v>15</v>
      </c>
      <c r="AH48" s="44"/>
      <c r="AI48" s="44">
        <v>2000</v>
      </c>
      <c r="AJ48" s="44">
        <v>40000</v>
      </c>
      <c r="AK48" s="48"/>
      <c r="AL48" s="44" t="s">
        <v>664</v>
      </c>
      <c r="AM48" s="44">
        <v>1</v>
      </c>
      <c r="AN48" s="44">
        <v>1</v>
      </c>
      <c r="AO48" s="44">
        <v>1</v>
      </c>
      <c r="AP48" s="44"/>
      <c r="AQ48" s="44"/>
      <c r="AR48" s="44"/>
      <c r="AS48" s="44"/>
      <c r="AT48" s="44">
        <v>30000</v>
      </c>
      <c r="AU48" s="44">
        <v>99</v>
      </c>
      <c r="AV48" s="44"/>
      <c r="AW48" s="44">
        <v>0.75</v>
      </c>
      <c r="AX48" s="44"/>
      <c r="AY48" s="44">
        <f ca="1">(I48*Main!$D$43)+(TotalWallet!J52*Main!$D$45)+(TotalWallet!L52*Main!$D$46)+(TotalWallet!M52*Main!$D$53)+(TotalWallet!N52*Main!$D$50)+(TotalWallet!O52*Main!$D$54)+(TotalWallet!P52*Main!$D$55)+(TotalWallet!W52*Main!$D$51)+((Main!$D$44+Main!$D$47+Main!$D$48+Main!$D$49+Main!$D$52+Main!$D$56)*TotalWallet!X52)</f>
        <v>8943.9135128270264</v>
      </c>
      <c r="AZ48" s="44"/>
      <c r="BA48" s="125">
        <f ca="1">SUM(AY48:AZ48)</f>
        <v>8943.9135128270264</v>
      </c>
      <c r="BB48" s="125">
        <f ca="1">IF(E48=0,BA48,IF(BA48&gt;E48,E48,BA48))</f>
        <v>8943.9135128270264</v>
      </c>
      <c r="BC48" s="44"/>
      <c r="BD48">
        <f ca="1">IF(BB48&lt;BA48,((BA48-BB48)/(BA48/$F$2))*G48*$C$3,0)</f>
        <v>0</v>
      </c>
      <c r="BE48">
        <f ca="1">BD48</f>
        <v>0</v>
      </c>
      <c r="BF48">
        <f ca="1">IF(BE48&gt;H48,H48,BE48)</f>
        <v>0</v>
      </c>
      <c r="BG48">
        <f ca="1">SUM(BB48,BF48)*12</f>
        <v>107326.96215392431</v>
      </c>
      <c r="BH48" s="44"/>
      <c r="BI48" s="44"/>
      <c r="BJ48" s="44"/>
      <c r="BK48" s="81"/>
      <c r="BL48" s="81"/>
      <c r="BM48" s="81"/>
      <c r="BN48" s="81"/>
      <c r="BO48" s="81">
        <f>BN48-$K$5</f>
        <v>0</v>
      </c>
      <c r="BP48" s="33" t="s">
        <v>666</v>
      </c>
      <c r="BQ48" t="s">
        <v>932</v>
      </c>
      <c r="BS48" t="str">
        <f>A48&amp;" - "&amp;B48</f>
        <v>American Express - David Jones Membership Rewards</v>
      </c>
    </row>
    <row r="49" spans="1:71">
      <c r="A49" s="44" t="s">
        <v>133</v>
      </c>
      <c r="B49" s="52" t="s">
        <v>163</v>
      </c>
      <c r="C49" s="45"/>
      <c r="D49" s="46"/>
      <c r="E49" s="46"/>
      <c r="F49" s="45"/>
      <c r="G49" s="46"/>
      <c r="H49" s="46"/>
      <c r="I49" s="46">
        <v>3</v>
      </c>
      <c r="J49" s="46">
        <v>3</v>
      </c>
      <c r="K49" s="46">
        <v>4</v>
      </c>
      <c r="L49" s="46">
        <v>1</v>
      </c>
      <c r="M49" s="46">
        <v>1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1</v>
      </c>
      <c r="T49" s="46">
        <v>1</v>
      </c>
      <c r="U49" s="46">
        <v>1</v>
      </c>
      <c r="V49" s="46">
        <v>1</v>
      </c>
      <c r="W49" s="46">
        <v>1</v>
      </c>
      <c r="X49" s="46">
        <v>1</v>
      </c>
      <c r="Y49" s="46">
        <v>20.74</v>
      </c>
      <c r="Z49" s="44">
        <v>0</v>
      </c>
      <c r="AA49" s="44">
        <v>0</v>
      </c>
      <c r="AB49" s="44">
        <v>44</v>
      </c>
      <c r="AC49" s="44">
        <v>295</v>
      </c>
      <c r="AD49" s="44"/>
      <c r="AE49" s="44">
        <v>0</v>
      </c>
      <c r="AF49" s="44">
        <v>30</v>
      </c>
      <c r="AG49" s="44"/>
      <c r="AH49" s="44"/>
      <c r="AI49" s="44">
        <v>2000</v>
      </c>
      <c r="AJ49" s="44">
        <v>65000</v>
      </c>
      <c r="AK49" s="48"/>
      <c r="AL49" s="44" t="s">
        <v>664</v>
      </c>
      <c r="AM49" s="44">
        <v>1</v>
      </c>
      <c r="AN49" s="44">
        <v>1</v>
      </c>
      <c r="AO49" s="44">
        <v>1</v>
      </c>
      <c r="AP49" s="44"/>
      <c r="AQ49" s="44"/>
      <c r="AR49" s="44"/>
      <c r="AS49" s="44"/>
      <c r="AT49" s="44">
        <v>40000</v>
      </c>
      <c r="AU49" s="44">
        <v>295</v>
      </c>
      <c r="AV49" s="44"/>
      <c r="AW49" s="44">
        <v>0.75</v>
      </c>
      <c r="AX49" s="44"/>
      <c r="AY49" s="44">
        <f ca="1">(I49*Main!$D$43)+(TotalWallet!J53*Main!$D$45)+(TotalWallet!L53*Main!$D$46)+(TotalWallet!M53*Main!$D$53)+(TotalWallet!N53*Main!$D$50)+(TotalWallet!O53*Main!$D$54)+(TotalWallet!P53*Main!$D$55)+(TotalWallet!W53*Main!$D$51)+((Main!$D$44+Main!$D$47+Main!$D$48+Main!$D$49+Main!$D$52+Main!$D$56)*TotalWallet!X53)</f>
        <v>8943.9135128270264</v>
      </c>
      <c r="AZ49" s="44"/>
      <c r="BA49" s="125">
        <f ca="1">SUM(AY49:AZ49)</f>
        <v>8943.9135128270264</v>
      </c>
      <c r="BB49" s="125">
        <f ca="1">IF(E49=0,BA49,IF(BA49&gt;E49,E49,BA49))</f>
        <v>8943.9135128270264</v>
      </c>
      <c r="BC49" s="44"/>
      <c r="BD49">
        <f ca="1">IF(BB49&lt;BA49,((BA49-BB49)/(BA49/$F$2))*G49*$C$3,0)</f>
        <v>0</v>
      </c>
      <c r="BE49">
        <f ca="1">BD49</f>
        <v>0</v>
      </c>
      <c r="BF49">
        <f ca="1">IF(BE49&gt;H49,H49,BE49)</f>
        <v>0</v>
      </c>
      <c r="BG49">
        <f ca="1">SUM(BB49,BF49)*12</f>
        <v>107326.96215392431</v>
      </c>
      <c r="BH49" s="44"/>
      <c r="BI49" s="44"/>
      <c r="BJ49" s="44"/>
      <c r="BK49" s="81"/>
      <c r="BL49" s="81"/>
      <c r="BM49" s="81"/>
      <c r="BN49" s="81"/>
      <c r="BO49" s="81">
        <f>BN49-$K$5</f>
        <v>0</v>
      </c>
      <c r="BP49" t="s">
        <v>667</v>
      </c>
      <c r="BQ49" t="s">
        <v>933</v>
      </c>
      <c r="BS49" t="str">
        <f>A49&amp;" - "&amp;B49</f>
        <v>American Express - David Jones Platinum Card</v>
      </c>
    </row>
    <row r="50" spans="1:71">
      <c r="A50" t="s">
        <v>104</v>
      </c>
      <c r="B50" s="51" t="s">
        <v>109</v>
      </c>
      <c r="C50" s="37">
        <v>1</v>
      </c>
      <c r="D50" s="38"/>
      <c r="E50" s="38"/>
      <c r="F50" s="37"/>
      <c r="G50" s="38"/>
      <c r="H50" s="38"/>
      <c r="I50" s="3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7">
        <v>19.989999999999998</v>
      </c>
      <c r="Z50">
        <v>21.74</v>
      </c>
      <c r="AB50">
        <v>44</v>
      </c>
      <c r="AC50">
        <v>65</v>
      </c>
      <c r="AI50">
        <v>6000</v>
      </c>
      <c r="AT50">
        <v>10000</v>
      </c>
      <c r="AV50" s="58">
        <v>41931</v>
      </c>
      <c r="AY50" s="125">
        <f>$C$2*C50</f>
        <v>0</v>
      </c>
      <c r="AZ50" s="125">
        <f>$G$3*D50</f>
        <v>0</v>
      </c>
      <c r="BA50" s="125">
        <f>SUM(AY50:AZ50)</f>
        <v>0</v>
      </c>
      <c r="BB50" s="125">
        <f>IF(E50=0,BA50,IF(BA50&gt;E50,E50,BA50))</f>
        <v>0</v>
      </c>
      <c r="BG50">
        <f>SUM(BB50,BF50)*12</f>
        <v>0</v>
      </c>
      <c r="BJ50" s="46">
        <v>20000</v>
      </c>
      <c r="BK50" s="81">
        <f>BG50/BJ50</f>
        <v>0</v>
      </c>
      <c r="BL50" s="81">
        <f>((AT50/BJ50)*100)+(BK50*100)-AU50</f>
        <v>50</v>
      </c>
      <c r="BM50" s="81">
        <f>(BK50*2*100)-((AC50+AD50)*2)</f>
        <v>-130</v>
      </c>
      <c r="BN50" s="81">
        <f>SUM(BL50:BM50)</f>
        <v>-80</v>
      </c>
      <c r="BO50" s="81">
        <f>BN50-$K$5</f>
        <v>-80</v>
      </c>
      <c r="BP50" t="s">
        <v>921</v>
      </c>
      <c r="BQ50" t="s">
        <v>872</v>
      </c>
      <c r="BS50" t="str">
        <f>A50&amp;" - "&amp;B50</f>
        <v>NAB - flyBuys Rewards</v>
      </c>
    </row>
    <row r="51" spans="1:71" ht="25.5">
      <c r="A51" s="44" t="s">
        <v>133</v>
      </c>
      <c r="B51" s="52" t="s">
        <v>226</v>
      </c>
      <c r="C51" s="45"/>
      <c r="D51" s="50"/>
      <c r="E51" s="46"/>
      <c r="F51" s="45"/>
      <c r="G51" s="46"/>
      <c r="H51" s="46"/>
      <c r="I51" s="45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5">
        <v>0</v>
      </c>
      <c r="Z51" s="44">
        <v>0</v>
      </c>
      <c r="AA51" s="44">
        <v>0</v>
      </c>
      <c r="AB51" s="44"/>
      <c r="AC51" s="44">
        <v>80</v>
      </c>
      <c r="AD51" s="44">
        <v>80</v>
      </c>
      <c r="AE51" s="44" t="s">
        <v>204</v>
      </c>
      <c r="AF51" s="44"/>
      <c r="AG51" s="44"/>
      <c r="AH51" s="44"/>
      <c r="AI51" s="44"/>
      <c r="AJ51" s="44">
        <v>35000</v>
      </c>
      <c r="AK51" s="47">
        <v>1</v>
      </c>
      <c r="AL51" s="44" t="s">
        <v>218</v>
      </c>
      <c r="AM51" s="44">
        <v>1</v>
      </c>
      <c r="AN51" s="44">
        <v>1</v>
      </c>
      <c r="AO51" s="44">
        <v>1</v>
      </c>
      <c r="AP51" s="44"/>
      <c r="AQ51" s="44"/>
      <c r="AR51" s="44"/>
      <c r="AS51" s="44"/>
      <c r="AT51" s="44"/>
      <c r="AU51" s="44"/>
      <c r="AV51" s="44"/>
      <c r="AW51" s="44">
        <v>1</v>
      </c>
      <c r="AX51" s="44">
        <v>1</v>
      </c>
      <c r="AY51" s="44">
        <f ca="1">(I51*Main!$D$43)+(TotalWallet!J43*Main!$D$45)+(TotalWallet!L43*Main!$D$46)+(TotalWallet!M43*Main!$D$53)+(TotalWallet!N43*Main!$D$50)+(TotalWallet!O43*Main!$D$54)+(TotalWallet!P43*Main!$D$55)+(TotalWallet!W43*Main!$D$51)+((Main!$D$44+Main!$D$47+Main!$D$48+Main!$D$49+Main!$D$52+Main!$D$56)*TotalWallet!X43)</f>
        <v>0</v>
      </c>
      <c r="AZ51" s="44"/>
      <c r="BA51" s="125">
        <f ca="1">SUM(AY51:AZ51)</f>
        <v>0</v>
      </c>
      <c r="BB51" s="125">
        <f ca="1">IF(E51=0,BA51,IF(BA51&gt;E51,E51,BA51))</f>
        <v>0</v>
      </c>
      <c r="BC51" s="44"/>
      <c r="BD51">
        <f ca="1">IF(BB51&lt;BA51,((BA51-BB51)/(BA51/$F$2))*G51*$C$3,0)</f>
        <v>0</v>
      </c>
      <c r="BE51">
        <f ca="1">BD51</f>
        <v>0</v>
      </c>
      <c r="BF51">
        <f ca="1">IF(BE51&gt;H51,H51,BE51)</f>
        <v>0</v>
      </c>
      <c r="BG51">
        <f ca="1">SUM(BB51,BF51)*12</f>
        <v>0</v>
      </c>
      <c r="BH51" s="44"/>
      <c r="BI51" s="44">
        <v>6900</v>
      </c>
      <c r="BJ51" s="44">
        <v>13500</v>
      </c>
      <c r="BK51" s="81">
        <f ca="1">BG51/BJ51</f>
        <v>0</v>
      </c>
      <c r="BL51" s="81">
        <f ca="1">((AT51/BJ51)*100)+(BK51*100)-AU51</f>
        <v>0</v>
      </c>
      <c r="BM51" s="81">
        <f ca="1">(BK51*2*100)-((AC51+AD51)*2)</f>
        <v>-320</v>
      </c>
      <c r="BN51" s="81">
        <f ca="1">SUM(BL51:BM51)</f>
        <v>-320</v>
      </c>
      <c r="BO51" s="81">
        <f ca="1">BN51-$K$5</f>
        <v>-320</v>
      </c>
      <c r="BP51" t="s">
        <v>227</v>
      </c>
      <c r="BS51" t="str">
        <f>A51&amp;" - "&amp;B51</f>
        <v>American Express - American Express (with Rewards)</v>
      </c>
    </row>
    <row r="52" spans="1:71" ht="25.5">
      <c r="A52" s="44" t="s">
        <v>133</v>
      </c>
      <c r="B52" s="52" t="s">
        <v>164</v>
      </c>
      <c r="C52" s="45"/>
      <c r="D52" s="50"/>
      <c r="E52" s="46">
        <v>150000</v>
      </c>
      <c r="F52" s="45"/>
      <c r="G52" s="50">
        <v>0.5</v>
      </c>
      <c r="H52" s="46"/>
      <c r="I52" s="45">
        <v>1</v>
      </c>
      <c r="J52" s="46">
        <v>1</v>
      </c>
      <c r="K52" s="46">
        <v>1</v>
      </c>
      <c r="L52" s="46">
        <v>1</v>
      </c>
      <c r="M52" s="46">
        <v>0.5</v>
      </c>
      <c r="N52" s="46">
        <v>3</v>
      </c>
      <c r="O52" s="46">
        <v>2</v>
      </c>
      <c r="P52" s="46">
        <v>2</v>
      </c>
      <c r="Q52" s="46">
        <v>2</v>
      </c>
      <c r="R52" s="46">
        <v>2</v>
      </c>
      <c r="S52" s="46">
        <v>2</v>
      </c>
      <c r="T52" s="46">
        <v>2</v>
      </c>
      <c r="U52" s="46">
        <v>0.5</v>
      </c>
      <c r="V52" s="46">
        <v>0.5</v>
      </c>
      <c r="W52" s="46">
        <v>0.5</v>
      </c>
      <c r="X52" s="46">
        <v>1</v>
      </c>
      <c r="Y52" s="45">
        <v>20.74</v>
      </c>
      <c r="Z52" s="44">
        <v>0</v>
      </c>
      <c r="AA52" s="44">
        <v>0</v>
      </c>
      <c r="AB52" s="44">
        <v>55</v>
      </c>
      <c r="AC52" s="44">
        <v>395</v>
      </c>
      <c r="AD52" s="44"/>
      <c r="AE52" s="44">
        <v>0</v>
      </c>
      <c r="AF52" s="44">
        <v>30</v>
      </c>
      <c r="AG52" s="44">
        <v>15</v>
      </c>
      <c r="AH52" s="44"/>
      <c r="AI52" s="44">
        <v>3000</v>
      </c>
      <c r="AJ52" s="44">
        <v>65000</v>
      </c>
      <c r="AK52" s="44">
        <v>2.5</v>
      </c>
      <c r="AL52" s="44" t="s">
        <v>218</v>
      </c>
      <c r="AM52" s="44">
        <v>1</v>
      </c>
      <c r="AN52" s="44">
        <v>1</v>
      </c>
      <c r="AO52" s="44">
        <v>1</v>
      </c>
      <c r="AP52" s="44"/>
      <c r="AQ52" s="44">
        <v>99</v>
      </c>
      <c r="AR52" s="44">
        <v>1</v>
      </c>
      <c r="AS52" s="44">
        <v>6</v>
      </c>
      <c r="AT52" s="44">
        <v>30000</v>
      </c>
      <c r="AU52" s="44">
        <v>395</v>
      </c>
      <c r="AV52" s="44"/>
      <c r="AW52" s="44">
        <v>1</v>
      </c>
      <c r="AX52" s="44">
        <v>1</v>
      </c>
      <c r="AY52" s="44">
        <f ca="1">(I52*Main!$D$43)+(TotalWallet!J40*Main!$D$45)+(TotalWallet!L40*Main!$D$46)+(TotalWallet!M40*Main!$D$53)+(TotalWallet!N40*Main!$D$50)+(TotalWallet!O40*Main!$D$54)+(TotalWallet!P40*Main!$D$55)+(TotalWallet!W40*Main!$D$51)+((Main!$D$44+Main!$D$47+Main!$D$48+Main!$D$49+Main!$D$52+Main!$D$56)*TotalWallet!X40)</f>
        <v>5744.0468630937266</v>
      </c>
      <c r="AZ52" s="44"/>
      <c r="BA52" s="125">
        <f ca="1">SUM(AY52:AZ52)</f>
        <v>5744.0468630937266</v>
      </c>
      <c r="BB52" s="125">
        <f ca="1">IF(E52=0,BA52,IF(BA52&gt;E52,E52,BA52))</f>
        <v>5744.0468630937266</v>
      </c>
      <c r="BC52" s="44"/>
      <c r="BD52">
        <f ca="1">IF(BB52&lt;BA52,((BA52-BB52)/(BA52/$F$2))*G52*$C$3,0)</f>
        <v>0</v>
      </c>
      <c r="BE52">
        <f ca="1">BD52</f>
        <v>0</v>
      </c>
      <c r="BF52">
        <f ca="1">IF(BE52&gt;H52,H52,BE52)</f>
        <v>0</v>
      </c>
      <c r="BG52">
        <f ca="1">SUM(BB52,BF52)*12</f>
        <v>68928.562357124727</v>
      </c>
      <c r="BH52" s="44"/>
      <c r="BI52" s="44">
        <v>6900</v>
      </c>
      <c r="BJ52" s="44">
        <v>13500</v>
      </c>
      <c r="BK52" s="81">
        <f ca="1">BG52/BJ52</f>
        <v>5.1058194338610905</v>
      </c>
      <c r="BL52" s="81">
        <f ca="1">((AT52/BJ52)*100)+(BK52*100)-AU52</f>
        <v>337.80416560833123</v>
      </c>
      <c r="BM52" s="81">
        <f ca="1">(BK52*2*100)-((AC52+AD52)*2)</f>
        <v>231.16388677221812</v>
      </c>
      <c r="BN52" s="81">
        <f ca="1">SUM(BL52:BM52)</f>
        <v>568.96805238054935</v>
      </c>
      <c r="BO52" s="81">
        <f ca="1">BN52-$K$5</f>
        <v>568.96805238054935</v>
      </c>
      <c r="BP52" s="33" t="s">
        <v>225</v>
      </c>
      <c r="BQ52" t="s">
        <v>922</v>
      </c>
      <c r="BS52" t="str">
        <f>A52&amp;" - "&amp;B52</f>
        <v>American Express - Platinum Reserve Credit Card</v>
      </c>
    </row>
    <row r="53" spans="1:71">
      <c r="A53" s="44" t="s">
        <v>133</v>
      </c>
      <c r="B53" s="52" t="s">
        <v>178</v>
      </c>
      <c r="C53" s="45"/>
      <c r="D53" s="50"/>
      <c r="E53" s="46">
        <v>300000</v>
      </c>
      <c r="F53" s="45"/>
      <c r="G53" s="50">
        <v>1</v>
      </c>
      <c r="H53" s="46"/>
      <c r="I53" s="45">
        <v>1</v>
      </c>
      <c r="J53" s="46">
        <v>1</v>
      </c>
      <c r="K53" s="46">
        <v>1</v>
      </c>
      <c r="L53" s="46">
        <v>1</v>
      </c>
      <c r="M53" s="46">
        <v>0.5</v>
      </c>
      <c r="N53" s="46">
        <v>3</v>
      </c>
      <c r="O53" s="46">
        <v>2</v>
      </c>
      <c r="P53" s="46">
        <v>2</v>
      </c>
      <c r="Q53" s="46">
        <v>2</v>
      </c>
      <c r="R53" s="46">
        <v>2</v>
      </c>
      <c r="S53" s="46">
        <v>2</v>
      </c>
      <c r="T53" s="46">
        <v>2</v>
      </c>
      <c r="U53" s="46">
        <v>0.5</v>
      </c>
      <c r="V53" s="46">
        <v>0.5</v>
      </c>
      <c r="W53" s="46">
        <v>0.5</v>
      </c>
      <c r="X53" s="46">
        <v>1</v>
      </c>
      <c r="Y53" s="45">
        <v>0</v>
      </c>
      <c r="Z53" s="44">
        <v>0</v>
      </c>
      <c r="AA53" s="44">
        <v>0</v>
      </c>
      <c r="AB53" s="44"/>
      <c r="AC53" s="44">
        <v>1200</v>
      </c>
      <c r="AD53" s="44"/>
      <c r="AE53" s="44"/>
      <c r="AF53" s="44">
        <v>6</v>
      </c>
      <c r="AG53" s="44">
        <v>15</v>
      </c>
      <c r="AH53" s="44"/>
      <c r="AI53" s="44">
        <v>0</v>
      </c>
      <c r="AJ53" s="44">
        <v>100000</v>
      </c>
      <c r="AK53" s="47">
        <v>1</v>
      </c>
      <c r="AL53" s="44" t="s">
        <v>218</v>
      </c>
      <c r="AM53" s="44">
        <v>1</v>
      </c>
      <c r="AN53" s="44">
        <v>1</v>
      </c>
      <c r="AO53" s="44">
        <v>1</v>
      </c>
      <c r="AP53" s="44"/>
      <c r="AQ53" s="44"/>
      <c r="AR53" s="44"/>
      <c r="AS53" s="44"/>
      <c r="AT53" s="44">
        <v>80000</v>
      </c>
      <c r="AU53" s="44">
        <v>1200</v>
      </c>
      <c r="AV53" s="44"/>
      <c r="AW53" s="44">
        <v>1</v>
      </c>
      <c r="AX53" s="44">
        <v>1</v>
      </c>
      <c r="AY53" s="44">
        <f ca="1">(I53*Main!$D$43)+(TotalWallet!J44*Main!$D$45)+(TotalWallet!L44*Main!$D$46)+(TotalWallet!M44*Main!$D$53)+(TotalWallet!N44*Main!$D$50)+(TotalWallet!O44*Main!$D$54)+(TotalWallet!P44*Main!$D$55)+(TotalWallet!W44*Main!$D$51)+((Main!$D$44+Main!$D$47+Main!$D$48+Main!$D$49+Main!$D$52+Main!$D$56)*TotalWallet!X44)</f>
        <v>1407.035814071628</v>
      </c>
      <c r="AZ53" s="44"/>
      <c r="BA53" s="125">
        <f ca="1">SUM(AY53:AZ53)</f>
        <v>1407.035814071628</v>
      </c>
      <c r="BB53" s="125">
        <f ca="1">IF(E53=0,BA53,IF(BA53&gt;E53,E53,BA53))</f>
        <v>1407.035814071628</v>
      </c>
      <c r="BC53" s="44"/>
      <c r="BD53">
        <f ca="1">IF(BB53&lt;BA53,((BA53-BB53)/(BA53/$F$2))*G53*$C$3,0)</f>
        <v>0</v>
      </c>
      <c r="BE53">
        <f ca="1">BD53</f>
        <v>0</v>
      </c>
      <c r="BF53">
        <f ca="1">IF(BE53&gt;H53,H53,BE53)</f>
        <v>0</v>
      </c>
      <c r="BG53">
        <f ca="1">SUM(BB53,BF53)*12</f>
        <v>16884.429768859536</v>
      </c>
      <c r="BH53" s="44"/>
      <c r="BI53" s="44">
        <v>6900</v>
      </c>
      <c r="BJ53" s="44">
        <v>13500</v>
      </c>
      <c r="BK53" s="81">
        <f ca="1">BG53/BJ53</f>
        <v>1.2506985013970027</v>
      </c>
      <c r="BL53" s="81">
        <f ca="1">((AT53/BJ53)*100)+(BK53*100)-AU53</f>
        <v>-482.3375572677071</v>
      </c>
      <c r="BM53" s="81">
        <f ca="1">(BK53*2*100)-((AC53+AD53)*2)</f>
        <v>-2149.8602997205994</v>
      </c>
      <c r="BN53" s="81">
        <f ca="1">SUM(BL53:BM53)</f>
        <v>-2632.1978569883067</v>
      </c>
      <c r="BO53" s="81">
        <f ca="1">BN53-$K$5</f>
        <v>-2632.1978569883067</v>
      </c>
      <c r="BP53" t="s">
        <v>223</v>
      </c>
      <c r="BQ53" t="s">
        <v>925</v>
      </c>
      <c r="BS53" t="str">
        <f>A53&amp;" - "&amp;B53</f>
        <v>American Express - Platinum</v>
      </c>
    </row>
    <row r="54" spans="1:71">
      <c r="A54" s="44" t="s">
        <v>133</v>
      </c>
      <c r="B54" s="52" t="s">
        <v>735</v>
      </c>
      <c r="C54" s="45"/>
      <c r="D54" s="46"/>
      <c r="E54" s="46"/>
      <c r="F54" s="45"/>
      <c r="G54" s="46"/>
      <c r="H54" s="46"/>
      <c r="I54" s="45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5">
        <v>11.99</v>
      </c>
      <c r="Z54" s="44"/>
      <c r="AA54" s="44"/>
      <c r="AB54" s="44">
        <v>55</v>
      </c>
      <c r="AC54" s="44">
        <v>65</v>
      </c>
      <c r="AD54" s="44"/>
      <c r="AE54" s="44">
        <v>0</v>
      </c>
      <c r="AF54" s="44"/>
      <c r="AG54" s="44"/>
      <c r="AH54" s="44"/>
      <c r="AI54" s="44"/>
      <c r="AJ54" s="44"/>
      <c r="AK54" s="48"/>
      <c r="AL54" s="44"/>
      <c r="AM54" s="44"/>
      <c r="AN54" s="44"/>
      <c r="AO54" s="44"/>
      <c r="AP54" s="44"/>
      <c r="AQ54" s="44">
        <v>0.99</v>
      </c>
      <c r="AR54" s="44">
        <v>1</v>
      </c>
      <c r="AS54" s="44">
        <v>6</v>
      </c>
      <c r="AT54" s="44"/>
      <c r="AU54" s="44">
        <v>65</v>
      </c>
      <c r="AV54" s="44"/>
      <c r="AW54" s="44"/>
      <c r="AX54" s="44"/>
      <c r="AY54" s="44">
        <f ca="1">(I54*Main!$D$43)+(TotalWallet!J54*Main!$D$45)+(TotalWallet!L54*Main!$D$46)+(TotalWallet!M54*Main!$D$53)+(TotalWallet!N54*Main!$D$50)+(TotalWallet!O54*Main!$D$54)+(TotalWallet!P54*Main!$D$55)+(TotalWallet!W54*Main!$D$51)+((Main!$D$44+Main!$D$47+Main!$D$48+Main!$D$49+Main!$D$52+Main!$D$56)*TotalWallet!X54)</f>
        <v>0</v>
      </c>
      <c r="AZ54" s="44"/>
      <c r="BA54" s="125">
        <f ca="1">SUM(AY54:AZ54)</f>
        <v>0</v>
      </c>
      <c r="BB54" s="125">
        <f ca="1">IF(E54=0,BA54,IF(BA54&gt;E54,E54,BA54))</f>
        <v>0</v>
      </c>
      <c r="BC54" s="44"/>
      <c r="BD54">
        <f ca="1">IF(BB54&lt;BA54,((BA54-BB54)/(BA54/$F$2))*G54*$C$3,0)</f>
        <v>0</v>
      </c>
      <c r="BE54">
        <f ca="1">BD54</f>
        <v>0</v>
      </c>
      <c r="BF54">
        <f ca="1">IF(BE54&gt;H54,H54,BE54)</f>
        <v>0</v>
      </c>
      <c r="BG54">
        <f ca="1">SUM(BB54,BF54)*12</f>
        <v>0</v>
      </c>
      <c r="BH54" s="44"/>
      <c r="BI54" s="44"/>
      <c r="BJ54" s="44"/>
      <c r="BK54" s="81"/>
      <c r="BL54" s="81"/>
      <c r="BM54" s="81"/>
      <c r="BN54" s="81"/>
      <c r="BO54" s="81"/>
      <c r="BS54" t="str">
        <f>A54&amp;" - "&amp;B54</f>
        <v>American Express - Low Rate</v>
      </c>
    </row>
    <row r="55" spans="1:71">
      <c r="A55" s="44"/>
      <c r="B55" s="52"/>
      <c r="C55" s="45"/>
      <c r="D55" s="46"/>
      <c r="E55" s="46"/>
      <c r="F55" s="45"/>
      <c r="G55" s="46"/>
      <c r="H55" s="46"/>
      <c r="I55" s="45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5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8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81"/>
      <c r="BL55" s="81"/>
      <c r="BM55" s="81"/>
      <c r="BN55" s="81"/>
      <c r="BO55" s="81"/>
    </row>
    <row r="56" spans="1:71">
      <c r="A56" s="44"/>
      <c r="B56" s="52"/>
      <c r="C56" s="45"/>
      <c r="D56" s="46"/>
      <c r="E56" s="46"/>
      <c r="F56" s="45"/>
      <c r="G56" s="46"/>
      <c r="H56" s="46"/>
      <c r="I56" s="45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5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8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81"/>
      <c r="BL56" s="81"/>
      <c r="BM56" s="81"/>
      <c r="BN56" s="81"/>
      <c r="BO56" s="81"/>
    </row>
    <row r="57" spans="1:71">
      <c r="A57" s="44"/>
      <c r="B57" s="52"/>
      <c r="C57" s="45"/>
      <c r="D57" s="46"/>
      <c r="E57" s="46"/>
      <c r="F57" s="45"/>
      <c r="G57" s="46"/>
      <c r="H57" s="46"/>
      <c r="I57" s="45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5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8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81"/>
      <c r="BL57" s="81"/>
      <c r="BM57" s="81"/>
      <c r="BN57" s="81"/>
      <c r="BO57" s="81"/>
    </row>
    <row r="58" spans="1:71">
      <c r="A58" s="44"/>
      <c r="B58" s="52"/>
      <c r="C58" s="45"/>
      <c r="D58" s="46"/>
      <c r="E58" s="46"/>
      <c r="F58" s="45"/>
      <c r="G58" s="46"/>
      <c r="H58" s="46"/>
      <c r="I58" s="45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5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8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81"/>
      <c r="BL58" s="81"/>
      <c r="BM58" s="81"/>
      <c r="BN58" s="81"/>
      <c r="BO58" s="81"/>
    </row>
    <row r="59" spans="1:71">
      <c r="B59" s="51"/>
      <c r="C59" s="37"/>
      <c r="D59" s="38"/>
      <c r="E59" s="38"/>
      <c r="F59" s="37"/>
      <c r="G59" s="38"/>
      <c r="H59" s="38"/>
      <c r="I59" s="37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7"/>
    </row>
    <row r="60" spans="1:71" hidden="1">
      <c r="A60" t="s">
        <v>151</v>
      </c>
      <c r="B60" s="53" t="s">
        <v>152</v>
      </c>
      <c r="F60" s="37"/>
      <c r="I60" s="37"/>
      <c r="Y60" s="37"/>
    </row>
    <row r="61" spans="1:71" hidden="1">
      <c r="A61" t="s">
        <v>151</v>
      </c>
      <c r="B61" s="53" t="s">
        <v>153</v>
      </c>
      <c r="F61" s="37"/>
      <c r="I61" s="37"/>
      <c r="Y61" s="37"/>
    </row>
    <row r="62" spans="1:71" hidden="1">
      <c r="A62" t="s">
        <v>151</v>
      </c>
      <c r="B62" s="53" t="s">
        <v>154</v>
      </c>
      <c r="F62" s="37"/>
      <c r="I62" s="37"/>
      <c r="Y62" s="37"/>
    </row>
    <row r="63" spans="1:71" hidden="1">
      <c r="A63" t="s">
        <v>151</v>
      </c>
      <c r="B63" s="53" t="s">
        <v>155</v>
      </c>
      <c r="F63" s="37"/>
      <c r="I63" s="37"/>
      <c r="Y63" s="37"/>
    </row>
    <row r="64" spans="1:71" hidden="1">
      <c r="B64" s="53"/>
      <c r="F64" s="37"/>
      <c r="I64" s="37"/>
      <c r="Y64" s="37"/>
    </row>
    <row r="65" spans="1:68" ht="25.5" hidden="1">
      <c r="A65" t="s">
        <v>668</v>
      </c>
      <c r="B65" s="53" t="s">
        <v>669</v>
      </c>
      <c r="F65" s="37"/>
      <c r="I65" s="37"/>
      <c r="Y65" s="37"/>
    </row>
    <row r="66" spans="1:68" ht="25.5" hidden="1">
      <c r="A66" t="s">
        <v>668</v>
      </c>
      <c r="B66" s="53" t="s">
        <v>670</v>
      </c>
      <c r="F66" s="37"/>
      <c r="I66" s="37"/>
      <c r="Y66" s="37"/>
    </row>
    <row r="67" spans="1:68" hidden="1">
      <c r="A67" t="s">
        <v>671</v>
      </c>
      <c r="B67" s="53" t="s">
        <v>672</v>
      </c>
      <c r="C67" s="37"/>
      <c r="D67" s="38"/>
      <c r="E67" s="38"/>
      <c r="F67" s="37"/>
      <c r="G67" s="38"/>
      <c r="H67" s="38"/>
      <c r="I67" s="37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7"/>
    </row>
    <row r="68" spans="1:68" hidden="1">
      <c r="A68" t="s">
        <v>671</v>
      </c>
      <c r="B68" s="53" t="s">
        <v>673</v>
      </c>
      <c r="C68" s="37"/>
      <c r="D68" s="38"/>
      <c r="E68" s="38"/>
      <c r="F68" s="37"/>
      <c r="G68" s="38"/>
      <c r="H68" s="38"/>
      <c r="I68" s="37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7"/>
    </row>
    <row r="69" spans="1:68" hidden="1">
      <c r="A69" s="44" t="s">
        <v>170</v>
      </c>
      <c r="B69" s="77" t="s">
        <v>171</v>
      </c>
      <c r="C69" s="45">
        <v>1.5</v>
      </c>
      <c r="D69" s="46"/>
      <c r="E69" s="46"/>
      <c r="F69" s="45"/>
      <c r="G69" s="46"/>
      <c r="H69" s="46"/>
      <c r="I69" s="45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5">
        <v>19.489999999999998</v>
      </c>
      <c r="Z69" s="44">
        <v>19.489999999999998</v>
      </c>
      <c r="AA69" s="44">
        <v>21.99</v>
      </c>
      <c r="AB69" s="44">
        <v>55</v>
      </c>
      <c r="AC69" s="44">
        <v>70</v>
      </c>
      <c r="AD69" s="44"/>
      <c r="AE69" s="44"/>
      <c r="AF69" s="44">
        <v>25</v>
      </c>
      <c r="AG69" s="44">
        <v>30</v>
      </c>
      <c r="AH69" s="44"/>
      <c r="AI69" s="44">
        <v>1000</v>
      </c>
      <c r="AJ69" s="44"/>
      <c r="AK69" s="44"/>
      <c r="AL69" s="44" t="s">
        <v>73</v>
      </c>
      <c r="AM69" s="44"/>
      <c r="AN69" s="44"/>
      <c r="AO69" s="44"/>
      <c r="AP69" s="44"/>
      <c r="AQ69" s="48">
        <v>2.9899999999999999E-2</v>
      </c>
      <c r="AR69" s="44"/>
      <c r="AS69" s="44">
        <v>9</v>
      </c>
      <c r="AT69" s="44">
        <v>7000</v>
      </c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>
        <v>25000</v>
      </c>
      <c r="BK69" s="81"/>
      <c r="BL69" s="81"/>
      <c r="BM69" s="81"/>
      <c r="BN69" s="81"/>
      <c r="BO69" s="81"/>
    </row>
    <row r="70" spans="1:68" hidden="1">
      <c r="A70" s="44" t="s">
        <v>170</v>
      </c>
      <c r="B70" s="77" t="s">
        <v>172</v>
      </c>
      <c r="C70" s="46">
        <v>1.5</v>
      </c>
      <c r="D70" s="46"/>
      <c r="E70" s="46"/>
      <c r="F70" s="45"/>
      <c r="G70" s="46"/>
      <c r="H70" s="46"/>
      <c r="I70" s="45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5">
        <v>19.489999999999998</v>
      </c>
      <c r="Z70" s="44">
        <v>19.489999999999998</v>
      </c>
      <c r="AA70" s="44">
        <v>21.99</v>
      </c>
      <c r="AB70" s="44">
        <v>55</v>
      </c>
      <c r="AC70" s="44">
        <v>120</v>
      </c>
      <c r="AD70" s="44"/>
      <c r="AE70" s="44"/>
      <c r="AF70" s="44">
        <v>25</v>
      </c>
      <c r="AG70" s="44">
        <v>30</v>
      </c>
      <c r="AH70" s="44"/>
      <c r="AI70" s="44">
        <v>5000</v>
      </c>
      <c r="AJ70" s="44"/>
      <c r="AK70" s="44"/>
      <c r="AL70" s="44" t="s">
        <v>73</v>
      </c>
      <c r="AM70" s="44"/>
      <c r="AN70" s="44"/>
      <c r="AO70" s="44"/>
      <c r="AP70" s="44"/>
      <c r="AQ70" s="48">
        <v>2.9899999999999999E-2</v>
      </c>
      <c r="AR70" s="44"/>
      <c r="AS70" s="44">
        <v>9</v>
      </c>
      <c r="AT70" s="44">
        <v>13000</v>
      </c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>
        <v>25000</v>
      </c>
      <c r="BK70" s="81"/>
      <c r="BL70" s="81"/>
      <c r="BM70" s="81"/>
      <c r="BN70" s="81"/>
      <c r="BO70" s="81"/>
    </row>
    <row r="71" spans="1:68" hidden="1">
      <c r="A71" s="44" t="s">
        <v>170</v>
      </c>
      <c r="B71" s="77" t="s">
        <v>174</v>
      </c>
      <c r="C71" s="44">
        <v>2</v>
      </c>
      <c r="D71" s="44"/>
      <c r="E71" s="44"/>
      <c r="F71" s="45"/>
      <c r="G71" s="44"/>
      <c r="H71" s="44"/>
      <c r="I71" s="45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5">
        <v>19.489999999999998</v>
      </c>
      <c r="Z71" s="44">
        <v>19.489999999999998</v>
      </c>
      <c r="AA71" s="44">
        <v>21.99</v>
      </c>
      <c r="AB71" s="44">
        <v>55</v>
      </c>
      <c r="AC71" s="44">
        <v>130</v>
      </c>
      <c r="AD71" s="44"/>
      <c r="AE71" s="44"/>
      <c r="AF71" s="44">
        <v>25</v>
      </c>
      <c r="AG71" s="44">
        <v>30</v>
      </c>
      <c r="AH71" s="44"/>
      <c r="AI71" s="44">
        <v>6000</v>
      </c>
      <c r="AJ71" s="44"/>
      <c r="AK71" s="44"/>
      <c r="AL71" s="44" t="s">
        <v>73</v>
      </c>
      <c r="AM71" s="44"/>
      <c r="AN71" s="44"/>
      <c r="AO71" s="44"/>
      <c r="AP71" s="44"/>
      <c r="AQ71" s="48">
        <v>2.9899999999999999E-2</v>
      </c>
      <c r="AR71" s="44"/>
      <c r="AS71" s="44">
        <v>9</v>
      </c>
      <c r="AT71" s="44">
        <v>25000</v>
      </c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>
        <v>25000</v>
      </c>
      <c r="BK71" s="81"/>
      <c r="BL71" s="81"/>
      <c r="BM71" s="81"/>
      <c r="BN71" s="81"/>
      <c r="BO71" s="81"/>
    </row>
    <row r="72" spans="1:68" hidden="1">
      <c r="A72" s="44" t="s">
        <v>170</v>
      </c>
      <c r="B72" s="77" t="s">
        <v>674</v>
      </c>
      <c r="C72" s="44"/>
      <c r="D72" s="44"/>
      <c r="E72" s="44"/>
      <c r="F72" s="45"/>
      <c r="G72" s="44"/>
      <c r="H72" s="44"/>
      <c r="I72" s="45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5">
        <v>11.99</v>
      </c>
      <c r="Z72" s="44">
        <v>11.99</v>
      </c>
      <c r="AA72" s="44">
        <v>21.99</v>
      </c>
      <c r="AB72" s="44">
        <v>55</v>
      </c>
      <c r="AC72" s="44">
        <v>59</v>
      </c>
      <c r="AD72" s="44"/>
      <c r="AE72" s="44"/>
      <c r="AF72" s="44">
        <v>25</v>
      </c>
      <c r="AG72" s="44">
        <v>30</v>
      </c>
      <c r="AH72" s="44"/>
      <c r="AI72" s="44">
        <v>1000</v>
      </c>
      <c r="AJ72" s="44"/>
      <c r="AK72" s="44"/>
      <c r="AL72" s="44" t="s">
        <v>685</v>
      </c>
      <c r="AM72" s="44"/>
      <c r="AN72" s="44"/>
      <c r="AO72" s="44"/>
      <c r="AP72" s="44"/>
      <c r="AQ72" s="44">
        <v>0</v>
      </c>
      <c r="AR72" s="44"/>
      <c r="AS72" s="44">
        <v>13</v>
      </c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81"/>
      <c r="BL72" s="81"/>
      <c r="BM72" s="81"/>
      <c r="BN72" s="81"/>
      <c r="BO72" s="81"/>
    </row>
    <row r="73" spans="1:68" hidden="1">
      <c r="A73" s="44" t="s">
        <v>170</v>
      </c>
      <c r="B73" s="77" t="s">
        <v>678</v>
      </c>
      <c r="C73" s="44"/>
      <c r="D73" s="44"/>
      <c r="E73" s="44"/>
      <c r="F73" s="45"/>
      <c r="G73" s="44"/>
      <c r="H73" s="44"/>
      <c r="I73" s="45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5">
        <v>11.99</v>
      </c>
      <c r="Z73" s="44">
        <v>11.99</v>
      </c>
      <c r="AA73" s="44">
        <v>21.99</v>
      </c>
      <c r="AB73" s="44">
        <v>55</v>
      </c>
      <c r="AC73" s="44">
        <v>89</v>
      </c>
      <c r="AD73" s="44"/>
      <c r="AE73" s="44"/>
      <c r="AF73" s="44">
        <v>25</v>
      </c>
      <c r="AG73" s="44">
        <v>30</v>
      </c>
      <c r="AH73" s="44"/>
      <c r="AI73" s="44">
        <v>5000</v>
      </c>
      <c r="AJ73" s="44"/>
      <c r="AK73" s="44"/>
      <c r="AL73" s="44" t="s">
        <v>685</v>
      </c>
      <c r="AM73" s="44"/>
      <c r="AN73" s="44"/>
      <c r="AO73" s="44"/>
      <c r="AP73" s="44"/>
      <c r="AQ73" s="44">
        <v>0</v>
      </c>
      <c r="AR73" s="44"/>
      <c r="AS73" s="44">
        <v>13</v>
      </c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81"/>
      <c r="BL73" s="81"/>
      <c r="BM73" s="81"/>
      <c r="BN73" s="81"/>
      <c r="BO73" s="81"/>
    </row>
    <row r="74" spans="1:68" ht="25.5" hidden="1">
      <c r="A74" s="44" t="s">
        <v>170</v>
      </c>
      <c r="B74" s="77" t="s">
        <v>676</v>
      </c>
      <c r="C74" s="44"/>
      <c r="D74" s="44"/>
      <c r="E74" s="44"/>
      <c r="F74" s="45"/>
      <c r="G74" s="44"/>
      <c r="H74" s="44"/>
      <c r="I74" s="45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5">
        <v>11.99</v>
      </c>
      <c r="Z74" s="44">
        <v>11.99</v>
      </c>
      <c r="AA74" s="44">
        <v>21.99</v>
      </c>
      <c r="AB74" s="44">
        <v>55</v>
      </c>
      <c r="AC74" s="44">
        <v>99</v>
      </c>
      <c r="AD74" s="44"/>
      <c r="AE74" s="44"/>
      <c r="AF74" s="44">
        <v>25</v>
      </c>
      <c r="AG74" s="44">
        <v>30</v>
      </c>
      <c r="AH74" s="44"/>
      <c r="AI74" s="44">
        <v>6000</v>
      </c>
      <c r="AJ74" s="44"/>
      <c r="AK74" s="44"/>
      <c r="AL74" s="44" t="s">
        <v>685</v>
      </c>
      <c r="AM74" s="44"/>
      <c r="AN74" s="44"/>
      <c r="AO74" s="44"/>
      <c r="AP74" s="44"/>
      <c r="AQ74" s="44">
        <v>0</v>
      </c>
      <c r="AR74" s="44"/>
      <c r="AS74" s="44">
        <v>13</v>
      </c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81"/>
      <c r="BL74" s="81"/>
      <c r="BM74" s="81"/>
      <c r="BN74" s="81"/>
      <c r="BO74" s="81"/>
    </row>
    <row r="75" spans="1:68" hidden="1">
      <c r="A75" s="44" t="s">
        <v>170</v>
      </c>
      <c r="B75" s="77" t="s">
        <v>679</v>
      </c>
      <c r="C75" s="44"/>
      <c r="D75" s="44"/>
      <c r="E75" s="44"/>
      <c r="F75" s="45"/>
      <c r="G75" s="44"/>
      <c r="H75" s="44"/>
      <c r="I75" s="45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5">
        <v>17.989999999999998</v>
      </c>
      <c r="Z75" s="44">
        <v>17.989999999999998</v>
      </c>
      <c r="AA75" s="44">
        <v>21.99</v>
      </c>
      <c r="AB75" s="44">
        <v>55</v>
      </c>
      <c r="AC75" s="44">
        <v>0</v>
      </c>
      <c r="AD75" s="44"/>
      <c r="AE75" s="44"/>
      <c r="AF75" s="44">
        <v>25</v>
      </c>
      <c r="AG75" s="44">
        <v>30</v>
      </c>
      <c r="AH75" s="44"/>
      <c r="AI75" s="44">
        <v>1000</v>
      </c>
      <c r="AJ75" s="44"/>
      <c r="AK75" s="44"/>
      <c r="AL75" s="44" t="s">
        <v>686</v>
      </c>
      <c r="AM75" s="44"/>
      <c r="AN75" s="44"/>
      <c r="AO75" s="44"/>
      <c r="AP75" s="44"/>
      <c r="AQ75" s="48">
        <v>2.9899999999999999E-2</v>
      </c>
      <c r="AR75" s="44"/>
      <c r="AS75" s="44">
        <v>9</v>
      </c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81"/>
      <c r="BL75" s="81"/>
      <c r="BM75" s="81"/>
      <c r="BN75" s="81"/>
      <c r="BO75" s="81"/>
    </row>
    <row r="76" spans="1:68" hidden="1">
      <c r="A76" s="44" t="s">
        <v>170</v>
      </c>
      <c r="B76" s="77" t="s">
        <v>677</v>
      </c>
      <c r="C76" s="44"/>
      <c r="D76" s="44"/>
      <c r="E76" s="44"/>
      <c r="F76" s="45"/>
      <c r="G76" s="44"/>
      <c r="H76" s="44"/>
      <c r="I76" s="45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5">
        <v>17.989999999999998</v>
      </c>
      <c r="Z76" s="44">
        <v>17.989999999999998</v>
      </c>
      <c r="AA76" s="44">
        <v>21.99</v>
      </c>
      <c r="AB76" s="44">
        <v>55</v>
      </c>
      <c r="AC76" s="44">
        <v>0</v>
      </c>
      <c r="AD76" s="44"/>
      <c r="AE76" s="44"/>
      <c r="AF76" s="44">
        <v>25</v>
      </c>
      <c r="AG76" s="44">
        <v>30</v>
      </c>
      <c r="AH76" s="44"/>
      <c r="AI76" s="44">
        <v>5000</v>
      </c>
      <c r="AJ76" s="44"/>
      <c r="AK76" s="44"/>
      <c r="AL76" s="44" t="s">
        <v>686</v>
      </c>
      <c r="AM76" s="44"/>
      <c r="AN76" s="44"/>
      <c r="AO76" s="44"/>
      <c r="AP76" s="44"/>
      <c r="AQ76" s="48">
        <v>2.9899999999999999E-2</v>
      </c>
      <c r="AR76" s="44"/>
      <c r="AS76" s="44">
        <v>9</v>
      </c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81"/>
      <c r="BL76" s="81"/>
      <c r="BM76" s="81"/>
      <c r="BN76" s="81"/>
      <c r="BO76" s="81"/>
    </row>
    <row r="77" spans="1:68" hidden="1">
      <c r="A77" s="44" t="s">
        <v>170</v>
      </c>
      <c r="B77" s="77" t="s">
        <v>675</v>
      </c>
      <c r="C77" s="44"/>
      <c r="D77" s="44"/>
      <c r="E77" s="44"/>
      <c r="F77" s="45"/>
      <c r="G77" s="44"/>
      <c r="H77" s="44"/>
      <c r="I77" s="45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5">
        <v>17.989999999999998</v>
      </c>
      <c r="Z77" s="44">
        <v>17.989999999999998</v>
      </c>
      <c r="AA77" s="44">
        <v>21.99</v>
      </c>
      <c r="AB77" s="44">
        <v>55</v>
      </c>
      <c r="AC77" s="44">
        <v>0</v>
      </c>
      <c r="AD77" s="44"/>
      <c r="AE77" s="44"/>
      <c r="AF77" s="44">
        <v>25</v>
      </c>
      <c r="AG77" s="44">
        <v>30</v>
      </c>
      <c r="AH77" s="44"/>
      <c r="AI77" s="44">
        <v>6000</v>
      </c>
      <c r="AJ77" s="44"/>
      <c r="AK77" s="44"/>
      <c r="AL77" s="44" t="s">
        <v>686</v>
      </c>
      <c r="AM77" s="44"/>
      <c r="AN77" s="44"/>
      <c r="AO77" s="44"/>
      <c r="AP77" s="44"/>
      <c r="AQ77" s="48">
        <v>2.9899999999999999E-2</v>
      </c>
      <c r="AR77" s="44"/>
      <c r="AS77" s="44">
        <v>9</v>
      </c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81"/>
      <c r="BL77" s="81"/>
      <c r="BM77" s="81"/>
      <c r="BN77" s="81"/>
      <c r="BO77" s="81"/>
    </row>
    <row r="78" spans="1:68" hidden="1">
      <c r="A78" s="44" t="s">
        <v>170</v>
      </c>
      <c r="B78" s="77" t="s">
        <v>680</v>
      </c>
      <c r="C78" s="44">
        <v>0.5</v>
      </c>
      <c r="D78" s="44"/>
      <c r="E78" s="44"/>
      <c r="F78" s="45"/>
      <c r="G78" s="44"/>
      <c r="H78" s="44"/>
      <c r="I78" s="45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5">
        <v>19.989999999999998</v>
      </c>
      <c r="Z78" s="44">
        <v>19.989999999999998</v>
      </c>
      <c r="AA78" s="44">
        <v>21.99</v>
      </c>
      <c r="AB78" s="44">
        <v>55</v>
      </c>
      <c r="AC78" s="44">
        <v>100</v>
      </c>
      <c r="AD78" s="44"/>
      <c r="AE78" s="44"/>
      <c r="AF78" s="44">
        <v>25</v>
      </c>
      <c r="AG78" s="44">
        <v>30</v>
      </c>
      <c r="AH78" s="44"/>
      <c r="AI78" s="44">
        <v>1000</v>
      </c>
      <c r="AJ78" s="44"/>
      <c r="AK78" s="44"/>
      <c r="AL78" s="44" t="s">
        <v>72</v>
      </c>
      <c r="AM78" s="44"/>
      <c r="AN78" s="44"/>
      <c r="AO78" s="44"/>
      <c r="AP78" s="44"/>
      <c r="AQ78" s="48">
        <v>2.9899999999999999E-2</v>
      </c>
      <c r="AR78" s="44"/>
      <c r="AS78" s="44">
        <v>9</v>
      </c>
      <c r="AT78" s="44">
        <v>2000</v>
      </c>
      <c r="AU78" s="44">
        <v>100</v>
      </c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81"/>
      <c r="BL78" s="81"/>
      <c r="BM78" s="81"/>
      <c r="BN78" s="81"/>
      <c r="BO78" s="81"/>
      <c r="BP78" t="s">
        <v>684</v>
      </c>
    </row>
    <row r="79" spans="1:68" hidden="1">
      <c r="A79" s="44" t="s">
        <v>170</v>
      </c>
      <c r="B79" s="77" t="s">
        <v>681</v>
      </c>
      <c r="C79" s="44">
        <v>0.5</v>
      </c>
      <c r="D79" s="44"/>
      <c r="E79" s="44"/>
      <c r="F79" s="45"/>
      <c r="G79" s="44"/>
      <c r="H79" s="44"/>
      <c r="I79" s="45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5">
        <v>19.989999999999998</v>
      </c>
      <c r="Z79" s="44">
        <v>19.989999999999998</v>
      </c>
      <c r="AA79" s="44">
        <v>21.99</v>
      </c>
      <c r="AB79" s="44">
        <v>55</v>
      </c>
      <c r="AC79" s="44">
        <v>150</v>
      </c>
      <c r="AD79" s="44"/>
      <c r="AE79" s="44"/>
      <c r="AF79" s="44">
        <v>25</v>
      </c>
      <c r="AG79" s="44">
        <v>30</v>
      </c>
      <c r="AH79" s="44"/>
      <c r="AI79" s="44">
        <v>5000</v>
      </c>
      <c r="AJ79" s="44"/>
      <c r="AK79" s="44"/>
      <c r="AL79" s="44" t="s">
        <v>72</v>
      </c>
      <c r="AM79" s="44"/>
      <c r="AN79" s="44"/>
      <c r="AO79" s="44"/>
      <c r="AP79" s="44"/>
      <c r="AQ79" s="48">
        <v>2.9899999999999999E-2</v>
      </c>
      <c r="AR79" s="44"/>
      <c r="AS79" s="44">
        <v>9</v>
      </c>
      <c r="AT79" s="44">
        <v>4000</v>
      </c>
      <c r="AU79" s="44">
        <v>150</v>
      </c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81"/>
      <c r="BL79" s="81"/>
      <c r="BM79" s="81"/>
      <c r="BN79" s="81"/>
      <c r="BO79" s="81"/>
      <c r="BP79" t="s">
        <v>684</v>
      </c>
    </row>
    <row r="80" spans="1:68" ht="25.5" hidden="1">
      <c r="A80" s="44" t="s">
        <v>170</v>
      </c>
      <c r="B80" s="77" t="s">
        <v>682</v>
      </c>
      <c r="C80" s="44">
        <v>1</v>
      </c>
      <c r="D80" s="44"/>
      <c r="E80" s="44"/>
      <c r="F80" s="45"/>
      <c r="G80" s="44"/>
      <c r="H80" s="44"/>
      <c r="I80" s="45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5">
        <v>19.989999999999998</v>
      </c>
      <c r="Z80" s="44">
        <v>19.989999999999998</v>
      </c>
      <c r="AA80" s="44">
        <v>21.99</v>
      </c>
      <c r="AB80" s="44">
        <v>55</v>
      </c>
      <c r="AC80" s="44">
        <v>160</v>
      </c>
      <c r="AD80" s="44"/>
      <c r="AE80" s="44"/>
      <c r="AF80" s="44">
        <v>25</v>
      </c>
      <c r="AG80" s="44">
        <v>30</v>
      </c>
      <c r="AH80" s="44"/>
      <c r="AI80" s="44">
        <v>6000</v>
      </c>
      <c r="AJ80" s="44"/>
      <c r="AK80" s="44"/>
      <c r="AL80" s="44" t="s">
        <v>72</v>
      </c>
      <c r="AM80" s="44"/>
      <c r="AN80" s="44"/>
      <c r="AO80" s="44"/>
      <c r="AP80" s="44"/>
      <c r="AQ80" s="48">
        <v>2.9899999999999999E-2</v>
      </c>
      <c r="AR80" s="44"/>
      <c r="AS80" s="44">
        <v>9</v>
      </c>
      <c r="AT80" s="44">
        <v>8000</v>
      </c>
      <c r="AU80" s="44">
        <v>160</v>
      </c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81"/>
      <c r="BL80" s="81"/>
      <c r="BM80" s="81"/>
      <c r="BN80" s="81"/>
      <c r="BO80" s="81"/>
      <c r="BP80" t="s">
        <v>684</v>
      </c>
    </row>
    <row r="81" spans="1:24" hidden="1">
      <c r="B81" s="53"/>
      <c r="F81" s="37"/>
    </row>
    <row r="82" spans="1:24" hidden="1">
      <c r="B82" s="53"/>
      <c r="F82" s="37"/>
    </row>
    <row r="83" spans="1:24" hidden="1">
      <c r="A83" t="s">
        <v>167</v>
      </c>
      <c r="B83" s="53" t="s">
        <v>687</v>
      </c>
      <c r="C83" s="37"/>
      <c r="D83" s="38"/>
      <c r="E83" s="38"/>
      <c r="F83" s="37"/>
      <c r="G83" s="38"/>
      <c r="H83" s="39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 spans="1:24" hidden="1">
      <c r="A84" t="s">
        <v>167</v>
      </c>
      <c r="B84" s="53" t="s">
        <v>688</v>
      </c>
      <c r="C84" s="37"/>
      <c r="D84" s="38"/>
      <c r="E84" s="38"/>
      <c r="F84" s="37"/>
      <c r="G84" s="38"/>
      <c r="H84" s="39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 spans="1:24" hidden="1">
      <c r="A85" t="s">
        <v>167</v>
      </c>
      <c r="B85" s="53" t="s">
        <v>689</v>
      </c>
      <c r="C85" s="37"/>
      <c r="D85" s="38"/>
      <c r="E85" s="38"/>
      <c r="F85" s="37"/>
      <c r="G85" s="38"/>
      <c r="H85" s="39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 spans="1:24" hidden="1">
      <c r="A86" t="s">
        <v>167</v>
      </c>
      <c r="B86" s="53" t="s">
        <v>168</v>
      </c>
      <c r="C86" s="37"/>
      <c r="D86" s="38"/>
      <c r="E86" s="38"/>
      <c r="F86" s="37"/>
      <c r="G86" s="38"/>
      <c r="H86" s="39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24" hidden="1">
      <c r="B87" s="53"/>
      <c r="C87" s="37"/>
      <c r="D87" s="38"/>
      <c r="E87" s="38"/>
      <c r="F87" s="37"/>
      <c r="G87" s="38"/>
      <c r="H87" s="39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 spans="1:24" hidden="1">
      <c r="A88" t="s">
        <v>169</v>
      </c>
      <c r="B88" s="53" t="s">
        <v>168</v>
      </c>
      <c r="C88" s="37"/>
      <c r="D88" s="38"/>
      <c r="E88" s="38"/>
      <c r="F88" s="37"/>
      <c r="G88" s="38"/>
      <c r="H88" s="39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 spans="1:24" hidden="1">
      <c r="A89" t="s">
        <v>141</v>
      </c>
      <c r="B89" s="51" t="s">
        <v>189</v>
      </c>
    </row>
    <row r="90" spans="1:24" hidden="1">
      <c r="A90" t="s">
        <v>141</v>
      </c>
      <c r="B90" s="51" t="s">
        <v>142</v>
      </c>
    </row>
    <row r="91" spans="1:24" hidden="1">
      <c r="A91" t="s">
        <v>173</v>
      </c>
      <c r="B91" s="53" t="s">
        <v>175</v>
      </c>
    </row>
    <row r="92" spans="1:24" hidden="1">
      <c r="A92" t="s">
        <v>173</v>
      </c>
      <c r="B92" s="53" t="s">
        <v>176</v>
      </c>
    </row>
    <row r="93" spans="1:24" hidden="1">
      <c r="A93" t="s">
        <v>177</v>
      </c>
      <c r="B93" s="53" t="s">
        <v>178</v>
      </c>
    </row>
    <row r="94" spans="1:24" hidden="1">
      <c r="A94" t="s">
        <v>135</v>
      </c>
      <c r="B94" s="51" t="s">
        <v>139</v>
      </c>
    </row>
    <row r="95" spans="1:24" hidden="1">
      <c r="A95" t="s">
        <v>179</v>
      </c>
      <c r="B95" s="53" t="s">
        <v>180</v>
      </c>
    </row>
    <row r="96" spans="1:24" ht="25.5" hidden="1">
      <c r="A96" t="s">
        <v>143</v>
      </c>
      <c r="B96" s="53" t="s">
        <v>144</v>
      </c>
    </row>
    <row r="97" spans="1:2" hidden="1">
      <c r="A97" t="s">
        <v>145</v>
      </c>
      <c r="B97" s="53" t="s">
        <v>146</v>
      </c>
    </row>
    <row r="98" spans="1:2" hidden="1">
      <c r="A98" t="s">
        <v>156</v>
      </c>
      <c r="B98" s="53" t="s">
        <v>157</v>
      </c>
    </row>
    <row r="99" spans="1:2" hidden="1">
      <c r="A99" t="s">
        <v>156</v>
      </c>
      <c r="B99" s="53" t="s">
        <v>180</v>
      </c>
    </row>
    <row r="100" spans="1:2" hidden="1">
      <c r="A100" t="s">
        <v>147</v>
      </c>
      <c r="B100" s="53" t="s">
        <v>148</v>
      </c>
    </row>
    <row r="101" spans="1:2" hidden="1">
      <c r="A101" t="s">
        <v>190</v>
      </c>
      <c r="B101" s="53" t="s">
        <v>180</v>
      </c>
    </row>
    <row r="102" spans="1:2" hidden="1">
      <c r="A102" t="s">
        <v>190</v>
      </c>
      <c r="B102" s="53" t="s">
        <v>193</v>
      </c>
    </row>
    <row r="103" spans="1:2" hidden="1">
      <c r="A103" t="s">
        <v>136</v>
      </c>
      <c r="B103" s="51" t="s">
        <v>137</v>
      </c>
    </row>
    <row r="104" spans="1:2" hidden="1">
      <c r="A104" t="s">
        <v>181</v>
      </c>
      <c r="B104" s="53" t="s">
        <v>180</v>
      </c>
    </row>
    <row r="105" spans="1:2" hidden="1">
      <c r="A105" t="s">
        <v>191</v>
      </c>
      <c r="B105" s="34" t="s">
        <v>192</v>
      </c>
    </row>
    <row r="106" spans="1:2" hidden="1">
      <c r="A106" t="s">
        <v>158</v>
      </c>
      <c r="B106" s="53" t="s">
        <v>159</v>
      </c>
    </row>
    <row r="107" spans="1:2" hidden="1">
      <c r="A107" t="s">
        <v>158</v>
      </c>
      <c r="B107" s="53" t="s">
        <v>160</v>
      </c>
    </row>
    <row r="108" spans="1:2" hidden="1">
      <c r="A108" t="s">
        <v>138</v>
      </c>
      <c r="B108" s="51" t="s">
        <v>140</v>
      </c>
    </row>
    <row r="109" spans="1:2" hidden="1">
      <c r="A109" t="s">
        <v>182</v>
      </c>
      <c r="B109" s="53" t="s">
        <v>183</v>
      </c>
    </row>
    <row r="110" spans="1:2" hidden="1">
      <c r="A110" t="s">
        <v>161</v>
      </c>
      <c r="B110" s="53" t="s">
        <v>162</v>
      </c>
    </row>
    <row r="111" spans="1:2" hidden="1">
      <c r="A111" t="s">
        <v>161</v>
      </c>
      <c r="B111" s="53" t="s">
        <v>184</v>
      </c>
    </row>
    <row r="112" spans="1:2" hidden="1">
      <c r="A112" t="s">
        <v>185</v>
      </c>
      <c r="B112" s="53" t="s">
        <v>168</v>
      </c>
    </row>
    <row r="113" spans="1:2" hidden="1">
      <c r="A113" t="s">
        <v>186</v>
      </c>
      <c r="B113" s="53" t="s">
        <v>187</v>
      </c>
    </row>
    <row r="114" spans="1:2" hidden="1">
      <c r="A114" t="s">
        <v>186</v>
      </c>
      <c r="B114" s="53" t="s">
        <v>188</v>
      </c>
    </row>
    <row r="115" spans="1:2" hidden="1">
      <c r="A115" t="s">
        <v>38</v>
      </c>
    </row>
    <row r="116" spans="1:2" hidden="1">
      <c r="A116" t="s">
        <v>194</v>
      </c>
      <c r="B116" s="34" t="s">
        <v>195</v>
      </c>
    </row>
    <row r="117" spans="1:2" hidden="1">
      <c r="A117" t="s">
        <v>149</v>
      </c>
      <c r="B117" s="53" t="s">
        <v>150</v>
      </c>
    </row>
  </sheetData>
  <sortState ref="A13:BS54">
    <sortCondition descending="1" ref="BO13:BO54"/>
  </sortState>
  <mergeCells count="6">
    <mergeCell ref="C11:E11"/>
    <mergeCell ref="F11:H11"/>
    <mergeCell ref="I11:X11"/>
    <mergeCell ref="AQ11:AV11"/>
    <mergeCell ref="AY11:AZ11"/>
    <mergeCell ref="BC11:BF11"/>
  </mergeCells>
  <hyperlinks>
    <hyperlink ref="BP27" r:id="rId1"/>
    <hyperlink ref="BP36" r:id="rId2"/>
    <hyperlink ref="BP37" r:id="rId3"/>
    <hyperlink ref="BP35" r:id="rId4"/>
    <hyperlink ref="BP40" r:id="rId5"/>
    <hyperlink ref="BP33" r:id="rId6"/>
    <hyperlink ref="BP52" r:id="rId7"/>
    <hyperlink ref="BP30" r:id="rId8"/>
    <hyperlink ref="BP48" r:id="rId9"/>
    <hyperlink ref="BP13" r:id="rId10"/>
    <hyperlink ref="BQ47" r:id="rId11"/>
  </hyperlinks>
  <pageMargins left="0.75" right="0.75" top="1" bottom="1" header="0.5" footer="0.5"/>
  <pageSetup paperSize="9" orientation="portrait" r:id="rId1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3" workbookViewId="0">
      <selection activeCell="E30" sqref="E30"/>
    </sheetView>
  </sheetViews>
  <sheetFormatPr defaultRowHeight="12.75"/>
  <cols>
    <col min="1" max="1" width="17" customWidth="1"/>
    <col min="2" max="2" width="50.875" customWidth="1"/>
    <col min="3" max="3" width="18.75" customWidth="1"/>
    <col min="4" max="4" width="29.875" style="34" customWidth="1"/>
    <col min="5" max="5" width="16.875" style="34" customWidth="1"/>
  </cols>
  <sheetData>
    <row r="1" spans="1:6">
      <c r="A1" t="s">
        <v>952</v>
      </c>
      <c r="B1" t="s">
        <v>959</v>
      </c>
      <c r="C1" t="s">
        <v>1024</v>
      </c>
      <c r="D1" s="34" t="s">
        <v>1025</v>
      </c>
      <c r="E1" s="56" t="s">
        <v>968</v>
      </c>
    </row>
    <row r="2" spans="1:6">
      <c r="A2">
        <v>1</v>
      </c>
      <c r="B2" t="s">
        <v>960</v>
      </c>
      <c r="C2" t="s">
        <v>953</v>
      </c>
      <c r="D2" s="34" t="s">
        <v>974</v>
      </c>
      <c r="E2" s="34">
        <v>800</v>
      </c>
    </row>
    <row r="3" spans="1:6">
      <c r="C3" t="s">
        <v>953</v>
      </c>
      <c r="D3" s="34" t="s">
        <v>975</v>
      </c>
      <c r="E3" s="34">
        <v>3200</v>
      </c>
    </row>
    <row r="4" spans="1:6">
      <c r="C4" t="s">
        <v>953</v>
      </c>
      <c r="D4" s="34" t="s">
        <v>964</v>
      </c>
      <c r="E4" s="34">
        <v>865.04</v>
      </c>
    </row>
    <row r="5" spans="1:6">
      <c r="C5" t="s">
        <v>953</v>
      </c>
      <c r="D5" s="34" t="s">
        <v>966</v>
      </c>
      <c r="E5" s="34">
        <v>4400</v>
      </c>
    </row>
    <row r="6" spans="1:6" ht="38.25">
      <c r="C6" t="s">
        <v>953</v>
      </c>
      <c r="D6" s="34" t="s">
        <v>969</v>
      </c>
      <c r="E6" s="34" t="s">
        <v>970</v>
      </c>
    </row>
    <row r="7" spans="1:6">
      <c r="A7">
        <v>2</v>
      </c>
      <c r="B7" t="s">
        <v>972</v>
      </c>
      <c r="C7" t="s">
        <v>953</v>
      </c>
      <c r="D7" s="34" t="s">
        <v>974</v>
      </c>
      <c r="E7" s="34">
        <v>4000</v>
      </c>
    </row>
    <row r="8" spans="1:6">
      <c r="C8" t="s">
        <v>953</v>
      </c>
      <c r="D8" s="34" t="s">
        <v>975</v>
      </c>
      <c r="E8" s="34">
        <v>4000</v>
      </c>
    </row>
    <row r="9" spans="1:6">
      <c r="C9" t="s">
        <v>953</v>
      </c>
      <c r="D9" s="34" t="s">
        <v>964</v>
      </c>
    </row>
    <row r="10" spans="1:6">
      <c r="C10" t="s">
        <v>953</v>
      </c>
      <c r="D10" s="34" t="s">
        <v>966</v>
      </c>
      <c r="E10" s="34">
        <v>8500</v>
      </c>
    </row>
    <row r="11" spans="1:6" ht="38.25">
      <c r="C11" t="s">
        <v>953</v>
      </c>
      <c r="D11" s="34" t="s">
        <v>969</v>
      </c>
      <c r="E11" s="34" t="s">
        <v>971</v>
      </c>
      <c r="F11" t="s">
        <v>980</v>
      </c>
    </row>
    <row r="12" spans="1:6">
      <c r="A12">
        <v>3</v>
      </c>
      <c r="B12" t="s">
        <v>973</v>
      </c>
      <c r="C12" t="s">
        <v>953</v>
      </c>
      <c r="D12" s="34" t="s">
        <v>974</v>
      </c>
      <c r="E12" s="34">
        <v>4000</v>
      </c>
    </row>
    <row r="13" spans="1:6">
      <c r="C13" t="s">
        <v>953</v>
      </c>
      <c r="D13" s="34" t="s">
        <v>975</v>
      </c>
      <c r="E13" s="34">
        <v>4000</v>
      </c>
    </row>
    <row r="14" spans="1:6">
      <c r="C14" t="s">
        <v>953</v>
      </c>
      <c r="D14" s="34" t="s">
        <v>976</v>
      </c>
      <c r="E14" s="34">
        <v>199200</v>
      </c>
    </row>
    <row r="15" spans="1:6" ht="25.5">
      <c r="C15" t="s">
        <v>953</v>
      </c>
      <c r="D15" s="34" t="s">
        <v>977</v>
      </c>
      <c r="E15" s="34">
        <v>150000</v>
      </c>
      <c r="F15" t="s">
        <v>978</v>
      </c>
    </row>
    <row r="16" spans="1:6">
      <c r="C16" t="s">
        <v>953</v>
      </c>
      <c r="D16" s="34" t="s">
        <v>979</v>
      </c>
      <c r="E16" s="34">
        <v>150000</v>
      </c>
    </row>
    <row r="17" spans="1:5">
      <c r="C17" t="s">
        <v>953</v>
      </c>
      <c r="D17" s="34" t="s">
        <v>964</v>
      </c>
      <c r="E17" s="34">
        <v>1859.35</v>
      </c>
    </row>
    <row r="18" spans="1:5" ht="38.25">
      <c r="C18" t="s">
        <v>953</v>
      </c>
      <c r="D18" s="34" t="s">
        <v>969</v>
      </c>
      <c r="E18" s="34" t="s">
        <v>971</v>
      </c>
    </row>
    <row r="19" spans="1:5">
      <c r="A19">
        <v>4</v>
      </c>
      <c r="B19" t="s">
        <v>973</v>
      </c>
      <c r="C19" t="s">
        <v>953</v>
      </c>
      <c r="D19" s="34" t="s">
        <v>974</v>
      </c>
      <c r="E19" s="34">
        <v>4400</v>
      </c>
    </row>
    <row r="20" spans="1:5">
      <c r="C20" t="s">
        <v>953</v>
      </c>
      <c r="D20" s="34" t="s">
        <v>975</v>
      </c>
      <c r="E20" s="34">
        <v>5600</v>
      </c>
    </row>
    <row r="21" spans="1:5">
      <c r="C21" t="s">
        <v>953</v>
      </c>
      <c r="D21" s="34" t="s">
        <v>976</v>
      </c>
      <c r="E21" s="34">
        <v>199200</v>
      </c>
    </row>
    <row r="22" spans="1:5" ht="25.5">
      <c r="C22" t="s">
        <v>953</v>
      </c>
      <c r="D22" s="34" t="s">
        <v>977</v>
      </c>
      <c r="E22" s="34">
        <v>150000</v>
      </c>
    </row>
    <row r="23" spans="1:5">
      <c r="C23" t="s">
        <v>953</v>
      </c>
      <c r="D23" s="34" t="s">
        <v>979</v>
      </c>
      <c r="E23" s="34">
        <v>150000</v>
      </c>
    </row>
    <row r="24" spans="1:5">
      <c r="C24" t="s">
        <v>953</v>
      </c>
      <c r="D24" s="34" t="s">
        <v>964</v>
      </c>
    </row>
    <row r="26" spans="1:5">
      <c r="B26" t="s">
        <v>1023</v>
      </c>
      <c r="C26" t="s">
        <v>954</v>
      </c>
      <c r="D26" s="34" t="s">
        <v>974</v>
      </c>
      <c r="E26" s="34">
        <v>400</v>
      </c>
    </row>
    <row r="27" spans="1:5">
      <c r="C27" t="s">
        <v>954</v>
      </c>
      <c r="D27" s="34" t="s">
        <v>975</v>
      </c>
      <c r="E27" s="34">
        <v>1600</v>
      </c>
    </row>
    <row r="28" spans="1:5">
      <c r="C28" t="s">
        <v>954</v>
      </c>
      <c r="D28" s="34" t="s">
        <v>979</v>
      </c>
      <c r="E28" s="34">
        <v>26400</v>
      </c>
    </row>
    <row r="29" spans="1:5">
      <c r="C29" t="s">
        <v>954</v>
      </c>
      <c r="D29" s="34" t="s">
        <v>964</v>
      </c>
      <c r="E29" s="34">
        <v>389.07</v>
      </c>
    </row>
    <row r="30" spans="1:5" ht="38.25">
      <c r="C30" t="s">
        <v>1026</v>
      </c>
      <c r="D30" s="34" t="s">
        <v>969</v>
      </c>
      <c r="E30" s="123" t="s">
        <v>971</v>
      </c>
    </row>
    <row r="31" spans="1:5" ht="25.5">
      <c r="C31" t="s">
        <v>1026</v>
      </c>
      <c r="D31" s="123" t="s">
        <v>1027</v>
      </c>
      <c r="E31" s="34">
        <v>4839.59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70"/>
  <sheetViews>
    <sheetView workbookViewId="0">
      <pane ySplit="1" topLeftCell="A14" activePane="bottomLeft" state="frozen"/>
      <selection pane="bottomLeft" activeCell="C9" sqref="C9"/>
    </sheetView>
  </sheetViews>
  <sheetFormatPr defaultRowHeight="12.75"/>
  <cols>
    <col min="1" max="1" width="24.625" customWidth="1"/>
    <col min="2" max="3" width="26.875" style="34" customWidth="1"/>
    <col min="4" max="4" width="26" customWidth="1"/>
    <col min="5" max="5" width="20.75" customWidth="1"/>
    <col min="6" max="6" width="15.375" customWidth="1"/>
    <col min="7" max="7" width="37.625" style="34" customWidth="1"/>
  </cols>
  <sheetData>
    <row r="1" spans="1:8">
      <c r="A1" s="54" t="s">
        <v>230</v>
      </c>
      <c r="B1" s="55" t="s">
        <v>233</v>
      </c>
      <c r="C1" s="55" t="s">
        <v>248</v>
      </c>
      <c r="D1" s="54" t="s">
        <v>233</v>
      </c>
      <c r="E1" s="54" t="s">
        <v>231</v>
      </c>
      <c r="F1" s="54" t="s">
        <v>241</v>
      </c>
      <c r="G1" s="55" t="s">
        <v>242</v>
      </c>
      <c r="H1" s="54" t="s">
        <v>690</v>
      </c>
    </row>
    <row r="2" spans="1:8">
      <c r="A2" s="54" t="s">
        <v>47</v>
      </c>
      <c r="B2" s="34" t="s">
        <v>234</v>
      </c>
      <c r="E2" t="s">
        <v>74</v>
      </c>
      <c r="F2" t="s">
        <v>243</v>
      </c>
      <c r="H2">
        <v>1</v>
      </c>
    </row>
    <row r="3" spans="1:8">
      <c r="B3" s="34" t="s">
        <v>232</v>
      </c>
      <c r="E3" t="s">
        <v>605</v>
      </c>
      <c r="F3" t="s">
        <v>243</v>
      </c>
      <c r="H3">
        <v>1</v>
      </c>
    </row>
    <row r="4" spans="1:8" ht="38.25">
      <c r="B4" s="34" t="s">
        <v>601</v>
      </c>
      <c r="C4" s="34" t="s">
        <v>602</v>
      </c>
      <c r="D4" t="s">
        <v>230</v>
      </c>
      <c r="E4" t="s">
        <v>603</v>
      </c>
      <c r="F4" t="s">
        <v>243</v>
      </c>
      <c r="H4">
        <v>1</v>
      </c>
    </row>
    <row r="5" spans="1:8">
      <c r="D5" t="s">
        <v>604</v>
      </c>
      <c r="E5" t="s">
        <v>72</v>
      </c>
      <c r="F5" t="s">
        <v>244</v>
      </c>
      <c r="G5" s="34" t="s">
        <v>606</v>
      </c>
      <c r="H5">
        <v>1</v>
      </c>
    </row>
    <row r="6" spans="1:8" ht="63.75">
      <c r="B6" s="34" t="s">
        <v>250</v>
      </c>
      <c r="C6" s="34" t="s">
        <v>249</v>
      </c>
      <c r="D6" t="s">
        <v>235</v>
      </c>
      <c r="E6">
        <v>0.5</v>
      </c>
      <c r="F6" t="s">
        <v>245</v>
      </c>
      <c r="G6" s="56" t="s">
        <v>246</v>
      </c>
      <c r="H6">
        <v>1</v>
      </c>
    </row>
    <row r="7" spans="1:8" ht="63.75">
      <c r="D7" t="s">
        <v>236</v>
      </c>
      <c r="E7">
        <v>1</v>
      </c>
      <c r="F7" t="s">
        <v>245</v>
      </c>
      <c r="G7" s="56" t="s">
        <v>596</v>
      </c>
      <c r="H7">
        <v>1</v>
      </c>
    </row>
    <row r="8" spans="1:8">
      <c r="D8" t="s">
        <v>237</v>
      </c>
      <c r="E8">
        <v>10000</v>
      </c>
      <c r="F8" t="s">
        <v>244</v>
      </c>
      <c r="G8" s="34" t="s">
        <v>247</v>
      </c>
      <c r="H8">
        <v>1</v>
      </c>
    </row>
    <row r="9" spans="1:8" ht="25.5">
      <c r="D9" t="s">
        <v>238</v>
      </c>
      <c r="E9">
        <v>0.5</v>
      </c>
      <c r="F9" t="s">
        <v>244</v>
      </c>
      <c r="G9" s="34" t="s">
        <v>597</v>
      </c>
      <c r="H9">
        <v>1</v>
      </c>
    </row>
    <row r="10" spans="1:8" ht="25.5">
      <c r="D10" t="s">
        <v>239</v>
      </c>
      <c r="E10">
        <v>1</v>
      </c>
      <c r="F10" t="s">
        <v>244</v>
      </c>
      <c r="G10" s="34" t="s">
        <v>597</v>
      </c>
      <c r="H10">
        <v>1</v>
      </c>
    </row>
    <row r="11" spans="1:8" ht="25.5">
      <c r="D11" t="s">
        <v>240</v>
      </c>
      <c r="E11">
        <v>10000</v>
      </c>
      <c r="F11" t="s">
        <v>244</v>
      </c>
      <c r="G11" s="34" t="s">
        <v>597</v>
      </c>
      <c r="H11">
        <v>1</v>
      </c>
    </row>
    <row r="12" spans="1:8" ht="51">
      <c r="B12" s="34" t="s">
        <v>53</v>
      </c>
      <c r="C12" s="34" t="s">
        <v>253</v>
      </c>
      <c r="E12">
        <v>6000</v>
      </c>
      <c r="G12" s="56" t="s">
        <v>251</v>
      </c>
      <c r="H12">
        <v>1</v>
      </c>
    </row>
    <row r="13" spans="1:8" ht="51">
      <c r="B13" s="34" t="s">
        <v>54</v>
      </c>
      <c r="C13" s="34" t="s">
        <v>252</v>
      </c>
      <c r="E13">
        <v>6000</v>
      </c>
      <c r="G13" s="56" t="s">
        <v>598</v>
      </c>
      <c r="H13">
        <v>1</v>
      </c>
    </row>
    <row r="14" spans="1:8">
      <c r="B14" s="34" t="s">
        <v>254</v>
      </c>
      <c r="C14" s="34" t="s">
        <v>599</v>
      </c>
      <c r="E14" s="76">
        <v>0.2079</v>
      </c>
      <c r="F14" t="s">
        <v>243</v>
      </c>
      <c r="G14" s="56" t="s">
        <v>600</v>
      </c>
      <c r="H14">
        <v>1</v>
      </c>
    </row>
    <row r="15" spans="1:8">
      <c r="B15" s="34" t="s">
        <v>255</v>
      </c>
      <c r="C15" s="34" t="s">
        <v>607</v>
      </c>
      <c r="E15" s="76">
        <v>0.21740000000000001</v>
      </c>
      <c r="F15" t="s">
        <v>244</v>
      </c>
      <c r="G15" s="34" t="s">
        <v>608</v>
      </c>
      <c r="H15">
        <v>1</v>
      </c>
    </row>
    <row r="16" spans="1:8" ht="25.5">
      <c r="B16" s="34" t="s">
        <v>256</v>
      </c>
      <c r="C16" s="34" t="s">
        <v>610</v>
      </c>
      <c r="E16" s="76">
        <v>0.18990000000000001</v>
      </c>
      <c r="F16" t="s">
        <v>244</v>
      </c>
      <c r="G16" s="34" t="s">
        <v>609</v>
      </c>
      <c r="H16">
        <v>1</v>
      </c>
    </row>
    <row r="17" spans="2:8">
      <c r="B17" s="34" t="s">
        <v>58</v>
      </c>
      <c r="E17" s="83">
        <v>89</v>
      </c>
      <c r="F17" t="s">
        <v>696</v>
      </c>
      <c r="H17">
        <v>1</v>
      </c>
    </row>
    <row r="18" spans="2:8">
      <c r="B18" s="34" t="s">
        <v>59</v>
      </c>
      <c r="E18" s="83">
        <v>55</v>
      </c>
      <c r="F18" t="s">
        <v>697</v>
      </c>
      <c r="H18">
        <v>1</v>
      </c>
    </row>
    <row r="19" spans="2:8">
      <c r="B19" s="34" t="s">
        <v>60</v>
      </c>
      <c r="E19" s="83">
        <v>10</v>
      </c>
      <c r="F19" t="s">
        <v>697</v>
      </c>
      <c r="H19">
        <v>1</v>
      </c>
    </row>
    <row r="20" spans="2:8">
      <c r="B20" s="34" t="s">
        <v>212</v>
      </c>
      <c r="E20" s="83">
        <v>10</v>
      </c>
      <c r="F20" t="s">
        <v>697</v>
      </c>
      <c r="H20">
        <v>2</v>
      </c>
    </row>
    <row r="21" spans="2:8">
      <c r="B21" s="34" t="s">
        <v>213</v>
      </c>
      <c r="E21" s="83">
        <v>10</v>
      </c>
      <c r="F21" t="s">
        <v>697</v>
      </c>
      <c r="H21">
        <v>2</v>
      </c>
    </row>
    <row r="22" spans="2:8">
      <c r="B22" s="34" t="s">
        <v>64</v>
      </c>
      <c r="C22" s="34" t="s">
        <v>616</v>
      </c>
      <c r="E22" s="82">
        <v>10000</v>
      </c>
      <c r="F22" t="s">
        <v>696</v>
      </c>
      <c r="H22">
        <v>1</v>
      </c>
    </row>
    <row r="23" spans="2:8" ht="25.5">
      <c r="B23" s="34" t="s">
        <v>617</v>
      </c>
      <c r="E23" s="83">
        <v>5000</v>
      </c>
      <c r="F23" t="s">
        <v>697</v>
      </c>
      <c r="G23" s="34" t="s">
        <v>618</v>
      </c>
      <c r="H23">
        <v>2</v>
      </c>
    </row>
    <row r="24" spans="2:8" ht="25.5">
      <c r="B24" t="s">
        <v>206</v>
      </c>
      <c r="C24" s="34" t="s">
        <v>649</v>
      </c>
      <c r="E24" s="76">
        <v>2.5000000000000001E-2</v>
      </c>
      <c r="F24" t="s">
        <v>697</v>
      </c>
      <c r="G24" s="34" t="s">
        <v>650</v>
      </c>
      <c r="H24">
        <v>1</v>
      </c>
    </row>
    <row r="25" spans="2:8">
      <c r="B25" t="s">
        <v>651</v>
      </c>
      <c r="E25" s="76">
        <v>0</v>
      </c>
      <c r="F25" t="s">
        <v>697</v>
      </c>
      <c r="H25">
        <v>1</v>
      </c>
    </row>
    <row r="26" spans="2:8">
      <c r="B26" t="s">
        <v>652</v>
      </c>
      <c r="E26" s="76">
        <v>0.01</v>
      </c>
      <c r="F26" t="s">
        <v>697</v>
      </c>
      <c r="H26">
        <v>1</v>
      </c>
    </row>
    <row r="27" spans="2:8">
      <c r="B27" t="s">
        <v>653</v>
      </c>
      <c r="E27" s="82">
        <v>15</v>
      </c>
      <c r="F27" t="s">
        <v>697</v>
      </c>
      <c r="H27">
        <v>1</v>
      </c>
    </row>
    <row r="28" spans="2:8">
      <c r="B28" t="s">
        <v>654</v>
      </c>
      <c r="E28" s="82">
        <v>40000</v>
      </c>
      <c r="F28" t="s">
        <v>697</v>
      </c>
      <c r="H28">
        <v>1</v>
      </c>
    </row>
    <row r="29" spans="2:8">
      <c r="B29" t="s">
        <v>655</v>
      </c>
      <c r="E29" s="82">
        <v>20</v>
      </c>
      <c r="F29" t="s">
        <v>697</v>
      </c>
      <c r="H29">
        <v>1</v>
      </c>
    </row>
    <row r="30" spans="2:8" ht="76.5">
      <c r="B30" t="s">
        <v>89</v>
      </c>
      <c r="C30" s="34" t="s">
        <v>656</v>
      </c>
      <c r="E30" s="82">
        <v>1</v>
      </c>
      <c r="F30" t="s">
        <v>697</v>
      </c>
      <c r="H30">
        <v>1</v>
      </c>
    </row>
    <row r="31" spans="2:8">
      <c r="B31" t="s">
        <v>90</v>
      </c>
      <c r="E31" s="82">
        <v>2</v>
      </c>
      <c r="F31" t="s">
        <v>697</v>
      </c>
      <c r="H31">
        <v>1</v>
      </c>
    </row>
    <row r="32" spans="2:8">
      <c r="B32" t="s">
        <v>657</v>
      </c>
      <c r="C32" s="34" t="s">
        <v>658</v>
      </c>
      <c r="D32" t="s">
        <v>659</v>
      </c>
      <c r="E32" t="b">
        <v>1</v>
      </c>
      <c r="F32" t="s">
        <v>697</v>
      </c>
      <c r="H32">
        <v>2</v>
      </c>
    </row>
    <row r="33" spans="1:8">
      <c r="B33"/>
      <c r="D33" t="s">
        <v>660</v>
      </c>
      <c r="E33" t="b">
        <v>1</v>
      </c>
      <c r="F33" t="s">
        <v>697</v>
      </c>
      <c r="H33">
        <v>2</v>
      </c>
    </row>
    <row r="34" spans="1:8">
      <c r="B34"/>
      <c r="D34" t="s">
        <v>661</v>
      </c>
      <c r="E34" t="b">
        <v>0</v>
      </c>
      <c r="F34" t="s">
        <v>697</v>
      </c>
      <c r="H34">
        <v>2</v>
      </c>
    </row>
    <row r="35" spans="1:8">
      <c r="B35"/>
      <c r="D35" t="s">
        <v>662</v>
      </c>
      <c r="E35" t="b">
        <v>0</v>
      </c>
      <c r="F35" t="s">
        <v>697</v>
      </c>
      <c r="H35">
        <v>2</v>
      </c>
    </row>
    <row r="36" spans="1:8">
      <c r="B36" t="s">
        <v>663</v>
      </c>
      <c r="E36" t="s">
        <v>698</v>
      </c>
      <c r="F36" t="s">
        <v>697</v>
      </c>
      <c r="H36">
        <v>2</v>
      </c>
    </row>
    <row r="37" spans="1:8">
      <c r="B37" s="34" t="s">
        <v>683</v>
      </c>
      <c r="E37">
        <v>20</v>
      </c>
      <c r="F37" t="s">
        <v>697</v>
      </c>
      <c r="H37">
        <v>2</v>
      </c>
    </row>
    <row r="38" spans="1:8" ht="38.25">
      <c r="B38" s="34" t="s">
        <v>706</v>
      </c>
      <c r="C38" s="34" t="s">
        <v>708</v>
      </c>
      <c r="E38">
        <v>8000</v>
      </c>
      <c r="F38" t="s">
        <v>696</v>
      </c>
      <c r="G38" s="34" t="s">
        <v>710</v>
      </c>
      <c r="H38">
        <v>1</v>
      </c>
    </row>
    <row r="39" spans="1:8" ht="38.25">
      <c r="B39" s="34" t="s">
        <v>707</v>
      </c>
      <c r="C39" s="34" t="s">
        <v>709</v>
      </c>
      <c r="E39">
        <v>16000</v>
      </c>
      <c r="F39" t="s">
        <v>696</v>
      </c>
      <c r="G39" s="34" t="s">
        <v>711</v>
      </c>
      <c r="H39">
        <v>1</v>
      </c>
    </row>
    <row r="40" spans="1:8" ht="76.5">
      <c r="B40" s="34" t="s">
        <v>715</v>
      </c>
      <c r="C40" s="34" t="s">
        <v>716</v>
      </c>
      <c r="H40">
        <v>2</v>
      </c>
    </row>
    <row r="41" spans="1:8">
      <c r="B41" s="34" t="s">
        <v>691</v>
      </c>
      <c r="E41" s="33" t="s">
        <v>699</v>
      </c>
      <c r="F41" t="s">
        <v>696</v>
      </c>
      <c r="H41">
        <v>1</v>
      </c>
    </row>
    <row r="42" spans="1:8" ht="51">
      <c r="A42" s="54" t="s">
        <v>48</v>
      </c>
      <c r="B42" s="34" t="s">
        <v>624</v>
      </c>
      <c r="C42" s="34" t="s">
        <v>625</v>
      </c>
      <c r="E42" t="s">
        <v>605</v>
      </c>
      <c r="F42" t="s">
        <v>696</v>
      </c>
      <c r="G42" s="34" t="s">
        <v>700</v>
      </c>
      <c r="H42">
        <v>1</v>
      </c>
    </row>
    <row r="43" spans="1:8" ht="38.25">
      <c r="B43" s="34" t="s">
        <v>49</v>
      </c>
      <c r="C43" s="34" t="s">
        <v>623</v>
      </c>
      <c r="E43" s="83">
        <v>3500</v>
      </c>
      <c r="F43" t="s">
        <v>243</v>
      </c>
      <c r="G43" s="34" t="s">
        <v>628</v>
      </c>
      <c r="H43">
        <v>1</v>
      </c>
    </row>
    <row r="44" spans="1:8">
      <c r="B44" s="34" t="s">
        <v>50</v>
      </c>
      <c r="C44" s="34" t="s">
        <v>626</v>
      </c>
      <c r="E44" s="84">
        <v>0.2</v>
      </c>
      <c r="F44" t="s">
        <v>243</v>
      </c>
      <c r="G44" s="34" t="s">
        <v>627</v>
      </c>
      <c r="H44">
        <v>1</v>
      </c>
    </row>
    <row r="45" spans="1:8" ht="25.5">
      <c r="B45" s="34" t="s">
        <v>51</v>
      </c>
      <c r="C45" s="34" t="s">
        <v>629</v>
      </c>
      <c r="E45" s="84">
        <v>0.33</v>
      </c>
      <c r="F45" t="s">
        <v>244</v>
      </c>
      <c r="G45" s="34" t="s">
        <v>630</v>
      </c>
      <c r="H45">
        <v>1</v>
      </c>
    </row>
    <row r="46" spans="1:8" ht="25.5">
      <c r="B46" s="34" t="s">
        <v>631</v>
      </c>
      <c r="C46" s="34" t="s">
        <v>632</v>
      </c>
      <c r="E46" s="76">
        <v>0.249</v>
      </c>
      <c r="F46" t="s">
        <v>697</v>
      </c>
      <c r="H46">
        <v>1</v>
      </c>
    </row>
    <row r="47" spans="1:8">
      <c r="B47" s="34" t="s">
        <v>633</v>
      </c>
      <c r="C47" s="34" t="s">
        <v>634</v>
      </c>
      <c r="E47">
        <v>55</v>
      </c>
      <c r="F47" t="s">
        <v>697</v>
      </c>
    </row>
    <row r="49" spans="1:8" ht="25.5">
      <c r="A49" s="54" t="s">
        <v>638</v>
      </c>
      <c r="B49" s="34" t="s">
        <v>639</v>
      </c>
      <c r="C49" s="34" t="s">
        <v>640</v>
      </c>
      <c r="E49" s="40">
        <v>15544</v>
      </c>
      <c r="F49" t="s">
        <v>696</v>
      </c>
      <c r="G49" s="34" t="s">
        <v>701</v>
      </c>
      <c r="H49">
        <v>1</v>
      </c>
    </row>
    <row r="50" spans="1:8" ht="38.25">
      <c r="B50" s="34" t="s">
        <v>641</v>
      </c>
      <c r="C50" s="34" t="s">
        <v>642</v>
      </c>
      <c r="E50" s="40">
        <v>12999</v>
      </c>
      <c r="F50" t="s">
        <v>696</v>
      </c>
      <c r="G50" s="34" t="s">
        <v>701</v>
      </c>
      <c r="H50">
        <v>1</v>
      </c>
    </row>
    <row r="51" spans="1:8" ht="25.5">
      <c r="B51" s="34" t="s">
        <v>643</v>
      </c>
      <c r="C51" s="34" t="s">
        <v>644</v>
      </c>
      <c r="E51" s="83">
        <f>E43*(1-E44)</f>
        <v>2800</v>
      </c>
      <c r="F51" t="s">
        <v>696</v>
      </c>
      <c r="H51">
        <v>1</v>
      </c>
    </row>
    <row r="52" spans="1:8" ht="38.25">
      <c r="B52" s="34" t="s">
        <v>646</v>
      </c>
      <c r="C52" s="34" t="s">
        <v>645</v>
      </c>
      <c r="E52" s="83">
        <f>(E43*E44)*(E46/12)</f>
        <v>14.525</v>
      </c>
      <c r="F52" t="s">
        <v>696</v>
      </c>
      <c r="H52">
        <v>1</v>
      </c>
    </row>
    <row r="53" spans="1:8" ht="25.5">
      <c r="B53" s="34" t="s">
        <v>647</v>
      </c>
      <c r="C53" s="34" t="s">
        <v>648</v>
      </c>
      <c r="E53" s="83">
        <v>5000</v>
      </c>
      <c r="F53" t="s">
        <v>697</v>
      </c>
      <c r="H53">
        <v>1</v>
      </c>
    </row>
    <row r="56" spans="1:8" ht="51">
      <c r="A56" s="54" t="s">
        <v>61</v>
      </c>
      <c r="B56" s="34" t="s">
        <v>635</v>
      </c>
      <c r="C56" s="34" t="s">
        <v>704</v>
      </c>
      <c r="E56" t="s">
        <v>705</v>
      </c>
      <c r="F56" t="s">
        <v>696</v>
      </c>
      <c r="H56">
        <v>1</v>
      </c>
    </row>
    <row r="57" spans="1:8" ht="51">
      <c r="B57" s="34" t="s">
        <v>65</v>
      </c>
      <c r="C57" s="34" t="s">
        <v>713</v>
      </c>
      <c r="G57" s="34" t="s">
        <v>714</v>
      </c>
      <c r="H57">
        <v>2</v>
      </c>
    </row>
    <row r="58" spans="1:8" ht="63.75">
      <c r="B58" s="34" t="s">
        <v>712</v>
      </c>
      <c r="C58" s="34" t="s">
        <v>702</v>
      </c>
      <c r="E58">
        <v>2.56</v>
      </c>
      <c r="F58" t="s">
        <v>696</v>
      </c>
      <c r="G58" s="34" t="s">
        <v>703</v>
      </c>
      <c r="H58">
        <v>1</v>
      </c>
    </row>
    <row r="59" spans="1:8">
      <c r="B59" s="34" t="s">
        <v>66</v>
      </c>
      <c r="C59" s="34" t="s">
        <v>636</v>
      </c>
      <c r="H59">
        <v>2</v>
      </c>
    </row>
    <row r="64" spans="1:8">
      <c r="A64" s="54" t="s">
        <v>614</v>
      </c>
      <c r="B64" s="34" t="s">
        <v>637</v>
      </c>
    </row>
    <row r="65" spans="2:3">
      <c r="B65" s="34" t="s">
        <v>611</v>
      </c>
    </row>
    <row r="66" spans="2:3">
      <c r="B66" s="34" t="s">
        <v>612</v>
      </c>
    </row>
    <row r="67" spans="2:3">
      <c r="B67" s="34" t="s">
        <v>613</v>
      </c>
    </row>
    <row r="68" spans="2:3">
      <c r="B68" s="34" t="s">
        <v>615</v>
      </c>
    </row>
    <row r="69" spans="2:3" ht="25.5">
      <c r="B69" s="56" t="s">
        <v>619</v>
      </c>
      <c r="C69" s="34" t="s">
        <v>620</v>
      </c>
    </row>
    <row r="70" spans="2:3" ht="38.25">
      <c r="B70" s="34" t="s">
        <v>621</v>
      </c>
      <c r="C70" s="34" t="s">
        <v>622</v>
      </c>
    </row>
  </sheetData>
  <phoneticPr fontId="20" type="noConversion"/>
  <hyperlinks>
    <hyperlink ref="E41" r:id="rId1"/>
  </hyperlinks>
  <pageMargins left="0.75" right="0.75" top="1" bottom="1" header="0.5" footer="0.5"/>
  <pageSetup paperSize="9" orientation="portrait" r:id="rId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1"/>
  <sheetViews>
    <sheetView workbookViewId="0">
      <selection activeCell="B29" sqref="B29"/>
    </sheetView>
  </sheetViews>
  <sheetFormatPr defaultRowHeight="12.75"/>
  <cols>
    <col min="1" max="1" width="32.5" customWidth="1"/>
  </cols>
  <sheetData>
    <row r="1" spans="1:5">
      <c r="A1" s="90" t="s">
        <v>785</v>
      </c>
      <c r="B1">
        <f>Main!D39</f>
        <v>150000</v>
      </c>
      <c r="D1" s="90" t="s">
        <v>830</v>
      </c>
      <c r="E1">
        <f>IF(B1&lt;ABS_spend!N9,1,(MATCH(B1,ABS_spend!N9:R9))+1)</f>
        <v>5</v>
      </c>
    </row>
    <row r="2" spans="1:5">
      <c r="A2" s="90" t="s">
        <v>786</v>
      </c>
    </row>
    <row r="6" spans="1:5">
      <c r="A6" s="90" t="s">
        <v>777</v>
      </c>
      <c r="B6" s="90" t="s">
        <v>831</v>
      </c>
      <c r="C6" s="90"/>
      <c r="D6" s="90"/>
    </row>
    <row r="7" spans="1:5">
      <c r="A7" s="97" t="s">
        <v>856</v>
      </c>
      <c r="B7">
        <f ca="1">OFFSET(ABS_spend!$B73,,Spend_Calcs!$E$1)</f>
        <v>0.11256286512573024</v>
      </c>
      <c r="C7">
        <f t="shared" ref="C7:C20" ca="1" si="0">($B$1*B7)/12</f>
        <v>1407.035814071628</v>
      </c>
    </row>
    <row r="8" spans="1:5">
      <c r="A8" s="97" t="s">
        <v>842</v>
      </c>
      <c r="B8">
        <f ca="1">OFFSET(ABS_spend!$B80,,Spend_Calcs!$E$1)</f>
        <v>4.9436118872237741E-2</v>
      </c>
      <c r="C8">
        <f t="shared" ca="1" si="0"/>
        <v>617.95148590297174</v>
      </c>
    </row>
    <row r="9" spans="1:5">
      <c r="A9" s="97" t="s">
        <v>843</v>
      </c>
      <c r="B9">
        <f ca="1">OFFSET(ABS_spend!$B81,,Spend_Calcs!$E$1)</f>
        <v>2.1666243332486665E-2</v>
      </c>
      <c r="C9">
        <f t="shared" ca="1" si="0"/>
        <v>270.82804165608331</v>
      </c>
    </row>
    <row r="10" spans="1:5">
      <c r="A10" s="97" t="s">
        <v>844</v>
      </c>
      <c r="B10">
        <f ca="1">OFFSET(ABS_spend!$B82,,Spend_Calcs!$E$1)</f>
        <v>4.9105918211836436E-2</v>
      </c>
      <c r="C10">
        <f t="shared" ca="1" si="0"/>
        <v>613.82397764795542</v>
      </c>
    </row>
    <row r="11" spans="1:5">
      <c r="A11" s="97" t="s">
        <v>797</v>
      </c>
      <c r="B11">
        <f ca="1">OFFSET(ABS_spend!$B76,,Spend_Calcs!$E$1)</f>
        <v>2.7703835407670813E-2</v>
      </c>
      <c r="C11">
        <f t="shared" ca="1" si="0"/>
        <v>346.29794259588516</v>
      </c>
    </row>
    <row r="12" spans="1:5">
      <c r="A12" s="97" t="s">
        <v>799</v>
      </c>
      <c r="B12">
        <f ca="1">OFFSET(ABS_spend!$B79,,Spend_Calcs!$E$1)</f>
        <v>2.7630175260350522E-2</v>
      </c>
      <c r="C12">
        <f t="shared" ca="1" si="0"/>
        <v>345.3771907543815</v>
      </c>
    </row>
    <row r="13" spans="1:5">
      <c r="A13" s="97" t="s">
        <v>796</v>
      </c>
      <c r="B13">
        <f ca="1">OFFSET(ABS_spend!$B75,,Spend_Calcs!$E$1)</f>
        <v>2.3121666243332489E-2</v>
      </c>
      <c r="C13">
        <f t="shared" ca="1" si="0"/>
        <v>289.0208280416561</v>
      </c>
    </row>
    <row r="14" spans="1:5">
      <c r="A14" s="97" t="s">
        <v>724</v>
      </c>
      <c r="B14">
        <f ca="1">OFFSET(ABS_spend!$B74,,Spend_Calcs!$E$1)</f>
        <v>1.7523495046990092E-2</v>
      </c>
      <c r="C14">
        <f t="shared" ca="1" si="0"/>
        <v>219.04368808737615</v>
      </c>
    </row>
    <row r="15" spans="1:5">
      <c r="A15" s="97" t="s">
        <v>837</v>
      </c>
      <c r="B15">
        <f ca="1">OFFSET(ABS_spend!$B78,,Spend_Calcs!$E$1)</f>
        <v>1.7109474218948439E-2</v>
      </c>
      <c r="C15">
        <f t="shared" ca="1" si="0"/>
        <v>213.86842773685547</v>
      </c>
    </row>
    <row r="16" spans="1:5">
      <c r="A16" s="97" t="s">
        <v>798</v>
      </c>
      <c r="B16">
        <f ca="1">OFFSET(ABS_spend!$B77,,Spend_Calcs!$E$1)</f>
        <v>1.6410972821945643E-2</v>
      </c>
      <c r="C16">
        <f t="shared" ca="1" si="0"/>
        <v>205.13716027432054</v>
      </c>
    </row>
    <row r="17" spans="1:3">
      <c r="A17" s="97" t="s">
        <v>835</v>
      </c>
      <c r="B17">
        <f ca="1">OFFSET(ABS_spend!$B72,,Spend_Calcs!$E$1)</f>
        <v>1.1229362458724917E-2</v>
      </c>
      <c r="C17">
        <f t="shared" ca="1" si="0"/>
        <v>140.36703073406147</v>
      </c>
    </row>
    <row r="18" spans="1:3">
      <c r="A18" s="97" t="s">
        <v>726</v>
      </c>
      <c r="B18">
        <f ca="1">OFFSET(ABS_spend!$B83,,Spend_Calcs!$E$1)</f>
        <v>9.0068580137160278E-3</v>
      </c>
      <c r="C18">
        <f t="shared" ca="1" si="0"/>
        <v>112.58572517145035</v>
      </c>
    </row>
    <row r="19" spans="1:3">
      <c r="A19" s="97" t="s">
        <v>854</v>
      </c>
      <c r="B19">
        <f ca="1">OFFSET(ABS_spend!$B84,,Spend_Calcs!$E$1)</f>
        <v>8.4759969519939034E-3</v>
      </c>
      <c r="C19">
        <f t="shared" ca="1" si="0"/>
        <v>105.94996189992379</v>
      </c>
    </row>
    <row r="20" spans="1:3">
      <c r="A20" s="97" t="s">
        <v>723</v>
      </c>
      <c r="B20">
        <f ca="1">OFFSET(ABS_spend!$B85,,Spend_Calcs!$E$1)</f>
        <v>6.1043942087884176E-2</v>
      </c>
      <c r="C20">
        <f t="shared" ca="1" si="0"/>
        <v>763.04927609855213</v>
      </c>
    </row>
    <row r="21" spans="1:3">
      <c r="C21">
        <f ca="1">SUM(C7:C19)</f>
        <v>4887.287274574549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3:T86"/>
  <sheetViews>
    <sheetView workbookViewId="0">
      <selection activeCell="I39" sqref="I39"/>
    </sheetView>
  </sheetViews>
  <sheetFormatPr defaultRowHeight="12.75"/>
  <cols>
    <col min="1" max="1" width="40.625" customWidth="1"/>
    <col min="2" max="2" width="3.25" customWidth="1"/>
    <col min="14" max="14" width="10.125" bestFit="1" customWidth="1"/>
  </cols>
  <sheetData>
    <row r="3" spans="1:20" ht="12.75" customHeight="1">
      <c r="A3" s="91"/>
      <c r="B3" s="91"/>
      <c r="C3" s="150" t="s">
        <v>810</v>
      </c>
      <c r="D3" s="150"/>
      <c r="E3" s="150"/>
      <c r="F3" s="150"/>
      <c r="G3" s="150"/>
      <c r="H3" s="93"/>
      <c r="L3" s="91"/>
      <c r="M3" s="91"/>
      <c r="N3" s="150" t="s">
        <v>810</v>
      </c>
      <c r="O3" s="150"/>
      <c r="P3" s="150"/>
      <c r="Q3" s="150"/>
      <c r="R3" s="150"/>
      <c r="S3" s="93"/>
    </row>
    <row r="4" spans="1:20" ht="33.75" customHeight="1">
      <c r="A4" s="91"/>
      <c r="B4" s="91"/>
      <c r="C4" s="93" t="s">
        <v>811</v>
      </c>
      <c r="D4" s="93" t="s">
        <v>812</v>
      </c>
      <c r="E4" s="93" t="s">
        <v>813</v>
      </c>
      <c r="F4" s="93" t="s">
        <v>814</v>
      </c>
      <c r="G4" s="93" t="s">
        <v>815</v>
      </c>
      <c r="H4" s="93" t="s">
        <v>787</v>
      </c>
      <c r="L4" s="91"/>
      <c r="M4" s="91"/>
      <c r="N4" s="93" t="s">
        <v>811</v>
      </c>
      <c r="O4" s="93" t="s">
        <v>812</v>
      </c>
      <c r="P4" s="93" t="s">
        <v>813</v>
      </c>
      <c r="Q4" s="93" t="s">
        <v>814</v>
      </c>
      <c r="R4" s="93" t="s">
        <v>815</v>
      </c>
      <c r="S4" s="93" t="s">
        <v>787</v>
      </c>
    </row>
    <row r="5" spans="1:20">
      <c r="A5" s="151" t="s">
        <v>788</v>
      </c>
      <c r="B5" s="151"/>
      <c r="C5" s="151"/>
      <c r="D5" s="151"/>
      <c r="E5" s="151"/>
      <c r="F5" s="151"/>
      <c r="G5" s="151"/>
      <c r="H5" s="151"/>
      <c r="L5" s="151" t="s">
        <v>788</v>
      </c>
      <c r="M5" s="151"/>
      <c r="N5" s="151"/>
      <c r="O5" s="151"/>
      <c r="P5" s="151"/>
      <c r="Q5" s="151"/>
      <c r="R5" s="151"/>
      <c r="S5" s="151"/>
    </row>
    <row r="6" spans="1:20">
      <c r="A6" s="91" t="s">
        <v>809</v>
      </c>
      <c r="B6" s="94" t="s">
        <v>792</v>
      </c>
      <c r="C6" s="100">
        <v>367</v>
      </c>
      <c r="D6" s="100">
        <v>785</v>
      </c>
      <c r="E6" s="100">
        <v>1327</v>
      </c>
      <c r="F6" s="100">
        <v>2024</v>
      </c>
      <c r="G6" s="100">
        <v>3937</v>
      </c>
      <c r="H6" s="100">
        <v>1688</v>
      </c>
      <c r="L6" s="92"/>
      <c r="M6" s="92"/>
      <c r="N6" s="92"/>
      <c r="O6" s="92"/>
      <c r="P6" s="92"/>
      <c r="Q6" s="92"/>
      <c r="R6" s="92"/>
      <c r="S6" s="92"/>
    </row>
    <row r="7" spans="1:20">
      <c r="A7" s="91" t="s">
        <v>829</v>
      </c>
      <c r="B7" s="94"/>
      <c r="C7" s="100">
        <f t="shared" ref="C7:H7" si="0">C6*52</f>
        <v>19084</v>
      </c>
      <c r="D7" s="100">
        <f t="shared" si="0"/>
        <v>40820</v>
      </c>
      <c r="E7" s="100">
        <f t="shared" si="0"/>
        <v>69004</v>
      </c>
      <c r="F7" s="100">
        <f t="shared" si="0"/>
        <v>105248</v>
      </c>
      <c r="G7" s="100">
        <f t="shared" si="0"/>
        <v>204724</v>
      </c>
      <c r="H7" s="100">
        <f t="shared" si="0"/>
        <v>87776</v>
      </c>
      <c r="L7" s="92"/>
      <c r="M7" s="92"/>
      <c r="N7" s="92"/>
      <c r="O7" s="92"/>
      <c r="P7" s="92"/>
      <c r="Q7" s="92"/>
      <c r="R7" s="92"/>
      <c r="S7" s="92"/>
    </row>
    <row r="8" spans="1:20" ht="45">
      <c r="A8" s="94" t="s">
        <v>789</v>
      </c>
      <c r="B8" s="94"/>
      <c r="L8" s="91" t="s">
        <v>809</v>
      </c>
      <c r="M8" s="94" t="s">
        <v>792</v>
      </c>
      <c r="N8" s="100">
        <v>367</v>
      </c>
      <c r="O8" s="100">
        <v>785</v>
      </c>
      <c r="P8" s="100">
        <v>1327</v>
      </c>
      <c r="Q8" s="100">
        <v>2024</v>
      </c>
      <c r="R8" s="100">
        <v>3937</v>
      </c>
      <c r="S8" s="100">
        <v>1688</v>
      </c>
    </row>
    <row r="9" spans="1:20">
      <c r="A9" s="95" t="s">
        <v>790</v>
      </c>
      <c r="B9" s="94"/>
      <c r="L9" s="91" t="s">
        <v>829</v>
      </c>
      <c r="M9" s="94"/>
      <c r="N9" s="100">
        <f t="shared" ref="N9:S9" si="1">N8*52</f>
        <v>19084</v>
      </c>
      <c r="O9" s="100">
        <f t="shared" si="1"/>
        <v>40820</v>
      </c>
      <c r="P9" s="100">
        <f t="shared" si="1"/>
        <v>69004</v>
      </c>
      <c r="Q9" s="100">
        <f t="shared" si="1"/>
        <v>105248</v>
      </c>
      <c r="R9" s="100">
        <f t="shared" si="1"/>
        <v>204724</v>
      </c>
      <c r="S9" s="100">
        <f t="shared" si="1"/>
        <v>87776</v>
      </c>
    </row>
    <row r="10" spans="1:20">
      <c r="A10" s="96" t="s">
        <v>791</v>
      </c>
      <c r="B10" s="94"/>
      <c r="L10" s="91"/>
      <c r="M10" s="94"/>
      <c r="N10" s="76"/>
      <c r="O10" s="76"/>
      <c r="P10" s="76"/>
      <c r="Q10" s="76"/>
      <c r="R10" s="76"/>
    </row>
    <row r="11" spans="1:20">
      <c r="A11" s="97"/>
      <c r="B11" s="94" t="s">
        <v>792</v>
      </c>
      <c r="C11" s="98"/>
      <c r="D11" s="98"/>
      <c r="E11" s="98"/>
      <c r="F11" s="98"/>
      <c r="G11" s="98"/>
      <c r="H11" s="98"/>
      <c r="L11" s="102"/>
      <c r="M11" s="94"/>
      <c r="N11" s="101"/>
      <c r="O11" s="101"/>
      <c r="P11" s="101"/>
      <c r="Q11" s="101"/>
      <c r="R11" s="101"/>
      <c r="S11" s="101"/>
      <c r="T11" s="101"/>
    </row>
    <row r="12" spans="1:20">
      <c r="A12" s="97" t="s">
        <v>835</v>
      </c>
      <c r="B12" s="111" t="s">
        <v>792</v>
      </c>
      <c r="C12" s="112">
        <v>22.34</v>
      </c>
      <c r="D12" s="112">
        <v>28.11</v>
      </c>
      <c r="E12" s="112">
        <v>31.44</v>
      </c>
      <c r="F12" s="112">
        <v>36.549999999999997</v>
      </c>
      <c r="G12" s="112">
        <v>44.21</v>
      </c>
      <c r="H12" s="112">
        <v>32.520000000000003</v>
      </c>
      <c r="I12" s="90"/>
      <c r="L12" s="103"/>
      <c r="M12" s="94"/>
      <c r="N12" s="101">
        <f t="shared" ref="N12:S12" si="2">C12/N$8</f>
        <v>6.0871934604904629E-2</v>
      </c>
      <c r="O12" s="101">
        <f t="shared" si="2"/>
        <v>3.5808917197452231E-2</v>
      </c>
      <c r="P12" s="101">
        <f t="shared" si="2"/>
        <v>2.369253956292389E-2</v>
      </c>
      <c r="Q12" s="101">
        <f t="shared" si="2"/>
        <v>1.8058300395256917E-2</v>
      </c>
      <c r="R12" s="101">
        <f t="shared" si="2"/>
        <v>1.1229362458724917E-2</v>
      </c>
      <c r="S12" s="101">
        <f t="shared" si="2"/>
        <v>1.9265402843601898E-2</v>
      </c>
      <c r="T12" s="101"/>
    </row>
    <row r="13" spans="1:20">
      <c r="A13" s="97" t="s">
        <v>836</v>
      </c>
      <c r="B13" s="111"/>
      <c r="C13" s="112">
        <f t="shared" ref="C13:H13" si="3">SUM(C14:C18)-C15</f>
        <v>131.83000000000001</v>
      </c>
      <c r="D13" s="112">
        <f t="shared" si="3"/>
        <v>196.29999999999995</v>
      </c>
      <c r="E13" s="112">
        <f t="shared" si="3"/>
        <v>263.63</v>
      </c>
      <c r="F13" s="112">
        <f t="shared" si="3"/>
        <v>331.25</v>
      </c>
      <c r="G13" s="112">
        <f t="shared" si="3"/>
        <v>443.15999999999997</v>
      </c>
      <c r="H13" s="112">
        <f t="shared" si="3"/>
        <v>273.17999999999995</v>
      </c>
      <c r="I13" s="90"/>
      <c r="L13" s="103"/>
      <c r="M13" s="94"/>
      <c r="N13" s="101"/>
      <c r="O13" s="101"/>
      <c r="P13" s="101"/>
      <c r="Q13" s="101"/>
      <c r="R13" s="101"/>
      <c r="S13" s="101"/>
      <c r="T13" s="101"/>
    </row>
    <row r="14" spans="1:20">
      <c r="A14" s="105" t="s">
        <v>793</v>
      </c>
      <c r="B14" s="106" t="s">
        <v>792</v>
      </c>
      <c r="C14" s="107">
        <v>102.46</v>
      </c>
      <c r="D14" s="107">
        <v>148.91999999999999</v>
      </c>
      <c r="E14" s="107">
        <v>195.89</v>
      </c>
      <c r="F14" s="107">
        <v>245.88</v>
      </c>
      <c r="G14" s="107">
        <v>328.07</v>
      </c>
      <c r="H14" s="107">
        <v>204.2</v>
      </c>
      <c r="I14" s="108" t="s">
        <v>817</v>
      </c>
      <c r="L14" s="103"/>
      <c r="M14" s="94"/>
      <c r="N14" s="114">
        <f t="shared" ref="N14:S14" si="4">(C14-C15)/N$8</f>
        <v>0.25016348773841957</v>
      </c>
      <c r="O14" s="101">
        <f t="shared" si="4"/>
        <v>0.16982165605095542</v>
      </c>
      <c r="P14" s="101">
        <f t="shared" si="4"/>
        <v>0.12780708364732479</v>
      </c>
      <c r="Q14" s="101">
        <f t="shared" si="4"/>
        <v>0.1025296442687747</v>
      </c>
      <c r="R14" s="101">
        <f t="shared" si="4"/>
        <v>6.5806451612903216E-2</v>
      </c>
      <c r="S14" s="101">
        <f t="shared" si="4"/>
        <v>0.10203199052132701</v>
      </c>
      <c r="T14" s="101"/>
    </row>
    <row r="15" spans="1:20">
      <c r="A15" s="105" t="s">
        <v>825</v>
      </c>
      <c r="B15" s="106"/>
      <c r="C15" s="117">
        <v>10.65</v>
      </c>
      <c r="D15" s="117">
        <v>15.61</v>
      </c>
      <c r="E15" s="117">
        <v>26.29</v>
      </c>
      <c r="F15" s="117">
        <v>38.36</v>
      </c>
      <c r="G15" s="117">
        <v>68.989999999999995</v>
      </c>
      <c r="H15" s="117">
        <v>31.97</v>
      </c>
      <c r="I15" s="90"/>
      <c r="L15" s="103"/>
      <c r="M15" s="94"/>
      <c r="N15" s="114">
        <f t="shared" ref="N15:S24" si="5">C15/N$8</f>
        <v>2.9019073569482291E-2</v>
      </c>
      <c r="O15" s="101">
        <f t="shared" si="5"/>
        <v>1.9885350318471336E-2</v>
      </c>
      <c r="P15" s="101">
        <f t="shared" si="5"/>
        <v>1.9811605124340617E-2</v>
      </c>
      <c r="Q15" s="101">
        <f t="shared" si="5"/>
        <v>1.8952569169960475E-2</v>
      </c>
      <c r="R15" s="101">
        <f t="shared" si="5"/>
        <v>1.7523495046990092E-2</v>
      </c>
      <c r="S15" s="101">
        <f t="shared" si="5"/>
        <v>1.8939573459715638E-2</v>
      </c>
      <c r="T15" s="101"/>
    </row>
    <row r="16" spans="1:20">
      <c r="A16" s="105" t="s">
        <v>794</v>
      </c>
      <c r="B16" s="106" t="s">
        <v>792</v>
      </c>
      <c r="C16" s="107">
        <v>10.76</v>
      </c>
      <c r="D16" s="107">
        <v>19.579999999999998</v>
      </c>
      <c r="E16" s="107">
        <v>31.17</v>
      </c>
      <c r="F16" s="107">
        <v>39.47</v>
      </c>
      <c r="G16" s="107">
        <v>60.83</v>
      </c>
      <c r="H16" s="107">
        <v>32.35</v>
      </c>
      <c r="L16" s="103"/>
      <c r="M16" s="94"/>
      <c r="N16" s="114">
        <f t="shared" si="5"/>
        <v>2.9318801089918255E-2</v>
      </c>
      <c r="O16" s="101">
        <f t="shared" si="5"/>
        <v>2.4942675159235667E-2</v>
      </c>
      <c r="P16" s="101">
        <f t="shared" si="5"/>
        <v>2.3489073097211759E-2</v>
      </c>
      <c r="Q16" s="101">
        <f t="shared" si="5"/>
        <v>1.9500988142292491E-2</v>
      </c>
      <c r="R16" s="101">
        <f t="shared" si="5"/>
        <v>1.5450850901701802E-2</v>
      </c>
      <c r="S16" s="101">
        <f t="shared" si="5"/>
        <v>1.9164691943127962E-2</v>
      </c>
      <c r="T16" s="101"/>
    </row>
    <row r="17" spans="1:20">
      <c r="A17" s="105" t="s">
        <v>795</v>
      </c>
      <c r="B17" s="106" t="s">
        <v>792</v>
      </c>
      <c r="C17" s="107">
        <v>8.0299999999999994</v>
      </c>
      <c r="D17" s="107">
        <v>12.18</v>
      </c>
      <c r="E17" s="107">
        <v>15.22</v>
      </c>
      <c r="F17" s="107">
        <v>15.58</v>
      </c>
      <c r="G17" s="107">
        <v>11.83</v>
      </c>
      <c r="H17" s="107">
        <v>12.57</v>
      </c>
      <c r="L17" s="103"/>
      <c r="M17" s="94"/>
      <c r="N17" s="114">
        <f t="shared" si="5"/>
        <v>2.188010899182561E-2</v>
      </c>
      <c r="O17" s="101">
        <f t="shared" si="5"/>
        <v>1.551592356687898E-2</v>
      </c>
      <c r="P17" s="101">
        <f t="shared" si="5"/>
        <v>1.146948003014318E-2</v>
      </c>
      <c r="Q17" s="101">
        <f t="shared" si="5"/>
        <v>7.697628458498024E-3</v>
      </c>
      <c r="R17" s="101">
        <f t="shared" si="5"/>
        <v>3.0048260096520191E-3</v>
      </c>
      <c r="S17" s="101">
        <f t="shared" si="5"/>
        <v>7.4466824644549767E-3</v>
      </c>
      <c r="T17" s="101"/>
    </row>
    <row r="18" spans="1:20" ht="12" customHeight="1">
      <c r="A18" s="97" t="s">
        <v>801</v>
      </c>
      <c r="B18" s="94" t="s">
        <v>792</v>
      </c>
      <c r="C18" s="98">
        <v>10.58</v>
      </c>
      <c r="D18" s="98">
        <v>15.62</v>
      </c>
      <c r="E18" s="98">
        <v>21.35</v>
      </c>
      <c r="F18" s="98">
        <v>30.32</v>
      </c>
      <c r="G18" s="98">
        <v>42.43</v>
      </c>
      <c r="H18" s="98">
        <v>24.06</v>
      </c>
      <c r="L18" s="103"/>
      <c r="M18" s="94"/>
      <c r="N18" s="114">
        <f t="shared" ref="N18:S18" si="6">C18/N$8</f>
        <v>2.8828337874659399E-2</v>
      </c>
      <c r="O18" s="101">
        <f t="shared" si="6"/>
        <v>1.9898089171974522E-2</v>
      </c>
      <c r="P18" s="101">
        <f t="shared" si="6"/>
        <v>1.6088922381311228E-2</v>
      </c>
      <c r="Q18" s="101">
        <f t="shared" si="6"/>
        <v>1.4980237154150198E-2</v>
      </c>
      <c r="R18" s="101">
        <f t="shared" si="6"/>
        <v>1.0777241554483109E-2</v>
      </c>
      <c r="S18" s="101">
        <f t="shared" si="6"/>
        <v>1.4253554502369668E-2</v>
      </c>
      <c r="T18" s="101"/>
    </row>
    <row r="19" spans="1:20">
      <c r="A19" s="110" t="s">
        <v>796</v>
      </c>
      <c r="B19" s="111" t="s">
        <v>792</v>
      </c>
      <c r="C19" s="112">
        <v>15.22</v>
      </c>
      <c r="D19" s="112">
        <v>26.34</v>
      </c>
      <c r="E19" s="112">
        <v>38.82</v>
      </c>
      <c r="F19" s="112">
        <v>50.55</v>
      </c>
      <c r="G19" s="112">
        <v>91.03</v>
      </c>
      <c r="H19" s="112">
        <v>44.38</v>
      </c>
      <c r="I19" s="90" t="s">
        <v>796</v>
      </c>
      <c r="L19" s="103"/>
      <c r="M19" s="94"/>
      <c r="N19" s="114">
        <f t="shared" si="5"/>
        <v>4.1471389645776568E-2</v>
      </c>
      <c r="O19" s="101">
        <f t="shared" si="5"/>
        <v>3.3554140127388533E-2</v>
      </c>
      <c r="P19" s="101">
        <f t="shared" si="5"/>
        <v>2.9253956292388847E-2</v>
      </c>
      <c r="Q19" s="101">
        <f t="shared" si="5"/>
        <v>2.4975296442687745E-2</v>
      </c>
      <c r="R19" s="101">
        <f t="shared" si="5"/>
        <v>2.3121666243332489E-2</v>
      </c>
      <c r="S19" s="101">
        <f t="shared" si="5"/>
        <v>2.6291469194312796E-2</v>
      </c>
      <c r="T19" s="101"/>
    </row>
    <row r="20" spans="1:20">
      <c r="A20" s="110" t="s">
        <v>797</v>
      </c>
      <c r="B20" s="111" t="s">
        <v>792</v>
      </c>
      <c r="C20" s="112">
        <v>27.32</v>
      </c>
      <c r="D20" s="112">
        <v>39.56</v>
      </c>
      <c r="E20" s="112">
        <v>49.45</v>
      </c>
      <c r="F20" s="112">
        <v>67.91</v>
      </c>
      <c r="G20" s="112">
        <v>109.07</v>
      </c>
      <c r="H20" s="112">
        <v>58.65</v>
      </c>
      <c r="L20" s="103"/>
      <c r="M20" s="94"/>
      <c r="N20" s="114">
        <f t="shared" si="5"/>
        <v>7.4441416893732973E-2</v>
      </c>
      <c r="O20" s="101">
        <f t="shared" si="5"/>
        <v>5.0394904458598726E-2</v>
      </c>
      <c r="P20" s="101">
        <f t="shared" si="5"/>
        <v>3.7264506405425772E-2</v>
      </c>
      <c r="Q20" s="101">
        <f t="shared" si="5"/>
        <v>3.3552371541501973E-2</v>
      </c>
      <c r="R20" s="101">
        <f t="shared" si="5"/>
        <v>2.7703835407670813E-2</v>
      </c>
      <c r="S20" s="101">
        <f t="shared" si="5"/>
        <v>3.474526066350711E-2</v>
      </c>
      <c r="T20" s="101"/>
    </row>
    <row r="21" spans="1:20">
      <c r="A21" s="105" t="s">
        <v>798</v>
      </c>
      <c r="B21" s="106" t="s">
        <v>792</v>
      </c>
      <c r="C21" s="107">
        <v>37.159999999999997</v>
      </c>
      <c r="D21" s="107">
        <v>49.35</v>
      </c>
      <c r="E21" s="107">
        <v>62.23</v>
      </c>
      <c r="F21" s="107">
        <v>78.790000000000006</v>
      </c>
      <c r="G21" s="107">
        <v>112.19</v>
      </c>
      <c r="H21" s="107">
        <v>67.930000000000007</v>
      </c>
      <c r="L21" s="102"/>
      <c r="M21" s="94"/>
      <c r="N21" s="114">
        <f t="shared" si="5"/>
        <v>0.10125340599455041</v>
      </c>
      <c r="O21" s="101">
        <f t="shared" si="5"/>
        <v>6.2866242038216558E-2</v>
      </c>
      <c r="P21" s="101">
        <f t="shared" si="5"/>
        <v>4.6895252449133382E-2</v>
      </c>
      <c r="Q21" s="101">
        <f t="shared" si="5"/>
        <v>3.8927865612648223E-2</v>
      </c>
      <c r="R21" s="101">
        <f t="shared" si="5"/>
        <v>2.8496316992633986E-2</v>
      </c>
      <c r="S21" s="101">
        <f t="shared" si="5"/>
        <v>4.0242890995260669E-2</v>
      </c>
      <c r="T21" s="101"/>
    </row>
    <row r="22" spans="1:20">
      <c r="A22" s="105" t="s">
        <v>838</v>
      </c>
      <c r="B22" s="106"/>
      <c r="C22" s="107">
        <v>19.29</v>
      </c>
      <c r="D22" s="107">
        <v>23.87</v>
      </c>
      <c r="E22" s="107">
        <v>32.090000000000003</v>
      </c>
      <c r="F22" s="107">
        <v>37</v>
      </c>
      <c r="G22" s="107">
        <v>47.58</v>
      </c>
      <c r="H22" s="107">
        <v>31.96</v>
      </c>
      <c r="L22" s="102"/>
      <c r="M22" s="94"/>
      <c r="N22" s="114"/>
      <c r="O22" s="101"/>
      <c r="P22" s="101"/>
      <c r="Q22" s="101"/>
      <c r="R22" s="101"/>
      <c r="S22" s="101"/>
      <c r="T22" s="101"/>
    </row>
    <row r="23" spans="1:20">
      <c r="A23" s="105" t="s">
        <v>846</v>
      </c>
      <c r="B23" s="106"/>
      <c r="C23" s="107">
        <f t="shared" ref="C23:H23" si="7">C33</f>
        <v>5.84</v>
      </c>
      <c r="D23" s="107">
        <f t="shared" si="7"/>
        <v>9.75</v>
      </c>
      <c r="E23" s="107">
        <f t="shared" si="7"/>
        <v>13.18</v>
      </c>
      <c r="F23" s="107">
        <f t="shared" si="7"/>
        <v>16.509999999999998</v>
      </c>
      <c r="G23" s="107">
        <f t="shared" si="7"/>
        <v>19.78</v>
      </c>
      <c r="H23" s="107">
        <f t="shared" si="7"/>
        <v>13.01</v>
      </c>
      <c r="L23" s="102"/>
      <c r="M23" s="94"/>
      <c r="N23" s="114"/>
      <c r="O23" s="101"/>
      <c r="P23" s="101"/>
      <c r="Q23" s="101"/>
      <c r="R23" s="101"/>
      <c r="S23" s="101"/>
      <c r="T23" s="101"/>
    </row>
    <row r="24" spans="1:20">
      <c r="A24" s="110" t="s">
        <v>799</v>
      </c>
      <c r="B24" s="111" t="s">
        <v>792</v>
      </c>
      <c r="C24" s="112">
        <v>38.35</v>
      </c>
      <c r="D24" s="112">
        <v>39.32</v>
      </c>
      <c r="E24" s="112">
        <v>68.209999999999994</v>
      </c>
      <c r="F24" s="112">
        <v>73.37</v>
      </c>
      <c r="G24" s="112">
        <v>108.78</v>
      </c>
      <c r="H24" s="112">
        <v>65.599999999999994</v>
      </c>
      <c r="L24" s="103"/>
      <c r="M24" s="94"/>
      <c r="N24" s="114">
        <f t="shared" si="5"/>
        <v>0.10449591280653951</v>
      </c>
      <c r="O24" s="101">
        <f t="shared" si="5"/>
        <v>5.0089171974522291E-2</v>
      </c>
      <c r="P24" s="101">
        <f t="shared" si="5"/>
        <v>5.1401657874905797E-2</v>
      </c>
      <c r="Q24" s="101">
        <f t="shared" si="5"/>
        <v>3.6250000000000004E-2</v>
      </c>
      <c r="R24" s="101">
        <f t="shared" si="5"/>
        <v>2.7630175260350522E-2</v>
      </c>
      <c r="S24" s="101">
        <f t="shared" si="5"/>
        <v>3.886255924170616E-2</v>
      </c>
      <c r="T24" s="101"/>
    </row>
    <row r="25" spans="1:20">
      <c r="A25" s="97" t="s">
        <v>842</v>
      </c>
      <c r="B25" s="94" t="s">
        <v>792</v>
      </c>
      <c r="C25" s="98">
        <v>69.03</v>
      </c>
      <c r="D25" s="98">
        <v>114.45</v>
      </c>
      <c r="E25" s="98">
        <v>170.21</v>
      </c>
      <c r="F25" s="98">
        <v>226.68</v>
      </c>
      <c r="G25" s="98">
        <v>384.19</v>
      </c>
      <c r="H25" s="98">
        <v>192.87</v>
      </c>
      <c r="I25" s="90" t="s">
        <v>823</v>
      </c>
      <c r="L25" s="103"/>
      <c r="M25" s="94"/>
      <c r="N25" s="114">
        <f t="shared" ref="N25:S25" si="8">(C25-C28)/N$8</f>
        <v>0.131716621253406</v>
      </c>
      <c r="O25" s="101">
        <f t="shared" si="8"/>
        <v>0.10157961783439491</v>
      </c>
      <c r="P25" s="101">
        <f t="shared" si="8"/>
        <v>8.9623210248681237E-2</v>
      </c>
      <c r="Q25" s="101">
        <f t="shared" si="8"/>
        <v>8.0765810276679839E-2</v>
      </c>
      <c r="R25" s="101">
        <f t="shared" si="8"/>
        <v>7.5918211836423666E-2</v>
      </c>
      <c r="S25" s="101">
        <f t="shared" si="8"/>
        <v>8.4034360189573457E-2</v>
      </c>
      <c r="T25" s="101"/>
    </row>
    <row r="26" spans="1:20">
      <c r="A26" s="97" t="s">
        <v>839</v>
      </c>
      <c r="B26" s="94"/>
      <c r="C26" s="98">
        <v>11.59</v>
      </c>
      <c r="D26" s="98">
        <v>22.95</v>
      </c>
      <c r="E26" s="98">
        <v>43.28</v>
      </c>
      <c r="F26" s="98">
        <v>59.82</v>
      </c>
      <c r="G26" s="98">
        <v>98.2</v>
      </c>
      <c r="H26" s="98">
        <v>47.16</v>
      </c>
      <c r="I26" s="90"/>
      <c r="L26" s="103"/>
      <c r="M26" s="94"/>
      <c r="N26" s="114"/>
      <c r="O26" s="101"/>
      <c r="P26" s="101"/>
      <c r="Q26" s="101"/>
      <c r="R26" s="101"/>
      <c r="S26" s="101"/>
      <c r="T26" s="101"/>
    </row>
    <row r="27" spans="1:20">
      <c r="A27" s="97" t="s">
        <v>840</v>
      </c>
      <c r="B27" s="94"/>
      <c r="C27" s="98">
        <v>1.21</v>
      </c>
      <c r="D27" s="98">
        <v>1.65</v>
      </c>
      <c r="E27" s="98">
        <v>1.03</v>
      </c>
      <c r="F27" s="98">
        <v>1.05</v>
      </c>
      <c r="G27" s="98">
        <v>6.06</v>
      </c>
      <c r="H27" s="98">
        <v>2.2000000000000002</v>
      </c>
      <c r="I27" s="90"/>
      <c r="L27" s="103"/>
      <c r="M27" s="94"/>
      <c r="N27" s="114"/>
      <c r="O27" s="101"/>
      <c r="P27" s="101"/>
      <c r="Q27" s="101"/>
      <c r="R27" s="101"/>
      <c r="S27" s="101"/>
      <c r="T27" s="101"/>
    </row>
    <row r="28" spans="1:20">
      <c r="A28" s="105" t="s">
        <v>841</v>
      </c>
      <c r="B28" s="106"/>
      <c r="C28" s="107">
        <v>20.69</v>
      </c>
      <c r="D28" s="107">
        <v>34.71</v>
      </c>
      <c r="E28" s="107">
        <v>51.28</v>
      </c>
      <c r="F28" s="107">
        <v>63.21</v>
      </c>
      <c r="G28" s="107">
        <v>85.3</v>
      </c>
      <c r="H28" s="107">
        <v>51.02</v>
      </c>
      <c r="I28" s="90" t="s">
        <v>818</v>
      </c>
      <c r="L28" s="103"/>
      <c r="M28" s="94"/>
      <c r="N28" s="101">
        <f t="shared" ref="N28:S28" si="9">C28/N$8</f>
        <v>5.6376021798365129E-2</v>
      </c>
      <c r="O28" s="101">
        <f t="shared" si="9"/>
        <v>4.4216560509554144E-2</v>
      </c>
      <c r="P28" s="101">
        <f t="shared" si="9"/>
        <v>3.8643556895252451E-2</v>
      </c>
      <c r="Q28" s="101">
        <f t="shared" si="9"/>
        <v>3.1230237154150197E-2</v>
      </c>
      <c r="R28" s="101">
        <f t="shared" si="9"/>
        <v>2.1666243332486665E-2</v>
      </c>
      <c r="S28" s="101">
        <f t="shared" si="9"/>
        <v>3.0225118483412323E-2</v>
      </c>
      <c r="T28" s="101"/>
    </row>
    <row r="29" spans="1:20">
      <c r="A29" s="97" t="s">
        <v>800</v>
      </c>
      <c r="B29" s="94" t="s">
        <v>792</v>
      </c>
      <c r="C29" s="98">
        <v>66.930000000000007</v>
      </c>
      <c r="D29" s="98">
        <v>100.74</v>
      </c>
      <c r="E29" s="98">
        <v>146.75</v>
      </c>
      <c r="F29" s="98">
        <v>202.52</v>
      </c>
      <c r="G29" s="98">
        <v>290.41000000000003</v>
      </c>
      <c r="H29" s="98">
        <v>161.44</v>
      </c>
      <c r="L29" s="103"/>
      <c r="M29" s="94"/>
      <c r="N29" s="101">
        <f t="shared" ref="N29:S29" si="10">(C29-C30-C31)/N$8</f>
        <v>0.15119891008174388</v>
      </c>
      <c r="O29" s="101">
        <f t="shared" si="10"/>
        <v>0.10672611464968151</v>
      </c>
      <c r="P29" s="101">
        <f t="shared" si="10"/>
        <v>8.8236623963828184E-2</v>
      </c>
      <c r="Q29" s="101">
        <f t="shared" si="10"/>
        <v>8.0770750988142306E-2</v>
      </c>
      <c r="R29" s="101">
        <f t="shared" si="10"/>
        <v>5.6281432562865129E-2</v>
      </c>
      <c r="S29" s="101">
        <f t="shared" si="10"/>
        <v>7.5983412322274874E-2</v>
      </c>
      <c r="T29" s="101"/>
    </row>
    <row r="30" spans="1:20">
      <c r="A30" s="97" t="s">
        <v>827</v>
      </c>
      <c r="B30" s="94"/>
      <c r="C30" s="98">
        <v>6.17</v>
      </c>
      <c r="D30" s="98">
        <v>9.6999999999999993</v>
      </c>
      <c r="E30" s="98">
        <v>15.85</v>
      </c>
      <c r="F30" s="98">
        <v>20.880000000000003</v>
      </c>
      <c r="G30" s="98">
        <v>35.46</v>
      </c>
      <c r="H30" s="98">
        <v>17.61</v>
      </c>
      <c r="L30" s="103"/>
      <c r="M30" s="94"/>
      <c r="N30" s="101">
        <f t="shared" ref="N30:S34" si="11">C30/N$8</f>
        <v>1.6811989100817437E-2</v>
      </c>
      <c r="O30" s="101">
        <f t="shared" si="11"/>
        <v>1.2356687898089171E-2</v>
      </c>
      <c r="P30" s="101">
        <f t="shared" si="11"/>
        <v>1.1944235116804822E-2</v>
      </c>
      <c r="Q30" s="101">
        <f t="shared" si="11"/>
        <v>1.0316205533596839E-2</v>
      </c>
      <c r="R30" s="101">
        <f t="shared" si="11"/>
        <v>9.0068580137160278E-3</v>
      </c>
      <c r="S30" s="101">
        <f t="shared" si="11"/>
        <v>1.0432464454976304E-2</v>
      </c>
      <c r="T30" s="101"/>
    </row>
    <row r="31" spans="1:20">
      <c r="A31" s="97" t="s">
        <v>828</v>
      </c>
      <c r="B31" s="94"/>
      <c r="C31" s="98">
        <f t="shared" ref="C31:H31" si="12">SUM(C59:C64)</f>
        <v>5.27</v>
      </c>
      <c r="D31" s="98">
        <f t="shared" si="12"/>
        <v>7.26</v>
      </c>
      <c r="E31" s="98">
        <f t="shared" si="12"/>
        <v>13.81</v>
      </c>
      <c r="F31" s="98">
        <f t="shared" si="12"/>
        <v>18.16</v>
      </c>
      <c r="G31" s="98">
        <f t="shared" si="12"/>
        <v>33.369999999999997</v>
      </c>
      <c r="H31" s="98">
        <f t="shared" si="12"/>
        <v>15.57</v>
      </c>
      <c r="L31" s="103"/>
      <c r="M31" s="94"/>
      <c r="N31" s="101">
        <f t="shared" si="11"/>
        <v>1.4359673024523159E-2</v>
      </c>
      <c r="O31" s="101">
        <f t="shared" si="11"/>
        <v>9.2484076433121017E-3</v>
      </c>
      <c r="P31" s="101">
        <f t="shared" si="11"/>
        <v>1.0406932931424265E-2</v>
      </c>
      <c r="Q31" s="101">
        <f t="shared" si="11"/>
        <v>8.9723320158102762E-3</v>
      </c>
      <c r="R31" s="101">
        <f t="shared" si="11"/>
        <v>8.4759969519939034E-3</v>
      </c>
      <c r="S31" s="101">
        <f t="shared" si="11"/>
        <v>9.2239336492891E-3</v>
      </c>
      <c r="T31" s="101"/>
    </row>
    <row r="32" spans="1:20">
      <c r="A32" s="97" t="s">
        <v>845</v>
      </c>
      <c r="B32" s="94"/>
      <c r="C32" s="98">
        <v>4.22</v>
      </c>
      <c r="D32" s="98">
        <v>3.97</v>
      </c>
      <c r="E32" s="98">
        <v>7.06</v>
      </c>
      <c r="F32" s="98">
        <v>5.58</v>
      </c>
      <c r="G32" s="98">
        <v>8.4700000000000006</v>
      </c>
      <c r="H32" s="98">
        <v>5.86</v>
      </c>
      <c r="L32" s="103"/>
      <c r="M32" s="94"/>
      <c r="N32" s="101"/>
      <c r="O32" s="101"/>
      <c r="P32" s="101"/>
      <c r="Q32" s="101"/>
      <c r="R32" s="101"/>
      <c r="S32" s="101"/>
      <c r="T32" s="101"/>
    </row>
    <row r="33" spans="1:20">
      <c r="A33" s="97" t="s">
        <v>847</v>
      </c>
      <c r="B33" s="94"/>
      <c r="C33" s="98">
        <f t="shared" ref="C33:H33" si="13">SUM(C66:C69)</f>
        <v>5.84</v>
      </c>
      <c r="D33" s="98">
        <f t="shared" si="13"/>
        <v>9.75</v>
      </c>
      <c r="E33" s="98">
        <f t="shared" si="13"/>
        <v>13.18</v>
      </c>
      <c r="F33" s="98">
        <f t="shared" si="13"/>
        <v>16.509999999999998</v>
      </c>
      <c r="G33" s="98">
        <f t="shared" si="13"/>
        <v>19.78</v>
      </c>
      <c r="H33" s="98">
        <f t="shared" si="13"/>
        <v>13.01</v>
      </c>
      <c r="L33" s="103"/>
      <c r="M33" s="94"/>
      <c r="N33" s="101"/>
      <c r="O33" s="101"/>
      <c r="P33" s="101"/>
      <c r="Q33" s="101"/>
      <c r="R33" s="101"/>
      <c r="S33" s="101"/>
      <c r="T33" s="101"/>
    </row>
    <row r="34" spans="1:20">
      <c r="A34" s="97" t="s">
        <v>802</v>
      </c>
      <c r="B34" s="94" t="s">
        <v>792</v>
      </c>
      <c r="C34" s="98">
        <v>34.65</v>
      </c>
      <c r="D34" s="98">
        <v>62.39</v>
      </c>
      <c r="E34" s="98">
        <v>110</v>
      </c>
      <c r="F34" s="98">
        <v>135.63</v>
      </c>
      <c r="G34" s="98">
        <v>240.33</v>
      </c>
      <c r="H34" s="98">
        <v>116.57</v>
      </c>
      <c r="L34" s="103"/>
      <c r="M34" s="94"/>
      <c r="N34" s="101">
        <f t="shared" si="11"/>
        <v>9.4414168937329693E-2</v>
      </c>
      <c r="O34" s="101">
        <f t="shared" si="11"/>
        <v>7.9477707006369427E-2</v>
      </c>
      <c r="P34" s="101">
        <f t="shared" si="11"/>
        <v>8.2893745290128107E-2</v>
      </c>
      <c r="Q34" s="101">
        <f t="shared" si="11"/>
        <v>6.7010869565217387E-2</v>
      </c>
      <c r="R34" s="101">
        <f t="shared" si="11"/>
        <v>6.1043942087884176E-2</v>
      </c>
      <c r="S34" s="101">
        <f t="shared" si="11"/>
        <v>6.9058056872037907E-2</v>
      </c>
      <c r="T34" s="101"/>
    </row>
    <row r="35" spans="1:20">
      <c r="A35" s="97" t="s">
        <v>803</v>
      </c>
      <c r="B35" s="94" t="s">
        <v>792</v>
      </c>
      <c r="C35" s="98">
        <f t="shared" ref="C35:H35" si="14">C12+C13+C15+C19+C20+C21+C23+C24+C25-C26-C27+C29-C32-C33+C34</f>
        <v>436.46000000000004</v>
      </c>
      <c r="D35" s="98">
        <f t="shared" si="14"/>
        <v>643.59999999999991</v>
      </c>
      <c r="E35" s="98">
        <f t="shared" si="14"/>
        <v>915.6600000000002</v>
      </c>
      <c r="F35" s="98">
        <f t="shared" si="14"/>
        <v>1175.1600000000003</v>
      </c>
      <c r="G35" s="98">
        <f t="shared" si="14"/>
        <v>1779.6299999999999</v>
      </c>
      <c r="H35" s="98">
        <f t="shared" si="14"/>
        <v>989.8900000000001</v>
      </c>
      <c r="L35" s="103"/>
      <c r="M35" s="94"/>
      <c r="N35" s="101">
        <f t="shared" ref="N35:S35" si="15">SUM(N12:N34)</f>
        <v>1.2066212534059946</v>
      </c>
      <c r="O35" s="101">
        <f t="shared" si="15"/>
        <v>0.8363821656050956</v>
      </c>
      <c r="P35" s="101">
        <f t="shared" si="15"/>
        <v>0.70892238131122842</v>
      </c>
      <c r="Q35" s="101">
        <f t="shared" si="15"/>
        <v>0.59449110671936756</v>
      </c>
      <c r="R35" s="101">
        <f t="shared" si="15"/>
        <v>0.46313690627381254</v>
      </c>
      <c r="S35" s="101">
        <f t="shared" si="15"/>
        <v>0.60020142180094782</v>
      </c>
      <c r="T35" s="101"/>
    </row>
    <row r="36" spans="1:20">
      <c r="A36" s="96" t="s">
        <v>804</v>
      </c>
      <c r="B36" s="94"/>
      <c r="L36" s="102"/>
      <c r="M36" s="94"/>
    </row>
    <row r="37" spans="1:20">
      <c r="A37" s="97" t="s">
        <v>805</v>
      </c>
      <c r="B37" s="94" t="s">
        <v>792</v>
      </c>
      <c r="C37" s="98">
        <v>-0.47</v>
      </c>
      <c r="D37" s="98">
        <v>30.37</v>
      </c>
      <c r="E37" s="98">
        <v>141.32</v>
      </c>
      <c r="F37" s="98">
        <v>310.58</v>
      </c>
      <c r="G37" s="98">
        <v>819.32</v>
      </c>
      <c r="H37" s="98">
        <v>260.19</v>
      </c>
      <c r="L37" s="103"/>
      <c r="M37" s="94"/>
      <c r="N37" s="99"/>
      <c r="O37" s="99"/>
      <c r="P37" s="99"/>
      <c r="Q37" s="99"/>
      <c r="R37" s="99"/>
      <c r="S37" s="99"/>
    </row>
    <row r="38" spans="1:20">
      <c r="A38" s="97" t="s">
        <v>808</v>
      </c>
      <c r="B38" s="94" t="s">
        <v>792</v>
      </c>
      <c r="C38" s="98">
        <v>6.03</v>
      </c>
      <c r="D38" s="98">
        <v>15.82</v>
      </c>
      <c r="E38" s="98">
        <v>41</v>
      </c>
      <c r="F38" s="98">
        <v>69.209999999999994</v>
      </c>
      <c r="G38" s="98">
        <v>114.53</v>
      </c>
      <c r="H38" s="98">
        <v>49.31</v>
      </c>
      <c r="L38" s="103"/>
      <c r="M38" s="94"/>
      <c r="N38" s="99"/>
      <c r="O38" s="99"/>
      <c r="P38" s="99"/>
      <c r="Q38" s="99"/>
      <c r="R38" s="99"/>
      <c r="S38" s="99"/>
    </row>
    <row r="39" spans="1:20">
      <c r="A39" s="97" t="s">
        <v>806</v>
      </c>
      <c r="B39" s="94" t="s">
        <v>792</v>
      </c>
      <c r="C39" s="98">
        <v>24.45</v>
      </c>
      <c r="D39" s="98">
        <v>9.27</v>
      </c>
      <c r="E39" s="98">
        <v>42.24</v>
      </c>
      <c r="F39" s="98">
        <v>92.45</v>
      </c>
      <c r="G39" s="98">
        <v>200.18</v>
      </c>
      <c r="H39" s="98">
        <v>73.73</v>
      </c>
      <c r="L39" s="103"/>
      <c r="M39" s="94"/>
    </row>
    <row r="40" spans="1:20">
      <c r="A40" s="94" t="s">
        <v>807</v>
      </c>
      <c r="B40" s="94"/>
      <c r="C40" s="113"/>
      <c r="D40" s="113"/>
      <c r="E40" s="113"/>
      <c r="F40" s="113"/>
      <c r="G40" s="113"/>
      <c r="H40" s="113"/>
      <c r="L40" s="104"/>
      <c r="M40" s="94"/>
      <c r="N40" s="99"/>
      <c r="O40" s="99"/>
      <c r="P40" s="99"/>
      <c r="Q40" s="99"/>
      <c r="R40" s="99"/>
      <c r="S40" s="99"/>
    </row>
    <row r="41" spans="1:20">
      <c r="A41" s="95" t="s">
        <v>855</v>
      </c>
      <c r="B41" s="94"/>
      <c r="L41" s="104"/>
      <c r="M41" s="94"/>
      <c r="N41" s="99"/>
      <c r="O41" s="99"/>
      <c r="P41" s="99"/>
      <c r="Q41" s="99"/>
      <c r="R41" s="99"/>
      <c r="S41" s="99"/>
    </row>
    <row r="42" spans="1:20">
      <c r="A42" s="96" t="s">
        <v>791</v>
      </c>
      <c r="B42" s="94"/>
      <c r="L42" s="104"/>
      <c r="M42" s="94" t="s">
        <v>824</v>
      </c>
      <c r="N42" s="109">
        <f t="shared" ref="N42:S42" si="16">SUM(N14,N16:N17,N18)</f>
        <v>0.33019073569482282</v>
      </c>
      <c r="O42" s="109">
        <f t="shared" si="16"/>
        <v>0.2301783439490446</v>
      </c>
      <c r="P42" s="109">
        <f t="shared" si="16"/>
        <v>0.17885455915599097</v>
      </c>
      <c r="Q42" s="109">
        <f t="shared" si="16"/>
        <v>0.14470849802371541</v>
      </c>
      <c r="R42" s="109">
        <f t="shared" si="16"/>
        <v>9.5039370078740137E-2</v>
      </c>
      <c r="S42" s="109">
        <f t="shared" si="16"/>
        <v>0.14289691943127963</v>
      </c>
    </row>
    <row r="43" spans="1:20">
      <c r="A43" s="97" t="s">
        <v>835</v>
      </c>
      <c r="B43" s="94" t="s">
        <v>792</v>
      </c>
      <c r="C43" s="99">
        <f t="shared" ref="C43:H44" si="17">C12</f>
        <v>22.34</v>
      </c>
      <c r="D43" s="99">
        <f t="shared" si="17"/>
        <v>28.11</v>
      </c>
      <c r="E43" s="99">
        <f t="shared" si="17"/>
        <v>31.44</v>
      </c>
      <c r="F43" s="99">
        <f t="shared" si="17"/>
        <v>36.549999999999997</v>
      </c>
      <c r="G43" s="99">
        <f t="shared" si="17"/>
        <v>44.21</v>
      </c>
      <c r="H43" s="99">
        <f t="shared" si="17"/>
        <v>32.520000000000003</v>
      </c>
      <c r="L43" s="104"/>
      <c r="M43" s="94" t="s">
        <v>724</v>
      </c>
      <c r="N43" s="109">
        <f t="shared" ref="N43:S43" si="18">N15</f>
        <v>2.9019073569482291E-2</v>
      </c>
      <c r="O43" s="109">
        <f t="shared" si="18"/>
        <v>1.9885350318471336E-2</v>
      </c>
      <c r="P43" s="109">
        <f t="shared" si="18"/>
        <v>1.9811605124340617E-2</v>
      </c>
      <c r="Q43" s="109">
        <f t="shared" si="18"/>
        <v>1.8952569169960475E-2</v>
      </c>
      <c r="R43" s="109">
        <f t="shared" si="18"/>
        <v>1.7523495046990092E-2</v>
      </c>
      <c r="S43" s="109">
        <f t="shared" si="18"/>
        <v>1.8939573459715638E-2</v>
      </c>
    </row>
    <row r="44" spans="1:20">
      <c r="A44" s="97" t="s">
        <v>836</v>
      </c>
      <c r="B44" s="94" t="s">
        <v>792</v>
      </c>
      <c r="C44" s="99">
        <f t="shared" si="17"/>
        <v>131.83000000000001</v>
      </c>
      <c r="D44" s="99">
        <f t="shared" si="17"/>
        <v>196.29999999999995</v>
      </c>
      <c r="E44" s="99">
        <f t="shared" si="17"/>
        <v>263.63</v>
      </c>
      <c r="F44" s="99">
        <f t="shared" si="17"/>
        <v>331.25</v>
      </c>
      <c r="G44" s="99">
        <f t="shared" si="17"/>
        <v>443.15999999999997</v>
      </c>
      <c r="H44" s="99">
        <f t="shared" si="17"/>
        <v>273.17999999999995</v>
      </c>
      <c r="L44" s="103"/>
      <c r="M44" s="94" t="s">
        <v>816</v>
      </c>
      <c r="N44" s="76">
        <f t="shared" ref="N44:S44" si="19">N19</f>
        <v>4.1471389645776568E-2</v>
      </c>
      <c r="O44" s="76">
        <f t="shared" si="19"/>
        <v>3.3554140127388533E-2</v>
      </c>
      <c r="P44" s="76">
        <f t="shared" si="19"/>
        <v>2.9253956292388847E-2</v>
      </c>
      <c r="Q44" s="76">
        <f t="shared" si="19"/>
        <v>2.4975296442687745E-2</v>
      </c>
      <c r="R44" s="76">
        <f t="shared" si="19"/>
        <v>2.3121666243332489E-2</v>
      </c>
      <c r="S44" s="76">
        <f t="shared" si="19"/>
        <v>2.6291469194312796E-2</v>
      </c>
    </row>
    <row r="45" spans="1:20">
      <c r="A45" s="97" t="s">
        <v>724</v>
      </c>
      <c r="B45" s="94" t="s">
        <v>792</v>
      </c>
      <c r="C45" s="99">
        <f t="shared" ref="C45:H45" si="20">C15</f>
        <v>10.65</v>
      </c>
      <c r="D45" s="99">
        <f t="shared" si="20"/>
        <v>15.61</v>
      </c>
      <c r="E45" s="99">
        <f t="shared" si="20"/>
        <v>26.29</v>
      </c>
      <c r="F45" s="99">
        <f t="shared" si="20"/>
        <v>38.36</v>
      </c>
      <c r="G45" s="99">
        <f t="shared" si="20"/>
        <v>68.989999999999995</v>
      </c>
      <c r="H45" s="99">
        <f t="shared" si="20"/>
        <v>31.97</v>
      </c>
      <c r="L45" s="103"/>
      <c r="M45" s="94"/>
      <c r="N45" s="76"/>
      <c r="O45" s="76"/>
      <c r="P45" s="76"/>
      <c r="Q45" s="76"/>
      <c r="R45" s="76"/>
      <c r="S45" s="76"/>
    </row>
    <row r="46" spans="1:20">
      <c r="A46" s="97" t="s">
        <v>796</v>
      </c>
      <c r="B46" s="94" t="s">
        <v>792</v>
      </c>
      <c r="C46" s="99">
        <f t="shared" ref="C46:H47" si="21">C19</f>
        <v>15.22</v>
      </c>
      <c r="D46" s="99">
        <f t="shared" si="21"/>
        <v>26.34</v>
      </c>
      <c r="E46" s="99">
        <f t="shared" si="21"/>
        <v>38.82</v>
      </c>
      <c r="F46" s="99">
        <f t="shared" si="21"/>
        <v>50.55</v>
      </c>
      <c r="G46" s="99">
        <f t="shared" si="21"/>
        <v>91.03</v>
      </c>
      <c r="H46" s="99">
        <f t="shared" si="21"/>
        <v>44.38</v>
      </c>
      <c r="L46" s="103"/>
      <c r="M46" s="94" t="s">
        <v>819</v>
      </c>
      <c r="N46" s="76">
        <f t="shared" ref="N46:S47" si="22">N20</f>
        <v>7.4441416893732973E-2</v>
      </c>
      <c r="O46" s="76">
        <f t="shared" si="22"/>
        <v>5.0394904458598726E-2</v>
      </c>
      <c r="P46" s="76">
        <f t="shared" si="22"/>
        <v>3.7264506405425772E-2</v>
      </c>
      <c r="Q46" s="76">
        <f t="shared" si="22"/>
        <v>3.3552371541501973E-2</v>
      </c>
      <c r="R46" s="76">
        <f t="shared" si="22"/>
        <v>2.7703835407670813E-2</v>
      </c>
      <c r="S46" s="76">
        <f t="shared" si="22"/>
        <v>3.474526066350711E-2</v>
      </c>
    </row>
    <row r="47" spans="1:20">
      <c r="A47" s="97" t="s">
        <v>797</v>
      </c>
      <c r="B47" s="94" t="s">
        <v>792</v>
      </c>
      <c r="C47" s="99">
        <f t="shared" si="21"/>
        <v>27.32</v>
      </c>
      <c r="D47" s="99">
        <f t="shared" si="21"/>
        <v>39.56</v>
      </c>
      <c r="E47" s="99">
        <f t="shared" si="21"/>
        <v>49.45</v>
      </c>
      <c r="F47" s="99">
        <f t="shared" si="21"/>
        <v>67.91</v>
      </c>
      <c r="G47" s="99">
        <f t="shared" si="21"/>
        <v>109.07</v>
      </c>
      <c r="H47" s="99">
        <f t="shared" si="21"/>
        <v>58.65</v>
      </c>
      <c r="L47" s="102"/>
      <c r="M47" s="94" t="s">
        <v>820</v>
      </c>
      <c r="N47" s="76">
        <f t="shared" si="22"/>
        <v>0.10125340599455041</v>
      </c>
      <c r="O47" s="76">
        <f t="shared" si="22"/>
        <v>6.2866242038216558E-2</v>
      </c>
      <c r="P47" s="76">
        <f t="shared" si="22"/>
        <v>4.6895252449133382E-2</v>
      </c>
      <c r="Q47" s="76">
        <f t="shared" si="22"/>
        <v>3.8927865612648223E-2</v>
      </c>
      <c r="R47" s="76">
        <f t="shared" si="22"/>
        <v>2.8496316992633986E-2</v>
      </c>
      <c r="S47" s="76">
        <f t="shared" si="22"/>
        <v>4.0242890995260669E-2</v>
      </c>
    </row>
    <row r="48" spans="1:20">
      <c r="A48" s="97" t="s">
        <v>798</v>
      </c>
      <c r="B48" s="94" t="s">
        <v>792</v>
      </c>
      <c r="C48" s="99">
        <f t="shared" ref="C48:H48" si="23">C21-C22</f>
        <v>17.869999999999997</v>
      </c>
      <c r="D48" s="99">
        <f t="shared" si="23"/>
        <v>25.48</v>
      </c>
      <c r="E48" s="99">
        <f t="shared" si="23"/>
        <v>30.139999999999993</v>
      </c>
      <c r="F48" s="99">
        <f t="shared" si="23"/>
        <v>41.790000000000006</v>
      </c>
      <c r="G48" s="99">
        <f t="shared" si="23"/>
        <v>64.61</v>
      </c>
      <c r="H48" s="99">
        <f t="shared" si="23"/>
        <v>35.970000000000006</v>
      </c>
      <c r="I48" s="99"/>
      <c r="L48" s="103"/>
      <c r="M48" s="94" t="s">
        <v>821</v>
      </c>
      <c r="N48" s="76">
        <f t="shared" ref="N48:S49" si="24">N24</f>
        <v>0.10449591280653951</v>
      </c>
      <c r="O48" s="76">
        <f t="shared" si="24"/>
        <v>5.0089171974522291E-2</v>
      </c>
      <c r="P48" s="76">
        <f t="shared" si="24"/>
        <v>5.1401657874905797E-2</v>
      </c>
      <c r="Q48" s="76">
        <f t="shared" si="24"/>
        <v>3.6250000000000004E-2</v>
      </c>
      <c r="R48" s="76">
        <f t="shared" si="24"/>
        <v>2.7630175260350522E-2</v>
      </c>
      <c r="S48" s="76">
        <f t="shared" si="24"/>
        <v>3.886255924170616E-2</v>
      </c>
    </row>
    <row r="49" spans="1:19">
      <c r="A49" s="97" t="s">
        <v>837</v>
      </c>
      <c r="B49" s="94" t="s">
        <v>792</v>
      </c>
      <c r="C49" s="99">
        <f t="shared" ref="C49:H49" si="25">C22+C23</f>
        <v>25.13</v>
      </c>
      <c r="D49" s="99">
        <f t="shared" si="25"/>
        <v>33.620000000000005</v>
      </c>
      <c r="E49" s="99">
        <f t="shared" si="25"/>
        <v>45.27</v>
      </c>
      <c r="F49" s="99">
        <f t="shared" si="25"/>
        <v>53.51</v>
      </c>
      <c r="G49" s="99">
        <f t="shared" si="25"/>
        <v>67.36</v>
      </c>
      <c r="H49" s="99">
        <f t="shared" si="25"/>
        <v>44.97</v>
      </c>
      <c r="L49" s="104"/>
      <c r="M49" s="94" t="s">
        <v>822</v>
      </c>
      <c r="N49" s="76">
        <f t="shared" si="24"/>
        <v>0.131716621253406</v>
      </c>
      <c r="O49" s="76">
        <f t="shared" si="24"/>
        <v>0.10157961783439491</v>
      </c>
      <c r="P49" s="76">
        <f t="shared" si="24"/>
        <v>8.9623210248681237E-2</v>
      </c>
      <c r="Q49" s="76">
        <f t="shared" si="24"/>
        <v>8.0765810276679839E-2</v>
      </c>
      <c r="R49" s="76">
        <f t="shared" si="24"/>
        <v>7.5918211836423666E-2</v>
      </c>
      <c r="S49" s="76">
        <f t="shared" si="24"/>
        <v>8.4034360189573457E-2</v>
      </c>
    </row>
    <row r="50" spans="1:19">
      <c r="A50" s="97" t="s">
        <v>799</v>
      </c>
      <c r="B50" s="94" t="s">
        <v>792</v>
      </c>
      <c r="C50" s="99">
        <f t="shared" ref="C50:H50" si="26">C24</f>
        <v>38.35</v>
      </c>
      <c r="D50" s="99">
        <f t="shared" si="26"/>
        <v>39.32</v>
      </c>
      <c r="E50" s="99">
        <f t="shared" si="26"/>
        <v>68.209999999999994</v>
      </c>
      <c r="F50" s="99">
        <f t="shared" si="26"/>
        <v>73.37</v>
      </c>
      <c r="G50" s="99">
        <f t="shared" si="26"/>
        <v>108.78</v>
      </c>
      <c r="H50" s="99">
        <f t="shared" si="26"/>
        <v>65.599999999999994</v>
      </c>
      <c r="L50" s="104"/>
      <c r="M50" s="94" t="s">
        <v>719</v>
      </c>
      <c r="N50" s="76">
        <f t="shared" ref="N50:S53" si="27">N28</f>
        <v>5.6376021798365129E-2</v>
      </c>
      <c r="O50" s="76">
        <f t="shared" si="27"/>
        <v>4.4216560509554144E-2</v>
      </c>
      <c r="P50" s="76">
        <f t="shared" si="27"/>
        <v>3.8643556895252451E-2</v>
      </c>
      <c r="Q50" s="76">
        <f t="shared" si="27"/>
        <v>3.1230237154150197E-2</v>
      </c>
      <c r="R50" s="76">
        <f t="shared" si="27"/>
        <v>2.1666243332486665E-2</v>
      </c>
      <c r="S50" s="76">
        <f t="shared" si="27"/>
        <v>3.0225118483412323E-2</v>
      </c>
    </row>
    <row r="51" spans="1:19">
      <c r="A51" s="97" t="s">
        <v>842</v>
      </c>
      <c r="B51" s="94" t="s">
        <v>792</v>
      </c>
      <c r="C51" s="99">
        <f t="shared" ref="C51:H51" si="28">C25-C26-C27-C28</f>
        <v>35.539999999999992</v>
      </c>
      <c r="D51" s="99">
        <f t="shared" si="28"/>
        <v>55.139999999999993</v>
      </c>
      <c r="E51" s="99">
        <f t="shared" si="28"/>
        <v>74.62</v>
      </c>
      <c r="F51" s="99">
        <f t="shared" si="28"/>
        <v>102.6</v>
      </c>
      <c r="G51" s="99">
        <f t="shared" si="28"/>
        <v>194.63</v>
      </c>
      <c r="H51" s="99">
        <f t="shared" si="28"/>
        <v>92.490000000000009</v>
      </c>
      <c r="L51" s="104"/>
      <c r="M51" s="94" t="s">
        <v>826</v>
      </c>
      <c r="N51" s="109">
        <f t="shared" si="27"/>
        <v>0.15119891008174388</v>
      </c>
      <c r="O51" s="109">
        <f t="shared" si="27"/>
        <v>0.10672611464968151</v>
      </c>
      <c r="P51" s="109">
        <f t="shared" si="27"/>
        <v>8.8236623963828184E-2</v>
      </c>
      <c r="Q51" s="109">
        <f t="shared" si="27"/>
        <v>8.0770750988142306E-2</v>
      </c>
      <c r="R51" s="109">
        <f t="shared" si="27"/>
        <v>5.6281432562865129E-2</v>
      </c>
      <c r="S51" s="109">
        <f t="shared" si="27"/>
        <v>7.5983412322274874E-2</v>
      </c>
    </row>
    <row r="52" spans="1:19">
      <c r="A52" s="97" t="s">
        <v>843</v>
      </c>
      <c r="B52" s="94" t="s">
        <v>792</v>
      </c>
      <c r="C52" s="99">
        <f t="shared" ref="C52:H52" si="29">C28</f>
        <v>20.69</v>
      </c>
      <c r="D52" s="99">
        <f t="shared" si="29"/>
        <v>34.71</v>
      </c>
      <c r="E52" s="99">
        <f t="shared" si="29"/>
        <v>51.28</v>
      </c>
      <c r="F52" s="99">
        <f t="shared" si="29"/>
        <v>63.21</v>
      </c>
      <c r="G52" s="99">
        <f t="shared" si="29"/>
        <v>85.3</v>
      </c>
      <c r="H52" s="99">
        <f t="shared" si="29"/>
        <v>51.02</v>
      </c>
      <c r="L52" s="104"/>
      <c r="M52" s="94" t="s">
        <v>726</v>
      </c>
      <c r="N52" s="109">
        <f t="shared" si="27"/>
        <v>1.6811989100817437E-2</v>
      </c>
      <c r="O52" s="109">
        <f t="shared" si="27"/>
        <v>1.2356687898089171E-2</v>
      </c>
      <c r="P52" s="109">
        <f t="shared" si="27"/>
        <v>1.1944235116804822E-2</v>
      </c>
      <c r="Q52" s="109">
        <f t="shared" si="27"/>
        <v>1.0316205533596839E-2</v>
      </c>
      <c r="R52" s="109">
        <f t="shared" si="27"/>
        <v>9.0068580137160278E-3</v>
      </c>
      <c r="S52" s="109">
        <f t="shared" si="27"/>
        <v>1.0432464454976304E-2</v>
      </c>
    </row>
    <row r="53" spans="1:19">
      <c r="A53" s="97" t="s">
        <v>844</v>
      </c>
      <c r="B53" s="94" t="s">
        <v>792</v>
      </c>
      <c r="C53" s="99">
        <f t="shared" ref="C53:H53" si="30">C29-SUM(C30:C33)</f>
        <v>45.430000000000007</v>
      </c>
      <c r="D53" s="99">
        <f t="shared" si="30"/>
        <v>70.06</v>
      </c>
      <c r="E53" s="99">
        <f t="shared" si="30"/>
        <v>96.85</v>
      </c>
      <c r="F53" s="99">
        <f t="shared" si="30"/>
        <v>141.39000000000001</v>
      </c>
      <c r="G53" s="99">
        <f t="shared" si="30"/>
        <v>193.33000000000004</v>
      </c>
      <c r="H53" s="99">
        <f t="shared" si="30"/>
        <v>109.39</v>
      </c>
      <c r="L53" s="103"/>
      <c r="M53" s="94" t="s">
        <v>738</v>
      </c>
      <c r="N53" s="109">
        <f t="shared" si="27"/>
        <v>1.4359673024523159E-2</v>
      </c>
      <c r="O53" s="109">
        <f t="shared" si="27"/>
        <v>9.2484076433121017E-3</v>
      </c>
      <c r="P53" s="109">
        <f t="shared" si="27"/>
        <v>1.0406932931424265E-2</v>
      </c>
      <c r="Q53" s="109">
        <f t="shared" si="27"/>
        <v>8.9723320158102762E-3</v>
      </c>
      <c r="R53" s="109">
        <f t="shared" si="27"/>
        <v>8.4759969519939034E-3</v>
      </c>
      <c r="S53" s="109">
        <f t="shared" si="27"/>
        <v>9.2239336492891E-3</v>
      </c>
    </row>
    <row r="54" spans="1:19">
      <c r="A54" s="97" t="s">
        <v>726</v>
      </c>
      <c r="B54" s="94" t="s">
        <v>792</v>
      </c>
      <c r="C54" s="99">
        <f t="shared" ref="C54:H55" si="31">C30</f>
        <v>6.17</v>
      </c>
      <c r="D54" s="99">
        <f t="shared" si="31"/>
        <v>9.6999999999999993</v>
      </c>
      <c r="E54" s="99">
        <f t="shared" si="31"/>
        <v>15.85</v>
      </c>
      <c r="F54" s="99">
        <f t="shared" si="31"/>
        <v>20.880000000000003</v>
      </c>
      <c r="G54" s="99">
        <f t="shared" si="31"/>
        <v>35.46</v>
      </c>
      <c r="H54" s="99">
        <f t="shared" si="31"/>
        <v>17.61</v>
      </c>
      <c r="L54" s="103"/>
      <c r="M54" s="94" t="s">
        <v>723</v>
      </c>
      <c r="N54" s="109">
        <f t="shared" ref="N54:S54" si="32">N34</f>
        <v>9.4414168937329693E-2</v>
      </c>
      <c r="O54" s="109">
        <f t="shared" si="32"/>
        <v>7.9477707006369427E-2</v>
      </c>
      <c r="P54" s="109">
        <f t="shared" si="32"/>
        <v>8.2893745290128107E-2</v>
      </c>
      <c r="Q54" s="109">
        <f t="shared" si="32"/>
        <v>6.7010869565217387E-2</v>
      </c>
      <c r="R54" s="109">
        <f t="shared" si="32"/>
        <v>6.1043942087884176E-2</v>
      </c>
      <c r="S54" s="109">
        <f t="shared" si="32"/>
        <v>6.9058056872037907E-2</v>
      </c>
    </row>
    <row r="55" spans="1:19">
      <c r="A55" s="97" t="s">
        <v>854</v>
      </c>
      <c r="B55" s="94" t="s">
        <v>792</v>
      </c>
      <c r="C55" s="99">
        <f t="shared" si="31"/>
        <v>5.27</v>
      </c>
      <c r="D55" s="99">
        <f t="shared" si="31"/>
        <v>7.26</v>
      </c>
      <c r="E55" s="99">
        <f t="shared" si="31"/>
        <v>13.81</v>
      </c>
      <c r="F55" s="99">
        <f t="shared" si="31"/>
        <v>18.16</v>
      </c>
      <c r="G55" s="99">
        <f t="shared" si="31"/>
        <v>33.369999999999997</v>
      </c>
      <c r="H55" s="99">
        <f t="shared" si="31"/>
        <v>15.57</v>
      </c>
      <c r="L55" s="104"/>
      <c r="M55" s="94" t="s">
        <v>722</v>
      </c>
      <c r="N55" s="76">
        <f t="shared" ref="N55:S55" si="33">N12</f>
        <v>6.0871934604904629E-2</v>
      </c>
      <c r="O55" s="76">
        <f t="shared" si="33"/>
        <v>3.5808917197452231E-2</v>
      </c>
      <c r="P55" s="76">
        <f t="shared" si="33"/>
        <v>2.369253956292389E-2</v>
      </c>
      <c r="Q55" s="76">
        <f t="shared" si="33"/>
        <v>1.8058300395256917E-2</v>
      </c>
      <c r="R55" s="76">
        <f t="shared" si="33"/>
        <v>1.1229362458724917E-2</v>
      </c>
      <c r="S55" s="76">
        <f t="shared" si="33"/>
        <v>1.9265402843601898E-2</v>
      </c>
    </row>
    <row r="56" spans="1:19">
      <c r="A56" s="97" t="s">
        <v>723</v>
      </c>
      <c r="B56" s="94" t="s">
        <v>792</v>
      </c>
      <c r="C56" s="99">
        <f t="shared" ref="C56:H56" si="34">C34</f>
        <v>34.65</v>
      </c>
      <c r="D56" s="99">
        <f t="shared" si="34"/>
        <v>62.39</v>
      </c>
      <c r="E56" s="99">
        <f t="shared" si="34"/>
        <v>110</v>
      </c>
      <c r="F56" s="99">
        <f t="shared" si="34"/>
        <v>135.63</v>
      </c>
      <c r="G56" s="99">
        <f t="shared" si="34"/>
        <v>240.33</v>
      </c>
      <c r="H56" s="99">
        <f t="shared" si="34"/>
        <v>116.57</v>
      </c>
      <c r="L56" s="104"/>
      <c r="N56" s="76">
        <f t="shared" ref="N56:S56" si="35">SUM(N42:N55)</f>
        <v>1.2066212534059946</v>
      </c>
      <c r="O56" s="76">
        <f t="shared" si="35"/>
        <v>0.83638216560509571</v>
      </c>
      <c r="P56" s="76">
        <f t="shared" si="35"/>
        <v>0.70892238131122842</v>
      </c>
      <c r="Q56" s="76">
        <f t="shared" si="35"/>
        <v>0.59449110671936756</v>
      </c>
      <c r="R56" s="76">
        <f t="shared" si="35"/>
        <v>0.46313690627381254</v>
      </c>
      <c r="S56" s="76">
        <f t="shared" si="35"/>
        <v>0.60020142180094782</v>
      </c>
    </row>
    <row r="57" spans="1:19">
      <c r="A57" s="97"/>
      <c r="B57" s="94" t="s">
        <v>792</v>
      </c>
      <c r="C57" s="99">
        <f t="shared" ref="C57:H57" si="36">SUM(C43:C56)</f>
        <v>436.46</v>
      </c>
      <c r="D57" s="99">
        <f t="shared" si="36"/>
        <v>643.6</v>
      </c>
      <c r="E57" s="99">
        <f t="shared" si="36"/>
        <v>915.66</v>
      </c>
      <c r="F57" s="99">
        <f t="shared" si="36"/>
        <v>1175.1599999999999</v>
      </c>
      <c r="G57" s="99">
        <f t="shared" si="36"/>
        <v>1779.6299999999997</v>
      </c>
      <c r="H57" s="99">
        <f t="shared" si="36"/>
        <v>989.8900000000001</v>
      </c>
      <c r="L57" s="103"/>
      <c r="M57" s="94"/>
      <c r="N57" s="99"/>
      <c r="O57" s="99"/>
      <c r="P57" s="99"/>
      <c r="Q57" s="99"/>
      <c r="R57" s="99"/>
      <c r="S57" s="99"/>
    </row>
    <row r="58" spans="1:19">
      <c r="C58" s="113"/>
      <c r="D58" s="113"/>
      <c r="E58" s="113"/>
      <c r="F58" s="113"/>
      <c r="G58" s="113"/>
      <c r="H58" s="113"/>
      <c r="L58" s="91"/>
      <c r="M58" s="94"/>
      <c r="N58" s="100"/>
      <c r="O58" s="100"/>
      <c r="P58" s="100"/>
      <c r="Q58" s="100"/>
      <c r="R58" s="100"/>
      <c r="S58" s="100"/>
    </row>
    <row r="59" spans="1:19">
      <c r="A59" s="90" t="s">
        <v>849</v>
      </c>
      <c r="C59" s="116">
        <v>2.48</v>
      </c>
      <c r="D59" s="116">
        <v>3.55</v>
      </c>
      <c r="E59" s="116">
        <v>6.73</v>
      </c>
      <c r="F59" s="116">
        <v>9.07</v>
      </c>
      <c r="G59" s="116">
        <v>16.82</v>
      </c>
      <c r="H59" s="116">
        <v>7.73</v>
      </c>
      <c r="L59" s="91"/>
      <c r="M59" s="94"/>
    </row>
    <row r="60" spans="1:19">
      <c r="C60" s="118">
        <v>0.72</v>
      </c>
      <c r="D60" s="119">
        <v>0.55000000000000004</v>
      </c>
      <c r="E60" s="119">
        <v>0.83</v>
      </c>
      <c r="F60" s="116">
        <v>1.65</v>
      </c>
      <c r="G60" s="116">
        <v>2.59</v>
      </c>
      <c r="H60" s="116">
        <v>1.27</v>
      </c>
      <c r="L60" s="102"/>
      <c r="M60" s="94"/>
      <c r="N60" s="99"/>
      <c r="O60" s="99"/>
      <c r="P60" s="99"/>
      <c r="Q60" s="99"/>
      <c r="R60" s="99"/>
      <c r="S60" s="99"/>
    </row>
    <row r="61" spans="1:19">
      <c r="C61" s="119">
        <v>0.63</v>
      </c>
      <c r="D61" s="116">
        <v>1.07</v>
      </c>
      <c r="E61" s="116">
        <v>1.45</v>
      </c>
      <c r="F61" s="116">
        <v>1.1499999999999999</v>
      </c>
      <c r="G61" s="119">
        <v>2.09</v>
      </c>
      <c r="H61" s="116">
        <v>1.28</v>
      </c>
      <c r="L61" s="102"/>
      <c r="M61" s="94"/>
      <c r="N61" s="99"/>
      <c r="O61" s="99"/>
      <c r="P61" s="99"/>
      <c r="Q61" s="99"/>
      <c r="R61" s="99"/>
      <c r="S61" s="99"/>
    </row>
    <row r="62" spans="1:19">
      <c r="C62" s="118">
        <v>0.04</v>
      </c>
      <c r="D62" s="118">
        <v>0.89</v>
      </c>
      <c r="E62" s="118">
        <v>0.31</v>
      </c>
      <c r="F62" s="119">
        <v>1.29</v>
      </c>
      <c r="G62" s="119">
        <v>0.68</v>
      </c>
      <c r="H62" s="119">
        <v>0.64</v>
      </c>
      <c r="L62" s="102"/>
      <c r="M62" s="94"/>
    </row>
    <row r="63" spans="1:19">
      <c r="C63" s="116">
        <v>1.4</v>
      </c>
      <c r="D63" s="116">
        <v>1.0900000000000001</v>
      </c>
      <c r="E63" s="119">
        <v>4.49</v>
      </c>
      <c r="F63" s="116">
        <v>4.24</v>
      </c>
      <c r="G63" s="116">
        <v>11.14</v>
      </c>
      <c r="H63" s="116">
        <v>4.47</v>
      </c>
      <c r="L63" s="103"/>
      <c r="M63" s="94"/>
      <c r="N63" s="99"/>
      <c r="O63" s="99"/>
      <c r="P63" s="99"/>
      <c r="Q63" s="99"/>
      <c r="R63" s="99"/>
      <c r="S63" s="99"/>
    </row>
    <row r="64" spans="1:19">
      <c r="C64" s="116" t="s">
        <v>848</v>
      </c>
      <c r="D64" s="118">
        <v>0.11</v>
      </c>
      <c r="E64" s="116" t="s">
        <v>848</v>
      </c>
      <c r="F64" s="118">
        <v>0.76</v>
      </c>
      <c r="G64" s="118">
        <v>0.05</v>
      </c>
      <c r="H64" s="118">
        <v>0.18</v>
      </c>
      <c r="L64" s="103"/>
      <c r="M64" s="94"/>
      <c r="N64" s="99"/>
      <c r="O64" s="99"/>
      <c r="P64" s="99"/>
      <c r="Q64" s="99"/>
      <c r="R64" s="99"/>
      <c r="S64" s="99"/>
    </row>
    <row r="65" spans="1:19">
      <c r="L65" s="103"/>
      <c r="M65" s="94"/>
      <c r="N65" s="99"/>
      <c r="O65" s="99"/>
      <c r="P65" s="99"/>
      <c r="Q65" s="99"/>
      <c r="R65" s="99"/>
      <c r="S65" s="99"/>
    </row>
    <row r="66" spans="1:19">
      <c r="A66" s="120" t="s">
        <v>850</v>
      </c>
      <c r="C66" s="116">
        <v>2.58</v>
      </c>
      <c r="D66" s="116">
        <v>3.81</v>
      </c>
      <c r="E66" s="116">
        <v>5.08</v>
      </c>
      <c r="F66" s="116">
        <v>6.37</v>
      </c>
      <c r="G66" s="116">
        <v>8.35</v>
      </c>
      <c r="H66" s="116">
        <v>5.24</v>
      </c>
      <c r="L66" s="103"/>
      <c r="M66" s="94"/>
      <c r="N66" s="99"/>
      <c r="O66" s="99"/>
      <c r="P66" s="99"/>
      <c r="Q66" s="99"/>
      <c r="R66" s="99"/>
      <c r="S66" s="99"/>
    </row>
    <row r="67" spans="1:19">
      <c r="A67" s="120" t="s">
        <v>851</v>
      </c>
      <c r="C67" s="116">
        <v>3.09</v>
      </c>
      <c r="D67" s="116">
        <v>5.6</v>
      </c>
      <c r="E67" s="116">
        <v>7.64</v>
      </c>
      <c r="F67" s="116">
        <v>8.9</v>
      </c>
      <c r="G67" s="116">
        <v>10.18</v>
      </c>
      <c r="H67" s="116">
        <v>7.08</v>
      </c>
      <c r="L67" s="91"/>
      <c r="M67" s="94"/>
    </row>
    <row r="68" spans="1:19">
      <c r="A68" s="120" t="s">
        <v>852</v>
      </c>
      <c r="C68" s="119">
        <v>0.12</v>
      </c>
      <c r="D68" s="119">
        <v>0.2</v>
      </c>
      <c r="E68" s="119">
        <v>0.31</v>
      </c>
      <c r="F68" s="119">
        <v>0.79</v>
      </c>
      <c r="G68" s="119">
        <v>0.68</v>
      </c>
      <c r="H68" s="116">
        <v>0.42</v>
      </c>
      <c r="L68" s="102"/>
      <c r="M68" s="94"/>
    </row>
    <row r="69" spans="1:19">
      <c r="A69" s="120" t="s">
        <v>853</v>
      </c>
      <c r="C69" s="118">
        <v>0.05</v>
      </c>
      <c r="D69" s="119">
        <v>0.14000000000000001</v>
      </c>
      <c r="E69" s="119">
        <v>0.15</v>
      </c>
      <c r="F69" s="119">
        <v>0.45</v>
      </c>
      <c r="G69" s="116">
        <v>0.56999999999999995</v>
      </c>
      <c r="H69" s="116">
        <v>0.27</v>
      </c>
      <c r="L69" s="103"/>
      <c r="M69" s="94"/>
      <c r="N69" s="99"/>
      <c r="O69" s="99"/>
      <c r="P69" s="99"/>
      <c r="Q69" s="99"/>
      <c r="R69" s="99"/>
      <c r="S69" s="99"/>
    </row>
    <row r="70" spans="1:19">
      <c r="L70" s="103"/>
      <c r="M70" s="94"/>
      <c r="N70" s="99"/>
      <c r="O70" s="99"/>
      <c r="P70" s="99"/>
      <c r="Q70" s="99"/>
      <c r="R70" s="99"/>
      <c r="S70" s="99"/>
    </row>
    <row r="71" spans="1:19">
      <c r="A71" s="94" t="s">
        <v>807</v>
      </c>
      <c r="L71" s="103"/>
      <c r="M71" s="94"/>
      <c r="N71" s="99"/>
      <c r="O71" s="99"/>
      <c r="P71" s="99"/>
      <c r="Q71" s="99"/>
      <c r="R71" s="99"/>
      <c r="S71" s="99"/>
    </row>
    <row r="72" spans="1:19">
      <c r="A72" s="97" t="s">
        <v>835</v>
      </c>
      <c r="B72" s="90" t="s">
        <v>777</v>
      </c>
      <c r="C72" s="121">
        <f t="shared" ref="C72:H72" si="37">C43/C$6</f>
        <v>6.0871934604904629E-2</v>
      </c>
      <c r="D72" s="121">
        <f t="shared" si="37"/>
        <v>3.5808917197452231E-2</v>
      </c>
      <c r="E72" s="121">
        <f t="shared" si="37"/>
        <v>2.369253956292389E-2</v>
      </c>
      <c r="F72" s="121">
        <f t="shared" si="37"/>
        <v>1.8058300395256917E-2</v>
      </c>
      <c r="G72" s="121">
        <f t="shared" si="37"/>
        <v>1.1229362458724917E-2</v>
      </c>
      <c r="H72" s="121">
        <f t="shared" si="37"/>
        <v>1.9265402843601898E-2</v>
      </c>
      <c r="L72" s="102"/>
      <c r="M72" s="94"/>
      <c r="N72" s="99"/>
      <c r="O72" s="99"/>
      <c r="P72" s="99"/>
      <c r="Q72" s="99"/>
      <c r="R72" s="99"/>
      <c r="S72" s="99"/>
    </row>
    <row r="73" spans="1:19">
      <c r="A73" s="97" t="s">
        <v>836</v>
      </c>
      <c r="B73" s="90" t="s">
        <v>777</v>
      </c>
      <c r="C73" s="121">
        <f t="shared" ref="C73:D85" si="38">C44/C$6</f>
        <v>0.35920980926430524</v>
      </c>
      <c r="D73" s="121">
        <f t="shared" si="38"/>
        <v>0.25006369426751585</v>
      </c>
      <c r="E73" s="121">
        <f t="shared" ref="E73:H85" si="39">E44/E$6</f>
        <v>0.19866616428033157</v>
      </c>
      <c r="F73" s="121">
        <f t="shared" si="39"/>
        <v>0.1636610671936759</v>
      </c>
      <c r="G73" s="121">
        <f t="shared" si="39"/>
        <v>0.11256286512573024</v>
      </c>
      <c r="H73" s="121">
        <f t="shared" si="39"/>
        <v>0.16183649289099522</v>
      </c>
      <c r="L73" s="91"/>
      <c r="M73" s="94"/>
      <c r="N73" s="100"/>
      <c r="O73" s="100"/>
      <c r="P73" s="100"/>
      <c r="Q73" s="100"/>
      <c r="R73" s="100"/>
      <c r="S73" s="100"/>
    </row>
    <row r="74" spans="1:19">
      <c r="A74" s="97" t="s">
        <v>724</v>
      </c>
      <c r="B74" s="90" t="s">
        <v>777</v>
      </c>
      <c r="C74" s="121">
        <f t="shared" si="38"/>
        <v>2.9019073569482291E-2</v>
      </c>
      <c r="D74" s="121">
        <f t="shared" si="38"/>
        <v>1.9885350318471336E-2</v>
      </c>
      <c r="E74" s="121">
        <f t="shared" si="39"/>
        <v>1.9811605124340617E-2</v>
      </c>
      <c r="F74" s="121">
        <f t="shared" si="39"/>
        <v>1.8952569169960475E-2</v>
      </c>
      <c r="G74" s="121">
        <f t="shared" si="39"/>
        <v>1.7523495046990092E-2</v>
      </c>
      <c r="H74" s="121">
        <f t="shared" si="39"/>
        <v>1.8939573459715638E-2</v>
      </c>
    </row>
    <row r="75" spans="1:19">
      <c r="A75" s="97" t="s">
        <v>796</v>
      </c>
      <c r="B75" s="90" t="s">
        <v>777</v>
      </c>
      <c r="C75" s="121">
        <f t="shared" si="38"/>
        <v>4.1471389645776568E-2</v>
      </c>
      <c r="D75" s="121">
        <f t="shared" si="38"/>
        <v>3.3554140127388533E-2</v>
      </c>
      <c r="E75" s="121">
        <f t="shared" si="39"/>
        <v>2.9253956292388847E-2</v>
      </c>
      <c r="F75" s="121">
        <f t="shared" si="39"/>
        <v>2.4975296442687745E-2</v>
      </c>
      <c r="G75" s="121">
        <f t="shared" si="39"/>
        <v>2.3121666243332489E-2</v>
      </c>
      <c r="H75" s="121">
        <f t="shared" si="39"/>
        <v>2.6291469194312796E-2</v>
      </c>
    </row>
    <row r="76" spans="1:19">
      <c r="A76" s="97" t="s">
        <v>797</v>
      </c>
      <c r="B76" s="90" t="s">
        <v>777</v>
      </c>
      <c r="C76" s="121">
        <f t="shared" si="38"/>
        <v>7.4441416893732973E-2</v>
      </c>
      <c r="D76" s="121">
        <f t="shared" si="38"/>
        <v>5.0394904458598726E-2</v>
      </c>
      <c r="E76" s="121">
        <f t="shared" si="39"/>
        <v>3.7264506405425772E-2</v>
      </c>
      <c r="F76" s="121">
        <f t="shared" si="39"/>
        <v>3.3552371541501973E-2</v>
      </c>
      <c r="G76" s="121">
        <f t="shared" si="39"/>
        <v>2.7703835407670813E-2</v>
      </c>
      <c r="H76" s="121">
        <f t="shared" si="39"/>
        <v>3.474526066350711E-2</v>
      </c>
    </row>
    <row r="77" spans="1:19">
      <c r="A77" s="97" t="s">
        <v>798</v>
      </c>
      <c r="B77" s="90" t="s">
        <v>777</v>
      </c>
      <c r="C77" s="121">
        <f t="shared" si="38"/>
        <v>4.8692098092643042E-2</v>
      </c>
      <c r="D77" s="121">
        <f t="shared" si="38"/>
        <v>3.2458598726114653E-2</v>
      </c>
      <c r="E77" s="121">
        <f t="shared" si="39"/>
        <v>2.2712886209495096E-2</v>
      </c>
      <c r="F77" s="121">
        <f t="shared" si="39"/>
        <v>2.0647233201581031E-2</v>
      </c>
      <c r="G77" s="121">
        <f t="shared" si="39"/>
        <v>1.6410972821945643E-2</v>
      </c>
      <c r="H77" s="121">
        <f t="shared" si="39"/>
        <v>2.130924170616114E-2</v>
      </c>
    </row>
    <row r="78" spans="1:19">
      <c r="A78" s="97" t="s">
        <v>837</v>
      </c>
      <c r="B78" s="90" t="s">
        <v>777</v>
      </c>
      <c r="C78" s="121">
        <f t="shared" si="38"/>
        <v>6.8474114441416892E-2</v>
      </c>
      <c r="D78" s="121">
        <f t="shared" si="38"/>
        <v>4.2828025477707012E-2</v>
      </c>
      <c r="E78" s="121">
        <f t="shared" si="39"/>
        <v>3.4114544084400907E-2</v>
      </c>
      <c r="F78" s="121">
        <f t="shared" si="39"/>
        <v>2.6437747035573122E-2</v>
      </c>
      <c r="G78" s="121">
        <f t="shared" si="39"/>
        <v>1.7109474218948439E-2</v>
      </c>
      <c r="H78" s="121">
        <f t="shared" si="39"/>
        <v>2.6640995260663505E-2</v>
      </c>
    </row>
    <row r="79" spans="1:19">
      <c r="A79" s="97" t="s">
        <v>799</v>
      </c>
      <c r="B79" s="90" t="s">
        <v>777</v>
      </c>
      <c r="C79" s="121">
        <f t="shared" si="38"/>
        <v>0.10449591280653951</v>
      </c>
      <c r="D79" s="121">
        <f t="shared" si="38"/>
        <v>5.0089171974522291E-2</v>
      </c>
      <c r="E79" s="121">
        <f t="shared" si="39"/>
        <v>5.1401657874905797E-2</v>
      </c>
      <c r="F79" s="121">
        <f t="shared" si="39"/>
        <v>3.6250000000000004E-2</v>
      </c>
      <c r="G79" s="121">
        <f t="shared" si="39"/>
        <v>2.7630175260350522E-2</v>
      </c>
      <c r="H79" s="121">
        <f t="shared" si="39"/>
        <v>3.886255924170616E-2</v>
      </c>
    </row>
    <row r="80" spans="1:19">
      <c r="A80" s="97" t="s">
        <v>842</v>
      </c>
      <c r="B80" s="90" t="s">
        <v>777</v>
      </c>
      <c r="C80" s="121">
        <f t="shared" si="38"/>
        <v>9.6839237057220681E-2</v>
      </c>
      <c r="D80" s="121">
        <f t="shared" si="38"/>
        <v>7.0242038216560498E-2</v>
      </c>
      <c r="E80" s="121">
        <f t="shared" si="39"/>
        <v>5.623210248681236E-2</v>
      </c>
      <c r="F80" s="121">
        <f t="shared" si="39"/>
        <v>5.0691699604743082E-2</v>
      </c>
      <c r="G80" s="121">
        <f t="shared" si="39"/>
        <v>4.9436118872237741E-2</v>
      </c>
      <c r="H80" s="121">
        <f t="shared" si="39"/>
        <v>5.4792654028436028E-2</v>
      </c>
    </row>
    <row r="81" spans="1:8">
      <c r="A81" s="97" t="s">
        <v>843</v>
      </c>
      <c r="B81" s="90" t="s">
        <v>777</v>
      </c>
      <c r="C81" s="121">
        <f t="shared" si="38"/>
        <v>5.6376021798365129E-2</v>
      </c>
      <c r="D81" s="121">
        <f t="shared" si="38"/>
        <v>4.4216560509554144E-2</v>
      </c>
      <c r="E81" s="121">
        <f t="shared" si="39"/>
        <v>3.8643556895252451E-2</v>
      </c>
      <c r="F81" s="121">
        <f t="shared" si="39"/>
        <v>3.1230237154150197E-2</v>
      </c>
      <c r="G81" s="121">
        <f t="shared" si="39"/>
        <v>2.1666243332486665E-2</v>
      </c>
      <c r="H81" s="121">
        <f t="shared" si="39"/>
        <v>3.0225118483412323E-2</v>
      </c>
    </row>
    <row r="82" spans="1:8">
      <c r="A82" s="97" t="s">
        <v>844</v>
      </c>
      <c r="B82" s="90" t="s">
        <v>777</v>
      </c>
      <c r="C82" s="121">
        <f t="shared" si="38"/>
        <v>0.12378746594005452</v>
      </c>
      <c r="D82" s="121">
        <f t="shared" si="38"/>
        <v>8.92484076433121E-2</v>
      </c>
      <c r="E82" s="121">
        <f t="shared" si="39"/>
        <v>7.2984174830444601E-2</v>
      </c>
      <c r="F82" s="121">
        <f t="shared" si="39"/>
        <v>6.9856719367588943E-2</v>
      </c>
      <c r="G82" s="121">
        <f t="shared" si="39"/>
        <v>4.9105918211836436E-2</v>
      </c>
      <c r="H82" s="121">
        <f t="shared" si="39"/>
        <v>6.480450236966824E-2</v>
      </c>
    </row>
    <row r="83" spans="1:8">
      <c r="A83" s="97" t="s">
        <v>726</v>
      </c>
      <c r="B83" s="90" t="s">
        <v>777</v>
      </c>
      <c r="C83" s="121">
        <f t="shared" si="38"/>
        <v>1.6811989100817437E-2</v>
      </c>
      <c r="D83" s="121">
        <f t="shared" si="38"/>
        <v>1.2356687898089171E-2</v>
      </c>
      <c r="E83" s="121">
        <f t="shared" si="39"/>
        <v>1.1944235116804822E-2</v>
      </c>
      <c r="F83" s="121">
        <f t="shared" si="39"/>
        <v>1.0316205533596839E-2</v>
      </c>
      <c r="G83" s="121">
        <f t="shared" si="39"/>
        <v>9.0068580137160278E-3</v>
      </c>
      <c r="H83" s="121">
        <f t="shared" si="39"/>
        <v>1.0432464454976304E-2</v>
      </c>
    </row>
    <row r="84" spans="1:8">
      <c r="A84" s="97" t="s">
        <v>854</v>
      </c>
      <c r="B84" s="90" t="s">
        <v>777</v>
      </c>
      <c r="C84" s="121">
        <f t="shared" si="38"/>
        <v>1.4359673024523159E-2</v>
      </c>
      <c r="D84" s="121">
        <f t="shared" si="38"/>
        <v>9.2484076433121017E-3</v>
      </c>
      <c r="E84" s="121">
        <f t="shared" si="39"/>
        <v>1.0406932931424265E-2</v>
      </c>
      <c r="F84" s="121">
        <f t="shared" si="39"/>
        <v>8.9723320158102762E-3</v>
      </c>
      <c r="G84" s="121">
        <f t="shared" si="39"/>
        <v>8.4759969519939034E-3</v>
      </c>
      <c r="H84" s="121">
        <f t="shared" si="39"/>
        <v>9.2239336492891E-3</v>
      </c>
    </row>
    <row r="85" spans="1:8">
      <c r="A85" s="97" t="s">
        <v>723</v>
      </c>
      <c r="B85" s="90" t="s">
        <v>777</v>
      </c>
      <c r="C85" s="121">
        <f t="shared" si="38"/>
        <v>9.4414168937329693E-2</v>
      </c>
      <c r="D85" s="121">
        <f t="shared" si="38"/>
        <v>7.9477707006369427E-2</v>
      </c>
      <c r="E85" s="121">
        <f t="shared" si="39"/>
        <v>8.2893745290128107E-2</v>
      </c>
      <c r="F85" s="121">
        <f t="shared" si="39"/>
        <v>6.7010869565217387E-2</v>
      </c>
      <c r="G85" s="121">
        <f t="shared" si="39"/>
        <v>6.1043942087884176E-2</v>
      </c>
      <c r="H85" s="121">
        <f t="shared" si="39"/>
        <v>6.9058056872037907E-2</v>
      </c>
    </row>
    <row r="86" spans="1:8">
      <c r="C86" s="122">
        <f t="shared" ref="C86:H86" si="40">SUM(C72:C85)</f>
        <v>1.1892643051771117</v>
      </c>
      <c r="D86" s="122">
        <f t="shared" si="40"/>
        <v>0.81987261146496826</v>
      </c>
      <c r="E86" s="122">
        <f t="shared" si="40"/>
        <v>0.69002260738507903</v>
      </c>
      <c r="F86" s="122">
        <f t="shared" si="40"/>
        <v>0.58061264822134384</v>
      </c>
      <c r="G86" s="122">
        <f t="shared" si="40"/>
        <v>0.45202692405384814</v>
      </c>
      <c r="H86" s="122">
        <f t="shared" si="40"/>
        <v>0.5864277251184834</v>
      </c>
    </row>
  </sheetData>
  <mergeCells count="4">
    <mergeCell ref="C3:G3"/>
    <mergeCell ref="A5:H5"/>
    <mergeCell ref="N3:R3"/>
    <mergeCell ref="L5:S5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Main</vt:lpstr>
      <vt:lpstr>Card1</vt:lpstr>
      <vt:lpstr>Use Cases</vt:lpstr>
      <vt:lpstr>Amex</vt:lpstr>
      <vt:lpstr>websites</vt:lpstr>
      <vt:lpstr>calculations</vt:lpstr>
      <vt:lpstr>Card2</vt:lpstr>
      <vt:lpstr>TotalWallet</vt:lpstr>
      <vt:lpstr>TestCases</vt:lpstr>
      <vt:lpstr>Requirements</vt:lpstr>
      <vt:lpstr>Spend_Calcs</vt:lpstr>
      <vt:lpstr>ABS_spend</vt:lpstr>
      <vt:lpstr>Card2!ANZ_cards</vt:lpstr>
      <vt:lpstr>TotalWallet!ANZ_cards</vt:lpstr>
      <vt:lpstr>ANZ_cards</vt:lpstr>
      <vt:lpstr>calculations!Print_Area</vt:lpstr>
    </vt:vector>
  </TitlesOfParts>
  <Company>ANZ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warda8</dc:creator>
  <cp:lastModifiedBy>Ward, Adam</cp:lastModifiedBy>
  <dcterms:created xsi:type="dcterms:W3CDTF">2014-01-07T01:38:50Z</dcterms:created>
  <dcterms:modified xsi:type="dcterms:W3CDTF">2014-09-23T10:29:21Z</dcterms:modified>
</cp:coreProperties>
</file>