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B200 งาน ภท\Aviation\บัญชีรับจ่าย\"/>
    </mc:Choice>
  </mc:AlternateContent>
  <bookViews>
    <workbookView xWindow="195" yWindow="90" windowWidth="13620" windowHeight="9915" activeTab="1"/>
  </bookViews>
  <sheets>
    <sheet name="1215 (2)" sheetId="119" r:id="rId1"/>
    <sheet name="1215" sheetId="117" r:id="rId2"/>
    <sheet name="อุดร" sheetId="116" r:id="rId3"/>
    <sheet name="1115" sheetId="115" r:id="rId4"/>
    <sheet name="1015" sheetId="112" r:id="rId5"/>
    <sheet name="0915" sheetId="110" r:id="rId6"/>
    <sheet name="0815" sheetId="107" r:id="rId7"/>
    <sheet name="0715" sheetId="105" r:id="rId8"/>
    <sheet name="0615" sheetId="103" r:id="rId9"/>
    <sheet name="0515" sheetId="101" r:id="rId10"/>
    <sheet name="0415" sheetId="98" r:id="rId11"/>
    <sheet name="0315" sheetId="96" r:id="rId12"/>
    <sheet name="0215" sheetId="94" r:id="rId13"/>
    <sheet name="0115" sheetId="91" r:id="rId14"/>
    <sheet name="1214" sheetId="88" r:id="rId15"/>
    <sheet name="1114" sheetId="84" r:id="rId16"/>
    <sheet name="1014" sheetId="83" r:id="rId17"/>
    <sheet name="0914" sheetId="81" r:id="rId18"/>
    <sheet name="0814" sheetId="79" r:id="rId19"/>
    <sheet name="0714" sheetId="77" r:id="rId20"/>
    <sheet name="0614" sheetId="75" r:id="rId21"/>
    <sheet name="0514" sheetId="73" r:id="rId22"/>
    <sheet name="0414" sheetId="71" r:id="rId23"/>
    <sheet name="0314" sheetId="69" r:id="rId24"/>
    <sheet name="0214" sheetId="67" r:id="rId25"/>
    <sheet name="0114" sheetId="65" r:id="rId26"/>
    <sheet name="1213" sheetId="63" r:id="rId27"/>
    <sheet name="1113" sheetId="61" r:id="rId28"/>
    <sheet name="1013" sheetId="59" r:id="rId29"/>
    <sheet name="0913" sheetId="57" r:id="rId30"/>
    <sheet name="0813" sheetId="55" r:id="rId31"/>
    <sheet name="0713" sheetId="52" r:id="rId32"/>
    <sheet name="0613" sheetId="50" r:id="rId33"/>
    <sheet name="0513" sheetId="48" r:id="rId34"/>
    <sheet name="0413" sheetId="46" r:id="rId35"/>
    <sheet name="0313" sheetId="43" r:id="rId36"/>
    <sheet name="0213" sheetId="40" r:id="rId37"/>
    <sheet name="0113" sheetId="38" r:id="rId38"/>
    <sheet name="1212" sheetId="36" r:id="rId39"/>
    <sheet name="1112" sheetId="34" r:id="rId40"/>
    <sheet name="1012" sheetId="32" r:id="rId41"/>
    <sheet name="0912" sheetId="30" r:id="rId42"/>
    <sheet name="0812" sheetId="28" r:id="rId43"/>
    <sheet name="0712" sheetId="26" r:id="rId44"/>
    <sheet name="0612" sheetId="25" r:id="rId45"/>
    <sheet name="0512" sheetId="24" r:id="rId46"/>
    <sheet name="0412" sheetId="21" r:id="rId47"/>
    <sheet name="0312" sheetId="19" r:id="rId48"/>
    <sheet name="0212" sheetId="17" r:id="rId49"/>
    <sheet name="0112" sheetId="15" r:id="rId50"/>
    <sheet name="1211" sheetId="14" r:id="rId51"/>
    <sheet name="1111" sheetId="12" r:id="rId52"/>
    <sheet name="1011" sheetId="11" r:id="rId53"/>
    <sheet name="0911" sheetId="9" r:id="rId54"/>
    <sheet name="0811" sheetId="8" r:id="rId55"/>
    <sheet name="0711" sheetId="6" r:id="rId56"/>
    <sheet name="0611" sheetId="5" r:id="rId57"/>
    <sheet name="0511" sheetId="4" r:id="rId58"/>
    <sheet name="0411" sheetId="2" r:id="rId59"/>
    <sheet name="0311" sheetId="1" r:id="rId60"/>
  </sheets>
  <externalReferences>
    <externalReference r:id="rId61"/>
    <externalReference r:id="rId62"/>
    <externalReference r:id="rId63"/>
    <externalReference r:id="rId64"/>
    <externalReference r:id="rId65"/>
  </externalReferences>
  <definedNames>
    <definedName name="_xlnm.Print_Titles" localSheetId="49">'0112'!$1:$6</definedName>
    <definedName name="_xlnm.Print_Titles" localSheetId="37">'0113'!$1:$6</definedName>
    <definedName name="_xlnm.Print_Titles" localSheetId="25">'0114'!$1:$6</definedName>
    <definedName name="_xlnm.Print_Titles" localSheetId="13">'0115'!$1:$6</definedName>
    <definedName name="_xlnm.Print_Titles" localSheetId="48">'0212'!$1:$6</definedName>
    <definedName name="_xlnm.Print_Titles" localSheetId="36">'0213'!$1:$6</definedName>
    <definedName name="_xlnm.Print_Titles" localSheetId="24">'0214'!$1:$6</definedName>
    <definedName name="_xlnm.Print_Titles" localSheetId="12">'0215'!$1:$6</definedName>
    <definedName name="_xlnm.Print_Titles" localSheetId="59">'0311'!$1:$6</definedName>
    <definedName name="_xlnm.Print_Titles" localSheetId="47">'0312'!$1:$6</definedName>
    <definedName name="_xlnm.Print_Titles" localSheetId="35">'0313'!$1:$6</definedName>
    <definedName name="_xlnm.Print_Titles" localSheetId="23">'0314'!$1:$6</definedName>
    <definedName name="_xlnm.Print_Titles" localSheetId="11">'0315'!$1:$6</definedName>
    <definedName name="_xlnm.Print_Titles" localSheetId="58">'0411'!$1:$6</definedName>
    <definedName name="_xlnm.Print_Titles" localSheetId="46">'0412'!$1:$6</definedName>
    <definedName name="_xlnm.Print_Titles" localSheetId="34">'0413'!$1:$6</definedName>
    <definedName name="_xlnm.Print_Titles" localSheetId="22">'0414'!$1:$6</definedName>
    <definedName name="_xlnm.Print_Titles" localSheetId="10">'0415'!$1:$6</definedName>
    <definedName name="_xlnm.Print_Titles" localSheetId="57">'0511'!$1:$6</definedName>
    <definedName name="_xlnm.Print_Titles" localSheetId="45">'0512'!$1:$6</definedName>
    <definedName name="_xlnm.Print_Titles" localSheetId="33">'0513'!$1:$6</definedName>
    <definedName name="_xlnm.Print_Titles" localSheetId="21">'0514'!$1:$6</definedName>
    <definedName name="_xlnm.Print_Titles" localSheetId="9">'0515'!$1:$6</definedName>
    <definedName name="_xlnm.Print_Titles" localSheetId="56">'0611'!$1:$6</definedName>
    <definedName name="_xlnm.Print_Titles" localSheetId="44">'0612'!$1:$6</definedName>
    <definedName name="_xlnm.Print_Titles" localSheetId="32">'0613'!$1:$6</definedName>
    <definedName name="_xlnm.Print_Titles" localSheetId="20">'0614'!$1:$6</definedName>
    <definedName name="_xlnm.Print_Titles" localSheetId="8">'0615'!$1:$6</definedName>
    <definedName name="_xlnm.Print_Titles" localSheetId="55">'0711'!$1:$6</definedName>
    <definedName name="_xlnm.Print_Titles" localSheetId="43">'0712'!$1:$6</definedName>
    <definedName name="_xlnm.Print_Titles" localSheetId="31">'0713'!$1:$6</definedName>
    <definedName name="_xlnm.Print_Titles" localSheetId="19">'0714'!$1:$6</definedName>
    <definedName name="_xlnm.Print_Titles" localSheetId="7">'0715'!$1:$6</definedName>
    <definedName name="_xlnm.Print_Titles" localSheetId="54">'0811'!$1:$6</definedName>
    <definedName name="_xlnm.Print_Titles" localSheetId="42">'0812'!$1:$6</definedName>
    <definedName name="_xlnm.Print_Titles" localSheetId="30">'0813'!$1:$6</definedName>
    <definedName name="_xlnm.Print_Titles" localSheetId="18">'0814'!$1:$6</definedName>
    <definedName name="_xlnm.Print_Titles" localSheetId="6">'0815'!$1:$6</definedName>
    <definedName name="_xlnm.Print_Titles" localSheetId="53">'0911'!$1:$6</definedName>
    <definedName name="_xlnm.Print_Titles" localSheetId="41">'0912'!$1:$6</definedName>
    <definedName name="_xlnm.Print_Titles" localSheetId="29">'0913'!$1:$6</definedName>
    <definedName name="_xlnm.Print_Titles" localSheetId="17">'0914'!$1:$6</definedName>
    <definedName name="_xlnm.Print_Titles" localSheetId="5">'0915'!$1:$6</definedName>
    <definedName name="_xlnm.Print_Titles" localSheetId="52">'1011'!$1:$6</definedName>
    <definedName name="_xlnm.Print_Titles" localSheetId="40">'1012'!$1:$6</definedName>
    <definedName name="_xlnm.Print_Titles" localSheetId="28">'1013'!$1:$6</definedName>
    <definedName name="_xlnm.Print_Titles" localSheetId="16">'1014'!$1:$6</definedName>
    <definedName name="_xlnm.Print_Titles" localSheetId="4">'1015'!$1:$6</definedName>
    <definedName name="_xlnm.Print_Titles" localSheetId="51">'1111'!$1:$6</definedName>
    <definedName name="_xlnm.Print_Titles" localSheetId="39">'1112'!$1:$6</definedName>
    <definedName name="_xlnm.Print_Titles" localSheetId="27">'1113'!$1:$6</definedName>
    <definedName name="_xlnm.Print_Titles" localSheetId="15">'1114'!$1:$6</definedName>
    <definedName name="_xlnm.Print_Titles" localSheetId="3">'1115'!$1:$6</definedName>
    <definedName name="_xlnm.Print_Titles" localSheetId="50">'1211'!$1:$6</definedName>
    <definedName name="_xlnm.Print_Titles" localSheetId="38">'1212'!$1:$6</definedName>
    <definedName name="_xlnm.Print_Titles" localSheetId="26">'1213'!$1:$6</definedName>
    <definedName name="_xlnm.Print_Titles" localSheetId="14">'1214'!$1:$6</definedName>
    <definedName name="_xlnm.Print_Titles" localSheetId="1">'1215'!$1:$6</definedName>
    <definedName name="_xlnm.Print_Titles" localSheetId="0">'1215 (2)'!$1:$1</definedName>
    <definedName name="_xlnm.Print_Titles" localSheetId="2">อุดร!$3:$3</definedName>
  </definedNames>
  <calcPr calcId="152511"/>
</workbook>
</file>

<file path=xl/calcChain.xml><?xml version="1.0" encoding="utf-8"?>
<calcChain xmlns="http://schemas.openxmlformats.org/spreadsheetml/2006/main">
  <c r="B87" i="117" l="1"/>
  <c r="D86" i="117"/>
  <c r="D85" i="117"/>
  <c r="E85" i="117" s="1"/>
  <c r="E84" i="117"/>
  <c r="F84" i="117" s="1"/>
  <c r="D84" i="117"/>
  <c r="D83" i="117"/>
  <c r="B82" i="117"/>
  <c r="E81" i="117"/>
  <c r="D81" i="117"/>
  <c r="D80" i="117"/>
  <c r="E80" i="117" s="1"/>
  <c r="E82" i="117" s="1"/>
  <c r="F86" i="117" l="1"/>
  <c r="F81" i="117"/>
  <c r="E86" i="117"/>
  <c r="F80" i="117"/>
  <c r="F82" i="117" s="1"/>
  <c r="F85" i="117"/>
  <c r="D82" i="117"/>
  <c r="E83" i="117"/>
  <c r="E87" i="117" s="1"/>
  <c r="D87" i="117"/>
  <c r="B29" i="119"/>
  <c r="B33" i="119" s="1"/>
  <c r="B26" i="119"/>
  <c r="B32" i="119" s="1"/>
  <c r="B31" i="119" l="1"/>
  <c r="B30" i="119"/>
  <c r="B34" i="119" s="1"/>
  <c r="F83" i="117"/>
  <c r="F87" i="117" s="1"/>
  <c r="B35" i="119" l="1"/>
  <c r="I42" i="117"/>
  <c r="I31" i="117"/>
  <c r="I28" i="117"/>
  <c r="I25" i="117"/>
  <c r="I76" i="117" l="1"/>
  <c r="G76" i="117"/>
  <c r="G77" i="117" s="1"/>
  <c r="C76" i="117"/>
  <c r="O7" i="117" s="1"/>
  <c r="O8" i="117" s="1"/>
  <c r="O9" i="117" s="1"/>
  <c r="O10" i="117" s="1"/>
  <c r="O11" i="117" s="1"/>
  <c r="O12" i="117" s="1"/>
  <c r="O13" i="117" s="1"/>
  <c r="O14" i="117" s="1"/>
  <c r="O15" i="117" s="1"/>
  <c r="O16" i="117" s="1"/>
  <c r="N7" i="117"/>
  <c r="N8" i="117" s="1"/>
  <c r="N9" i="117" s="1"/>
  <c r="N10" i="117" s="1"/>
  <c r="N11" i="117" s="1"/>
  <c r="N12" i="117" s="1"/>
  <c r="N13" i="117" s="1"/>
  <c r="N14" i="117" s="1"/>
  <c r="N15" i="117" s="1"/>
  <c r="N16" i="117" s="1"/>
  <c r="L17" i="117" s="1"/>
  <c r="L18" i="117" s="1"/>
  <c r="P142" i="116" l="1"/>
  <c r="M142" i="116"/>
  <c r="P109" i="116"/>
  <c r="M109" i="116"/>
  <c r="P103" i="116"/>
  <c r="P104" i="116" s="1"/>
  <c r="M103" i="116"/>
  <c r="P25" i="116"/>
  <c r="M25" i="116"/>
  <c r="B72" i="115"/>
  <c r="D71" i="115"/>
  <c r="E71" i="115" s="1"/>
  <c r="F71" i="115" s="1"/>
  <c r="D70" i="115"/>
  <c r="E70" i="115" s="1"/>
  <c r="F70" i="115" s="1"/>
  <c r="D69" i="115"/>
  <c r="D68" i="115"/>
  <c r="B67" i="115"/>
  <c r="D66" i="115"/>
  <c r="J59" i="115"/>
  <c r="L55" i="115"/>
  <c r="I55" i="115"/>
  <c r="C55" i="115"/>
  <c r="O7" i="115" s="1"/>
  <c r="O8" i="115" s="1"/>
  <c r="O9" i="115" s="1"/>
  <c r="O10" i="115" s="1"/>
  <c r="O11" i="115" s="1"/>
  <c r="O12" i="115" s="1"/>
  <c r="O13" i="115" s="1"/>
  <c r="O14" i="115" s="1"/>
  <c r="O15" i="115" s="1"/>
  <c r="O16" i="115" s="1"/>
  <c r="O17" i="115" s="1"/>
  <c r="O18" i="115" s="1"/>
  <c r="O19" i="115" s="1"/>
  <c r="O20" i="115" s="1"/>
  <c r="N7" i="115"/>
  <c r="N8" i="115" s="1"/>
  <c r="N9" i="115" s="1"/>
  <c r="N10" i="115" s="1"/>
  <c r="N11" i="115" s="1"/>
  <c r="N12" i="115" s="1"/>
  <c r="N13" i="115" s="1"/>
  <c r="N14" i="115" s="1"/>
  <c r="D72" i="115" l="1"/>
  <c r="P143" i="116"/>
  <c r="M104" i="116"/>
  <c r="E66" i="115"/>
  <c r="E67" i="115" s="1"/>
  <c r="D67" i="115"/>
  <c r="M143" i="116"/>
  <c r="J64" i="115"/>
  <c r="N15" i="115"/>
  <c r="N16" i="115" s="1"/>
  <c r="N17" i="115" s="1"/>
  <c r="N18" i="115" s="1"/>
  <c r="N19" i="115" s="1"/>
  <c r="G55" i="115"/>
  <c r="G56" i="115" s="1"/>
  <c r="O21" i="115"/>
  <c r="O22" i="115" s="1"/>
  <c r="O23" i="115" s="1"/>
  <c r="O24" i="115" s="1"/>
  <c r="O25" i="115" s="1"/>
  <c r="O26" i="115" s="1"/>
  <c r="O27" i="115" s="1"/>
  <c r="O28" i="115" s="1"/>
  <c r="O29" i="115" s="1"/>
  <c r="O30" i="115" s="1"/>
  <c r="O31" i="115" s="1"/>
  <c r="O32" i="115" s="1"/>
  <c r="O33" i="115" s="1"/>
  <c r="O34" i="115" s="1"/>
  <c r="O35" i="115" s="1"/>
  <c r="O36" i="115" s="1"/>
  <c r="O37" i="115" s="1"/>
  <c r="O38" i="115" s="1"/>
  <c r="O39" i="115" s="1"/>
  <c r="O40" i="115" s="1"/>
  <c r="O41" i="115" s="1"/>
  <c r="O42" i="115" s="1"/>
  <c r="O43" i="115" s="1"/>
  <c r="O44" i="115" s="1"/>
  <c r="O45" i="115" s="1"/>
  <c r="O46" i="115" s="1"/>
  <c r="O47" i="115" s="1"/>
  <c r="O48" i="115" s="1"/>
  <c r="O49" i="115" s="1"/>
  <c r="O50" i="115" s="1"/>
  <c r="O51" i="115" s="1"/>
  <c r="O52" i="115" s="1"/>
  <c r="O53" i="115" s="1"/>
  <c r="O54" i="115" s="1"/>
  <c r="L56" i="115"/>
  <c r="M56" i="115" s="1"/>
  <c r="E69" i="115"/>
  <c r="F69" i="115" s="1"/>
  <c r="E68" i="115"/>
  <c r="O17" i="117" l="1"/>
  <c r="O18" i="117" s="1"/>
  <c r="O19" i="117" s="1"/>
  <c r="O20" i="117" s="1"/>
  <c r="N17" i="117"/>
  <c r="N18" i="117" s="1"/>
  <c r="N19" i="117" s="1"/>
  <c r="N20" i="117" s="1"/>
  <c r="E72" i="115"/>
  <c r="N20" i="115"/>
  <c r="N21" i="115" s="1"/>
  <c r="N22" i="115" s="1"/>
  <c r="N23" i="115" s="1"/>
  <c r="N24" i="115" s="1"/>
  <c r="N25" i="115" s="1"/>
  <c r="N26" i="115" s="1"/>
  <c r="N27" i="115" s="1"/>
  <c r="F66" i="115"/>
  <c r="F67" i="115" s="1"/>
  <c r="O55" i="115"/>
  <c r="F68" i="115"/>
  <c r="F72" i="115" s="1"/>
  <c r="N21" i="117" l="1"/>
  <c r="N22" i="117" s="1"/>
  <c r="N23" i="117" s="1"/>
  <c r="N24" i="117" s="1"/>
  <c r="O21" i="117"/>
  <c r="O22" i="117" s="1"/>
  <c r="O23" i="117" s="1"/>
  <c r="O24" i="117" s="1"/>
  <c r="N28" i="115"/>
  <c r="N29" i="115" s="1"/>
  <c r="N30" i="115" s="1"/>
  <c r="N31" i="115" s="1"/>
  <c r="N32" i="115" s="1"/>
  <c r="N33" i="115" s="1"/>
  <c r="N34" i="115" s="1"/>
  <c r="N35" i="115" s="1"/>
  <c r="N36" i="115" s="1"/>
  <c r="N37" i="115" s="1"/>
  <c r="N38" i="115" s="1"/>
  <c r="N39" i="115" s="1"/>
  <c r="N40" i="115" s="1"/>
  <c r="N41" i="115" s="1"/>
  <c r="O25" i="117" l="1"/>
  <c r="O26" i="117" s="1"/>
  <c r="O27" i="117" s="1"/>
  <c r="N25" i="117"/>
  <c r="N26" i="117" s="1"/>
  <c r="N27" i="117" s="1"/>
  <c r="N42" i="115"/>
  <c r="N43" i="115" s="1"/>
  <c r="N44" i="115" s="1"/>
  <c r="J64" i="112"/>
  <c r="B72" i="112"/>
  <c r="D71" i="112"/>
  <c r="D70" i="112"/>
  <c r="E70" i="112" s="1"/>
  <c r="F70" i="112" s="1"/>
  <c r="D69" i="112"/>
  <c r="D68" i="112"/>
  <c r="B67" i="112"/>
  <c r="D66" i="112"/>
  <c r="E66" i="112" s="1"/>
  <c r="J58" i="112"/>
  <c r="J59" i="112" s="1"/>
  <c r="L55" i="112"/>
  <c r="I55" i="112"/>
  <c r="C55" i="112"/>
  <c r="O7" i="112" s="1"/>
  <c r="O8" i="112" s="1"/>
  <c r="O9" i="112" s="1"/>
  <c r="O10" i="112" s="1"/>
  <c r="O11" i="112" s="1"/>
  <c r="O12" i="112" s="1"/>
  <c r="O13" i="112" s="1"/>
  <c r="O14" i="112" s="1"/>
  <c r="O15" i="112" s="1"/>
  <c r="O16" i="112" s="1"/>
  <c r="O17" i="112" s="1"/>
  <c r="O18" i="112" s="1"/>
  <c r="O19" i="112" s="1"/>
  <c r="O20" i="112" s="1"/>
  <c r="N7" i="112"/>
  <c r="N8" i="112" s="1"/>
  <c r="N9" i="112" s="1"/>
  <c r="N10" i="112" s="1"/>
  <c r="N11" i="112" s="1"/>
  <c r="N12" i="112" s="1"/>
  <c r="N13" i="112" s="1"/>
  <c r="N14" i="112" s="1"/>
  <c r="N15" i="112" s="1"/>
  <c r="N16" i="112" s="1"/>
  <c r="N17" i="112" s="1"/>
  <c r="N18" i="112" s="1"/>
  <c r="N28" i="117" l="1"/>
  <c r="N29" i="117" s="1"/>
  <c r="N30" i="117" s="1"/>
  <c r="O28" i="117"/>
  <c r="O29" i="117" s="1"/>
  <c r="O30" i="117" s="1"/>
  <c r="N45" i="115"/>
  <c r="N46" i="115" s="1"/>
  <c r="N47" i="115" s="1"/>
  <c r="N48" i="115" s="1"/>
  <c r="N49" i="115" s="1"/>
  <c r="N50" i="115" s="1"/>
  <c r="N51" i="115" s="1"/>
  <c r="N52" i="115" s="1"/>
  <c r="N53" i="115" s="1"/>
  <c r="N54" i="115" s="1"/>
  <c r="N56" i="115" s="1"/>
  <c r="O61" i="115" s="1"/>
  <c r="O62" i="115" s="1"/>
  <c r="D72" i="112"/>
  <c r="E67" i="112"/>
  <c r="F66" i="112"/>
  <c r="F67" i="112" s="1"/>
  <c r="D67" i="112"/>
  <c r="E68" i="112"/>
  <c r="E71" i="112"/>
  <c r="F71" i="112" s="1"/>
  <c r="E69" i="112"/>
  <c r="N19" i="112"/>
  <c r="N20" i="112" s="1"/>
  <c r="N21" i="112" s="1"/>
  <c r="N22" i="112" s="1"/>
  <c r="N23" i="112" s="1"/>
  <c r="N24" i="112" s="1"/>
  <c r="N25" i="112" s="1"/>
  <c r="G55" i="112"/>
  <c r="G56" i="112" s="1"/>
  <c r="L56" i="112"/>
  <c r="M56" i="112" s="1"/>
  <c r="O21" i="112"/>
  <c r="O22" i="112" s="1"/>
  <c r="O23" i="112" s="1"/>
  <c r="O24" i="112" s="1"/>
  <c r="O25" i="112" s="1"/>
  <c r="O26" i="112" s="1"/>
  <c r="O27" i="112" s="1"/>
  <c r="O28" i="112" s="1"/>
  <c r="O29" i="112" s="1"/>
  <c r="O30" i="112" s="1"/>
  <c r="O31" i="112" s="1"/>
  <c r="O32" i="112" s="1"/>
  <c r="O33" i="112" s="1"/>
  <c r="O34" i="112" s="1"/>
  <c r="O35" i="112" s="1"/>
  <c r="O36" i="112" s="1"/>
  <c r="O37" i="112" s="1"/>
  <c r="O38" i="112" s="1"/>
  <c r="O39" i="112" s="1"/>
  <c r="O40" i="112" s="1"/>
  <c r="O41" i="112" s="1"/>
  <c r="O42" i="112" s="1"/>
  <c r="O43" i="112" s="1"/>
  <c r="O44" i="112" s="1"/>
  <c r="O45" i="112" s="1"/>
  <c r="O46" i="112" s="1"/>
  <c r="O47" i="112" s="1"/>
  <c r="O48" i="112" s="1"/>
  <c r="O49" i="112" s="1"/>
  <c r="O50" i="112" s="1"/>
  <c r="O51" i="112" s="1"/>
  <c r="O52" i="112" s="1"/>
  <c r="O53" i="112" s="1"/>
  <c r="O54" i="112" s="1"/>
  <c r="O31" i="117" l="1"/>
  <c r="O32" i="117" s="1"/>
  <c r="O33" i="117" s="1"/>
  <c r="O34" i="117" s="1"/>
  <c r="O35" i="117" s="1"/>
  <c r="N31" i="117"/>
  <c r="N32" i="117" s="1"/>
  <c r="N33" i="117" s="1"/>
  <c r="N34" i="117" s="1"/>
  <c r="N35" i="117" s="1"/>
  <c r="F68" i="112"/>
  <c r="E72" i="112"/>
  <c r="F69" i="112"/>
  <c r="N26" i="112"/>
  <c r="N27" i="112" s="1"/>
  <c r="N28" i="112" s="1"/>
  <c r="O55" i="112"/>
  <c r="L36" i="117" l="1"/>
  <c r="L37" i="117" s="1"/>
  <c r="F72" i="112"/>
  <c r="N29" i="112"/>
  <c r="N30" i="112" s="1"/>
  <c r="N31" i="112" s="1"/>
  <c r="N32" i="112" s="1"/>
  <c r="N33" i="112" s="1"/>
  <c r="N34" i="112" s="1"/>
  <c r="O36" i="117" l="1"/>
  <c r="N36" i="117"/>
  <c r="N35" i="112"/>
  <c r="N36" i="112" s="1"/>
  <c r="N37" i="112" s="1"/>
  <c r="N38" i="112" s="1"/>
  <c r="N39" i="112" s="1"/>
  <c r="N40" i="112" s="1"/>
  <c r="N41" i="112" s="1"/>
  <c r="N42" i="112" s="1"/>
  <c r="N43" i="112" s="1"/>
  <c r="N44" i="112" s="1"/>
  <c r="N45" i="112" s="1"/>
  <c r="N46" i="112" s="1"/>
  <c r="N47" i="112" s="1"/>
  <c r="N48" i="112" s="1"/>
  <c r="N49" i="112" s="1"/>
  <c r="N50" i="112" s="1"/>
  <c r="N51" i="112" s="1"/>
  <c r="N52" i="112" s="1"/>
  <c r="N53" i="112" s="1"/>
  <c r="N54" i="112" s="1"/>
  <c r="N56" i="112" s="1"/>
  <c r="O61" i="112" s="1"/>
  <c r="O62" i="112" s="1"/>
  <c r="O37" i="117" l="1"/>
  <c r="O38" i="117" s="1"/>
  <c r="O39" i="117" s="1"/>
  <c r="O40" i="117" s="1"/>
  <c r="O41" i="117" s="1"/>
  <c r="N37" i="117"/>
  <c r="N38" i="117" s="1"/>
  <c r="N39" i="117" s="1"/>
  <c r="N40" i="117" s="1"/>
  <c r="N41" i="117" s="1"/>
  <c r="L76" i="117"/>
  <c r="O76" i="117" s="1"/>
  <c r="J62" i="110"/>
  <c r="B71" i="110"/>
  <c r="D70" i="110"/>
  <c r="E70" i="110" s="1"/>
  <c r="F70" i="110" s="1"/>
  <c r="D69" i="110"/>
  <c r="E69" i="110" s="1"/>
  <c r="D68" i="110"/>
  <c r="D67" i="110"/>
  <c r="E67" i="110" s="1"/>
  <c r="L55" i="110"/>
  <c r="I55" i="110"/>
  <c r="C55" i="110"/>
  <c r="N7" i="110"/>
  <c r="N8" i="110" s="1"/>
  <c r="N9" i="110" s="1"/>
  <c r="N10" i="110" s="1"/>
  <c r="N11" i="110" s="1"/>
  <c r="N12" i="110" s="1"/>
  <c r="N42" i="117" l="1"/>
  <c r="N43" i="117" s="1"/>
  <c r="N44" i="117" s="1"/>
  <c r="N45" i="117" s="1"/>
  <c r="N46" i="117" s="1"/>
  <c r="N47" i="117" s="1"/>
  <c r="N48" i="117" s="1"/>
  <c r="N49" i="117" s="1"/>
  <c r="N50" i="117" s="1"/>
  <c r="N51" i="117" s="1"/>
  <c r="N52" i="117" s="1"/>
  <c r="N53" i="117" s="1"/>
  <c r="N54" i="117" s="1"/>
  <c r="N55" i="117" s="1"/>
  <c r="N56" i="117" s="1"/>
  <c r="N57" i="117" s="1"/>
  <c r="N58" i="117" s="1"/>
  <c r="N59" i="117" s="1"/>
  <c r="N60" i="117" s="1"/>
  <c r="N61" i="117" s="1"/>
  <c r="N62" i="117" s="1"/>
  <c r="N63" i="117" s="1"/>
  <c r="N64" i="117" s="1"/>
  <c r="N65" i="117" s="1"/>
  <c r="O42" i="117"/>
  <c r="O43" i="117" s="1"/>
  <c r="O44" i="117" s="1"/>
  <c r="O45" i="117" s="1"/>
  <c r="O46" i="117" s="1"/>
  <c r="O47" i="117" s="1"/>
  <c r="O48" i="117" s="1"/>
  <c r="O49" i="117" s="1"/>
  <c r="O50" i="117" s="1"/>
  <c r="O51" i="117" s="1"/>
  <c r="O52" i="117" s="1"/>
  <c r="O53" i="117" s="1"/>
  <c r="O54" i="117" s="1"/>
  <c r="O55" i="117" s="1"/>
  <c r="O56" i="117" s="1"/>
  <c r="O57" i="117" s="1"/>
  <c r="O58" i="117" s="1"/>
  <c r="O59" i="117" s="1"/>
  <c r="O60" i="117" s="1"/>
  <c r="O61" i="117" s="1"/>
  <c r="O62" i="117" s="1"/>
  <c r="O63" i="117" s="1"/>
  <c r="O64" i="117" s="1"/>
  <c r="O65" i="117" s="1"/>
  <c r="L77" i="117"/>
  <c r="M77" i="117" s="1"/>
  <c r="D71" i="110"/>
  <c r="F69" i="110"/>
  <c r="E68" i="110"/>
  <c r="E71" i="110" s="1"/>
  <c r="F67" i="110"/>
  <c r="N13" i="110"/>
  <c r="N14" i="110" s="1"/>
  <c r="N15" i="110" s="1"/>
  <c r="N16" i="110" s="1"/>
  <c r="N17" i="110" s="1"/>
  <c r="N18" i="110" s="1"/>
  <c r="N19" i="110" s="1"/>
  <c r="N20" i="110" s="1"/>
  <c r="N21" i="110" s="1"/>
  <c r="N22" i="110" s="1"/>
  <c r="N23" i="110" s="1"/>
  <c r="N24" i="110" s="1"/>
  <c r="G55" i="110"/>
  <c r="G56" i="110" s="1"/>
  <c r="L56" i="110"/>
  <c r="O7" i="110"/>
  <c r="O8" i="110" s="1"/>
  <c r="O9" i="110" s="1"/>
  <c r="O10" i="110" s="1"/>
  <c r="O11" i="110" s="1"/>
  <c r="O12" i="110" s="1"/>
  <c r="O13" i="110" s="1"/>
  <c r="O14" i="110" s="1"/>
  <c r="O15" i="110" s="1"/>
  <c r="O16" i="110" s="1"/>
  <c r="O17" i="110" s="1"/>
  <c r="O18" i="110" s="1"/>
  <c r="O19" i="110" s="1"/>
  <c r="O20" i="110" s="1"/>
  <c r="O21" i="110" s="1"/>
  <c r="O22" i="110" s="1"/>
  <c r="O23" i="110" s="1"/>
  <c r="O24" i="110" s="1"/>
  <c r="O25" i="110" s="1"/>
  <c r="O26" i="110" s="1"/>
  <c r="O27" i="110" s="1"/>
  <c r="O28" i="110" s="1"/>
  <c r="O29" i="110" s="1"/>
  <c r="O30" i="110" s="1"/>
  <c r="O31" i="110" s="1"/>
  <c r="O32" i="110" s="1"/>
  <c r="O33" i="110" s="1"/>
  <c r="O34" i="110" s="1"/>
  <c r="O35" i="110" s="1"/>
  <c r="O36" i="110" s="1"/>
  <c r="O37" i="110" s="1"/>
  <c r="O38" i="110" s="1"/>
  <c r="O39" i="110" s="1"/>
  <c r="O40" i="110" s="1"/>
  <c r="O41" i="110" s="1"/>
  <c r="O42" i="110" s="1"/>
  <c r="O43" i="110" s="1"/>
  <c r="O44" i="110" s="1"/>
  <c r="O45" i="110" s="1"/>
  <c r="O46" i="110" s="1"/>
  <c r="O47" i="110" s="1"/>
  <c r="O48" i="110" s="1"/>
  <c r="O49" i="110" s="1"/>
  <c r="O50" i="110" s="1"/>
  <c r="O51" i="110" s="1"/>
  <c r="O52" i="110" s="1"/>
  <c r="O53" i="110" s="1"/>
  <c r="O54" i="110" s="1"/>
  <c r="F68" i="110" l="1"/>
  <c r="F71" i="110" s="1"/>
  <c r="N25" i="110"/>
  <c r="N26" i="110" s="1"/>
  <c r="N27" i="110" s="1"/>
  <c r="N28" i="110" s="1"/>
  <c r="N29" i="110" s="1"/>
  <c r="N30" i="110" s="1"/>
  <c r="N31" i="110" s="1"/>
  <c r="N32" i="110" s="1"/>
  <c r="O55" i="110"/>
  <c r="N66" i="117" l="1"/>
  <c r="N67" i="117" s="1"/>
  <c r="N68" i="117" s="1"/>
  <c r="N69" i="117" s="1"/>
  <c r="N70" i="117" s="1"/>
  <c r="N71" i="117" s="1"/>
  <c r="N72" i="117" s="1"/>
  <c r="N73" i="117" s="1"/>
  <c r="N74" i="117" s="1"/>
  <c r="N75" i="117" s="1"/>
  <c r="N77" i="117" s="1"/>
  <c r="O83" i="117" s="1"/>
  <c r="O84" i="117" s="1"/>
  <c r="O66" i="117"/>
  <c r="O67" i="117" s="1"/>
  <c r="O68" i="117" s="1"/>
  <c r="O69" i="117" s="1"/>
  <c r="O70" i="117" s="1"/>
  <c r="O71" i="117" s="1"/>
  <c r="O72" i="117" s="1"/>
  <c r="O73" i="117" s="1"/>
  <c r="O74" i="117" s="1"/>
  <c r="O75" i="117" s="1"/>
  <c r="N33" i="110"/>
  <c r="N34" i="110" s="1"/>
  <c r="N35" i="110" s="1"/>
  <c r="N36" i="110" s="1"/>
  <c r="N37" i="110" s="1"/>
  <c r="N38" i="110" s="1"/>
  <c r="N39" i="110" s="1"/>
  <c r="N40" i="110" s="1"/>
  <c r="N41" i="110" s="1"/>
  <c r="N42" i="110" s="1"/>
  <c r="N43" i="110" s="1"/>
  <c r="N44" i="110" s="1"/>
  <c r="N45" i="110" s="1"/>
  <c r="N46" i="110" s="1"/>
  <c r="N47" i="110" s="1"/>
  <c r="N48" i="110" s="1"/>
  <c r="N49" i="110" s="1"/>
  <c r="N50" i="110" s="1"/>
  <c r="N51" i="110" s="1"/>
  <c r="N52" i="110" s="1"/>
  <c r="N53" i="110" s="1"/>
  <c r="N54" i="110" s="1"/>
  <c r="N56" i="110" s="1"/>
  <c r="O61" i="110" s="1"/>
  <c r="O62" i="110" s="1"/>
  <c r="B70" i="107" l="1"/>
  <c r="J63" i="107"/>
  <c r="D69" i="107"/>
  <c r="D68" i="107"/>
  <c r="E68" i="107" s="1"/>
  <c r="F68" i="107" s="1"/>
  <c r="D67" i="107"/>
  <c r="E67" i="107" s="1"/>
  <c r="F67" i="107" s="1"/>
  <c r="D66" i="107"/>
  <c r="D65" i="107"/>
  <c r="L55" i="107"/>
  <c r="I55" i="107"/>
  <c r="C55" i="107"/>
  <c r="N7" i="107"/>
  <c r="N8" i="107" s="1"/>
  <c r="N9" i="107" s="1"/>
  <c r="N10" i="107" s="1"/>
  <c r="N11" i="107" s="1"/>
  <c r="N12" i="107" s="1"/>
  <c r="N13" i="107" s="1"/>
  <c r="N14" i="107" s="1"/>
  <c r="N15" i="107" s="1"/>
  <c r="N16" i="107" l="1"/>
  <c r="N17" i="107" s="1"/>
  <c r="N18" i="107" s="1"/>
  <c r="N19" i="107" s="1"/>
  <c r="N20" i="107" s="1"/>
  <c r="N21" i="107" s="1"/>
  <c r="D70" i="107"/>
  <c r="E66" i="107"/>
  <c r="F66" i="107" s="1"/>
  <c r="E65" i="107"/>
  <c r="E69" i="107"/>
  <c r="F69" i="107" s="1"/>
  <c r="G55" i="107"/>
  <c r="G56" i="107" s="1"/>
  <c r="L56" i="107"/>
  <c r="O7" i="107"/>
  <c r="O8" i="107" s="1"/>
  <c r="O9" i="107" s="1"/>
  <c r="O10" i="107" s="1"/>
  <c r="O11" i="107" s="1"/>
  <c r="O12" i="107" s="1"/>
  <c r="O13" i="107" s="1"/>
  <c r="O14" i="107" s="1"/>
  <c r="O15" i="107" s="1"/>
  <c r="O16" i="107" s="1"/>
  <c r="O17" i="107" s="1"/>
  <c r="O18" i="107" s="1"/>
  <c r="O19" i="107" s="1"/>
  <c r="O20" i="107" s="1"/>
  <c r="O21" i="107" s="1"/>
  <c r="O22" i="107" s="1"/>
  <c r="O23" i="107" s="1"/>
  <c r="O24" i="107" s="1"/>
  <c r="O25" i="107" s="1"/>
  <c r="O26" i="107" s="1"/>
  <c r="O27" i="107" s="1"/>
  <c r="O28" i="107" s="1"/>
  <c r="O29" i="107" s="1"/>
  <c r="O30" i="107" s="1"/>
  <c r="O31" i="107" s="1"/>
  <c r="O32" i="107" s="1"/>
  <c r="O33" i="107" s="1"/>
  <c r="O34" i="107" s="1"/>
  <c r="O35" i="107" s="1"/>
  <c r="O36" i="107" s="1"/>
  <c r="O37" i="107" s="1"/>
  <c r="O38" i="107" s="1"/>
  <c r="O39" i="107" s="1"/>
  <c r="O40" i="107" s="1"/>
  <c r="O41" i="107" s="1"/>
  <c r="O42" i="107" s="1"/>
  <c r="O43" i="107" s="1"/>
  <c r="O44" i="107" s="1"/>
  <c r="O45" i="107" s="1"/>
  <c r="O46" i="107" s="1"/>
  <c r="O47" i="107" s="1"/>
  <c r="O48" i="107" s="1"/>
  <c r="O49" i="107" s="1"/>
  <c r="O50" i="107" s="1"/>
  <c r="O51" i="107" s="1"/>
  <c r="O52" i="107" s="1"/>
  <c r="O53" i="107" s="1"/>
  <c r="O54" i="107" s="1"/>
  <c r="N22" i="107" l="1"/>
  <c r="N23" i="107" s="1"/>
  <c r="N24" i="107" s="1"/>
  <c r="N25" i="107" s="1"/>
  <c r="N26" i="107" s="1"/>
  <c r="N27" i="107" s="1"/>
  <c r="N28" i="107" s="1"/>
  <c r="N29" i="107" s="1"/>
  <c r="E70" i="107"/>
  <c r="F65" i="107"/>
  <c r="F70" i="107" s="1"/>
  <c r="O55" i="107"/>
  <c r="N30" i="107" l="1"/>
  <c r="N31" i="107" s="1"/>
  <c r="N32" i="107" s="1"/>
  <c r="N33" i="107" s="1"/>
  <c r="N34" i="107" s="1"/>
  <c r="N35" i="107" s="1"/>
  <c r="N36" i="107" s="1"/>
  <c r="N37" i="107" s="1"/>
  <c r="N38" i="107" s="1"/>
  <c r="N39" i="107" s="1"/>
  <c r="N40" i="107" s="1"/>
  <c r="N41" i="107" s="1"/>
  <c r="N42" i="107" l="1"/>
  <c r="N43" i="107" s="1"/>
  <c r="N44" i="107" s="1"/>
  <c r="N45" i="107" s="1"/>
  <c r="N46" i="107" s="1"/>
  <c r="N47" i="107" s="1"/>
  <c r="N48" i="107" s="1"/>
  <c r="N49" i="107" s="1"/>
  <c r="N50" i="107" s="1"/>
  <c r="N51" i="107" s="1"/>
  <c r="N52" i="107" s="1"/>
  <c r="N53" i="107" s="1"/>
  <c r="N54" i="107" s="1"/>
  <c r="N56" i="107" s="1"/>
  <c r="O61" i="107" s="1"/>
  <c r="O62" i="107" s="1"/>
  <c r="J64" i="105" l="1"/>
  <c r="B72" i="105"/>
  <c r="D70" i="105"/>
  <c r="E70" i="105" s="1"/>
  <c r="D71" i="105"/>
  <c r="E71" i="105" s="1"/>
  <c r="D69" i="105"/>
  <c r="D68" i="105"/>
  <c r="D67" i="105"/>
  <c r="E67" i="105" s="1"/>
  <c r="F67" i="105" s="1"/>
  <c r="D66" i="105"/>
  <c r="L55" i="105"/>
  <c r="I55" i="105"/>
  <c r="G55" i="105"/>
  <c r="G56" i="105" s="1"/>
  <c r="C55" i="105"/>
  <c r="O7" i="105" s="1"/>
  <c r="O8" i="105" s="1"/>
  <c r="O9" i="105" s="1"/>
  <c r="O10" i="105" s="1"/>
  <c r="O11" i="105" s="1"/>
  <c r="O12" i="105" s="1"/>
  <c r="O13" i="105" s="1"/>
  <c r="O14" i="105" s="1"/>
  <c r="O15" i="105" s="1"/>
  <c r="O16" i="105" s="1"/>
  <c r="O17" i="105" s="1"/>
  <c r="O18" i="105" s="1"/>
  <c r="O19" i="105" s="1"/>
  <c r="O20" i="105" s="1"/>
  <c r="O21" i="105" s="1"/>
  <c r="O22" i="105" s="1"/>
  <c r="O23" i="105" s="1"/>
  <c r="O24" i="105" s="1"/>
  <c r="O25" i="105" s="1"/>
  <c r="O26" i="105" s="1"/>
  <c r="O27" i="105" s="1"/>
  <c r="O28" i="105" s="1"/>
  <c r="O29" i="105" s="1"/>
  <c r="O30" i="105" s="1"/>
  <c r="O31" i="105" s="1"/>
  <c r="O32" i="105" s="1"/>
  <c r="O33" i="105" s="1"/>
  <c r="O34" i="105" s="1"/>
  <c r="O35" i="105" s="1"/>
  <c r="O36" i="105" s="1"/>
  <c r="O37" i="105" s="1"/>
  <c r="O38" i="105" s="1"/>
  <c r="O39" i="105" s="1"/>
  <c r="O40" i="105" s="1"/>
  <c r="O41" i="105" s="1"/>
  <c r="O42" i="105" s="1"/>
  <c r="O43" i="105" s="1"/>
  <c r="O44" i="105" s="1"/>
  <c r="O45" i="105" s="1"/>
  <c r="O46" i="105" s="1"/>
  <c r="O47" i="105" s="1"/>
  <c r="O48" i="105" s="1"/>
  <c r="O49" i="105" s="1"/>
  <c r="O50" i="105" s="1"/>
  <c r="O51" i="105" s="1"/>
  <c r="O52" i="105" s="1"/>
  <c r="O53" i="105" s="1"/>
  <c r="O54" i="105" s="1"/>
  <c r="N7" i="105"/>
  <c r="N8" i="105" s="1"/>
  <c r="N9" i="105" s="1"/>
  <c r="N10" i="105" s="1"/>
  <c r="N11" i="105" s="1"/>
  <c r="N12" i="105" s="1"/>
  <c r="N13" i="105" s="1"/>
  <c r="N14" i="105" s="1"/>
  <c r="N15" i="105" s="1"/>
  <c r="N16" i="105" l="1"/>
  <c r="N17" i="105" s="1"/>
  <c r="N18" i="105" s="1"/>
  <c r="N19" i="105" s="1"/>
  <c r="N20" i="105" s="1"/>
  <c r="N21" i="105" s="1"/>
  <c r="N22" i="105" s="1"/>
  <c r="N23" i="105" s="1"/>
  <c r="N24" i="105" s="1"/>
  <c r="N25" i="105" s="1"/>
  <c r="N26" i="105" s="1"/>
  <c r="N27" i="105" s="1"/>
  <c r="N28" i="105" s="1"/>
  <c r="N29" i="105" s="1"/>
  <c r="N30" i="105" s="1"/>
  <c r="F71" i="105"/>
  <c r="D72" i="105"/>
  <c r="F70" i="105"/>
  <c r="E66" i="105"/>
  <c r="F66" i="105" s="1"/>
  <c r="L56" i="105"/>
  <c r="E69" i="105"/>
  <c r="F69" i="105" s="1"/>
  <c r="E68" i="105"/>
  <c r="F68" i="105" s="1"/>
  <c r="O55" i="105"/>
  <c r="B70" i="103"/>
  <c r="N31" i="105" l="1"/>
  <c r="N32" i="105" s="1"/>
  <c r="N33" i="105" s="1"/>
  <c r="N34" i="105" s="1"/>
  <c r="N35" i="105" s="1"/>
  <c r="N36" i="105" s="1"/>
  <c r="N37" i="105" s="1"/>
  <c r="N38" i="105" s="1"/>
  <c r="N39" i="105" s="1"/>
  <c r="N40" i="105" s="1"/>
  <c r="F72" i="105"/>
  <c r="E72" i="105"/>
  <c r="D66" i="103"/>
  <c r="D67" i="103"/>
  <c r="E67" i="103" s="1"/>
  <c r="D68" i="103"/>
  <c r="E68" i="103" s="1"/>
  <c r="F68" i="103" s="1"/>
  <c r="D69" i="103"/>
  <c r="E69" i="103"/>
  <c r="F69" i="103" s="1"/>
  <c r="J62" i="103"/>
  <c r="L55" i="103"/>
  <c r="I55" i="103"/>
  <c r="C55" i="103"/>
  <c r="O7" i="103" s="1"/>
  <c r="O8" i="103" s="1"/>
  <c r="O9" i="103" s="1"/>
  <c r="O10" i="103" s="1"/>
  <c r="N7" i="103"/>
  <c r="N8" i="103" s="1"/>
  <c r="N9" i="103" s="1"/>
  <c r="N10" i="103" s="1"/>
  <c r="N11" i="103" s="1"/>
  <c r="N12" i="103" s="1"/>
  <c r="N13" i="103" s="1"/>
  <c r="N14" i="103" s="1"/>
  <c r="N15" i="103" s="1"/>
  <c r="N16" i="103" s="1"/>
  <c r="N17" i="103" s="1"/>
  <c r="N18" i="103" s="1"/>
  <c r="N19" i="103" s="1"/>
  <c r="N20" i="103" s="1"/>
  <c r="N21" i="103" s="1"/>
  <c r="N42" i="105" l="1"/>
  <c r="N43" i="105" s="1"/>
  <c r="N41" i="105"/>
  <c r="E66" i="103"/>
  <c r="E70" i="103" s="1"/>
  <c r="D70" i="103"/>
  <c r="F66" i="103"/>
  <c r="F70" i="103" s="1"/>
  <c r="F67" i="103"/>
  <c r="N22" i="103"/>
  <c r="N23" i="103" s="1"/>
  <c r="N24" i="103" s="1"/>
  <c r="N25" i="103" s="1"/>
  <c r="N26" i="103" s="1"/>
  <c r="N27" i="103" s="1"/>
  <c r="N28" i="103" s="1"/>
  <c r="N29" i="103" s="1"/>
  <c r="N30" i="103" s="1"/>
  <c r="N31" i="103" s="1"/>
  <c r="N32" i="103" s="1"/>
  <c r="N33" i="103" s="1"/>
  <c r="N34" i="103" s="1"/>
  <c r="N35" i="103" s="1"/>
  <c r="N36" i="103" s="1"/>
  <c r="N37" i="103" s="1"/>
  <c r="N38" i="103" s="1"/>
  <c r="G55" i="103"/>
  <c r="O11" i="103"/>
  <c r="O12" i="103" s="1"/>
  <c r="O13" i="103" s="1"/>
  <c r="O14" i="103" s="1"/>
  <c r="O15" i="103" s="1"/>
  <c r="O16" i="103" s="1"/>
  <c r="O17" i="103" s="1"/>
  <c r="O18" i="103" s="1"/>
  <c r="O19" i="103" s="1"/>
  <c r="O20" i="103" s="1"/>
  <c r="O21" i="103" s="1"/>
  <c r="O22" i="103" s="1"/>
  <c r="O23" i="103" s="1"/>
  <c r="O24" i="103" s="1"/>
  <c r="O25" i="103" s="1"/>
  <c r="O26" i="103" s="1"/>
  <c r="O27" i="103" s="1"/>
  <c r="O28" i="103" s="1"/>
  <c r="O29" i="103" s="1"/>
  <c r="O30" i="103" s="1"/>
  <c r="O31" i="103" s="1"/>
  <c r="O32" i="103" s="1"/>
  <c r="O33" i="103" s="1"/>
  <c r="O34" i="103" s="1"/>
  <c r="O35" i="103" s="1"/>
  <c r="O36" i="103" s="1"/>
  <c r="O37" i="103" s="1"/>
  <c r="O38" i="103" s="1"/>
  <c r="O39" i="103" s="1"/>
  <c r="O40" i="103" s="1"/>
  <c r="O41" i="103" s="1"/>
  <c r="O42" i="103" s="1"/>
  <c r="O43" i="103" s="1"/>
  <c r="O44" i="103" s="1"/>
  <c r="O45" i="103" s="1"/>
  <c r="O46" i="103" s="1"/>
  <c r="O47" i="103" s="1"/>
  <c r="O48" i="103" s="1"/>
  <c r="O49" i="103" s="1"/>
  <c r="O50" i="103" s="1"/>
  <c r="O51" i="103" s="1"/>
  <c r="O52" i="103" s="1"/>
  <c r="O53" i="103" s="1"/>
  <c r="O54" i="103" s="1"/>
  <c r="L56" i="103"/>
  <c r="J64" i="101"/>
  <c r="J69" i="101"/>
  <c r="D72" i="101"/>
  <c r="E72" i="101" s="1"/>
  <c r="E73" i="101" s="1"/>
  <c r="B73" i="101"/>
  <c r="D74" i="101"/>
  <c r="E74" i="101" s="1"/>
  <c r="D75" i="101"/>
  <c r="D76" i="101"/>
  <c r="E76" i="101"/>
  <c r="F76" i="101"/>
  <c r="D77" i="101"/>
  <c r="E77" i="101" s="1"/>
  <c r="B78" i="101"/>
  <c r="F77" i="101" l="1"/>
  <c r="D73" i="101"/>
  <c r="F72" i="101"/>
  <c r="F73" i="101" s="1"/>
  <c r="E75" i="101"/>
  <c r="E78" i="101" s="1"/>
  <c r="N44" i="105"/>
  <c r="N45" i="105" s="1"/>
  <c r="N46" i="105" s="1"/>
  <c r="N47" i="105" s="1"/>
  <c r="N48" i="105" s="1"/>
  <c r="N49" i="105" s="1"/>
  <c r="N50" i="105" s="1"/>
  <c r="N51" i="105" s="1"/>
  <c r="N52" i="105" s="1"/>
  <c r="N53" i="105" s="1"/>
  <c r="N54" i="105" s="1"/>
  <c r="N56" i="105" s="1"/>
  <c r="O61" i="105" s="1"/>
  <c r="O62" i="105" s="1"/>
  <c r="N39" i="103"/>
  <c r="N40" i="103" s="1"/>
  <c r="N41" i="103" s="1"/>
  <c r="N42" i="103" s="1"/>
  <c r="N43" i="103" s="1"/>
  <c r="N44" i="103" s="1"/>
  <c r="N45" i="103" s="1"/>
  <c r="N46" i="103" s="1"/>
  <c r="N47" i="103" s="1"/>
  <c r="N48" i="103" s="1"/>
  <c r="N49" i="103" s="1"/>
  <c r="N50" i="103" s="1"/>
  <c r="N51" i="103" s="1"/>
  <c r="N52" i="103" s="1"/>
  <c r="N53" i="103" s="1"/>
  <c r="N54" i="103" s="1"/>
  <c r="N56" i="103" s="1"/>
  <c r="O61" i="103" s="1"/>
  <c r="O55" i="103"/>
  <c r="G56" i="103"/>
  <c r="F74" i="101"/>
  <c r="D78" i="101"/>
  <c r="J33" i="101"/>
  <c r="J32" i="101"/>
  <c r="J31" i="101"/>
  <c r="M32" i="101"/>
  <c r="M31" i="101"/>
  <c r="J30" i="101"/>
  <c r="J29" i="101"/>
  <c r="J28" i="101"/>
  <c r="J27" i="101"/>
  <c r="J26" i="101"/>
  <c r="J25" i="101"/>
  <c r="J24" i="101"/>
  <c r="J23" i="101"/>
  <c r="M29" i="101"/>
  <c r="M28" i="101"/>
  <c r="M26" i="101"/>
  <c r="M24" i="101"/>
  <c r="M23" i="101"/>
  <c r="M22" i="101"/>
  <c r="L55" i="101"/>
  <c r="I55" i="101"/>
  <c r="C55" i="101"/>
  <c r="O7" i="101" s="1"/>
  <c r="O8" i="101" s="1"/>
  <c r="O9" i="101" s="1"/>
  <c r="O10" i="101" s="1"/>
  <c r="O11" i="101" s="1"/>
  <c r="O12" i="101" s="1"/>
  <c r="O13" i="101" s="1"/>
  <c r="O14" i="101" s="1"/>
  <c r="O15" i="101" s="1"/>
  <c r="O16" i="101" s="1"/>
  <c r="O17" i="101" s="1"/>
  <c r="O18" i="101" s="1"/>
  <c r="O19" i="101" s="1"/>
  <c r="N7" i="101"/>
  <c r="N8" i="101" s="1"/>
  <c r="N9" i="101" s="1"/>
  <c r="N10" i="101" s="1"/>
  <c r="N11" i="101" s="1"/>
  <c r="N12" i="101" s="1"/>
  <c r="N13" i="101" s="1"/>
  <c r="N14" i="101" s="1"/>
  <c r="N15" i="101" s="1"/>
  <c r="N16" i="101" s="1"/>
  <c r="N17" i="101" s="1"/>
  <c r="N18" i="101" s="1"/>
  <c r="N19" i="101" s="1"/>
  <c r="N20" i="101" s="1"/>
  <c r="N21" i="101" s="1"/>
  <c r="N22" i="101" s="1"/>
  <c r="O62" i="103" l="1"/>
  <c r="F75" i="101"/>
  <c r="F78" i="101" s="1"/>
  <c r="N23" i="101"/>
  <c r="N24" i="101" s="1"/>
  <c r="N25" i="101" s="1"/>
  <c r="N26" i="101" s="1"/>
  <c r="N27" i="101" s="1"/>
  <c r="N28" i="101" s="1"/>
  <c r="N29" i="101" s="1"/>
  <c r="N30" i="101" s="1"/>
  <c r="G55" i="101"/>
  <c r="O55" i="101" s="1"/>
  <c r="O20" i="101"/>
  <c r="O21" i="101" s="1"/>
  <c r="O22" i="101" s="1"/>
  <c r="O23" i="101" s="1"/>
  <c r="O24" i="101" s="1"/>
  <c r="O25" i="101" s="1"/>
  <c r="O26" i="101" s="1"/>
  <c r="O27" i="101" s="1"/>
  <c r="O28" i="101" s="1"/>
  <c r="O29" i="101" s="1"/>
  <c r="O30" i="101" s="1"/>
  <c r="O31" i="101" s="1"/>
  <c r="O32" i="101" s="1"/>
  <c r="O33" i="101" s="1"/>
  <c r="O34" i="101" s="1"/>
  <c r="O35" i="101" s="1"/>
  <c r="O36" i="101" s="1"/>
  <c r="O37" i="101" s="1"/>
  <c r="O38" i="101" s="1"/>
  <c r="O39" i="101" s="1"/>
  <c r="O40" i="101" s="1"/>
  <c r="O41" i="101" s="1"/>
  <c r="O42" i="101" s="1"/>
  <c r="O43" i="101" s="1"/>
  <c r="O44" i="101" s="1"/>
  <c r="O45" i="101" s="1"/>
  <c r="O46" i="101" s="1"/>
  <c r="O47" i="101" s="1"/>
  <c r="O48" i="101" s="1"/>
  <c r="O49" i="101" s="1"/>
  <c r="O50" i="101" s="1"/>
  <c r="O51" i="101" s="1"/>
  <c r="O52" i="101" s="1"/>
  <c r="O53" i="101" s="1"/>
  <c r="O54" i="101" s="1"/>
  <c r="L56" i="101"/>
  <c r="N31" i="101" l="1"/>
  <c r="N32" i="101" s="1"/>
  <c r="N33" i="101" s="1"/>
  <c r="N34" i="101" l="1"/>
  <c r="N35" i="101" s="1"/>
  <c r="N36" i="101" s="1"/>
  <c r="N37" i="101" s="1"/>
  <c r="N38" i="101" s="1"/>
  <c r="N39" i="101" s="1"/>
  <c r="N40" i="101" s="1"/>
  <c r="N41" i="101" s="1"/>
  <c r="N42" i="101" s="1"/>
  <c r="N43" i="101" s="1"/>
  <c r="N44" i="101" l="1"/>
  <c r="N45" i="101" s="1"/>
  <c r="N46" i="101" s="1"/>
  <c r="N47" i="101" s="1"/>
  <c r="N48" i="101" s="1"/>
  <c r="N49" i="101" s="1"/>
  <c r="N50" i="101" s="1"/>
  <c r="N51" i="101" s="1"/>
  <c r="N52" i="101" s="1"/>
  <c r="N53" i="101" s="1"/>
  <c r="N54" i="101" s="1"/>
  <c r="N56" i="101" s="1"/>
  <c r="O61" i="101" s="1"/>
  <c r="O62" i="101" s="1"/>
  <c r="B71" i="98"/>
  <c r="J63" i="98" l="1"/>
  <c r="D69" i="98"/>
  <c r="E69" i="98" s="1"/>
  <c r="D70" i="98"/>
  <c r="E70" i="98" s="1"/>
  <c r="F70" i="98" s="1"/>
  <c r="F69" i="98" l="1"/>
  <c r="D68" i="98" l="1"/>
  <c r="D67" i="98"/>
  <c r="D66" i="98"/>
  <c r="L55" i="98"/>
  <c r="I55" i="98"/>
  <c r="G55" i="98"/>
  <c r="C55" i="98"/>
  <c r="N7" i="98"/>
  <c r="N8" i="98" s="1"/>
  <c r="N9" i="98" s="1"/>
  <c r="N10" i="98" s="1"/>
  <c r="N11" i="98" s="1"/>
  <c r="N12" i="98" l="1"/>
  <c r="N13" i="98" s="1"/>
  <c r="N14" i="98" s="1"/>
  <c r="N15" i="98" s="1"/>
  <c r="N16" i="98" s="1"/>
  <c r="N17" i="98" s="1"/>
  <c r="N18" i="98" s="1"/>
  <c r="N19" i="98" s="1"/>
  <c r="N20" i="98" s="1"/>
  <c r="N21" i="98" s="1"/>
  <c r="N22" i="98" s="1"/>
  <c r="N23" i="98" s="1"/>
  <c r="N24" i="98" s="1"/>
  <c r="N25" i="98" s="1"/>
  <c r="N26" i="98" s="1"/>
  <c r="E66" i="98"/>
  <c r="F66" i="98" s="1"/>
  <c r="D71" i="98"/>
  <c r="L56" i="98"/>
  <c r="O7" i="98"/>
  <c r="O8" i="98" s="1"/>
  <c r="O9" i="98" s="1"/>
  <c r="O10" i="98" s="1"/>
  <c r="O11" i="98" s="1"/>
  <c r="O12" i="98" s="1"/>
  <c r="O13" i="98" s="1"/>
  <c r="O14" i="98" s="1"/>
  <c r="O15" i="98" s="1"/>
  <c r="O16" i="98" s="1"/>
  <c r="O17" i="98" s="1"/>
  <c r="O18" i="98" s="1"/>
  <c r="O19" i="98" s="1"/>
  <c r="O20" i="98" s="1"/>
  <c r="O21" i="98" s="1"/>
  <c r="O22" i="98" s="1"/>
  <c r="O23" i="98" s="1"/>
  <c r="O24" i="98" s="1"/>
  <c r="O25" i="98" s="1"/>
  <c r="O26" i="98" s="1"/>
  <c r="O27" i="98" s="1"/>
  <c r="O28" i="98" s="1"/>
  <c r="O29" i="98" s="1"/>
  <c r="O30" i="98" s="1"/>
  <c r="O31" i="98" s="1"/>
  <c r="O32" i="98" s="1"/>
  <c r="O33" i="98" s="1"/>
  <c r="O34" i="98" s="1"/>
  <c r="O35" i="98" s="1"/>
  <c r="O36" i="98" s="1"/>
  <c r="O37" i="98" s="1"/>
  <c r="O38" i="98" s="1"/>
  <c r="O39" i="98" s="1"/>
  <c r="O40" i="98" s="1"/>
  <c r="O41" i="98" s="1"/>
  <c r="O42" i="98" s="1"/>
  <c r="O43" i="98" s="1"/>
  <c r="O44" i="98" s="1"/>
  <c r="O45" i="98" s="1"/>
  <c r="O46" i="98" s="1"/>
  <c r="O47" i="98" s="1"/>
  <c r="O48" i="98" s="1"/>
  <c r="O49" i="98" s="1"/>
  <c r="O50" i="98" s="1"/>
  <c r="O51" i="98" s="1"/>
  <c r="O52" i="98" s="1"/>
  <c r="O53" i="98" s="1"/>
  <c r="O54" i="98" s="1"/>
  <c r="O55" i="98"/>
  <c r="E68" i="98"/>
  <c r="E67" i="98"/>
  <c r="F67" i="98" s="1"/>
  <c r="B69" i="96"/>
  <c r="J61" i="96"/>
  <c r="N27" i="98" l="1"/>
  <c r="N28" i="98" s="1"/>
  <c r="N29" i="98" s="1"/>
  <c r="N30" i="98" s="1"/>
  <c r="N31" i="98" s="1"/>
  <c r="N32" i="98" s="1"/>
  <c r="N33" i="98" s="1"/>
  <c r="N34" i="98" s="1"/>
  <c r="N35" i="98" s="1"/>
  <c r="N36" i="98" s="1"/>
  <c r="E71" i="98"/>
  <c r="F68" i="98"/>
  <c r="F71" i="98" s="1"/>
  <c r="D66" i="96"/>
  <c r="E66" i="96" s="1"/>
  <c r="D67" i="96"/>
  <c r="E67" i="96" s="1"/>
  <c r="F67" i="96" s="1"/>
  <c r="D68" i="96"/>
  <c r="E68" i="96" s="1"/>
  <c r="L55" i="96"/>
  <c r="I55" i="96"/>
  <c r="C55" i="96"/>
  <c r="N7" i="96"/>
  <c r="N8" i="96" s="1"/>
  <c r="N9" i="96" s="1"/>
  <c r="N10" i="96" s="1"/>
  <c r="N11" i="96" s="1"/>
  <c r="N12" i="96" s="1"/>
  <c r="N13" i="96" s="1"/>
  <c r="N14" i="96" s="1"/>
  <c r="N15" i="96" s="1"/>
  <c r="N16" i="96" s="1"/>
  <c r="N17" i="96" s="1"/>
  <c r="N18" i="96" s="1"/>
  <c r="N19" i="96" s="1"/>
  <c r="N20" i="96" s="1"/>
  <c r="N21" i="96" s="1"/>
  <c r="N22" i="96" s="1"/>
  <c r="N23" i="96" s="1"/>
  <c r="N24" i="96" s="1"/>
  <c r="N25" i="96" s="1"/>
  <c r="N37" i="98" l="1"/>
  <c r="N38" i="98" s="1"/>
  <c r="N39" i="98" s="1"/>
  <c r="N40" i="98" s="1"/>
  <c r="N41" i="98" s="1"/>
  <c r="N42" i="98" s="1"/>
  <c r="E69" i="96"/>
  <c r="D69" i="96"/>
  <c r="F66" i="96"/>
  <c r="F68" i="96"/>
  <c r="N26" i="96"/>
  <c r="N27" i="96" s="1"/>
  <c r="N28" i="96" s="1"/>
  <c r="N29" i="96" s="1"/>
  <c r="N30" i="96" s="1"/>
  <c r="N31" i="96" s="1"/>
  <c r="G55" i="96"/>
  <c r="L56" i="96"/>
  <c r="O7" i="96"/>
  <c r="O8" i="96" s="1"/>
  <c r="O9" i="96" s="1"/>
  <c r="O10" i="96" s="1"/>
  <c r="O11" i="96" s="1"/>
  <c r="O12" i="96" s="1"/>
  <c r="O13" i="96" s="1"/>
  <c r="O14" i="96" s="1"/>
  <c r="O15" i="96" s="1"/>
  <c r="O16" i="96" s="1"/>
  <c r="O17" i="96" s="1"/>
  <c r="O18" i="96" s="1"/>
  <c r="O19" i="96" s="1"/>
  <c r="O20" i="96" s="1"/>
  <c r="O21" i="96" s="1"/>
  <c r="O22" i="96" s="1"/>
  <c r="O23" i="96" s="1"/>
  <c r="O24" i="96" s="1"/>
  <c r="O25" i="96" s="1"/>
  <c r="O26" i="96" s="1"/>
  <c r="O27" i="96" s="1"/>
  <c r="O28" i="96" s="1"/>
  <c r="O29" i="96" s="1"/>
  <c r="O30" i="96" s="1"/>
  <c r="O31" i="96" s="1"/>
  <c r="O32" i="96" s="1"/>
  <c r="O33" i="96" s="1"/>
  <c r="O34" i="96" s="1"/>
  <c r="O35" i="96" s="1"/>
  <c r="O36" i="96" s="1"/>
  <c r="O37" i="96" s="1"/>
  <c r="O38" i="96" s="1"/>
  <c r="O39" i="96" s="1"/>
  <c r="O40" i="96" s="1"/>
  <c r="O41" i="96" s="1"/>
  <c r="O42" i="96" s="1"/>
  <c r="O43" i="96" s="1"/>
  <c r="O44" i="96" s="1"/>
  <c r="O45" i="96" s="1"/>
  <c r="O46" i="96" s="1"/>
  <c r="O47" i="96" s="1"/>
  <c r="O48" i="96" s="1"/>
  <c r="O49" i="96" s="1"/>
  <c r="O50" i="96" s="1"/>
  <c r="O51" i="96" s="1"/>
  <c r="O52" i="96" s="1"/>
  <c r="O53" i="96" s="1"/>
  <c r="O54" i="96" s="1"/>
  <c r="N43" i="98" l="1"/>
  <c r="N44" i="98" s="1"/>
  <c r="N45" i="98" s="1"/>
  <c r="N46" i="98" s="1"/>
  <c r="N47" i="98" s="1"/>
  <c r="N48" i="98" s="1"/>
  <c r="N49" i="98" s="1"/>
  <c r="N50" i="98" s="1"/>
  <c r="N51" i="98" s="1"/>
  <c r="N52" i="98" s="1"/>
  <c r="N53" i="98" s="1"/>
  <c r="N54" i="98" s="1"/>
  <c r="N56" i="98" s="1"/>
  <c r="O61" i="98" s="1"/>
  <c r="O62" i="98" s="1"/>
  <c r="N32" i="96"/>
  <c r="N33" i="96" s="1"/>
  <c r="N34" i="96" s="1"/>
  <c r="N35" i="96" s="1"/>
  <c r="N36" i="96" s="1"/>
  <c r="N37" i="96" s="1"/>
  <c r="N38" i="96" s="1"/>
  <c r="N39" i="96" s="1"/>
  <c r="N40" i="96" s="1"/>
  <c r="N41" i="96" s="1"/>
  <c r="N42" i="96" s="1"/>
  <c r="N43" i="96" s="1"/>
  <c r="N44" i="96" s="1"/>
  <c r="N45" i="96" s="1"/>
  <c r="N46" i="96" s="1"/>
  <c r="N47" i="96" s="1"/>
  <c r="N48" i="96" s="1"/>
  <c r="N49" i="96" s="1"/>
  <c r="N50" i="96" s="1"/>
  <c r="N51" i="96" s="1"/>
  <c r="N52" i="96" s="1"/>
  <c r="N53" i="96" s="1"/>
  <c r="N54" i="96" s="1"/>
  <c r="N56" i="96" s="1"/>
  <c r="O61" i="96" s="1"/>
  <c r="O62" i="96" s="1"/>
  <c r="F69" i="96"/>
  <c r="O55" i="96"/>
  <c r="B68" i="94" l="1"/>
  <c r="D67" i="94"/>
  <c r="D66" i="94"/>
  <c r="B65" i="94"/>
  <c r="D64" i="94"/>
  <c r="E64" i="94" s="1"/>
  <c r="J61" i="94"/>
  <c r="J62" i="94" s="1"/>
  <c r="J60" i="94"/>
  <c r="J58" i="94"/>
  <c r="J59" i="94" s="1"/>
  <c r="E65" i="94" l="1"/>
  <c r="F64" i="94"/>
  <c r="F65" i="94" s="1"/>
  <c r="D68" i="94"/>
  <c r="E67" i="94"/>
  <c r="F67" i="94" s="1"/>
  <c r="D65" i="94"/>
  <c r="E66" i="94"/>
  <c r="F66" i="94" s="1"/>
  <c r="F68" i="94" l="1"/>
  <c r="E68" i="94"/>
  <c r="L55" i="94" l="1"/>
  <c r="I55" i="94"/>
  <c r="G55" i="94"/>
  <c r="C55" i="94"/>
  <c r="O7" i="94" s="1"/>
  <c r="O8" i="94" s="1"/>
  <c r="O9" i="94" s="1"/>
  <c r="O10" i="94" s="1"/>
  <c r="O11" i="94" s="1"/>
  <c r="O12" i="94" s="1"/>
  <c r="O13" i="94" s="1"/>
  <c r="O14" i="94" s="1"/>
  <c r="N7" i="94"/>
  <c r="N8" i="94" s="1"/>
  <c r="N9" i="94" s="1"/>
  <c r="N10" i="94" s="1"/>
  <c r="N11" i="94" s="1"/>
  <c r="O15" i="94" l="1"/>
  <c r="O16" i="94" s="1"/>
  <c r="O17" i="94" s="1"/>
  <c r="O18" i="94" s="1"/>
  <c r="O19" i="94" s="1"/>
  <c r="O20" i="94" s="1"/>
  <c r="O21" i="94" s="1"/>
  <c r="O22" i="94" s="1"/>
  <c r="O23" i="94" s="1"/>
  <c r="O24" i="94" s="1"/>
  <c r="O25" i="94" s="1"/>
  <c r="O26" i="94" s="1"/>
  <c r="O27" i="94" s="1"/>
  <c r="O28" i="94" s="1"/>
  <c r="O29" i="94" s="1"/>
  <c r="O30" i="94" s="1"/>
  <c r="O31" i="94" s="1"/>
  <c r="O32" i="94" s="1"/>
  <c r="O33" i="94" s="1"/>
  <c r="O34" i="94" s="1"/>
  <c r="O35" i="94" s="1"/>
  <c r="O36" i="94" s="1"/>
  <c r="O37" i="94" s="1"/>
  <c r="O38" i="94" s="1"/>
  <c r="O39" i="94" s="1"/>
  <c r="O40" i="94" s="1"/>
  <c r="O41" i="94" s="1"/>
  <c r="O42" i="94" s="1"/>
  <c r="O43" i="94" s="1"/>
  <c r="O44" i="94" s="1"/>
  <c r="O45" i="94" s="1"/>
  <c r="O46" i="94" s="1"/>
  <c r="O47" i="94" s="1"/>
  <c r="O48" i="94" s="1"/>
  <c r="O49" i="94" s="1"/>
  <c r="O50" i="94" s="1"/>
  <c r="O51" i="94" s="1"/>
  <c r="O52" i="94" s="1"/>
  <c r="O53" i="94" s="1"/>
  <c r="O54" i="94" s="1"/>
  <c r="G56" i="94"/>
  <c r="N12" i="94"/>
  <c r="N13" i="94" s="1"/>
  <c r="N14" i="94" s="1"/>
  <c r="L56" i="94"/>
  <c r="O55" i="94"/>
  <c r="E69" i="91"/>
  <c r="E70" i="91" s="1"/>
  <c r="E75" i="91"/>
  <c r="E73" i="91"/>
  <c r="E72" i="91"/>
  <c r="F72" i="91" s="1"/>
  <c r="G72" i="91" s="1"/>
  <c r="E71" i="91"/>
  <c r="E76" i="91" s="1"/>
  <c r="J67" i="91"/>
  <c r="J61" i="91"/>
  <c r="B70" i="91"/>
  <c r="E74" i="91"/>
  <c r="F74" i="91" s="1"/>
  <c r="B76" i="91"/>
  <c r="L54" i="91"/>
  <c r="I54" i="91"/>
  <c r="C54" i="91"/>
  <c r="N7" i="91"/>
  <c r="N8" i="91" s="1"/>
  <c r="N9" i="91" s="1"/>
  <c r="N10" i="91" s="1"/>
  <c r="N11" i="91" s="1"/>
  <c r="N12" i="91" s="1"/>
  <c r="N13" i="91" s="1"/>
  <c r="N14" i="91" s="1"/>
  <c r="F71" i="91" l="1"/>
  <c r="G71" i="91" s="1"/>
  <c r="N15" i="94"/>
  <c r="F69" i="91"/>
  <c r="F70" i="91" s="1"/>
  <c r="F75" i="91"/>
  <c r="G75" i="91" s="1"/>
  <c r="F73" i="91"/>
  <c r="G73" i="91" s="1"/>
  <c r="G74" i="91"/>
  <c r="N15" i="91"/>
  <c r="N16" i="91" s="1"/>
  <c r="N17" i="91" s="1"/>
  <c r="N18" i="91" s="1"/>
  <c r="N19" i="91" s="1"/>
  <c r="N20" i="91" s="1"/>
  <c r="N21" i="91" s="1"/>
  <c r="N22" i="91" s="1"/>
  <c r="N23" i="91" s="1"/>
  <c r="G54" i="91"/>
  <c r="L55" i="91"/>
  <c r="O7" i="91"/>
  <c r="O8" i="91" s="1"/>
  <c r="O9" i="91" s="1"/>
  <c r="O10" i="91" s="1"/>
  <c r="O11" i="91" s="1"/>
  <c r="O12" i="91" s="1"/>
  <c r="O13" i="91" s="1"/>
  <c r="O14" i="91" s="1"/>
  <c r="O15" i="91" s="1"/>
  <c r="O16" i="91" s="1"/>
  <c r="O17" i="91" s="1"/>
  <c r="O18" i="91" s="1"/>
  <c r="O19" i="91" s="1"/>
  <c r="O20" i="91" s="1"/>
  <c r="O21" i="91" s="1"/>
  <c r="O22" i="91" s="1"/>
  <c r="O23" i="91" s="1"/>
  <c r="O24" i="91" s="1"/>
  <c r="O25" i="91" s="1"/>
  <c r="O26" i="91" s="1"/>
  <c r="O27" i="91" s="1"/>
  <c r="O28" i="91" s="1"/>
  <c r="O29" i="91" s="1"/>
  <c r="O30" i="91" s="1"/>
  <c r="O31" i="91" s="1"/>
  <c r="O32" i="91" s="1"/>
  <c r="O33" i="91" s="1"/>
  <c r="O34" i="91" s="1"/>
  <c r="O35" i="91" s="1"/>
  <c r="O36" i="91" s="1"/>
  <c r="O37" i="91" s="1"/>
  <c r="O38" i="91" s="1"/>
  <c r="O39" i="91" s="1"/>
  <c r="O40" i="91" s="1"/>
  <c r="O41" i="91" s="1"/>
  <c r="O42" i="91" s="1"/>
  <c r="O43" i="91" s="1"/>
  <c r="O44" i="91" s="1"/>
  <c r="O45" i="91" s="1"/>
  <c r="O46" i="91" s="1"/>
  <c r="O47" i="91" s="1"/>
  <c r="O48" i="91" s="1"/>
  <c r="O49" i="91" s="1"/>
  <c r="O50" i="91" s="1"/>
  <c r="O51" i="91" s="1"/>
  <c r="O52" i="91" s="1"/>
  <c r="O53" i="91" s="1"/>
  <c r="G76" i="91" l="1"/>
  <c r="F76" i="91"/>
  <c r="N16" i="94"/>
  <c r="N17" i="94" s="1"/>
  <c r="N18" i="94" s="1"/>
  <c r="N19" i="94" s="1"/>
  <c r="N20" i="94" s="1"/>
  <c r="N21" i="94" s="1"/>
  <c r="N22" i="94" s="1"/>
  <c r="N23" i="94" s="1"/>
  <c r="N24" i="94" s="1"/>
  <c r="N25" i="94" s="1"/>
  <c r="N26" i="94" s="1"/>
  <c r="N27" i="94" s="1"/>
  <c r="N28" i="94" s="1"/>
  <c r="N29" i="94" s="1"/>
  <c r="N30" i="94" s="1"/>
  <c r="N31" i="94" s="1"/>
  <c r="N32" i="94" s="1"/>
  <c r="N33" i="94" s="1"/>
  <c r="N34" i="94" s="1"/>
  <c r="N35" i="94" s="1"/>
  <c r="N36" i="94" s="1"/>
  <c r="N37" i="94" s="1"/>
  <c r="N38" i="94" s="1"/>
  <c r="N39" i="94" s="1"/>
  <c r="N40" i="94" s="1"/>
  <c r="N41" i="94" s="1"/>
  <c r="N42" i="94" s="1"/>
  <c r="N43" i="94" s="1"/>
  <c r="N44" i="94" s="1"/>
  <c r="N45" i="94" s="1"/>
  <c r="N46" i="94" s="1"/>
  <c r="N47" i="94" s="1"/>
  <c r="N48" i="94" s="1"/>
  <c r="N49" i="94" s="1"/>
  <c r="N50" i="94" s="1"/>
  <c r="N51" i="94" s="1"/>
  <c r="N52" i="94" s="1"/>
  <c r="N53" i="94" s="1"/>
  <c r="N54" i="94" s="1"/>
  <c r="N56" i="94" s="1"/>
  <c r="O61" i="94" s="1"/>
  <c r="O62" i="94" s="1"/>
  <c r="G69" i="91"/>
  <c r="G70" i="91" s="1"/>
  <c r="N24" i="91"/>
  <c r="N25" i="91" s="1"/>
  <c r="N26" i="91" s="1"/>
  <c r="N27" i="91" s="1"/>
  <c r="N28" i="91" s="1"/>
  <c r="N29" i="91" s="1"/>
  <c r="N30" i="91" s="1"/>
  <c r="O54" i="91"/>
  <c r="G55" i="91"/>
  <c r="N31" i="91" l="1"/>
  <c r="N32" i="91" s="1"/>
  <c r="N33" i="91" s="1"/>
  <c r="N34" i="91" s="1"/>
  <c r="N35" i="91" s="1"/>
  <c r="N36" i="91" s="1"/>
  <c r="E68" i="88"/>
  <c r="N37" i="91" l="1"/>
  <c r="N38" i="91" s="1"/>
  <c r="N39" i="91" s="1"/>
  <c r="N40" i="91" s="1"/>
  <c r="B69" i="88"/>
  <c r="D67" i="88"/>
  <c r="E67" i="88" s="1"/>
  <c r="D66" i="88"/>
  <c r="E66" i="88" s="1"/>
  <c r="D65" i="88"/>
  <c r="E65" i="88" s="1"/>
  <c r="J60" i="88"/>
  <c r="N41" i="91" l="1"/>
  <c r="N42" i="91" s="1"/>
  <c r="N43" i="91" s="1"/>
  <c r="N44" i="91" s="1"/>
  <c r="N45" i="91" s="1"/>
  <c r="N46" i="91" s="1"/>
  <c r="N47" i="91" s="1"/>
  <c r="N48" i="91" s="1"/>
  <c r="N49" i="91" s="1"/>
  <c r="N50" i="91" s="1"/>
  <c r="N51" i="91" s="1"/>
  <c r="N52" i="91" s="1"/>
  <c r="N53" i="91" s="1"/>
  <c r="N55" i="91" s="1"/>
  <c r="O60" i="91" s="1"/>
  <c r="O61" i="91" s="1"/>
  <c r="E69" i="88"/>
  <c r="F65" i="88"/>
  <c r="F66" i="88"/>
  <c r="G66" i="88" s="1"/>
  <c r="F67" i="88"/>
  <c r="G67" i="88" s="1"/>
  <c r="F68" i="88"/>
  <c r="G68" i="88" s="1"/>
  <c r="F69" i="88" l="1"/>
  <c r="G65" i="88"/>
  <c r="G69" i="88" s="1"/>
  <c r="N56" i="88" l="1"/>
  <c r="L54" i="88"/>
  <c r="I54" i="88"/>
  <c r="C54" i="88"/>
  <c r="O7" i="88" s="1"/>
  <c r="O8" i="88" s="1"/>
  <c r="O9" i="88" s="1"/>
  <c r="O10" i="88" s="1"/>
  <c r="O11" i="88" s="1"/>
  <c r="O12" i="88" s="1"/>
  <c r="O13" i="88" s="1"/>
  <c r="O14" i="88" s="1"/>
  <c r="O15" i="88" s="1"/>
  <c r="O16" i="88" s="1"/>
  <c r="O17" i="88" s="1"/>
  <c r="N7" i="88"/>
  <c r="N8" i="88" s="1"/>
  <c r="N9" i="88" s="1"/>
  <c r="N10" i="88" s="1"/>
  <c r="N11" i="88" s="1"/>
  <c r="N12" i="88" s="1"/>
  <c r="N13" i="88" s="1"/>
  <c r="N14" i="88" s="1"/>
  <c r="N15" i="88" s="1"/>
  <c r="N16" i="88" s="1"/>
  <c r="N17" i="88" s="1"/>
  <c r="L55" i="88" l="1"/>
  <c r="N18" i="88"/>
  <c r="N19" i="88" s="1"/>
  <c r="N20" i="88" s="1"/>
  <c r="O18" i="88"/>
  <c r="O19" i="88" s="1"/>
  <c r="O20" i="88" s="1"/>
  <c r="O21" i="88" s="1"/>
  <c r="O22" i="88" s="1"/>
  <c r="O23" i="88" s="1"/>
  <c r="O24" i="88" s="1"/>
  <c r="O25" i="88" s="1"/>
  <c r="O26" i="88" s="1"/>
  <c r="O27" i="88" s="1"/>
  <c r="O28" i="88" s="1"/>
  <c r="O29" i="88" s="1"/>
  <c r="O30" i="88" s="1"/>
  <c r="O31" i="88" s="1"/>
  <c r="O32" i="88" s="1"/>
  <c r="O33" i="88" s="1"/>
  <c r="O34" i="88" s="1"/>
  <c r="O35" i="88" s="1"/>
  <c r="O36" i="88" s="1"/>
  <c r="O37" i="88" s="1"/>
  <c r="O38" i="88" s="1"/>
  <c r="O39" i="88" s="1"/>
  <c r="O40" i="88" s="1"/>
  <c r="O41" i="88" s="1"/>
  <c r="O42" i="88" s="1"/>
  <c r="O43" i="88" s="1"/>
  <c r="O44" i="88" s="1"/>
  <c r="O45" i="88" s="1"/>
  <c r="O46" i="88" s="1"/>
  <c r="O47" i="88" s="1"/>
  <c r="O48" i="88" s="1"/>
  <c r="O49" i="88" s="1"/>
  <c r="O50" i="88" s="1"/>
  <c r="O51" i="88" s="1"/>
  <c r="O52" i="88" s="1"/>
  <c r="O53" i="88" s="1"/>
  <c r="G54" i="88"/>
  <c r="J63" i="84"/>
  <c r="J69" i="84"/>
  <c r="M43" i="84"/>
  <c r="M42" i="84"/>
  <c r="M40" i="84"/>
  <c r="J44" i="84"/>
  <c r="J43" i="84"/>
  <c r="J42" i="84"/>
  <c r="J41" i="84"/>
  <c r="J40" i="84"/>
  <c r="J39" i="84"/>
  <c r="J38" i="84"/>
  <c r="J37" i="84"/>
  <c r="M38" i="84"/>
  <c r="M37" i="84"/>
  <c r="J36" i="84"/>
  <c r="J35" i="84"/>
  <c r="J34" i="84"/>
  <c r="J33" i="84"/>
  <c r="J32" i="84"/>
  <c r="J31" i="84"/>
  <c r="J30" i="84"/>
  <c r="J29" i="84"/>
  <c r="J28" i="84"/>
  <c r="M34" i="84"/>
  <c r="M32" i="84"/>
  <c r="M31" i="84"/>
  <c r="M30" i="84"/>
  <c r="M29" i="84"/>
  <c r="J27" i="84"/>
  <c r="J26" i="84"/>
  <c r="J25" i="84"/>
  <c r="M26" i="84"/>
  <c r="M24" i="84"/>
  <c r="J23" i="84"/>
  <c r="J22" i="84"/>
  <c r="J21" i="84"/>
  <c r="J20" i="84"/>
  <c r="J19" i="84"/>
  <c r="J18" i="84"/>
  <c r="J17" i="84"/>
  <c r="M23" i="84"/>
  <c r="M22" i="84"/>
  <c r="M21" i="84"/>
  <c r="M20" i="84"/>
  <c r="M18" i="84"/>
  <c r="M16" i="84"/>
  <c r="D72" i="84"/>
  <c r="E72" i="84" s="1"/>
  <c r="B73" i="84"/>
  <c r="D74" i="84"/>
  <c r="E74" i="84" s="1"/>
  <c r="D75" i="84"/>
  <c r="E75" i="84" s="1"/>
  <c r="D76" i="84"/>
  <c r="E76" i="84" s="1"/>
  <c r="D77" i="84"/>
  <c r="E77" i="84" s="1"/>
  <c r="D78" i="84"/>
  <c r="E78" i="84" s="1"/>
  <c r="B79" i="84"/>
  <c r="F41" i="84"/>
  <c r="G41" i="84"/>
  <c r="F42" i="84"/>
  <c r="G42" i="84"/>
  <c r="F44" i="84"/>
  <c r="O55" i="84" s="1"/>
  <c r="G44" i="84"/>
  <c r="N55" i="84" s="1"/>
  <c r="F30" i="84"/>
  <c r="G30" i="84"/>
  <c r="F31" i="84"/>
  <c r="G31" i="84"/>
  <c r="F33" i="84"/>
  <c r="G33" i="84"/>
  <c r="F35" i="84"/>
  <c r="G35" i="84"/>
  <c r="F27" i="84"/>
  <c r="F24" i="84"/>
  <c r="F23" i="84"/>
  <c r="F22" i="84"/>
  <c r="F21" i="84"/>
  <c r="F18" i="84"/>
  <c r="F15" i="84"/>
  <c r="F13" i="84"/>
  <c r="F10" i="84"/>
  <c r="G27" i="84"/>
  <c r="G24" i="84"/>
  <c r="G23" i="84"/>
  <c r="G22" i="84"/>
  <c r="G21" i="84"/>
  <c r="G18" i="84"/>
  <c r="G15" i="84"/>
  <c r="G13" i="84"/>
  <c r="G10" i="84"/>
  <c r="L53" i="84"/>
  <c r="I53" i="84"/>
  <c r="C53" i="84"/>
  <c r="O7" i="84" s="1"/>
  <c r="O8" i="84" s="1"/>
  <c r="O9" i="84" s="1"/>
  <c r="N7" i="84"/>
  <c r="N8" i="84" s="1"/>
  <c r="N9" i="84" s="1"/>
  <c r="N10" i="84" s="1"/>
  <c r="N11" i="84" s="1"/>
  <c r="N12" i="84" s="1"/>
  <c r="O10" i="84" l="1"/>
  <c r="O11" i="84" s="1"/>
  <c r="O12" i="84" s="1"/>
  <c r="O13" i="84" s="1"/>
  <c r="O14" i="84" s="1"/>
  <c r="O15" i="84" s="1"/>
  <c r="O16" i="84" s="1"/>
  <c r="O17" i="84" s="1"/>
  <c r="O18" i="84" s="1"/>
  <c r="O19" i="84" s="1"/>
  <c r="O20" i="84" s="1"/>
  <c r="O21" i="84" s="1"/>
  <c r="O22" i="84" s="1"/>
  <c r="O23" i="84" s="1"/>
  <c r="O24" i="84" s="1"/>
  <c r="O25" i="84" s="1"/>
  <c r="O26" i="84" s="1"/>
  <c r="O27" i="84" s="1"/>
  <c r="O28" i="84" s="1"/>
  <c r="O29" i="84" s="1"/>
  <c r="O30" i="84" s="1"/>
  <c r="O31" i="84" s="1"/>
  <c r="O32" i="84" s="1"/>
  <c r="O33" i="84" s="1"/>
  <c r="O34" i="84" s="1"/>
  <c r="O35" i="84" s="1"/>
  <c r="O36" i="84" s="1"/>
  <c r="O37" i="84" s="1"/>
  <c r="O38" i="84" s="1"/>
  <c r="O39" i="84" s="1"/>
  <c r="O40" i="84" s="1"/>
  <c r="O41" i="84" s="1"/>
  <c r="O42" i="84" s="1"/>
  <c r="O43" i="84" s="1"/>
  <c r="O44" i="84" s="1"/>
  <c r="O45" i="84" s="1"/>
  <c r="O46" i="84" s="1"/>
  <c r="O47" i="84" s="1"/>
  <c r="O48" i="84" s="1"/>
  <c r="O49" i="84" s="1"/>
  <c r="O50" i="84" s="1"/>
  <c r="O51" i="84" s="1"/>
  <c r="O52" i="84" s="1"/>
  <c r="N21" i="88"/>
  <c r="N22" i="88" s="1"/>
  <c r="N23" i="88" s="1"/>
  <c r="N24" i="88" s="1"/>
  <c r="N25" i="88" s="1"/>
  <c r="N26" i="88" s="1"/>
  <c r="O54" i="88"/>
  <c r="N13" i="84"/>
  <c r="N14" i="84" s="1"/>
  <c r="N15" i="84" s="1"/>
  <c r="N16" i="84" s="1"/>
  <c r="F76" i="84"/>
  <c r="G76" i="84" s="1"/>
  <c r="E73" i="84"/>
  <c r="F72" i="84"/>
  <c r="F73" i="84" s="1"/>
  <c r="G72" i="84"/>
  <c r="G73" i="84" s="1"/>
  <c r="F75" i="84"/>
  <c r="G75" i="84" s="1"/>
  <c r="F78" i="84"/>
  <c r="G78" i="84" s="1"/>
  <c r="E79" i="84"/>
  <c r="F74" i="84"/>
  <c r="F77" i="84"/>
  <c r="G77" i="84" s="1"/>
  <c r="G53" i="84"/>
  <c r="L54" i="84"/>
  <c r="O55" i="83"/>
  <c r="N55" i="83"/>
  <c r="L53" i="83"/>
  <c r="I53" i="83"/>
  <c r="C53" i="83"/>
  <c r="O7" i="83" s="1"/>
  <c r="O8" i="83" s="1"/>
  <c r="O9" i="83" s="1"/>
  <c r="N7" i="83"/>
  <c r="N8" i="83" s="1"/>
  <c r="N9" i="83" s="1"/>
  <c r="N10" i="83" s="1"/>
  <c r="N11" i="83" s="1"/>
  <c r="L54" i="83" l="1"/>
  <c r="M54" i="83" s="1"/>
  <c r="N12" i="83"/>
  <c r="N13" i="83" s="1"/>
  <c r="N14" i="83" s="1"/>
  <c r="N15" i="83" s="1"/>
  <c r="N16" i="83" s="1"/>
  <c r="N17" i="83" s="1"/>
  <c r="N17" i="84"/>
  <c r="N18" i="84" s="1"/>
  <c r="N19" i="84" s="1"/>
  <c r="N20" i="84" s="1"/>
  <c r="N21" i="84" s="1"/>
  <c r="N22" i="84" s="1"/>
  <c r="N23" i="84" s="1"/>
  <c r="N24" i="84" s="1"/>
  <c r="N25" i="84" s="1"/>
  <c r="N26" i="84" s="1"/>
  <c r="N27" i="84" s="1"/>
  <c r="N27" i="88"/>
  <c r="N28" i="88" s="1"/>
  <c r="N29" i="88" s="1"/>
  <c r="N30" i="88" s="1"/>
  <c r="N31" i="88" s="1"/>
  <c r="N32" i="88" s="1"/>
  <c r="N33" i="88" s="1"/>
  <c r="N34" i="88" s="1"/>
  <c r="N35" i="88" s="1"/>
  <c r="N36" i="88" s="1"/>
  <c r="N37" i="88" s="1"/>
  <c r="N38" i="88" s="1"/>
  <c r="N39" i="88" s="1"/>
  <c r="N40" i="88" s="1"/>
  <c r="N41" i="88" s="1"/>
  <c r="N42" i="88" s="1"/>
  <c r="N43" i="88" s="1"/>
  <c r="N44" i="88" s="1"/>
  <c r="N45" i="88" s="1"/>
  <c r="N46" i="88" s="1"/>
  <c r="N47" i="88" s="1"/>
  <c r="N48" i="88" s="1"/>
  <c r="N49" i="88" s="1"/>
  <c r="N50" i="88" s="1"/>
  <c r="N51" i="88" s="1"/>
  <c r="N52" i="88" s="1"/>
  <c r="N53" i="88" s="1"/>
  <c r="N55" i="88" s="1"/>
  <c r="O60" i="88" s="1"/>
  <c r="O61" i="88" s="1"/>
  <c r="F79" i="84"/>
  <c r="G74" i="84"/>
  <c r="G79" i="84" s="1"/>
  <c r="O53" i="84"/>
  <c r="G53" i="83"/>
  <c r="O10" i="83"/>
  <c r="O11" i="83" s="1"/>
  <c r="O12" i="83" s="1"/>
  <c r="O13" i="83" s="1"/>
  <c r="O14" i="83" s="1"/>
  <c r="O15" i="83" s="1"/>
  <c r="O16" i="83" s="1"/>
  <c r="O17" i="83" s="1"/>
  <c r="O18" i="83" s="1"/>
  <c r="O19" i="83" s="1"/>
  <c r="O20" i="83" s="1"/>
  <c r="O21" i="83" s="1"/>
  <c r="O22" i="83" s="1"/>
  <c r="O23" i="83" s="1"/>
  <c r="O24" i="83" s="1"/>
  <c r="O25" i="83" s="1"/>
  <c r="O26" i="83" s="1"/>
  <c r="O27" i="83" s="1"/>
  <c r="O28" i="83" s="1"/>
  <c r="O29" i="83" s="1"/>
  <c r="O30" i="83" s="1"/>
  <c r="O31" i="83" s="1"/>
  <c r="O32" i="83" s="1"/>
  <c r="O33" i="83" s="1"/>
  <c r="O34" i="83" s="1"/>
  <c r="O35" i="83" s="1"/>
  <c r="O36" i="83" s="1"/>
  <c r="O37" i="83" s="1"/>
  <c r="O38" i="83" s="1"/>
  <c r="O39" i="83" s="1"/>
  <c r="O40" i="83" s="1"/>
  <c r="O41" i="83" s="1"/>
  <c r="O42" i="83" s="1"/>
  <c r="O43" i="83" s="1"/>
  <c r="O44" i="83" s="1"/>
  <c r="O45" i="83" s="1"/>
  <c r="O46" i="83" s="1"/>
  <c r="O47" i="83" s="1"/>
  <c r="O48" i="83" s="1"/>
  <c r="O49" i="83" s="1"/>
  <c r="O50" i="83" s="1"/>
  <c r="O51" i="83" s="1"/>
  <c r="O52" i="83" s="1"/>
  <c r="J56" i="81"/>
  <c r="D59" i="81"/>
  <c r="E59" i="81" s="1"/>
  <c r="L53" i="81"/>
  <c r="I53" i="81"/>
  <c r="G53" i="81"/>
  <c r="C53" i="81"/>
  <c r="O7" i="81" s="1"/>
  <c r="O8" i="81" s="1"/>
  <c r="O9" i="81" s="1"/>
  <c r="O10" i="81" s="1"/>
  <c r="O11" i="81" s="1"/>
  <c r="O12" i="81" s="1"/>
  <c r="O13" i="81" s="1"/>
  <c r="O14" i="81" s="1"/>
  <c r="O15" i="81" s="1"/>
  <c r="O16" i="81" s="1"/>
  <c r="O17" i="81" s="1"/>
  <c r="O18" i="81" s="1"/>
  <c r="O19" i="81" s="1"/>
  <c r="O20" i="81" s="1"/>
  <c r="O21" i="81" s="1"/>
  <c r="O22" i="81" s="1"/>
  <c r="O23" i="81" s="1"/>
  <c r="O24" i="81" s="1"/>
  <c r="O25" i="81" s="1"/>
  <c r="O26" i="81" s="1"/>
  <c r="O27" i="81" s="1"/>
  <c r="O28" i="81" s="1"/>
  <c r="O29" i="81" s="1"/>
  <c r="O30" i="81" s="1"/>
  <c r="O31" i="81" s="1"/>
  <c r="O32" i="81" s="1"/>
  <c r="O33" i="81" s="1"/>
  <c r="O34" i="81" s="1"/>
  <c r="O35" i="81" s="1"/>
  <c r="O36" i="81" s="1"/>
  <c r="O37" i="81" s="1"/>
  <c r="O38" i="81" s="1"/>
  <c r="O39" i="81" s="1"/>
  <c r="O40" i="81" s="1"/>
  <c r="O41" i="81" s="1"/>
  <c r="O42" i="81" s="1"/>
  <c r="O43" i="81" s="1"/>
  <c r="O44" i="81" s="1"/>
  <c r="O45" i="81" s="1"/>
  <c r="O46" i="81" s="1"/>
  <c r="O47" i="81" s="1"/>
  <c r="O48" i="81" s="1"/>
  <c r="O49" i="81" s="1"/>
  <c r="O50" i="81" s="1"/>
  <c r="O51" i="81" s="1"/>
  <c r="O52" i="81" s="1"/>
  <c r="N7" i="81"/>
  <c r="N8" i="81" s="1"/>
  <c r="N9" i="81" s="1"/>
  <c r="N10" i="81" s="1"/>
  <c r="N11" i="81" s="1"/>
  <c r="N12" i="81" s="1"/>
  <c r="N13" i="81" s="1"/>
  <c r="N14" i="81" s="1"/>
  <c r="N15" i="81" s="1"/>
  <c r="N16" i="81" l="1"/>
  <c r="N17" i="81" s="1"/>
  <c r="N18" i="81" s="1"/>
  <c r="N19" i="81" s="1"/>
  <c r="N20" i="81" s="1"/>
  <c r="N21" i="81" s="1"/>
  <c r="N22" i="81" s="1"/>
  <c r="N23" i="81" s="1"/>
  <c r="N18" i="83"/>
  <c r="N19" i="83" s="1"/>
  <c r="N20" i="83" s="1"/>
  <c r="N21" i="83" s="1"/>
  <c r="N22" i="83" s="1"/>
  <c r="N23" i="83" s="1"/>
  <c r="N24" i="83" s="1"/>
  <c r="N25" i="83" s="1"/>
  <c r="N26" i="83" s="1"/>
  <c r="N27" i="83" s="1"/>
  <c r="N28" i="84"/>
  <c r="N29" i="84" s="1"/>
  <c r="N30" i="84" s="1"/>
  <c r="N31" i="84" s="1"/>
  <c r="N32" i="84" s="1"/>
  <c r="N33" i="84" s="1"/>
  <c r="N34" i="84" s="1"/>
  <c r="N35" i="84" s="1"/>
  <c r="N36" i="84" s="1"/>
  <c r="O53" i="83"/>
  <c r="G54" i="83"/>
  <c r="F59" i="81"/>
  <c r="G59" i="81" s="1"/>
  <c r="L54" i="81"/>
  <c r="O53" i="81"/>
  <c r="N28" i="83" l="1"/>
  <c r="N29" i="83" s="1"/>
  <c r="N30" i="83" s="1"/>
  <c r="N31" i="83" s="1"/>
  <c r="N32" i="83" s="1"/>
  <c r="N33" i="83" s="1"/>
  <c r="N34" i="83" s="1"/>
  <c r="N35" i="83" s="1"/>
  <c r="N36" i="83" s="1"/>
  <c r="N37" i="83" s="1"/>
  <c r="N38" i="83" s="1"/>
  <c r="N39" i="83" s="1"/>
  <c r="N40" i="83" s="1"/>
  <c r="N41" i="83" s="1"/>
  <c r="N42" i="83" s="1"/>
  <c r="N43" i="83" s="1"/>
  <c r="N44" i="83" s="1"/>
  <c r="N45" i="83" s="1"/>
  <c r="N46" i="83" s="1"/>
  <c r="N47" i="83" s="1"/>
  <c r="N48" i="83" s="1"/>
  <c r="N49" i="83" s="1"/>
  <c r="N50" i="83" s="1"/>
  <c r="N51" i="83" s="1"/>
  <c r="N52" i="83" s="1"/>
  <c r="N54" i="83" s="1"/>
  <c r="O59" i="83" s="1"/>
  <c r="O60" i="83" s="1"/>
  <c r="N24" i="81"/>
  <c r="N25" i="81" s="1"/>
  <c r="N26" i="81" s="1"/>
  <c r="N27" i="81" s="1"/>
  <c r="N28" i="81" s="1"/>
  <c r="N29" i="81" s="1"/>
  <c r="N30" i="81" s="1"/>
  <c r="N31" i="81" s="1"/>
  <c r="N32" i="81" s="1"/>
  <c r="N33" i="81" s="1"/>
  <c r="N34" i="81" s="1"/>
  <c r="N35" i="81" s="1"/>
  <c r="N36" i="81" s="1"/>
  <c r="N37" i="81" s="1"/>
  <c r="N38" i="81" s="1"/>
  <c r="N39" i="81" s="1"/>
  <c r="N40" i="81" s="1"/>
  <c r="N41" i="81" s="1"/>
  <c r="N42" i="81" s="1"/>
  <c r="N43" i="81" s="1"/>
  <c r="N44" i="81" s="1"/>
  <c r="N45" i="81" s="1"/>
  <c r="N46" i="81" s="1"/>
  <c r="N47" i="81" s="1"/>
  <c r="N48" i="81" s="1"/>
  <c r="N49" i="81" s="1"/>
  <c r="N50" i="81" s="1"/>
  <c r="N51" i="81" s="1"/>
  <c r="N52" i="81" s="1"/>
  <c r="N54" i="81" s="1"/>
  <c r="O59" i="81" s="1"/>
  <c r="O60" i="81" s="1"/>
  <c r="N37" i="84"/>
  <c r="N38" i="84" s="1"/>
  <c r="N39" i="84" s="1"/>
  <c r="L53" i="79"/>
  <c r="I53" i="79"/>
  <c r="G53" i="79"/>
  <c r="C53" i="79"/>
  <c r="O7" i="79" s="1"/>
  <c r="O8" i="79" s="1"/>
  <c r="O9" i="79" s="1"/>
  <c r="O10" i="79" s="1"/>
  <c r="O11" i="79" s="1"/>
  <c r="O12" i="79" s="1"/>
  <c r="O13" i="79" s="1"/>
  <c r="O14" i="79" s="1"/>
  <c r="O15" i="79" s="1"/>
  <c r="O16" i="79" s="1"/>
  <c r="O17" i="79" s="1"/>
  <c r="O18" i="79" s="1"/>
  <c r="O19" i="79" s="1"/>
  <c r="O20" i="79" s="1"/>
  <c r="O21" i="79" s="1"/>
  <c r="O22" i="79" s="1"/>
  <c r="O23" i="79" s="1"/>
  <c r="O24" i="79" s="1"/>
  <c r="O25" i="79" s="1"/>
  <c r="O26" i="79" s="1"/>
  <c r="O27" i="79" s="1"/>
  <c r="O28" i="79" s="1"/>
  <c r="O29" i="79" s="1"/>
  <c r="O30" i="79" s="1"/>
  <c r="O31" i="79" s="1"/>
  <c r="O32" i="79" s="1"/>
  <c r="O33" i="79" s="1"/>
  <c r="O34" i="79" s="1"/>
  <c r="O35" i="79" s="1"/>
  <c r="O36" i="79" s="1"/>
  <c r="O37" i="79" s="1"/>
  <c r="O38" i="79" s="1"/>
  <c r="O39" i="79" s="1"/>
  <c r="O40" i="79" s="1"/>
  <c r="O41" i="79" s="1"/>
  <c r="O42" i="79" s="1"/>
  <c r="O43" i="79" s="1"/>
  <c r="O44" i="79" s="1"/>
  <c r="O45" i="79" s="1"/>
  <c r="O46" i="79" s="1"/>
  <c r="O47" i="79" s="1"/>
  <c r="O48" i="79" s="1"/>
  <c r="O49" i="79" s="1"/>
  <c r="O50" i="79" s="1"/>
  <c r="O51" i="79" s="1"/>
  <c r="O52" i="79" s="1"/>
  <c r="N7" i="79"/>
  <c r="N8" i="79" s="1"/>
  <c r="N9" i="79" s="1"/>
  <c r="N10" i="79" s="1"/>
  <c r="N11" i="79" l="1"/>
  <c r="N12" i="79" s="1"/>
  <c r="N13" i="79" s="1"/>
  <c r="N14" i="79" s="1"/>
  <c r="N15" i="79" s="1"/>
  <c r="N16" i="79" s="1"/>
  <c r="N17" i="79" s="1"/>
  <c r="N18" i="79" s="1"/>
  <c r="N19" i="79" s="1"/>
  <c r="N20" i="79" s="1"/>
  <c r="N21" i="79" s="1"/>
  <c r="N22" i="79" s="1"/>
  <c r="N23" i="79" s="1"/>
  <c r="N24" i="79" s="1"/>
  <c r="N40" i="84"/>
  <c r="N41" i="84" s="1"/>
  <c r="N42" i="84" s="1"/>
  <c r="N43" i="84" s="1"/>
  <c r="N44" i="84" s="1"/>
  <c r="N45" i="84" s="1"/>
  <c r="N46" i="84" s="1"/>
  <c r="N47" i="84" s="1"/>
  <c r="N48" i="84" s="1"/>
  <c r="N49" i="84" s="1"/>
  <c r="N50" i="84" s="1"/>
  <c r="N51" i="84" s="1"/>
  <c r="N52" i="84" s="1"/>
  <c r="N54" i="84" s="1"/>
  <c r="O59" i="84" s="1"/>
  <c r="O60" i="84" s="1"/>
  <c r="L54" i="79"/>
  <c r="O53" i="79"/>
  <c r="L53" i="77"/>
  <c r="I53" i="77"/>
  <c r="G53" i="77"/>
  <c r="C53" i="77"/>
  <c r="O7" i="77" s="1"/>
  <c r="O8" i="77" s="1"/>
  <c r="O9" i="77" s="1"/>
  <c r="O10" i="77" s="1"/>
  <c r="O11" i="77" s="1"/>
  <c r="O12" i="77" s="1"/>
  <c r="O13" i="77" s="1"/>
  <c r="O14" i="77" s="1"/>
  <c r="O15" i="77" s="1"/>
  <c r="O16" i="77" s="1"/>
  <c r="O17" i="77" s="1"/>
  <c r="O18" i="77" s="1"/>
  <c r="O19" i="77" s="1"/>
  <c r="O20" i="77" s="1"/>
  <c r="O21" i="77" s="1"/>
  <c r="O22" i="77" s="1"/>
  <c r="O23" i="77" s="1"/>
  <c r="O24" i="77" s="1"/>
  <c r="O25" i="77" s="1"/>
  <c r="O26" i="77" s="1"/>
  <c r="O27" i="77" s="1"/>
  <c r="O28" i="77" s="1"/>
  <c r="O29" i="77" s="1"/>
  <c r="O30" i="77" s="1"/>
  <c r="O31" i="77" s="1"/>
  <c r="O32" i="77" s="1"/>
  <c r="O33" i="77" s="1"/>
  <c r="O34" i="77" s="1"/>
  <c r="O35" i="77" s="1"/>
  <c r="O36" i="77" s="1"/>
  <c r="O37" i="77" s="1"/>
  <c r="O38" i="77" s="1"/>
  <c r="O39" i="77" s="1"/>
  <c r="O40" i="77" s="1"/>
  <c r="O41" i="77" s="1"/>
  <c r="O42" i="77" s="1"/>
  <c r="O43" i="77" s="1"/>
  <c r="O44" i="77" s="1"/>
  <c r="O45" i="77" s="1"/>
  <c r="O46" i="77" s="1"/>
  <c r="O47" i="77" s="1"/>
  <c r="O48" i="77" s="1"/>
  <c r="O49" i="77" s="1"/>
  <c r="O50" i="77" s="1"/>
  <c r="O51" i="77" s="1"/>
  <c r="O52" i="77" s="1"/>
  <c r="N7" i="77"/>
  <c r="N8" i="77" s="1"/>
  <c r="N9" i="77" s="1"/>
  <c r="N10" i="77" s="1"/>
  <c r="N11" i="77" s="1"/>
  <c r="N12" i="77" s="1"/>
  <c r="N13" i="77" s="1"/>
  <c r="N14" i="77" s="1"/>
  <c r="N15" i="77" s="1"/>
  <c r="N25" i="79" l="1"/>
  <c r="N26" i="79" s="1"/>
  <c r="N27" i="79" s="1"/>
  <c r="N28" i="79" s="1"/>
  <c r="N29" i="79" s="1"/>
  <c r="N30" i="79" s="1"/>
  <c r="N31" i="79" s="1"/>
  <c r="N32" i="79" s="1"/>
  <c r="N33" i="79" s="1"/>
  <c r="N34" i="79" s="1"/>
  <c r="N35" i="79" s="1"/>
  <c r="N36" i="79" s="1"/>
  <c r="N37" i="79" s="1"/>
  <c r="N38" i="79" s="1"/>
  <c r="N39" i="79" s="1"/>
  <c r="N40" i="79" s="1"/>
  <c r="N41" i="79" s="1"/>
  <c r="N42" i="79" s="1"/>
  <c r="N43" i="79" s="1"/>
  <c r="N44" i="79" s="1"/>
  <c r="N45" i="79" s="1"/>
  <c r="N46" i="79" s="1"/>
  <c r="N47" i="79" s="1"/>
  <c r="N48" i="79" s="1"/>
  <c r="N49" i="79" s="1"/>
  <c r="N50" i="79" s="1"/>
  <c r="N51" i="79" s="1"/>
  <c r="N52" i="79" s="1"/>
  <c r="N54" i="79" s="1"/>
  <c r="O59" i="79" s="1"/>
  <c r="O60" i="79" s="1"/>
  <c r="N16" i="77"/>
  <c r="N17" i="77" s="1"/>
  <c r="N18" i="77" s="1"/>
  <c r="N19" i="77" s="1"/>
  <c r="N20" i="77" s="1"/>
  <c r="N21" i="77" s="1"/>
  <c r="N22" i="77" s="1"/>
  <c r="N23" i="77" s="1"/>
  <c r="N24" i="77" s="1"/>
  <c r="N25" i="77" s="1"/>
  <c r="N26" i="77" s="1"/>
  <c r="N27" i="77" s="1"/>
  <c r="N28" i="77" s="1"/>
  <c r="N29" i="77" s="1"/>
  <c r="N30" i="77" s="1"/>
  <c r="L54" i="77"/>
  <c r="O53" i="77"/>
  <c r="N31" i="77" l="1"/>
  <c r="N32" i="77" s="1"/>
  <c r="N33" i="77" s="1"/>
  <c r="N34" i="77" s="1"/>
  <c r="N35" i="77" s="1"/>
  <c r="N36" i="77" s="1"/>
  <c r="N37" i="77" s="1"/>
  <c r="N38" i="77" s="1"/>
  <c r="N39" i="77" s="1"/>
  <c r="N40" i="77" s="1"/>
  <c r="N41" i="77" s="1"/>
  <c r="N42" i="77" s="1"/>
  <c r="N43" i="77" s="1"/>
  <c r="N44" i="77" s="1"/>
  <c r="N45" i="77" s="1"/>
  <c r="N46" i="77" s="1"/>
  <c r="N47" i="77" s="1"/>
  <c r="N48" i="77" s="1"/>
  <c r="N49" i="77" s="1"/>
  <c r="N50" i="77" s="1"/>
  <c r="N51" i="77" s="1"/>
  <c r="N52" i="77" s="1"/>
  <c r="N54" i="77" s="1"/>
  <c r="O59" i="77" s="1"/>
  <c r="O60" i="77" s="1"/>
  <c r="L53" i="75"/>
  <c r="I53" i="75"/>
  <c r="G53" i="75"/>
  <c r="C53" i="75"/>
  <c r="O7" i="75" s="1"/>
  <c r="O8" i="75" s="1"/>
  <c r="O9" i="75" s="1"/>
  <c r="O10" i="75" s="1"/>
  <c r="O11" i="75" s="1"/>
  <c r="O12" i="75" s="1"/>
  <c r="O13" i="75" s="1"/>
  <c r="O14" i="75" s="1"/>
  <c r="O15" i="75" s="1"/>
  <c r="O16" i="75" s="1"/>
  <c r="O17" i="75" s="1"/>
  <c r="O18" i="75" s="1"/>
  <c r="O19" i="75" s="1"/>
  <c r="O20" i="75" s="1"/>
  <c r="O21" i="75" s="1"/>
  <c r="O22" i="75" s="1"/>
  <c r="O23" i="75" s="1"/>
  <c r="O24" i="75" s="1"/>
  <c r="O25" i="75" s="1"/>
  <c r="O26" i="75" s="1"/>
  <c r="O27" i="75" s="1"/>
  <c r="O28" i="75" s="1"/>
  <c r="O29" i="75" s="1"/>
  <c r="O30" i="75" s="1"/>
  <c r="O31" i="75" s="1"/>
  <c r="O32" i="75" s="1"/>
  <c r="O33" i="75" s="1"/>
  <c r="O34" i="75" s="1"/>
  <c r="O35" i="75" s="1"/>
  <c r="O36" i="75" s="1"/>
  <c r="O37" i="75" s="1"/>
  <c r="O38" i="75" s="1"/>
  <c r="O39" i="75" s="1"/>
  <c r="O40" i="75" s="1"/>
  <c r="O41" i="75" s="1"/>
  <c r="O42" i="75" s="1"/>
  <c r="O43" i="75" s="1"/>
  <c r="O44" i="75" s="1"/>
  <c r="O45" i="75" s="1"/>
  <c r="O46" i="75" s="1"/>
  <c r="O47" i="75" s="1"/>
  <c r="O48" i="75" s="1"/>
  <c r="O49" i="75" s="1"/>
  <c r="O50" i="75" s="1"/>
  <c r="O51" i="75" s="1"/>
  <c r="N7" i="75"/>
  <c r="N8" i="75" s="1"/>
  <c r="N9" i="75" s="1"/>
  <c r="N10" i="75" s="1"/>
  <c r="N11" i="75" s="1"/>
  <c r="N12" i="75" s="1"/>
  <c r="N13" i="75" l="1"/>
  <c r="N14" i="75" s="1"/>
  <c r="N15" i="75" s="1"/>
  <c r="N16" i="75" s="1"/>
  <c r="N17" i="75" s="1"/>
  <c r="N18" i="75" s="1"/>
  <c r="N19" i="75" s="1"/>
  <c r="N20" i="75" s="1"/>
  <c r="N21" i="75" s="1"/>
  <c r="N22" i="75" s="1"/>
  <c r="N23" i="75" s="1"/>
  <c r="N24" i="75" s="1"/>
  <c r="N25" i="75" s="1"/>
  <c r="N26" i="75" s="1"/>
  <c r="N27" i="75" s="1"/>
  <c r="N28" i="75" s="1"/>
  <c r="N29" i="75" s="1"/>
  <c r="L54" i="75"/>
  <c r="O52" i="75"/>
  <c r="O53" i="75"/>
  <c r="N30" i="75" l="1"/>
  <c r="N31" i="75" s="1"/>
  <c r="N32" i="75" s="1"/>
  <c r="N33" i="75" s="1"/>
  <c r="N34" i="75" s="1"/>
  <c r="N35" i="75" s="1"/>
  <c r="N36" i="75" s="1"/>
  <c r="N37" i="75" s="1"/>
  <c r="N38" i="75" s="1"/>
  <c r="N39" i="75" s="1"/>
  <c r="N40" i="75" s="1"/>
  <c r="N41" i="75" s="1"/>
  <c r="N42" i="75" s="1"/>
  <c r="N43" i="75" s="1"/>
  <c r="N44" i="75" s="1"/>
  <c r="N45" i="75" s="1"/>
  <c r="N46" i="75" s="1"/>
  <c r="N47" i="75" s="1"/>
  <c r="N48" i="75" s="1"/>
  <c r="N49" i="75" s="1"/>
  <c r="N50" i="75" s="1"/>
  <c r="N51" i="75" s="1"/>
  <c r="N52" i="75" s="1"/>
  <c r="N54" i="75" s="1"/>
  <c r="O59" i="75" s="1"/>
  <c r="O60" i="75" s="1"/>
  <c r="J56" i="73" l="1"/>
  <c r="D59" i="73"/>
  <c r="E59" i="73" s="1"/>
  <c r="L53" i="73"/>
  <c r="I53" i="73"/>
  <c r="G53" i="73"/>
  <c r="C53" i="73"/>
  <c r="O7" i="73" s="1"/>
  <c r="O8" i="73" s="1"/>
  <c r="O9" i="73" s="1"/>
  <c r="O10" i="73" s="1"/>
  <c r="O11" i="73" s="1"/>
  <c r="O12" i="73" s="1"/>
  <c r="O13" i="73" s="1"/>
  <c r="O14" i="73" s="1"/>
  <c r="O15" i="73" s="1"/>
  <c r="O16" i="73" s="1"/>
  <c r="O17" i="73" s="1"/>
  <c r="O18" i="73" s="1"/>
  <c r="O19" i="73" s="1"/>
  <c r="O20" i="73" s="1"/>
  <c r="O21" i="73" s="1"/>
  <c r="O22" i="73" s="1"/>
  <c r="O23" i="73" s="1"/>
  <c r="O24" i="73" s="1"/>
  <c r="O25" i="73" s="1"/>
  <c r="O26" i="73" s="1"/>
  <c r="O27" i="73" s="1"/>
  <c r="O28" i="73" s="1"/>
  <c r="O29" i="73" s="1"/>
  <c r="O30" i="73" s="1"/>
  <c r="O31" i="73" s="1"/>
  <c r="O32" i="73" s="1"/>
  <c r="O33" i="73" s="1"/>
  <c r="O34" i="73" s="1"/>
  <c r="O35" i="73" s="1"/>
  <c r="O36" i="73" s="1"/>
  <c r="O37" i="73" s="1"/>
  <c r="O38" i="73" s="1"/>
  <c r="O39" i="73" s="1"/>
  <c r="O40" i="73" s="1"/>
  <c r="O41" i="73" s="1"/>
  <c r="O42" i="73" s="1"/>
  <c r="O43" i="73" s="1"/>
  <c r="O44" i="73" s="1"/>
  <c r="O45" i="73" s="1"/>
  <c r="O46" i="73" s="1"/>
  <c r="O47" i="73" s="1"/>
  <c r="O48" i="73" s="1"/>
  <c r="O49" i="73" s="1"/>
  <c r="O50" i="73" s="1"/>
  <c r="O51" i="73" s="1"/>
  <c r="N7" i="73"/>
  <c r="N8" i="73" s="1"/>
  <c r="N9" i="73" s="1"/>
  <c r="N10" i="73" s="1"/>
  <c r="N11" i="73" s="1"/>
  <c r="N12" i="73" s="1"/>
  <c r="N13" i="73" s="1"/>
  <c r="N14" i="73" s="1"/>
  <c r="N15" i="73" s="1"/>
  <c r="L53" i="71"/>
  <c r="I53" i="71"/>
  <c r="G53" i="71"/>
  <c r="C53" i="7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O33" i="71" s="1"/>
  <c r="O34" i="71" s="1"/>
  <c r="O35" i="71" s="1"/>
  <c r="O36" i="71" s="1"/>
  <c r="O37" i="71" s="1"/>
  <c r="O38" i="71" s="1"/>
  <c r="O39" i="71" s="1"/>
  <c r="O40" i="71" s="1"/>
  <c r="O41" i="71" s="1"/>
  <c r="O42" i="71" s="1"/>
  <c r="O43" i="71" s="1"/>
  <c r="O44" i="71" s="1"/>
  <c r="O45" i="71" s="1"/>
  <c r="O46" i="71" s="1"/>
  <c r="O47" i="71" s="1"/>
  <c r="O48" i="71" s="1"/>
  <c r="O49" i="71" s="1"/>
  <c r="O50" i="71" s="1"/>
  <c r="O51" i="71" s="1"/>
  <c r="O52" i="71" s="1"/>
  <c r="N7" i="71"/>
  <c r="N8" i="71" s="1"/>
  <c r="N9" i="71" s="1"/>
  <c r="N10" i="71" s="1"/>
  <c r="N11" i="71" s="1"/>
  <c r="N12" i="71" s="1"/>
  <c r="N16" i="73" l="1"/>
  <c r="N17" i="73" s="1"/>
  <c r="N18" i="73" s="1"/>
  <c r="N19" i="73" s="1"/>
  <c r="N20" i="73" s="1"/>
  <c r="L54" i="73"/>
  <c r="O52" i="73"/>
  <c r="F59" i="73"/>
  <c r="G59" i="73" s="1"/>
  <c r="O53" i="73"/>
  <c r="N13" i="71"/>
  <c r="N14" i="71" s="1"/>
  <c r="N15" i="71" s="1"/>
  <c r="N16" i="71" s="1"/>
  <c r="N17" i="71" s="1"/>
  <c r="N18" i="71" s="1"/>
  <c r="L54" i="71"/>
  <c r="O53" i="71"/>
  <c r="J56" i="69"/>
  <c r="D59" i="69"/>
  <c r="E59" i="69" s="1"/>
  <c r="L53" i="69"/>
  <c r="I53" i="69"/>
  <c r="G53" i="69"/>
  <c r="C53" i="69"/>
  <c r="O7" i="69" s="1"/>
  <c r="O8" i="69" s="1"/>
  <c r="O9" i="69" s="1"/>
  <c r="O10" i="69" s="1"/>
  <c r="O11" i="69" s="1"/>
  <c r="O12" i="69" s="1"/>
  <c r="O13" i="69" s="1"/>
  <c r="O14" i="69" s="1"/>
  <c r="O15" i="69" s="1"/>
  <c r="O16" i="69" s="1"/>
  <c r="O17" i="69" s="1"/>
  <c r="O18" i="69" s="1"/>
  <c r="O19" i="69" s="1"/>
  <c r="O20" i="69" s="1"/>
  <c r="O21" i="69" s="1"/>
  <c r="O22" i="69" s="1"/>
  <c r="O23" i="69" s="1"/>
  <c r="O24" i="69" s="1"/>
  <c r="O25" i="69" s="1"/>
  <c r="O26" i="69" s="1"/>
  <c r="O27" i="69" s="1"/>
  <c r="O28" i="69" s="1"/>
  <c r="O29" i="69" s="1"/>
  <c r="O30" i="69" s="1"/>
  <c r="O31" i="69" s="1"/>
  <c r="O32" i="69" s="1"/>
  <c r="O33" i="69" s="1"/>
  <c r="O34" i="69" s="1"/>
  <c r="O35" i="69" s="1"/>
  <c r="O36" i="69" s="1"/>
  <c r="O37" i="69" s="1"/>
  <c r="O38" i="69" s="1"/>
  <c r="O39" i="69" s="1"/>
  <c r="O40" i="69" s="1"/>
  <c r="O41" i="69" s="1"/>
  <c r="O42" i="69" s="1"/>
  <c r="O43" i="69" s="1"/>
  <c r="O44" i="69" s="1"/>
  <c r="O45" i="69" s="1"/>
  <c r="O46" i="69" s="1"/>
  <c r="O47" i="69" s="1"/>
  <c r="O48" i="69" s="1"/>
  <c r="O49" i="69" s="1"/>
  <c r="O50" i="69" s="1"/>
  <c r="O51" i="69" s="1"/>
  <c r="O52" i="69" s="1"/>
  <c r="N7" i="69"/>
  <c r="N8" i="69" s="1"/>
  <c r="N9" i="69" s="1"/>
  <c r="N10" i="69" s="1"/>
  <c r="N11" i="69" s="1"/>
  <c r="N12" i="69" s="1"/>
  <c r="N13" i="69" s="1"/>
  <c r="N14" i="69" s="1"/>
  <c r="N15" i="69" s="1"/>
  <c r="N16" i="69" s="1"/>
  <c r="N17" i="69" s="1"/>
  <c r="N21" i="73" l="1"/>
  <c r="N22" i="73" s="1"/>
  <c r="N23" i="73" s="1"/>
  <c r="N24" i="73" s="1"/>
  <c r="N25" i="73" s="1"/>
  <c r="N26" i="73" s="1"/>
  <c r="N27" i="73" s="1"/>
  <c r="N28" i="73" s="1"/>
  <c r="N29" i="73" s="1"/>
  <c r="N30" i="73" s="1"/>
  <c r="N31" i="73" s="1"/>
  <c r="N32" i="73" s="1"/>
  <c r="N33" i="73" s="1"/>
  <c r="N34" i="73" s="1"/>
  <c r="N35" i="73" s="1"/>
  <c r="N19" i="71"/>
  <c r="N20" i="71" s="1"/>
  <c r="N21" i="71" s="1"/>
  <c r="N18" i="69"/>
  <c r="N19" i="69" s="1"/>
  <c r="N20" i="69" s="1"/>
  <c r="N21" i="69" s="1"/>
  <c r="N22" i="69" s="1"/>
  <c r="N23" i="69" s="1"/>
  <c r="N24" i="69" s="1"/>
  <c r="N25" i="69" s="1"/>
  <c r="N26" i="69" s="1"/>
  <c r="N27" i="69" s="1"/>
  <c r="N28" i="69" s="1"/>
  <c r="N29" i="69" s="1"/>
  <c r="N30" i="69" s="1"/>
  <c r="N31" i="69" s="1"/>
  <c r="N32" i="69" s="1"/>
  <c r="N33" i="69" s="1"/>
  <c r="N34" i="69" s="1"/>
  <c r="N35" i="69" s="1"/>
  <c r="N36" i="69" s="1"/>
  <c r="N37" i="69" s="1"/>
  <c r="N38" i="69" s="1"/>
  <c r="N39" i="69" s="1"/>
  <c r="N40" i="69" s="1"/>
  <c r="N41" i="69" s="1"/>
  <c r="N42" i="69" s="1"/>
  <c r="N43" i="69" s="1"/>
  <c r="N44" i="69" s="1"/>
  <c r="N45" i="69" s="1"/>
  <c r="N46" i="69" s="1"/>
  <c r="N47" i="69" s="1"/>
  <c r="N48" i="69" s="1"/>
  <c r="N49" i="69" s="1"/>
  <c r="N50" i="69" s="1"/>
  <c r="N51" i="69" s="1"/>
  <c r="N52" i="69" s="1"/>
  <c r="N54" i="69" s="1"/>
  <c r="O59" i="69" s="1"/>
  <c r="L54" i="69"/>
  <c r="O53" i="69"/>
  <c r="F59" i="69"/>
  <c r="G59" i="69" s="1"/>
  <c r="J56" i="67"/>
  <c r="D59" i="67"/>
  <c r="E59" i="67" s="1"/>
  <c r="N22" i="71" l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N36" i="73"/>
  <c r="N37" i="73" s="1"/>
  <c r="N38" i="73" s="1"/>
  <c r="N39" i="73" s="1"/>
  <c r="N40" i="73" s="1"/>
  <c r="O60" i="69"/>
  <c r="F59" i="67"/>
  <c r="G59" i="67" s="1"/>
  <c r="L53" i="67"/>
  <c r="I53" i="67"/>
  <c r="G53" i="67"/>
  <c r="C53" i="67"/>
  <c r="O7" i="67" s="1"/>
  <c r="O8" i="67" s="1"/>
  <c r="O9" i="67" s="1"/>
  <c r="O10" i="67" s="1"/>
  <c r="O11" i="67" s="1"/>
  <c r="O12" i="67" s="1"/>
  <c r="O13" i="67" s="1"/>
  <c r="O14" i="67" s="1"/>
  <c r="O15" i="67" s="1"/>
  <c r="O16" i="67" s="1"/>
  <c r="O17" i="67" s="1"/>
  <c r="O18" i="67" s="1"/>
  <c r="O19" i="67" s="1"/>
  <c r="O20" i="67" s="1"/>
  <c r="O21" i="67" s="1"/>
  <c r="O22" i="67" s="1"/>
  <c r="O23" i="67" s="1"/>
  <c r="O24" i="67" s="1"/>
  <c r="O25" i="67" s="1"/>
  <c r="O26" i="67" s="1"/>
  <c r="O27" i="67" s="1"/>
  <c r="O28" i="67" s="1"/>
  <c r="O29" i="67" s="1"/>
  <c r="O30" i="67" s="1"/>
  <c r="O31" i="67" s="1"/>
  <c r="O32" i="67" s="1"/>
  <c r="O33" i="67" s="1"/>
  <c r="O34" i="67" s="1"/>
  <c r="O35" i="67" s="1"/>
  <c r="O36" i="67" s="1"/>
  <c r="O37" i="67" s="1"/>
  <c r="O38" i="67" s="1"/>
  <c r="O39" i="67" s="1"/>
  <c r="O40" i="67" s="1"/>
  <c r="O41" i="67" s="1"/>
  <c r="O42" i="67" s="1"/>
  <c r="O43" i="67" s="1"/>
  <c r="O44" i="67" s="1"/>
  <c r="O45" i="67" s="1"/>
  <c r="O46" i="67" s="1"/>
  <c r="O47" i="67" s="1"/>
  <c r="O48" i="67" s="1"/>
  <c r="O49" i="67" s="1"/>
  <c r="O50" i="67" s="1"/>
  <c r="O51" i="67" s="1"/>
  <c r="O52" i="67" s="1"/>
  <c r="N7" i="67"/>
  <c r="N8" i="67" s="1"/>
  <c r="N41" i="73" l="1"/>
  <c r="N42" i="73" s="1"/>
  <c r="N43" i="73" s="1"/>
  <c r="N44" i="73" s="1"/>
  <c r="N45" i="73" s="1"/>
  <c r="N46" i="73" s="1"/>
  <c r="N47" i="73" s="1"/>
  <c r="N48" i="73" s="1"/>
  <c r="N49" i="73" s="1"/>
  <c r="N50" i="73" s="1"/>
  <c r="N51" i="73" s="1"/>
  <c r="N52" i="73" s="1"/>
  <c r="N54" i="73" s="1"/>
  <c r="O59" i="73" s="1"/>
  <c r="O60" i="73" s="1"/>
  <c r="N33" i="71"/>
  <c r="N34" i="71" s="1"/>
  <c r="N35" i="71" s="1"/>
  <c r="N36" i="71" s="1"/>
  <c r="N37" i="71" s="1"/>
  <c r="N38" i="71" s="1"/>
  <c r="N39" i="71" s="1"/>
  <c r="N40" i="71" s="1"/>
  <c r="N9" i="67"/>
  <c r="N10" i="67" s="1"/>
  <c r="N11" i="67" s="1"/>
  <c r="N12" i="67" s="1"/>
  <c r="N13" i="67" s="1"/>
  <c r="N14" i="67" s="1"/>
  <c r="N15" i="67" s="1"/>
  <c r="N16" i="67" s="1"/>
  <c r="N17" i="67" s="1"/>
  <c r="N18" i="67" s="1"/>
  <c r="N19" i="67" s="1"/>
  <c r="N20" i="67" s="1"/>
  <c r="N21" i="67" s="1"/>
  <c r="N22" i="67" s="1"/>
  <c r="N23" i="67" s="1"/>
  <c r="N24" i="67" s="1"/>
  <c r="N25" i="67" s="1"/>
  <c r="N26" i="67" s="1"/>
  <c r="N27" i="67" s="1"/>
  <c r="N28" i="67" s="1"/>
  <c r="N29" i="67" s="1"/>
  <c r="N30" i="67" s="1"/>
  <c r="N31" i="67" s="1"/>
  <c r="N32" i="67" s="1"/>
  <c r="N33" i="67" s="1"/>
  <c r="N34" i="67" s="1"/>
  <c r="N35" i="67" s="1"/>
  <c r="N36" i="67" s="1"/>
  <c r="N37" i="67" s="1"/>
  <c r="N38" i="67" s="1"/>
  <c r="N39" i="67" s="1"/>
  <c r="N40" i="67" s="1"/>
  <c r="N41" i="67" s="1"/>
  <c r="N42" i="67" s="1"/>
  <c r="N43" i="67" s="1"/>
  <c r="N44" i="67" s="1"/>
  <c r="N45" i="67" s="1"/>
  <c r="N46" i="67" s="1"/>
  <c r="N47" i="67" s="1"/>
  <c r="N48" i="67" s="1"/>
  <c r="N49" i="67" s="1"/>
  <c r="N50" i="67" s="1"/>
  <c r="N51" i="67" s="1"/>
  <c r="N52" i="67" s="1"/>
  <c r="N54" i="67" s="1"/>
  <c r="O59" i="67" s="1"/>
  <c r="L54" i="67"/>
  <c r="O53" i="67"/>
  <c r="N41" i="71" l="1"/>
  <c r="N42" i="71" s="1"/>
  <c r="N43" i="71" s="1"/>
  <c r="N44" i="71" s="1"/>
  <c r="N45" i="71" s="1"/>
  <c r="N46" i="71" s="1"/>
  <c r="N47" i="71" s="1"/>
  <c r="N48" i="71" s="1"/>
  <c r="N49" i="71" s="1"/>
  <c r="N50" i="71" s="1"/>
  <c r="N51" i="71" s="1"/>
  <c r="N52" i="71" s="1"/>
  <c r="N54" i="71" s="1"/>
  <c r="O59" i="71" s="1"/>
  <c r="O60" i="71" s="1"/>
  <c r="O60" i="67"/>
  <c r="L53" i="65"/>
  <c r="I53" i="65"/>
  <c r="G53" i="65"/>
  <c r="C53" i="65"/>
  <c r="N7" i="65"/>
  <c r="N8" i="65" s="1"/>
  <c r="N9" i="65" s="1"/>
  <c r="N10" i="65" s="1"/>
  <c r="N11" i="65" s="1"/>
  <c r="N12" i="65" s="1"/>
  <c r="N13" i="65" s="1"/>
  <c r="N14" i="65" s="1"/>
  <c r="N15" i="65" s="1"/>
  <c r="N16" i="65" s="1"/>
  <c r="N17" i="65" s="1"/>
  <c r="N18" i="65" s="1"/>
  <c r="N19" i="65" s="1"/>
  <c r="N20" i="65" s="1"/>
  <c r="N21" i="65" l="1"/>
  <c r="N22" i="65" s="1"/>
  <c r="N23" i="65" s="1"/>
  <c r="N24" i="65" s="1"/>
  <c r="N25" i="65" s="1"/>
  <c r="N26" i="65" s="1"/>
  <c r="N27" i="65" s="1"/>
  <c r="N28" i="65" s="1"/>
  <c r="N29" i="65" s="1"/>
  <c r="N30" i="65" s="1"/>
  <c r="N31" i="65" s="1"/>
  <c r="N32" i="65" s="1"/>
  <c r="N33" i="65" s="1"/>
  <c r="N34" i="65" s="1"/>
  <c r="N35" i="65" s="1"/>
  <c r="N36" i="65" s="1"/>
  <c r="N37" i="65" s="1"/>
  <c r="N38" i="65" s="1"/>
  <c r="N39" i="65" s="1"/>
  <c r="N40" i="65" s="1"/>
  <c r="N41" i="65" s="1"/>
  <c r="N42" i="65" s="1"/>
  <c r="N43" i="65" s="1"/>
  <c r="N44" i="65" s="1"/>
  <c r="N45" i="65" s="1"/>
  <c r="N46" i="65" s="1"/>
  <c r="N47" i="65" s="1"/>
  <c r="N48" i="65" s="1"/>
  <c r="N49" i="65" s="1"/>
  <c r="N50" i="65" s="1"/>
  <c r="N51" i="65" s="1"/>
  <c r="N52" i="65" s="1"/>
  <c r="N54" i="65" s="1"/>
  <c r="O59" i="65" s="1"/>
  <c r="O53" i="65"/>
  <c r="L54" i="65"/>
  <c r="O7" i="65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O44" i="65" s="1"/>
  <c r="O45" i="65" s="1"/>
  <c r="O46" i="65" s="1"/>
  <c r="O47" i="65" s="1"/>
  <c r="O48" i="65" s="1"/>
  <c r="O49" i="65" s="1"/>
  <c r="O50" i="65" s="1"/>
  <c r="O51" i="65" s="1"/>
  <c r="O52" i="65" s="1"/>
  <c r="L53" i="63"/>
  <c r="I53" i="63"/>
  <c r="G53" i="63"/>
  <c r="C53" i="63"/>
  <c r="O7" i="63" s="1"/>
  <c r="O8" i="63" s="1"/>
  <c r="O9" i="63" s="1"/>
  <c r="O10" i="63" s="1"/>
  <c r="O11" i="63" s="1"/>
  <c r="O12" i="63" s="1"/>
  <c r="O13" i="63" s="1"/>
  <c r="O14" i="63" s="1"/>
  <c r="O15" i="63" s="1"/>
  <c r="O16" i="63" s="1"/>
  <c r="O17" i="63" s="1"/>
  <c r="O18" i="63" s="1"/>
  <c r="O19" i="63" s="1"/>
  <c r="O20" i="63" s="1"/>
  <c r="O21" i="63" s="1"/>
  <c r="O22" i="63" s="1"/>
  <c r="O23" i="63" s="1"/>
  <c r="O24" i="63" s="1"/>
  <c r="O25" i="63" s="1"/>
  <c r="O26" i="63" s="1"/>
  <c r="O27" i="63" s="1"/>
  <c r="O28" i="63" s="1"/>
  <c r="O29" i="63" s="1"/>
  <c r="O30" i="63" s="1"/>
  <c r="O31" i="63" s="1"/>
  <c r="O32" i="63" s="1"/>
  <c r="O33" i="63" s="1"/>
  <c r="O34" i="63" s="1"/>
  <c r="O35" i="63" s="1"/>
  <c r="O36" i="63" s="1"/>
  <c r="O37" i="63" s="1"/>
  <c r="O38" i="63" s="1"/>
  <c r="O39" i="63" s="1"/>
  <c r="O40" i="63" s="1"/>
  <c r="O41" i="63" s="1"/>
  <c r="O42" i="63" s="1"/>
  <c r="O43" i="63" s="1"/>
  <c r="O44" i="63" s="1"/>
  <c r="O45" i="63" s="1"/>
  <c r="O46" i="63" s="1"/>
  <c r="O47" i="63" s="1"/>
  <c r="O48" i="63" s="1"/>
  <c r="O49" i="63" s="1"/>
  <c r="O50" i="63" s="1"/>
  <c r="O51" i="63" s="1"/>
  <c r="O52" i="63" s="1"/>
  <c r="N7" i="63"/>
  <c r="N8" i="63" s="1"/>
  <c r="N9" i="63" s="1"/>
  <c r="N10" i="63" s="1"/>
  <c r="N11" i="63" s="1"/>
  <c r="N12" i="63" s="1"/>
  <c r="N13" i="63" s="1"/>
  <c r="N14" i="63" s="1"/>
  <c r="N15" i="63" s="1"/>
  <c r="N16" i="63" s="1"/>
  <c r="O60" i="65" l="1"/>
  <c r="N17" i="63"/>
  <c r="N18" i="63" s="1"/>
  <c r="N19" i="63" s="1"/>
  <c r="N20" i="63" s="1"/>
  <c r="N21" i="63" s="1"/>
  <c r="N22" i="63" s="1"/>
  <c r="N23" i="63" s="1"/>
  <c r="N24" i="63" s="1"/>
  <c r="N25" i="63" s="1"/>
  <c r="N26" i="63" s="1"/>
  <c r="N27" i="63" s="1"/>
  <c r="N28" i="63" s="1"/>
  <c r="N29" i="63" s="1"/>
  <c r="N30" i="63" s="1"/>
  <c r="N31" i="63" s="1"/>
  <c r="N32" i="63" s="1"/>
  <c r="N33" i="63" s="1"/>
  <c r="N34" i="63" s="1"/>
  <c r="N35" i="63" s="1"/>
  <c r="N36" i="63" s="1"/>
  <c r="N37" i="63" s="1"/>
  <c r="N38" i="63" s="1"/>
  <c r="N39" i="63" s="1"/>
  <c r="N40" i="63" s="1"/>
  <c r="N41" i="63" s="1"/>
  <c r="N42" i="63" s="1"/>
  <c r="N43" i="63" s="1"/>
  <c r="N44" i="63" s="1"/>
  <c r="N45" i="63" s="1"/>
  <c r="N46" i="63" s="1"/>
  <c r="N47" i="63" s="1"/>
  <c r="N48" i="63" s="1"/>
  <c r="N49" i="63" s="1"/>
  <c r="N50" i="63" s="1"/>
  <c r="N51" i="63" s="1"/>
  <c r="N52" i="63" s="1"/>
  <c r="N54" i="63" s="1"/>
  <c r="O59" i="63" s="1"/>
  <c r="L54" i="63"/>
  <c r="O53" i="63"/>
  <c r="O60" i="63" l="1"/>
  <c r="O58" i="61" l="1"/>
  <c r="N58" i="61"/>
  <c r="J55" i="61"/>
  <c r="D58" i="61"/>
  <c r="E58" i="61" s="1"/>
  <c r="L53" i="61"/>
  <c r="I53" i="61"/>
  <c r="G53" i="61"/>
  <c r="C53" i="61"/>
  <c r="N7" i="61"/>
  <c r="N8" i="61" s="1"/>
  <c r="N9" i="61" s="1"/>
  <c r="N10" i="61" s="1"/>
  <c r="N11" i="61" s="1"/>
  <c r="N12" i="61" s="1"/>
  <c r="N13" i="61" s="1"/>
  <c r="N14" i="61" s="1"/>
  <c r="N15" i="61" s="1"/>
  <c r="N16" i="61" s="1"/>
  <c r="N17" i="61" s="1"/>
  <c r="N18" i="61" s="1"/>
  <c r="N19" i="61" s="1"/>
  <c r="N20" i="61" s="1"/>
  <c r="N21" i="61" s="1"/>
  <c r="N22" i="61" s="1"/>
  <c r="N23" i="61" s="1"/>
  <c r="N24" i="61" s="1"/>
  <c r="N25" i="61" s="1"/>
  <c r="N26" i="61" s="1"/>
  <c r="N27" i="61" s="1"/>
  <c r="N28" i="61" s="1"/>
  <c r="N29" i="61" s="1"/>
  <c r="N30" i="61" s="1"/>
  <c r="N31" i="61" s="1"/>
  <c r="N32" i="61" s="1"/>
  <c r="N33" i="61" s="1"/>
  <c r="N34" i="61" s="1"/>
  <c r="N35" i="61" s="1"/>
  <c r="N36" i="61" s="1"/>
  <c r="N37" i="61" s="1"/>
  <c r="N38" i="61" s="1"/>
  <c r="N39" i="61" s="1"/>
  <c r="N40" i="61" s="1"/>
  <c r="N41" i="61" s="1"/>
  <c r="N42" i="61" s="1"/>
  <c r="N43" i="61" s="1"/>
  <c r="N44" i="61" s="1"/>
  <c r="N45" i="61" s="1"/>
  <c r="N46" i="61" s="1"/>
  <c r="N47" i="61" s="1"/>
  <c r="N48" i="61" s="1"/>
  <c r="N49" i="61" s="1"/>
  <c r="N50" i="61" s="1"/>
  <c r="N51" i="61" s="1"/>
  <c r="N52" i="61" s="1"/>
  <c r="L54" i="61" l="1"/>
  <c r="F58" i="61"/>
  <c r="G58" i="61" s="1"/>
  <c r="O53" i="61"/>
  <c r="N54" i="61"/>
  <c r="O59" i="61" s="1"/>
  <c r="O7" i="61"/>
  <c r="O8" i="61" s="1"/>
  <c r="O9" i="61" s="1"/>
  <c r="O10" i="61" s="1"/>
  <c r="O11" i="61" s="1"/>
  <c r="O12" i="61" s="1"/>
  <c r="O13" i="61" s="1"/>
  <c r="O14" i="61" s="1"/>
  <c r="O15" i="61" s="1"/>
  <c r="O16" i="61" s="1"/>
  <c r="O17" i="61" s="1"/>
  <c r="O18" i="61" s="1"/>
  <c r="O19" i="61" s="1"/>
  <c r="O20" i="61" s="1"/>
  <c r="O21" i="61" s="1"/>
  <c r="O22" i="61" s="1"/>
  <c r="O23" i="61" s="1"/>
  <c r="O24" i="61" s="1"/>
  <c r="O25" i="61" s="1"/>
  <c r="O26" i="61" s="1"/>
  <c r="O27" i="61" s="1"/>
  <c r="O28" i="61" s="1"/>
  <c r="O29" i="61" s="1"/>
  <c r="O30" i="61" s="1"/>
  <c r="O31" i="61" s="1"/>
  <c r="O32" i="61" s="1"/>
  <c r="O33" i="61" s="1"/>
  <c r="O34" i="61" s="1"/>
  <c r="O35" i="61" s="1"/>
  <c r="O36" i="61" s="1"/>
  <c r="O37" i="61" s="1"/>
  <c r="O38" i="61" s="1"/>
  <c r="O39" i="61" s="1"/>
  <c r="O40" i="61" s="1"/>
  <c r="O41" i="61" s="1"/>
  <c r="O42" i="61" s="1"/>
  <c r="O43" i="61" s="1"/>
  <c r="O44" i="61" s="1"/>
  <c r="O45" i="61" s="1"/>
  <c r="O46" i="61" s="1"/>
  <c r="O47" i="61" s="1"/>
  <c r="O48" i="61" s="1"/>
  <c r="O49" i="61" s="1"/>
  <c r="O50" i="61" s="1"/>
  <c r="O51" i="61" s="1"/>
  <c r="O52" i="61" s="1"/>
  <c r="B62" i="59"/>
  <c r="J56" i="59"/>
  <c r="J55" i="59"/>
  <c r="D61" i="59"/>
  <c r="E61" i="59" s="1"/>
  <c r="D60" i="59"/>
  <c r="E60" i="59" s="1"/>
  <c r="O57" i="59"/>
  <c r="N57" i="59"/>
  <c r="J57" i="59" l="1"/>
  <c r="O60" i="61"/>
  <c r="E62" i="59"/>
  <c r="F60" i="59"/>
  <c r="F61" i="59"/>
  <c r="G61" i="59" s="1"/>
  <c r="F62" i="59" l="1"/>
  <c r="G60" i="59"/>
  <c r="G62" i="59" s="1"/>
  <c r="L53" i="59" l="1"/>
  <c r="I53" i="59"/>
  <c r="G53" i="59"/>
  <c r="C53" i="59"/>
  <c r="N7" i="59"/>
  <c r="N8" i="59" s="1"/>
  <c r="N9" i="59" s="1"/>
  <c r="N10" i="59" s="1"/>
  <c r="N11" i="59" s="1"/>
  <c r="N12" i="59" s="1"/>
  <c r="N13" i="59" s="1"/>
  <c r="N14" i="59" s="1"/>
  <c r="N15" i="59" s="1"/>
  <c r="N16" i="59" s="1"/>
  <c r="N17" i="59" s="1"/>
  <c r="N18" i="59" l="1"/>
  <c r="N19" i="59" s="1"/>
  <c r="N20" i="59" s="1"/>
  <c r="N21" i="59" s="1"/>
  <c r="N22" i="59" s="1"/>
  <c r="N23" i="59" s="1"/>
  <c r="N24" i="59" s="1"/>
  <c r="N25" i="59" s="1"/>
  <c r="N26" i="59" s="1"/>
  <c r="N27" i="59" s="1"/>
  <c r="N28" i="59" s="1"/>
  <c r="N29" i="59" s="1"/>
  <c r="N30" i="59" s="1"/>
  <c r="N31" i="59" s="1"/>
  <c r="N32" i="59" s="1"/>
  <c r="N33" i="59" s="1"/>
  <c r="N34" i="59" s="1"/>
  <c r="N35" i="59" s="1"/>
  <c r="N36" i="59" s="1"/>
  <c r="N37" i="59" s="1"/>
  <c r="N38" i="59" s="1"/>
  <c r="N39" i="59" s="1"/>
  <c r="N40" i="59" s="1"/>
  <c r="N41" i="59" s="1"/>
  <c r="N42" i="59" s="1"/>
  <c r="N43" i="59" s="1"/>
  <c r="N44" i="59" s="1"/>
  <c r="N45" i="59" s="1"/>
  <c r="N46" i="59" s="1"/>
  <c r="N47" i="59" s="1"/>
  <c r="N48" i="59" s="1"/>
  <c r="N49" i="59" s="1"/>
  <c r="N50" i="59" s="1"/>
  <c r="N51" i="59" s="1"/>
  <c r="N52" i="59" s="1"/>
  <c r="N54" i="59" s="1"/>
  <c r="O59" i="59" s="1"/>
  <c r="L54" i="59"/>
  <c r="O53" i="59"/>
  <c r="O7" i="59"/>
  <c r="O8" i="59" s="1"/>
  <c r="O9" i="59" s="1"/>
  <c r="O10" i="59" s="1"/>
  <c r="O11" i="59" s="1"/>
  <c r="O12" i="59" s="1"/>
  <c r="O13" i="59" s="1"/>
  <c r="O14" i="59" s="1"/>
  <c r="O15" i="59" s="1"/>
  <c r="O16" i="59" s="1"/>
  <c r="O17" i="59" s="1"/>
  <c r="O18" i="59" s="1"/>
  <c r="O19" i="59" s="1"/>
  <c r="O20" i="59" s="1"/>
  <c r="O21" i="59" s="1"/>
  <c r="O22" i="59" s="1"/>
  <c r="O23" i="59" s="1"/>
  <c r="O24" i="59" s="1"/>
  <c r="O25" i="59" s="1"/>
  <c r="O26" i="59" s="1"/>
  <c r="O27" i="59" s="1"/>
  <c r="O28" i="59" s="1"/>
  <c r="O29" i="59" s="1"/>
  <c r="O30" i="59" s="1"/>
  <c r="O31" i="59" s="1"/>
  <c r="O32" i="59" s="1"/>
  <c r="O33" i="59" s="1"/>
  <c r="O34" i="59" s="1"/>
  <c r="O35" i="59" s="1"/>
  <c r="O36" i="59" s="1"/>
  <c r="O37" i="59" s="1"/>
  <c r="O38" i="59" s="1"/>
  <c r="O39" i="59" s="1"/>
  <c r="O40" i="59" s="1"/>
  <c r="O41" i="59" s="1"/>
  <c r="O42" i="59" s="1"/>
  <c r="O43" i="59" s="1"/>
  <c r="O44" i="59" s="1"/>
  <c r="O45" i="59" s="1"/>
  <c r="O46" i="59" s="1"/>
  <c r="O47" i="59" s="1"/>
  <c r="O48" i="59" s="1"/>
  <c r="O49" i="59" s="1"/>
  <c r="O50" i="59" s="1"/>
  <c r="O51" i="59" s="1"/>
  <c r="O52" i="59" s="1"/>
  <c r="O57" i="57"/>
  <c r="O56" i="57"/>
  <c r="N57" i="57"/>
  <c r="N56" i="57"/>
  <c r="N55" i="57"/>
  <c r="L53" i="57"/>
  <c r="G53" i="57"/>
  <c r="C53" i="57"/>
  <c r="O7" i="57" s="1"/>
  <c r="O8" i="57" s="1"/>
  <c r="O9" i="57" s="1"/>
  <c r="O10" i="57" s="1"/>
  <c r="O11" i="57" s="1"/>
  <c r="O12" i="57" s="1"/>
  <c r="O13" i="57" s="1"/>
  <c r="O14" i="57" s="1"/>
  <c r="O15" i="57" s="1"/>
  <c r="O16" i="57" s="1"/>
  <c r="O17" i="57" s="1"/>
  <c r="O18" i="57" s="1"/>
  <c r="O19" i="57" s="1"/>
  <c r="O20" i="57" s="1"/>
  <c r="O21" i="57" s="1"/>
  <c r="O22" i="57" s="1"/>
  <c r="O23" i="57" s="1"/>
  <c r="O24" i="57" s="1"/>
  <c r="O25" i="57" s="1"/>
  <c r="O26" i="57" s="1"/>
  <c r="O27" i="57" s="1"/>
  <c r="O28" i="57" s="1"/>
  <c r="O29" i="57" s="1"/>
  <c r="O30" i="57" s="1"/>
  <c r="O31" i="57" s="1"/>
  <c r="O32" i="57" s="1"/>
  <c r="O33" i="57" s="1"/>
  <c r="O34" i="57" s="1"/>
  <c r="O35" i="57" s="1"/>
  <c r="O36" i="57" s="1"/>
  <c r="O37" i="57" s="1"/>
  <c r="O38" i="57" s="1"/>
  <c r="O39" i="57" s="1"/>
  <c r="O40" i="57" s="1"/>
  <c r="O41" i="57" s="1"/>
  <c r="O42" i="57" s="1"/>
  <c r="O43" i="57" s="1"/>
  <c r="O44" i="57" s="1"/>
  <c r="O45" i="57" s="1"/>
  <c r="O46" i="57" s="1"/>
  <c r="O47" i="57" s="1"/>
  <c r="O48" i="57" s="1"/>
  <c r="O49" i="57" s="1"/>
  <c r="O50" i="57" s="1"/>
  <c r="O51" i="57" s="1"/>
  <c r="O52" i="57" s="1"/>
  <c r="N7" i="57"/>
  <c r="N8" i="57" s="1"/>
  <c r="N9" i="57" s="1"/>
  <c r="N10" i="57" s="1"/>
  <c r="N11" i="57" s="1"/>
  <c r="N12" i="57" s="1"/>
  <c r="N13" i="57" s="1"/>
  <c r="N14" i="57" s="1"/>
  <c r="N15" i="57" s="1"/>
  <c r="N16" i="57" s="1"/>
  <c r="N17" i="57" s="1"/>
  <c r="N18" i="57" s="1"/>
  <c r="N19" i="57" s="1"/>
  <c r="O60" i="59" l="1"/>
  <c r="N20" i="57"/>
  <c r="N21" i="57" s="1"/>
  <c r="N22" i="57" s="1"/>
  <c r="N23" i="57" s="1"/>
  <c r="N24" i="57" s="1"/>
  <c r="N25" i="57" s="1"/>
  <c r="N26" i="57" s="1"/>
  <c r="N27" i="57" s="1"/>
  <c r="B65" i="55"/>
  <c r="J59" i="55"/>
  <c r="D64" i="55"/>
  <c r="E64" i="55" s="1"/>
  <c r="F64" i="55" s="1"/>
  <c r="G64" i="55" s="1"/>
  <c r="D63" i="55"/>
  <c r="E63" i="55" s="1"/>
  <c r="D62" i="55"/>
  <c r="E62" i="55" s="1"/>
  <c r="N57" i="55"/>
  <c r="N56" i="55"/>
  <c r="N55" i="55"/>
  <c r="L53" i="55"/>
  <c r="I53" i="55"/>
  <c r="G53" i="55"/>
  <c r="C53" i="55"/>
  <c r="O7" i="55" s="1"/>
  <c r="O8" i="55" s="1"/>
  <c r="O9" i="55" s="1"/>
  <c r="O10" i="55" s="1"/>
  <c r="O11" i="55" s="1"/>
  <c r="O12" i="55" s="1"/>
  <c r="O13" i="55" s="1"/>
  <c r="O14" i="55" s="1"/>
  <c r="O15" i="55" s="1"/>
  <c r="O16" i="55" s="1"/>
  <c r="O17" i="55" s="1"/>
  <c r="O18" i="55" s="1"/>
  <c r="O19" i="55" s="1"/>
  <c r="O20" i="55" s="1"/>
  <c r="O21" i="55" s="1"/>
  <c r="N7" i="55"/>
  <c r="N8" i="55" s="1"/>
  <c r="N9" i="55" s="1"/>
  <c r="N10" i="55" s="1"/>
  <c r="N11" i="55" s="1"/>
  <c r="N12" i="55" s="1"/>
  <c r="N13" i="55" s="1"/>
  <c r="N28" i="57" l="1"/>
  <c r="I53" i="57"/>
  <c r="F62" i="55"/>
  <c r="E65" i="55"/>
  <c r="F63" i="55"/>
  <c r="G63" i="55" s="1"/>
  <c r="O22" i="55"/>
  <c r="O23" i="55" s="1"/>
  <c r="O24" i="55" s="1"/>
  <c r="O25" i="55" s="1"/>
  <c r="N14" i="55"/>
  <c r="N15" i="55" s="1"/>
  <c r="N16" i="55" s="1"/>
  <c r="L54" i="55"/>
  <c r="O53" i="55"/>
  <c r="B65" i="52"/>
  <c r="F65" i="55" l="1"/>
  <c r="N29" i="57"/>
  <c r="N30" i="57" s="1"/>
  <c r="N31" i="57" s="1"/>
  <c r="N32" i="57" s="1"/>
  <c r="N33" i="57" s="1"/>
  <c r="N34" i="57" s="1"/>
  <c r="N35" i="57" s="1"/>
  <c r="N36" i="57" s="1"/>
  <c r="N37" i="57" s="1"/>
  <c r="N38" i="57" s="1"/>
  <c r="N39" i="57" s="1"/>
  <c r="N40" i="57" s="1"/>
  <c r="N41" i="57" s="1"/>
  <c r="N42" i="57" s="1"/>
  <c r="N43" i="57" s="1"/>
  <c r="N44" i="57" s="1"/>
  <c r="N45" i="57" s="1"/>
  <c r="N46" i="57" s="1"/>
  <c r="N47" i="57" s="1"/>
  <c r="N48" i="57" s="1"/>
  <c r="N49" i="57" s="1"/>
  <c r="N50" i="57" s="1"/>
  <c r="N51" i="57" s="1"/>
  <c r="N52" i="57" s="1"/>
  <c r="N54" i="57" s="1"/>
  <c r="O59" i="57" s="1"/>
  <c r="L54" i="57"/>
  <c r="O53" i="57"/>
  <c r="G62" i="55"/>
  <c r="G65" i="55" s="1"/>
  <c r="O26" i="55"/>
  <c r="O27" i="55" s="1"/>
  <c r="O28" i="55" s="1"/>
  <c r="O29" i="55" s="1"/>
  <c r="O30" i="55" s="1"/>
  <c r="O31" i="55" s="1"/>
  <c r="O32" i="55" s="1"/>
  <c r="O33" i="55" s="1"/>
  <c r="O34" i="55" s="1"/>
  <c r="O35" i="55" s="1"/>
  <c r="O36" i="55" s="1"/>
  <c r="O37" i="55" s="1"/>
  <c r="O38" i="55" s="1"/>
  <c r="O39" i="55" s="1"/>
  <c r="O40" i="55" s="1"/>
  <c r="O41" i="55" s="1"/>
  <c r="O42" i="55" s="1"/>
  <c r="O43" i="55" s="1"/>
  <c r="O44" i="55" s="1"/>
  <c r="O45" i="55" s="1"/>
  <c r="O46" i="55" s="1"/>
  <c r="O47" i="55" s="1"/>
  <c r="O48" i="55" s="1"/>
  <c r="O49" i="55" s="1"/>
  <c r="O50" i="55" s="1"/>
  <c r="O51" i="55" s="1"/>
  <c r="O52" i="55" s="1"/>
  <c r="N17" i="55"/>
  <c r="N18" i="55" s="1"/>
  <c r="N19" i="55" s="1"/>
  <c r="N20" i="55" s="1"/>
  <c r="N21" i="55" s="1"/>
  <c r="N22" i="55" s="1"/>
  <c r="N23" i="55" s="1"/>
  <c r="N24" i="55" s="1"/>
  <c r="N25" i="55" s="1"/>
  <c r="J58" i="52"/>
  <c r="D63" i="52"/>
  <c r="E63" i="52" s="1"/>
  <c r="D64" i="52"/>
  <c r="E64" i="52" s="1"/>
  <c r="D61" i="52"/>
  <c r="E61" i="52" s="1"/>
  <c r="D62" i="52"/>
  <c r="E62" i="52" s="1"/>
  <c r="F62" i="52" s="1"/>
  <c r="G62" i="52" s="1"/>
  <c r="N54" i="52"/>
  <c r="N53" i="52"/>
  <c r="L51" i="52"/>
  <c r="I51" i="52"/>
  <c r="C51" i="52"/>
  <c r="O7" i="52" s="1"/>
  <c r="O8" i="52" s="1"/>
  <c r="O9" i="52" s="1"/>
  <c r="O10" i="52" s="1"/>
  <c r="O11" i="52" s="1"/>
  <c r="O12" i="52" s="1"/>
  <c r="O13" i="52" s="1"/>
  <c r="O14" i="52" s="1"/>
  <c r="N7" i="52"/>
  <c r="N8" i="52" s="1"/>
  <c r="N9" i="52" s="1"/>
  <c r="N10" i="52" s="1"/>
  <c r="N11" i="52" s="1"/>
  <c r="J54" i="50"/>
  <c r="J53" i="50"/>
  <c r="B60" i="50"/>
  <c r="D59" i="50"/>
  <c r="E59" i="50" s="1"/>
  <c r="F59" i="50" s="1"/>
  <c r="D58" i="50"/>
  <c r="E58" i="50" s="1"/>
  <c r="F58" i="50" s="1"/>
  <c r="N53" i="50"/>
  <c r="N52" i="50"/>
  <c r="L50" i="50"/>
  <c r="I50" i="50"/>
  <c r="G50" i="50"/>
  <c r="C50" i="50"/>
  <c r="N7" i="50"/>
  <c r="N8" i="50" s="1"/>
  <c r="N9" i="50" s="1"/>
  <c r="N10" i="50" s="1"/>
  <c r="J56" i="48"/>
  <c r="B62" i="48"/>
  <c r="D61" i="48"/>
  <c r="E61" i="48" s="1"/>
  <c r="D59" i="48"/>
  <c r="E59" i="48" s="1"/>
  <c r="D60" i="48"/>
  <c r="E60" i="48" s="1"/>
  <c r="N52" i="48"/>
  <c r="L50" i="48"/>
  <c r="I50" i="48"/>
  <c r="C50" i="48"/>
  <c r="O7" i="48" s="1"/>
  <c r="O8" i="48" s="1"/>
  <c r="O9" i="48" s="1"/>
  <c r="O10" i="48" s="1"/>
  <c r="O11" i="48" s="1"/>
  <c r="O12" i="48" s="1"/>
  <c r="N7" i="48"/>
  <c r="N8" i="48" s="1"/>
  <c r="N9" i="48" s="1"/>
  <c r="N10" i="48" s="1"/>
  <c r="N11" i="48" s="1"/>
  <c r="N12" i="48" s="1"/>
  <c r="N13" i="48" s="1"/>
  <c r="N14" i="48" s="1"/>
  <c r="N15" i="48" s="1"/>
  <c r="N16" i="48" s="1"/>
  <c r="N17" i="48" s="1"/>
  <c r="N18" i="48" s="1"/>
  <c r="J54" i="46"/>
  <c r="J53" i="46"/>
  <c r="B60" i="46"/>
  <c r="D59" i="46"/>
  <c r="E59" i="46" s="1"/>
  <c r="D58" i="46"/>
  <c r="E58" i="46" s="1"/>
  <c r="N52" i="46"/>
  <c r="L50" i="46"/>
  <c r="I50" i="46"/>
  <c r="C50" i="46"/>
  <c r="N7" i="46"/>
  <c r="N8" i="46" s="1"/>
  <c r="N9" i="46" s="1"/>
  <c r="N10" i="46" s="1"/>
  <c r="N11" i="46" s="1"/>
  <c r="N12" i="46" s="1"/>
  <c r="N13" i="46" s="1"/>
  <c r="N14" i="46" s="1"/>
  <c r="N15" i="46" s="1"/>
  <c r="N16" i="46" s="1"/>
  <c r="N17" i="46" s="1"/>
  <c r="J58" i="43"/>
  <c r="B66" i="43"/>
  <c r="D65" i="43"/>
  <c r="E65" i="43" s="1"/>
  <c r="D61" i="43"/>
  <c r="E61" i="43" s="1"/>
  <c r="F61" i="43" s="1"/>
  <c r="D62" i="43"/>
  <c r="E62" i="43" s="1"/>
  <c r="F62" i="43" s="1"/>
  <c r="G62" i="43" s="1"/>
  <c r="D63" i="43"/>
  <c r="E63" i="43" s="1"/>
  <c r="F63" i="43" s="1"/>
  <c r="G63" i="43" s="1"/>
  <c r="D64" i="43"/>
  <c r="E64" i="43" s="1"/>
  <c r="F64" i="43" s="1"/>
  <c r="G64" i="43" s="1"/>
  <c r="L50" i="43"/>
  <c r="I50" i="43"/>
  <c r="G50" i="43"/>
  <c r="C50" i="43"/>
  <c r="N7" i="43"/>
  <c r="N8" i="43" s="1"/>
  <c r="N9" i="43" s="1"/>
  <c r="N10" i="43" s="1"/>
  <c r="N11" i="43" s="1"/>
  <c r="N12" i="43" s="1"/>
  <c r="N13" i="43" s="1"/>
  <c r="N14" i="43" s="1"/>
  <c r="B64" i="40"/>
  <c r="J57" i="40"/>
  <c r="D62" i="40"/>
  <c r="E62" i="40" s="1"/>
  <c r="D63" i="40"/>
  <c r="E63" i="40" s="1"/>
  <c r="D60" i="40"/>
  <c r="E60" i="40" s="1"/>
  <c r="D61" i="40"/>
  <c r="E61" i="40" s="1"/>
  <c r="F61" i="40" s="1"/>
  <c r="G61" i="40" s="1"/>
  <c r="N52" i="40"/>
  <c r="N10" i="40"/>
  <c r="N11" i="40" s="1"/>
  <c r="N12" i="40" s="1"/>
  <c r="N13" i="40" s="1"/>
  <c r="N14" i="40" s="1"/>
  <c r="N15" i="40" s="1"/>
  <c r="N16" i="40" s="1"/>
  <c r="N17" i="40" s="1"/>
  <c r="N18" i="40" s="1"/>
  <c r="N19" i="40" s="1"/>
  <c r="L50" i="40"/>
  <c r="I50" i="40"/>
  <c r="G50" i="40"/>
  <c r="C50" i="40"/>
  <c r="N7" i="40"/>
  <c r="N8" i="40" s="1"/>
  <c r="N9" i="40" s="1"/>
  <c r="N54" i="38"/>
  <c r="N53" i="38"/>
  <c r="N52" i="38"/>
  <c r="B60" i="38"/>
  <c r="D59" i="38"/>
  <c r="E59" i="38" s="1"/>
  <c r="D58" i="38"/>
  <c r="E58" i="38" s="1"/>
  <c r="J55" i="38"/>
  <c r="L50" i="38"/>
  <c r="I50" i="38"/>
  <c r="G50" i="38"/>
  <c r="C50" i="38"/>
  <c r="N7" i="38"/>
  <c r="N8" i="38" s="1"/>
  <c r="N9" i="38" s="1"/>
  <c r="N10" i="38" s="1"/>
  <c r="N11" i="38" s="1"/>
  <c r="N12" i="38" s="1"/>
  <c r="N13" i="38" s="1"/>
  <c r="N14" i="38" s="1"/>
  <c r="N15" i="38" s="1"/>
  <c r="N16" i="38" s="1"/>
  <c r="N17" i="38" s="1"/>
  <c r="N18" i="38" s="1"/>
  <c r="N19" i="38" s="1"/>
  <c r="N20" i="38" s="1"/>
  <c r="N21" i="38" s="1"/>
  <c r="N22" i="38" s="1"/>
  <c r="N55" i="36"/>
  <c r="N54" i="36"/>
  <c r="N53" i="36"/>
  <c r="B60" i="36"/>
  <c r="D59" i="36"/>
  <c r="E59" i="36" s="1"/>
  <c r="D58" i="36"/>
  <c r="E58" i="36" s="1"/>
  <c r="J55" i="36"/>
  <c r="N52" i="36"/>
  <c r="L50" i="36"/>
  <c r="I50" i="36"/>
  <c r="G50" i="36"/>
  <c r="C50" i="36"/>
  <c r="N7" i="36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B60" i="34"/>
  <c r="D59" i="34"/>
  <c r="E59" i="34" s="1"/>
  <c r="D58" i="34"/>
  <c r="E58" i="34" s="1"/>
  <c r="N53" i="34"/>
  <c r="N52" i="34"/>
  <c r="L50" i="34"/>
  <c r="I50" i="34"/>
  <c r="G50" i="34"/>
  <c r="C50" i="34"/>
  <c r="N7" i="34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2" i="32"/>
  <c r="L50" i="32"/>
  <c r="I50" i="32"/>
  <c r="C50" i="32"/>
  <c r="O7" i="32" s="1"/>
  <c r="O8" i="32" s="1"/>
  <c r="O9" i="32" s="1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N7" i="32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J52" i="30"/>
  <c r="D56" i="30"/>
  <c r="E56" i="30" s="1"/>
  <c r="G42" i="30"/>
  <c r="N51" i="30" s="1"/>
  <c r="G37" i="30"/>
  <c r="G30" i="30"/>
  <c r="G29" i="30"/>
  <c r="G18" i="30"/>
  <c r="G15" i="30"/>
  <c r="G11" i="30"/>
  <c r="G10" i="30"/>
  <c r="L49" i="30"/>
  <c r="I49" i="30"/>
  <c r="C49" i="30"/>
  <c r="N7" i="30"/>
  <c r="N8" i="30" s="1"/>
  <c r="N9" i="30" s="1"/>
  <c r="N10" i="30" s="1"/>
  <c r="N11" i="30" s="1"/>
  <c r="N12" i="30" s="1"/>
  <c r="N13" i="30" s="1"/>
  <c r="N14" i="30" s="1"/>
  <c r="B57" i="28"/>
  <c r="D56" i="28"/>
  <c r="E56" i="28" s="1"/>
  <c r="F56" i="28" s="1"/>
  <c r="D55" i="28"/>
  <c r="E55" i="28" s="1"/>
  <c r="F55" i="28" s="1"/>
  <c r="J51" i="28"/>
  <c r="J50" i="28"/>
  <c r="N49" i="28"/>
  <c r="L47" i="28"/>
  <c r="I47" i="28"/>
  <c r="G47" i="28"/>
  <c r="G48" i="28" s="1"/>
  <c r="C47" i="28"/>
  <c r="N7" i="28"/>
  <c r="N8" i="28" s="1"/>
  <c r="N9" i="28" s="1"/>
  <c r="N10" i="28" s="1"/>
  <c r="N11" i="28" s="1"/>
  <c r="N47" i="26"/>
  <c r="L45" i="26"/>
  <c r="I45" i="26"/>
  <c r="G45" i="26"/>
  <c r="C45" i="26"/>
  <c r="N7" i="26"/>
  <c r="N8" i="26" s="1"/>
  <c r="N9" i="26" s="1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J49" i="25"/>
  <c r="B55" i="25"/>
  <c r="D54" i="25"/>
  <c r="E54" i="25" s="1"/>
  <c r="D53" i="25"/>
  <c r="E53" i="25" s="1"/>
  <c r="D52" i="25"/>
  <c r="E52" i="25" s="1"/>
  <c r="N46" i="25"/>
  <c r="N45" i="25"/>
  <c r="L43" i="25"/>
  <c r="I43" i="25"/>
  <c r="G43" i="25"/>
  <c r="C43" i="25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N7" i="25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47" i="24"/>
  <c r="N46" i="24"/>
  <c r="J55" i="50" l="1"/>
  <c r="E65" i="52"/>
  <c r="N26" i="55"/>
  <c r="N27" i="55" s="1"/>
  <c r="N28" i="55" s="1"/>
  <c r="N29" i="55" s="1"/>
  <c r="N30" i="55" s="1"/>
  <c r="N31" i="55" s="1"/>
  <c r="N32" i="55" s="1"/>
  <c r="N33" i="55" s="1"/>
  <c r="N34" i="55" s="1"/>
  <c r="N35" i="55" s="1"/>
  <c r="N36" i="55" s="1"/>
  <c r="N37" i="55" s="1"/>
  <c r="N38" i="55" s="1"/>
  <c r="N39" i="55" s="1"/>
  <c r="N40" i="55" s="1"/>
  <c r="N41" i="55" s="1"/>
  <c r="N42" i="55" s="1"/>
  <c r="N43" i="55" s="1"/>
  <c r="N44" i="55" s="1"/>
  <c r="N45" i="55" s="1"/>
  <c r="N46" i="55" s="1"/>
  <c r="N47" i="55" s="1"/>
  <c r="N48" i="55" s="1"/>
  <c r="N49" i="55" s="1"/>
  <c r="N50" i="55" s="1"/>
  <c r="N51" i="55" s="1"/>
  <c r="N52" i="55" s="1"/>
  <c r="N54" i="55" s="1"/>
  <c r="O59" i="55" s="1"/>
  <c r="O60" i="55" s="1"/>
  <c r="J52" i="28"/>
  <c r="O60" i="57"/>
  <c r="G49" i="30"/>
  <c r="G50" i="30" s="1"/>
  <c r="J55" i="46"/>
  <c r="N12" i="52"/>
  <c r="N13" i="52" s="1"/>
  <c r="N14" i="52" s="1"/>
  <c r="N15" i="52" s="1"/>
  <c r="N16" i="52" s="1"/>
  <c r="N17" i="52" s="1"/>
  <c r="N18" i="52" s="1"/>
  <c r="N19" i="52" s="1"/>
  <c r="N20" i="52" s="1"/>
  <c r="F60" i="50"/>
  <c r="F63" i="52"/>
  <c r="F64" i="52"/>
  <c r="G64" i="52" s="1"/>
  <c r="F61" i="52"/>
  <c r="O15" i="52"/>
  <c r="O16" i="52" s="1"/>
  <c r="O17" i="52" s="1"/>
  <c r="O18" i="52" s="1"/>
  <c r="O19" i="52" s="1"/>
  <c r="O20" i="52" s="1"/>
  <c r="O21" i="52" s="1"/>
  <c r="O22" i="52" s="1"/>
  <c r="O23" i="52" s="1"/>
  <c r="O24" i="52" s="1"/>
  <c r="O25" i="52" s="1"/>
  <c r="O26" i="52" s="1"/>
  <c r="O27" i="52" s="1"/>
  <c r="O28" i="52" s="1"/>
  <c r="O29" i="52" s="1"/>
  <c r="O30" i="52" s="1"/>
  <c r="O31" i="52" s="1"/>
  <c r="O32" i="52" s="1"/>
  <c r="O33" i="52" s="1"/>
  <c r="O34" i="52" s="1"/>
  <c r="O35" i="52" s="1"/>
  <c r="O36" i="52" s="1"/>
  <c r="O37" i="52" s="1"/>
  <c r="O38" i="52" s="1"/>
  <c r="O39" i="52" s="1"/>
  <c r="O40" i="52" s="1"/>
  <c r="O41" i="52" s="1"/>
  <c r="O42" i="52" s="1"/>
  <c r="O43" i="52" s="1"/>
  <c r="O44" i="52" s="1"/>
  <c r="O45" i="52" s="1"/>
  <c r="O46" i="52" s="1"/>
  <c r="O47" i="52" s="1"/>
  <c r="O48" i="52" s="1"/>
  <c r="O49" i="52" s="1"/>
  <c r="O50" i="52" s="1"/>
  <c r="G51" i="52"/>
  <c r="L52" i="52"/>
  <c r="E60" i="50"/>
  <c r="G58" i="50"/>
  <c r="G59" i="50"/>
  <c r="L51" i="50"/>
  <c r="O50" i="50"/>
  <c r="N11" i="50"/>
  <c r="N12" i="50" s="1"/>
  <c r="O7" i="50"/>
  <c r="O8" i="50" s="1"/>
  <c r="O9" i="50" s="1"/>
  <c r="O10" i="50" s="1"/>
  <c r="O11" i="50" s="1"/>
  <c r="O12" i="50" s="1"/>
  <c r="O13" i="50" s="1"/>
  <c r="O14" i="50" s="1"/>
  <c r="O15" i="50" s="1"/>
  <c r="O16" i="50" s="1"/>
  <c r="O17" i="50" s="1"/>
  <c r="O18" i="50" s="1"/>
  <c r="O19" i="50" s="1"/>
  <c r="O20" i="50" s="1"/>
  <c r="O21" i="50" s="1"/>
  <c r="O22" i="50" s="1"/>
  <c r="O23" i="50" s="1"/>
  <c r="O24" i="50" s="1"/>
  <c r="O25" i="50" s="1"/>
  <c r="O26" i="50" s="1"/>
  <c r="O27" i="50" s="1"/>
  <c r="O28" i="50" s="1"/>
  <c r="O29" i="50" s="1"/>
  <c r="O30" i="50" s="1"/>
  <c r="O31" i="50" s="1"/>
  <c r="O32" i="50" s="1"/>
  <c r="O33" i="50" s="1"/>
  <c r="O34" i="50" s="1"/>
  <c r="O35" i="50" s="1"/>
  <c r="O36" i="50" s="1"/>
  <c r="O37" i="50" s="1"/>
  <c r="O38" i="50" s="1"/>
  <c r="O39" i="50" s="1"/>
  <c r="O40" i="50" s="1"/>
  <c r="O41" i="50" s="1"/>
  <c r="O42" i="50" s="1"/>
  <c r="O43" i="50" s="1"/>
  <c r="O44" i="50" s="1"/>
  <c r="O45" i="50" s="1"/>
  <c r="O46" i="50" s="1"/>
  <c r="O47" i="50" s="1"/>
  <c r="O48" i="50" s="1"/>
  <c r="O49" i="50" s="1"/>
  <c r="E62" i="48"/>
  <c r="F61" i="48"/>
  <c r="F60" i="48"/>
  <c r="G60" i="48" s="1"/>
  <c r="F59" i="48"/>
  <c r="N19" i="48"/>
  <c r="N20" i="48" s="1"/>
  <c r="N21" i="48" s="1"/>
  <c r="N22" i="48" s="1"/>
  <c r="N23" i="48" s="1"/>
  <c r="N24" i="48" s="1"/>
  <c r="N25" i="48" s="1"/>
  <c r="N26" i="48" s="1"/>
  <c r="N27" i="48" s="1"/>
  <c r="N28" i="48" s="1"/>
  <c r="N29" i="48" s="1"/>
  <c r="N30" i="48" s="1"/>
  <c r="N31" i="48" s="1"/>
  <c r="N32" i="48" s="1"/>
  <c r="N33" i="48" s="1"/>
  <c r="N34" i="48" s="1"/>
  <c r="G50" i="48"/>
  <c r="G51" i="48" s="1"/>
  <c r="O13" i="48"/>
  <c r="O14" i="48" s="1"/>
  <c r="O15" i="48" s="1"/>
  <c r="O16" i="48" s="1"/>
  <c r="O17" i="48" s="1"/>
  <c r="O18" i="48" s="1"/>
  <c r="O19" i="48" s="1"/>
  <c r="O20" i="48" s="1"/>
  <c r="O21" i="48" s="1"/>
  <c r="O22" i="48" s="1"/>
  <c r="O23" i="48" s="1"/>
  <c r="O24" i="48" s="1"/>
  <c r="O25" i="48" s="1"/>
  <c r="O26" i="48" s="1"/>
  <c r="O27" i="48" s="1"/>
  <c r="O28" i="48" s="1"/>
  <c r="O29" i="48" s="1"/>
  <c r="O30" i="48" s="1"/>
  <c r="O31" i="48" s="1"/>
  <c r="O32" i="48" s="1"/>
  <c r="O33" i="48" s="1"/>
  <c r="O34" i="48" s="1"/>
  <c r="O35" i="48" s="1"/>
  <c r="O36" i="48" s="1"/>
  <c r="O37" i="48" s="1"/>
  <c r="O38" i="48" s="1"/>
  <c r="O39" i="48" s="1"/>
  <c r="O40" i="48" s="1"/>
  <c r="O41" i="48" s="1"/>
  <c r="O42" i="48" s="1"/>
  <c r="O43" i="48" s="1"/>
  <c r="O44" i="48" s="1"/>
  <c r="O45" i="48" s="1"/>
  <c r="O46" i="48" s="1"/>
  <c r="O47" i="48" s="1"/>
  <c r="O48" i="48" s="1"/>
  <c r="O49" i="48" s="1"/>
  <c r="L51" i="48"/>
  <c r="F59" i="46"/>
  <c r="G59" i="46" s="1"/>
  <c r="F58" i="46"/>
  <c r="G58" i="46" s="1"/>
  <c r="E60" i="46"/>
  <c r="N18" i="46"/>
  <c r="N19" i="46" s="1"/>
  <c r="N20" i="46" s="1"/>
  <c r="N21" i="46" s="1"/>
  <c r="G50" i="46"/>
  <c r="L51" i="46"/>
  <c r="O7" i="46"/>
  <c r="O8" i="46" s="1"/>
  <c r="O9" i="46" s="1"/>
  <c r="O10" i="46" s="1"/>
  <c r="O11" i="46" s="1"/>
  <c r="O12" i="46" s="1"/>
  <c r="O13" i="46" s="1"/>
  <c r="O14" i="46" s="1"/>
  <c r="O15" i="46" s="1"/>
  <c r="O16" i="46" s="1"/>
  <c r="O17" i="46" s="1"/>
  <c r="O18" i="46" s="1"/>
  <c r="O19" i="46" s="1"/>
  <c r="O20" i="46" s="1"/>
  <c r="O21" i="46" s="1"/>
  <c r="O22" i="46" s="1"/>
  <c r="O23" i="46" s="1"/>
  <c r="O24" i="46" s="1"/>
  <c r="O25" i="46" s="1"/>
  <c r="O26" i="46" s="1"/>
  <c r="O27" i="46" s="1"/>
  <c r="O28" i="46" s="1"/>
  <c r="O29" i="46" s="1"/>
  <c r="O30" i="46" s="1"/>
  <c r="O31" i="46" s="1"/>
  <c r="O32" i="46" s="1"/>
  <c r="O33" i="46" s="1"/>
  <c r="O34" i="46" s="1"/>
  <c r="O35" i="46" s="1"/>
  <c r="O36" i="46" s="1"/>
  <c r="O37" i="46" s="1"/>
  <c r="O38" i="46" s="1"/>
  <c r="O39" i="46" s="1"/>
  <c r="O40" i="46" s="1"/>
  <c r="O41" i="46" s="1"/>
  <c r="O42" i="46" s="1"/>
  <c r="O43" i="46" s="1"/>
  <c r="O44" i="46" s="1"/>
  <c r="O45" i="46" s="1"/>
  <c r="O46" i="46" s="1"/>
  <c r="O47" i="46" s="1"/>
  <c r="O48" i="46" s="1"/>
  <c r="O49" i="46" s="1"/>
  <c r="E66" i="43"/>
  <c r="F65" i="43"/>
  <c r="F66" i="43" s="1"/>
  <c r="G61" i="43"/>
  <c r="N15" i="43"/>
  <c r="N16" i="43" s="1"/>
  <c r="N17" i="43" s="1"/>
  <c r="N18" i="43" s="1"/>
  <c r="N19" i="43" s="1"/>
  <c r="N20" i="43" s="1"/>
  <c r="N21" i="43" s="1"/>
  <c r="N22" i="43" s="1"/>
  <c r="N23" i="43" s="1"/>
  <c r="N24" i="43" s="1"/>
  <c r="O50" i="43"/>
  <c r="L51" i="43"/>
  <c r="O7" i="43"/>
  <c r="O8" i="43" s="1"/>
  <c r="O9" i="43" s="1"/>
  <c r="O10" i="43" s="1"/>
  <c r="O11" i="43" s="1"/>
  <c r="O12" i="43" s="1"/>
  <c r="O13" i="43" s="1"/>
  <c r="O14" i="43" s="1"/>
  <c r="O15" i="43" s="1"/>
  <c r="O16" i="43" s="1"/>
  <c r="O17" i="43" s="1"/>
  <c r="O18" i="43" s="1"/>
  <c r="O19" i="43" s="1"/>
  <c r="O20" i="43" s="1"/>
  <c r="O21" i="43" s="1"/>
  <c r="O22" i="43" s="1"/>
  <c r="O23" i="43" s="1"/>
  <c r="O24" i="43" s="1"/>
  <c r="O25" i="43" s="1"/>
  <c r="O26" i="43" s="1"/>
  <c r="O27" i="43" s="1"/>
  <c r="O28" i="43" s="1"/>
  <c r="O29" i="43" s="1"/>
  <c r="O30" i="43" s="1"/>
  <c r="O31" i="43" s="1"/>
  <c r="O32" i="43" s="1"/>
  <c r="O33" i="43" s="1"/>
  <c r="O34" i="43" s="1"/>
  <c r="O35" i="43" s="1"/>
  <c r="O36" i="43" s="1"/>
  <c r="O37" i="43" s="1"/>
  <c r="O38" i="43" s="1"/>
  <c r="O39" i="43" s="1"/>
  <c r="O40" i="43" s="1"/>
  <c r="O41" i="43" s="1"/>
  <c r="O42" i="43" s="1"/>
  <c r="O43" i="43" s="1"/>
  <c r="O44" i="43" s="1"/>
  <c r="O45" i="43" s="1"/>
  <c r="O46" i="43" s="1"/>
  <c r="O47" i="43" s="1"/>
  <c r="O48" i="43" s="1"/>
  <c r="O49" i="43" s="1"/>
  <c r="E64" i="40"/>
  <c r="F62" i="40"/>
  <c r="F63" i="40"/>
  <c r="G63" i="40" s="1"/>
  <c r="F60" i="40"/>
  <c r="N20" i="40"/>
  <c r="N21" i="40" s="1"/>
  <c r="N22" i="40" s="1"/>
  <c r="N23" i="40" s="1"/>
  <c r="N24" i="40" s="1"/>
  <c r="O50" i="40"/>
  <c r="L51" i="40"/>
  <c r="O7" i="40"/>
  <c r="O8" i="40" s="1"/>
  <c r="O9" i="40" s="1"/>
  <c r="O10" i="40" s="1"/>
  <c r="O11" i="40" s="1"/>
  <c r="O12" i="40" s="1"/>
  <c r="O13" i="40" s="1"/>
  <c r="O14" i="40" s="1"/>
  <c r="O15" i="40" s="1"/>
  <c r="O16" i="40" s="1"/>
  <c r="O17" i="40" s="1"/>
  <c r="O18" i="40" s="1"/>
  <c r="O19" i="40" s="1"/>
  <c r="O20" i="40" s="1"/>
  <c r="O21" i="40" s="1"/>
  <c r="O22" i="40" s="1"/>
  <c r="O23" i="40" s="1"/>
  <c r="O24" i="40" s="1"/>
  <c r="O25" i="40" s="1"/>
  <c r="O26" i="40" s="1"/>
  <c r="O27" i="40" s="1"/>
  <c r="O28" i="40" s="1"/>
  <c r="O29" i="40" s="1"/>
  <c r="O30" i="40" s="1"/>
  <c r="O31" i="40" s="1"/>
  <c r="O32" i="40" s="1"/>
  <c r="O33" i="40" s="1"/>
  <c r="O34" i="40" s="1"/>
  <c r="O35" i="40" s="1"/>
  <c r="O36" i="40" s="1"/>
  <c r="O37" i="40" s="1"/>
  <c r="O38" i="40" s="1"/>
  <c r="O39" i="40" s="1"/>
  <c r="O40" i="40" s="1"/>
  <c r="O41" i="40" s="1"/>
  <c r="O42" i="40" s="1"/>
  <c r="O43" i="40" s="1"/>
  <c r="O44" i="40" s="1"/>
  <c r="O45" i="40" s="1"/>
  <c r="O46" i="40" s="1"/>
  <c r="O47" i="40" s="1"/>
  <c r="O48" i="40" s="1"/>
  <c r="O49" i="40" s="1"/>
  <c r="N23" i="38"/>
  <c r="N24" i="38" s="1"/>
  <c r="N25" i="38" s="1"/>
  <c r="N26" i="38" s="1"/>
  <c r="N27" i="38" s="1"/>
  <c r="N28" i="38" s="1"/>
  <c r="N29" i="38" s="1"/>
  <c r="N30" i="38" s="1"/>
  <c r="N31" i="38" s="1"/>
  <c r="N32" i="38" s="1"/>
  <c r="N33" i="38" s="1"/>
  <c r="N34" i="38" s="1"/>
  <c r="N35" i="38" s="1"/>
  <c r="N36" i="38" s="1"/>
  <c r="N37" i="38" s="1"/>
  <c r="N38" i="38" s="1"/>
  <c r="N39" i="38" s="1"/>
  <c r="N40" i="38" s="1"/>
  <c r="N41" i="38" s="1"/>
  <c r="N42" i="38" s="1"/>
  <c r="N43" i="38" s="1"/>
  <c r="N44" i="38" s="1"/>
  <c r="N45" i="38" s="1"/>
  <c r="N46" i="38" s="1"/>
  <c r="N47" i="38" s="1"/>
  <c r="N48" i="38" s="1"/>
  <c r="N49" i="38" s="1"/>
  <c r="N51" i="38" s="1"/>
  <c r="O56" i="38" s="1"/>
  <c r="L51" i="38"/>
  <c r="O50" i="38"/>
  <c r="O7" i="38"/>
  <c r="O8" i="38" s="1"/>
  <c r="O9" i="38" s="1"/>
  <c r="O10" i="38" s="1"/>
  <c r="O11" i="38" s="1"/>
  <c r="O12" i="38" s="1"/>
  <c r="O13" i="38" s="1"/>
  <c r="O14" i="38" s="1"/>
  <c r="O15" i="38" s="1"/>
  <c r="O16" i="38" s="1"/>
  <c r="O17" i="38" s="1"/>
  <c r="O18" i="38" s="1"/>
  <c r="O19" i="38" s="1"/>
  <c r="O20" i="38" s="1"/>
  <c r="O21" i="38" s="1"/>
  <c r="O22" i="38" s="1"/>
  <c r="O23" i="38" s="1"/>
  <c r="O24" i="38" s="1"/>
  <c r="O25" i="38" s="1"/>
  <c r="O26" i="38" s="1"/>
  <c r="O27" i="38" s="1"/>
  <c r="O28" i="38" s="1"/>
  <c r="O29" i="38" s="1"/>
  <c r="O30" i="38" s="1"/>
  <c r="O31" i="38" s="1"/>
  <c r="O32" i="38" s="1"/>
  <c r="O33" i="38" s="1"/>
  <c r="O34" i="38" s="1"/>
  <c r="O35" i="38" s="1"/>
  <c r="O36" i="38" s="1"/>
  <c r="O37" i="38" s="1"/>
  <c r="O38" i="38" s="1"/>
  <c r="O39" i="38" s="1"/>
  <c r="O40" i="38" s="1"/>
  <c r="O41" i="38" s="1"/>
  <c r="O42" i="38" s="1"/>
  <c r="O43" i="38" s="1"/>
  <c r="O44" i="38" s="1"/>
  <c r="O45" i="38" s="1"/>
  <c r="O46" i="38" s="1"/>
  <c r="O47" i="38" s="1"/>
  <c r="O48" i="38" s="1"/>
  <c r="O49" i="38" s="1"/>
  <c r="F58" i="38"/>
  <c r="G58" i="38" s="1"/>
  <c r="E60" i="38"/>
  <c r="F59" i="38"/>
  <c r="G59" i="38" s="1"/>
  <c r="F58" i="36"/>
  <c r="G58" i="36" s="1"/>
  <c r="E60" i="36"/>
  <c r="F59" i="36"/>
  <c r="G59" i="36" s="1"/>
  <c r="N51" i="36"/>
  <c r="O56" i="36" s="1"/>
  <c r="L51" i="36"/>
  <c r="O50" i="36"/>
  <c r="O7" i="36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J55" i="34"/>
  <c r="F58" i="34"/>
  <c r="G58" i="34" s="1"/>
  <c r="E60" i="34"/>
  <c r="F59" i="34"/>
  <c r="G59" i="34" s="1"/>
  <c r="N51" i="34"/>
  <c r="O55" i="34" s="1"/>
  <c r="O50" i="34"/>
  <c r="L51" i="34"/>
  <c r="O7" i="34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L51" i="32"/>
  <c r="N51" i="32"/>
  <c r="O55" i="32" s="1"/>
  <c r="G50" i="32"/>
  <c r="F56" i="30"/>
  <c r="G56" i="30" s="1"/>
  <c r="N15" i="30"/>
  <c r="N16" i="30" s="1"/>
  <c r="N17" i="30" s="1"/>
  <c r="N18" i="30" s="1"/>
  <c r="N19" i="30" s="1"/>
  <c r="L50" i="30"/>
  <c r="O7" i="30"/>
  <c r="O8" i="30" s="1"/>
  <c r="O9" i="30" s="1"/>
  <c r="O10" i="30" s="1"/>
  <c r="O11" i="30" s="1"/>
  <c r="O12" i="30" s="1"/>
  <c r="O13" i="30" s="1"/>
  <c r="O14" i="30" s="1"/>
  <c r="F57" i="28"/>
  <c r="E57" i="28"/>
  <c r="G55" i="28"/>
  <c r="G56" i="28"/>
  <c r="N12" i="28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O47" i="28"/>
  <c r="L48" i="28"/>
  <c r="O7" i="28"/>
  <c r="O8" i="28" s="1"/>
  <c r="O9" i="28" s="1"/>
  <c r="O10" i="28" s="1"/>
  <c r="O11" i="28" s="1"/>
  <c r="N31" i="26"/>
  <c r="N32" i="26" s="1"/>
  <c r="N33" i="26" s="1"/>
  <c r="N34" i="26" s="1"/>
  <c r="N35" i="26" s="1"/>
  <c r="N36" i="26" s="1"/>
  <c r="L46" i="26"/>
  <c r="O45" i="26"/>
  <c r="O7" i="26"/>
  <c r="O8" i="26" s="1"/>
  <c r="O9" i="26" s="1"/>
  <c r="O10" i="26" s="1"/>
  <c r="O11" i="26" s="1"/>
  <c r="O12" i="26" s="1"/>
  <c r="O13" i="26" s="1"/>
  <c r="E55" i="25"/>
  <c r="N38" i="25"/>
  <c r="N39" i="25" s="1"/>
  <c r="N40" i="25" s="1"/>
  <c r="N41" i="25" s="1"/>
  <c r="N42" i="25" s="1"/>
  <c r="N44" i="25" s="1"/>
  <c r="O48" i="25" s="1"/>
  <c r="F52" i="25"/>
  <c r="F53" i="25"/>
  <c r="G53" i="25" s="1"/>
  <c r="F54" i="25"/>
  <c r="G54" i="25" s="1"/>
  <c r="O43" i="25"/>
  <c r="L44" i="25"/>
  <c r="L43" i="24"/>
  <c r="I43" i="24"/>
  <c r="G43" i="24"/>
  <c r="G44" i="24" s="1"/>
  <c r="C43" i="24"/>
  <c r="N7" i="24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D49" i="21"/>
  <c r="E49" i="21" s="1"/>
  <c r="N46" i="21"/>
  <c r="N45" i="21"/>
  <c r="F65" i="52" l="1"/>
  <c r="O57" i="36"/>
  <c r="O49" i="30"/>
  <c r="N21" i="52"/>
  <c r="N22" i="52" s="1"/>
  <c r="N23" i="52" s="1"/>
  <c r="N24" i="52" s="1"/>
  <c r="N25" i="52" s="1"/>
  <c r="N26" i="52" s="1"/>
  <c r="N27" i="52" s="1"/>
  <c r="N28" i="52" s="1"/>
  <c r="N29" i="52" s="1"/>
  <c r="N30" i="52" s="1"/>
  <c r="N31" i="52" s="1"/>
  <c r="N32" i="52" s="1"/>
  <c r="N33" i="52" s="1"/>
  <c r="N34" i="52" s="1"/>
  <c r="N35" i="52" s="1"/>
  <c r="N36" i="52" s="1"/>
  <c r="N37" i="52" s="1"/>
  <c r="N38" i="52" s="1"/>
  <c r="N39" i="52" s="1"/>
  <c r="N40" i="52" s="1"/>
  <c r="N41" i="52" s="1"/>
  <c r="N42" i="52" s="1"/>
  <c r="N43" i="52" s="1"/>
  <c r="N44" i="52" s="1"/>
  <c r="N45" i="52" s="1"/>
  <c r="N46" i="52" s="1"/>
  <c r="N47" i="52" s="1"/>
  <c r="N48" i="52" s="1"/>
  <c r="N49" i="52" s="1"/>
  <c r="N50" i="52" s="1"/>
  <c r="N52" i="52" s="1"/>
  <c r="O57" i="52" s="1"/>
  <c r="N37" i="26"/>
  <c r="N38" i="26" s="1"/>
  <c r="N39" i="26" s="1"/>
  <c r="N40" i="26" s="1"/>
  <c r="N41" i="26" s="1"/>
  <c r="N42" i="26" s="1"/>
  <c r="N43" i="26" s="1"/>
  <c r="N44" i="26" s="1"/>
  <c r="N46" i="26" s="1"/>
  <c r="O50" i="26" s="1"/>
  <c r="O51" i="26" s="1"/>
  <c r="N25" i="40"/>
  <c r="N26" i="40" s="1"/>
  <c r="N27" i="40" s="1"/>
  <c r="N28" i="40" s="1"/>
  <c r="N29" i="40" s="1"/>
  <c r="O50" i="48"/>
  <c r="N36" i="48"/>
  <c r="N37" i="48" s="1"/>
  <c r="N38" i="48" s="1"/>
  <c r="N39" i="48" s="1"/>
  <c r="N40" i="48" s="1"/>
  <c r="N41" i="48" s="1"/>
  <c r="N42" i="48" s="1"/>
  <c r="N43" i="48" s="1"/>
  <c r="N44" i="48" s="1"/>
  <c r="N45" i="48" s="1"/>
  <c r="N46" i="48" s="1"/>
  <c r="N47" i="48" s="1"/>
  <c r="N48" i="48" s="1"/>
  <c r="N49" i="48" s="1"/>
  <c r="N51" i="48" s="1"/>
  <c r="O56" i="48" s="1"/>
  <c r="O57" i="48" s="1"/>
  <c r="N35" i="48"/>
  <c r="G63" i="52"/>
  <c r="G61" i="52"/>
  <c r="O51" i="52"/>
  <c r="G60" i="50"/>
  <c r="N13" i="50"/>
  <c r="N14" i="50" s="1"/>
  <c r="N15" i="50" s="1"/>
  <c r="N16" i="50" s="1"/>
  <c r="N17" i="50" s="1"/>
  <c r="N18" i="50" s="1"/>
  <c r="N19" i="50" s="1"/>
  <c r="N20" i="50" s="1"/>
  <c r="N21" i="50" s="1"/>
  <c r="N22" i="50" s="1"/>
  <c r="N23" i="50" s="1"/>
  <c r="N24" i="50" s="1"/>
  <c r="N25" i="50" s="1"/>
  <c r="N26" i="50" s="1"/>
  <c r="N27" i="50" s="1"/>
  <c r="N28" i="50" s="1"/>
  <c r="N29" i="50" s="1"/>
  <c r="N30" i="50" s="1"/>
  <c r="N31" i="50" s="1"/>
  <c r="N32" i="50" s="1"/>
  <c r="N33" i="50" s="1"/>
  <c r="N34" i="50" s="1"/>
  <c r="N35" i="50" s="1"/>
  <c r="N36" i="50" s="1"/>
  <c r="N37" i="50" s="1"/>
  <c r="N38" i="50" s="1"/>
  <c r="N39" i="50" s="1"/>
  <c r="N40" i="50" s="1"/>
  <c r="N41" i="50" s="1"/>
  <c r="N42" i="50" s="1"/>
  <c r="N43" i="50" s="1"/>
  <c r="N44" i="50" s="1"/>
  <c r="N45" i="50" s="1"/>
  <c r="N46" i="50" s="1"/>
  <c r="N47" i="50" s="1"/>
  <c r="N48" i="50" s="1"/>
  <c r="N49" i="50" s="1"/>
  <c r="N51" i="50" s="1"/>
  <c r="O56" i="50" s="1"/>
  <c r="O57" i="50" s="1"/>
  <c r="F62" i="48"/>
  <c r="G61" i="48"/>
  <c r="G59" i="48"/>
  <c r="N22" i="46"/>
  <c r="N23" i="46" s="1"/>
  <c r="N24" i="46" s="1"/>
  <c r="N25" i="46" s="1"/>
  <c r="N26" i="46" s="1"/>
  <c r="N27" i="46" s="1"/>
  <c r="N28" i="46" s="1"/>
  <c r="N29" i="46" s="1"/>
  <c r="N30" i="46" s="1"/>
  <c r="N31" i="46" s="1"/>
  <c r="N32" i="46" s="1"/>
  <c r="N33" i="46" s="1"/>
  <c r="N34" i="46" s="1"/>
  <c r="N35" i="46" s="1"/>
  <c r="N36" i="46" s="1"/>
  <c r="N37" i="46" s="1"/>
  <c r="N38" i="46" s="1"/>
  <c r="N39" i="46" s="1"/>
  <c r="N40" i="46" s="1"/>
  <c r="N41" i="46" s="1"/>
  <c r="N42" i="46" s="1"/>
  <c r="N43" i="46" s="1"/>
  <c r="N44" i="46" s="1"/>
  <c r="N45" i="46" s="1"/>
  <c r="N46" i="46" s="1"/>
  <c r="N47" i="46" s="1"/>
  <c r="N48" i="46" s="1"/>
  <c r="N49" i="46" s="1"/>
  <c r="N51" i="46" s="1"/>
  <c r="O56" i="46" s="1"/>
  <c r="G60" i="46"/>
  <c r="F60" i="46"/>
  <c r="O50" i="46"/>
  <c r="G65" i="43"/>
  <c r="G66" i="43" s="1"/>
  <c r="N25" i="43"/>
  <c r="N26" i="43" s="1"/>
  <c r="G60" i="40"/>
  <c r="F64" i="40"/>
  <c r="G62" i="40"/>
  <c r="O57" i="38"/>
  <c r="G60" i="38"/>
  <c r="F60" i="38"/>
  <c r="G60" i="36"/>
  <c r="F60" i="36"/>
  <c r="F60" i="34"/>
  <c r="G60" i="34"/>
  <c r="O56" i="34"/>
  <c r="O50" i="32"/>
  <c r="O56" i="32" s="1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O15" i="30"/>
  <c r="O16" i="30" s="1"/>
  <c r="O17" i="30" s="1"/>
  <c r="O18" i="30" s="1"/>
  <c r="G57" i="28"/>
  <c r="N32" i="28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8" i="28" s="1"/>
  <c r="O52" i="28" s="1"/>
  <c r="O53" i="28" s="1"/>
  <c r="O12" i="28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14" i="26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F55" i="25"/>
  <c r="G52" i="25"/>
  <c r="G55" i="25" s="1"/>
  <c r="O49" i="25"/>
  <c r="N44" i="24"/>
  <c r="O48" i="24" s="1"/>
  <c r="O43" i="24"/>
  <c r="O7" i="24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L44" i="24"/>
  <c r="F49" i="21"/>
  <c r="G49" i="21" s="1"/>
  <c r="L43" i="21"/>
  <c r="J46" i="21" s="1"/>
  <c r="I43" i="21"/>
  <c r="G43" i="21"/>
  <c r="C43" i="21"/>
  <c r="N7" i="21"/>
  <c r="N8" i="21" s="1"/>
  <c r="B57" i="19"/>
  <c r="D55" i="19"/>
  <c r="E55" i="19" s="1"/>
  <c r="D56" i="19"/>
  <c r="E56" i="19" s="1"/>
  <c r="D53" i="19"/>
  <c r="E53" i="19" s="1"/>
  <c r="F53" i="19" s="1"/>
  <c r="D54" i="19"/>
  <c r="E54" i="19" s="1"/>
  <c r="F54" i="19" s="1"/>
  <c r="G54" i="19" s="1"/>
  <c r="N45" i="19"/>
  <c r="L43" i="19"/>
  <c r="I43" i="19"/>
  <c r="G43" i="19"/>
  <c r="C43" i="19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G65" i="52" l="1"/>
  <c r="G62" i="48"/>
  <c r="O58" i="52"/>
  <c r="N30" i="40"/>
  <c r="N31" i="40" s="1"/>
  <c r="N32" i="40" s="1"/>
  <c r="N33" i="40" s="1"/>
  <c r="N34" i="40" s="1"/>
  <c r="N35" i="40" s="1"/>
  <c r="N36" i="40" s="1"/>
  <c r="N37" i="40" s="1"/>
  <c r="N38" i="40" s="1"/>
  <c r="N39" i="40" s="1"/>
  <c r="N40" i="40" s="1"/>
  <c r="N41" i="40" s="1"/>
  <c r="N42" i="40" s="1"/>
  <c r="N43" i="40" s="1"/>
  <c r="N44" i="40" s="1"/>
  <c r="N45" i="40" s="1"/>
  <c r="N46" i="40" s="1"/>
  <c r="N47" i="40" s="1"/>
  <c r="N48" i="40" s="1"/>
  <c r="N49" i="40" s="1"/>
  <c r="N51" i="40" s="1"/>
  <c r="O56" i="40" s="1"/>
  <c r="O57" i="40" s="1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4" i="21" s="1"/>
  <c r="O48" i="21" s="1"/>
  <c r="O25" i="26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57" i="46"/>
  <c r="N27" i="43"/>
  <c r="N28" i="43" s="1"/>
  <c r="N29" i="43" s="1"/>
  <c r="G64" i="40"/>
  <c r="N39" i="30"/>
  <c r="N40" i="30" s="1"/>
  <c r="N41" i="30" s="1"/>
  <c r="N42" i="30" s="1"/>
  <c r="N43" i="30" s="1"/>
  <c r="N44" i="30" s="1"/>
  <c r="N45" i="30" s="1"/>
  <c r="N46" i="30" s="1"/>
  <c r="N47" i="30" s="1"/>
  <c r="N48" i="30" s="1"/>
  <c r="N50" i="30" s="1"/>
  <c r="O54" i="30" s="1"/>
  <c r="O55" i="30" s="1"/>
  <c r="O19" i="30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31" i="28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9" i="24"/>
  <c r="O43" i="21"/>
  <c r="L44" i="21"/>
  <c r="O7" i="2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J50" i="19"/>
  <c r="E57" i="19"/>
  <c r="F55" i="19"/>
  <c r="F56" i="19"/>
  <c r="G56" i="19" s="1"/>
  <c r="G53" i="19"/>
  <c r="N22" i="19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O43" i="19"/>
  <c r="L44" i="19"/>
  <c r="O7" i="19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B53" i="17"/>
  <c r="J48" i="17"/>
  <c r="D52" i="17"/>
  <c r="E52" i="17" s="1"/>
  <c r="D51" i="17"/>
  <c r="E51" i="17" s="1"/>
  <c r="N46" i="17"/>
  <c r="N45" i="17"/>
  <c r="L43" i="17"/>
  <c r="I43" i="17"/>
  <c r="G43" i="17"/>
  <c r="C43" i="17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N7" i="17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J46" i="15"/>
  <c r="N45" i="15"/>
  <c r="D49" i="15"/>
  <c r="E49" i="15" s="1"/>
  <c r="L43" i="15"/>
  <c r="I43" i="15"/>
  <c r="G43" i="15"/>
  <c r="C43" i="15"/>
  <c r="N7" i="15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33" i="19" l="1"/>
  <c r="N34" i="19" s="1"/>
  <c r="N35" i="19" s="1"/>
  <c r="N36" i="19" s="1"/>
  <c r="N37" i="19" s="1"/>
  <c r="N38" i="19" s="1"/>
  <c r="N39" i="19" s="1"/>
  <c r="N40" i="19" s="1"/>
  <c r="N41" i="19" s="1"/>
  <c r="N42" i="19" s="1"/>
  <c r="N44" i="19" s="1"/>
  <c r="O48" i="19" s="1"/>
  <c r="O49" i="19" s="1"/>
  <c r="O49" i="21"/>
  <c r="E53" i="17"/>
  <c r="N30" i="43"/>
  <c r="F57" i="19"/>
  <c r="G55" i="19"/>
  <c r="G57" i="19" s="1"/>
  <c r="O42" i="19"/>
  <c r="F52" i="17"/>
  <c r="G52" i="17" s="1"/>
  <c r="F51" i="17"/>
  <c r="N44" i="17"/>
  <c r="O48" i="17" s="1"/>
  <c r="L44" i="17"/>
  <c r="O43" i="17"/>
  <c r="N25" i="15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4" i="15" s="1"/>
  <c r="O48" i="15" s="1"/>
  <c r="O43" i="15"/>
  <c r="L44" i="15"/>
  <c r="O7" i="15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F49" i="15"/>
  <c r="G49" i="15" s="1"/>
  <c r="N31" i="43" l="1"/>
  <c r="N32" i="43" s="1"/>
  <c r="N33" i="43" s="1"/>
  <c r="G51" i="17"/>
  <c r="G53" i="17" s="1"/>
  <c r="F53" i="17"/>
  <c r="O49" i="17"/>
  <c r="O19" i="15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9" i="15"/>
  <c r="N34" i="43" l="1"/>
  <c r="N35" i="43" s="1"/>
  <c r="N36" i="43" s="1"/>
  <c r="N37" i="43" s="1"/>
  <c r="N38" i="43" s="1"/>
  <c r="N39" i="43" s="1"/>
  <c r="N40" i="43" s="1"/>
  <c r="N41" i="43" s="1"/>
  <c r="N42" i="43" s="1"/>
  <c r="N43" i="43" s="1"/>
  <c r="N44" i="43" s="1"/>
  <c r="N45" i="43" s="1"/>
  <c r="N46" i="43" s="1"/>
  <c r="N47" i="43" s="1"/>
  <c r="N48" i="43" s="1"/>
  <c r="N49" i="43" s="1"/>
  <c r="N51" i="43" s="1"/>
  <c r="O56" i="43" s="1"/>
  <c r="O57" i="43" s="1"/>
  <c r="J75" i="14"/>
  <c r="N75" i="14"/>
  <c r="N74" i="14"/>
  <c r="D78" i="14"/>
  <c r="E78" i="14" s="1"/>
  <c r="L72" i="14"/>
  <c r="I72" i="14"/>
  <c r="G72" i="14"/>
  <c r="C72" i="14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N7" i="14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D78" i="12"/>
  <c r="E78" i="12" s="1"/>
  <c r="J75" i="12"/>
  <c r="N74" i="12"/>
  <c r="L72" i="12"/>
  <c r="I72" i="12"/>
  <c r="G72" i="12"/>
  <c r="C72" i="12"/>
  <c r="N7" i="12"/>
  <c r="N8" i="12" s="1"/>
  <c r="N9" i="12" s="1"/>
  <c r="N10" i="12" s="1"/>
  <c r="N11" i="12" s="1"/>
  <c r="N12" i="12" s="1"/>
  <c r="N13" i="12" s="1"/>
  <c r="N14" i="12" s="1"/>
  <c r="N68" i="11"/>
  <c r="N37" i="14" l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3" i="14" s="1"/>
  <c r="O77" i="14" s="1"/>
  <c r="O72" i="14"/>
  <c r="L73" i="14"/>
  <c r="F78" i="14"/>
  <c r="G78" i="14" s="1"/>
  <c r="F78" i="12"/>
  <c r="G78" i="12" s="1"/>
  <c r="N15" i="12"/>
  <c r="N16" i="12" s="1"/>
  <c r="N17" i="12" s="1"/>
  <c r="N18" i="12" s="1"/>
  <c r="O72" i="12"/>
  <c r="L73" i="12"/>
  <c r="O7" i="12"/>
  <c r="O8" i="12" s="1"/>
  <c r="O9" i="12" s="1"/>
  <c r="O10" i="12" s="1"/>
  <c r="L66" i="11"/>
  <c r="I66" i="11"/>
  <c r="G66" i="11"/>
  <c r="C66" i="11"/>
  <c r="N7" i="11"/>
  <c r="N8" i="11" s="1"/>
  <c r="N9" i="11" s="1"/>
  <c r="N10" i="11" s="1"/>
  <c r="N11" i="11" s="1"/>
  <c r="N12" i="11" s="1"/>
  <c r="N13" i="11" s="1"/>
  <c r="N14" i="11" s="1"/>
  <c r="N15" i="11" s="1"/>
  <c r="O78" i="14" l="1"/>
  <c r="N19" i="12"/>
  <c r="N20" i="12" s="1"/>
  <c r="N21" i="12" s="1"/>
  <c r="N22" i="12" s="1"/>
  <c r="N23" i="12" s="1"/>
  <c r="N24" i="12" s="1"/>
  <c r="O11" i="12"/>
  <c r="O12" i="12" s="1"/>
  <c r="O13" i="12" s="1"/>
  <c r="O14" i="12" s="1"/>
  <c r="O15" i="12" s="1"/>
  <c r="O16" i="12" s="1"/>
  <c r="O17" i="12" s="1"/>
  <c r="O18" i="12" s="1"/>
  <c r="N16" i="1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O66" i="11"/>
  <c r="L67" i="11"/>
  <c r="O7" i="11"/>
  <c r="O8" i="11" s="1"/>
  <c r="O9" i="11" s="1"/>
  <c r="O10" i="11" s="1"/>
  <c r="O11" i="11" s="1"/>
  <c r="O12" i="11" s="1"/>
  <c r="O13" i="11" s="1"/>
  <c r="O14" i="11" s="1"/>
  <c r="O15" i="11" s="1"/>
  <c r="N25" i="12" l="1"/>
  <c r="N26" i="12" s="1"/>
  <c r="O19" i="12"/>
  <c r="O20" i="12" s="1"/>
  <c r="O21" i="12" s="1"/>
  <c r="O22" i="12" s="1"/>
  <c r="O23" i="12" s="1"/>
  <c r="N30" i="11"/>
  <c r="N31" i="11" s="1"/>
  <c r="N32" i="11" s="1"/>
  <c r="N33" i="11" s="1"/>
  <c r="O16" i="1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N34" i="11" l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7" i="11" s="1"/>
  <c r="O71" i="11" s="1"/>
  <c r="O72" i="11" s="1"/>
  <c r="N27" i="12"/>
  <c r="N28" i="12" s="1"/>
  <c r="N29" i="12" s="1"/>
  <c r="N30" i="12" s="1"/>
  <c r="O24" i="12"/>
  <c r="O25" i="12" s="1"/>
  <c r="O30" i="11"/>
  <c r="O31" i="11" s="1"/>
  <c r="O32" i="11" s="1"/>
  <c r="O33" i="11" s="1"/>
  <c r="B73" i="9"/>
  <c r="J67" i="9"/>
  <c r="J66" i="9"/>
  <c r="J68" i="9" s="1"/>
  <c r="D72" i="9"/>
  <c r="E72" i="9" s="1"/>
  <c r="D71" i="9"/>
  <c r="E71" i="9" s="1"/>
  <c r="E73" i="9" s="1"/>
  <c r="L63" i="9"/>
  <c r="I63" i="9"/>
  <c r="G63" i="9"/>
  <c r="C63" i="9"/>
  <c r="O7" i="9" s="1"/>
  <c r="O8" i="9" s="1"/>
  <c r="O9" i="9" s="1"/>
  <c r="O10" i="9" s="1"/>
  <c r="O11" i="9" s="1"/>
  <c r="O12" i="9" s="1"/>
  <c r="O13" i="9" s="1"/>
  <c r="O14" i="9" s="1"/>
  <c r="N7" i="9"/>
  <c r="N8" i="9" s="1"/>
  <c r="N9" i="9" s="1"/>
  <c r="J62" i="8"/>
  <c r="N62" i="8"/>
  <c r="D65" i="8"/>
  <c r="E65" i="8" s="1"/>
  <c r="L59" i="8"/>
  <c r="I59" i="8"/>
  <c r="G59" i="8"/>
  <c r="C59" i="8"/>
  <c r="N7" i="8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J62" i="6"/>
  <c r="N62" i="6"/>
  <c r="N61" i="6"/>
  <c r="D65" i="6"/>
  <c r="E65" i="6" s="1"/>
  <c r="F65" i="6" s="1"/>
  <c r="L59" i="6"/>
  <c r="I59" i="6"/>
  <c r="G59" i="6"/>
  <c r="C59" i="6"/>
  <c r="O7" i="6" s="1"/>
  <c r="O8" i="6" s="1"/>
  <c r="O9" i="6" s="1"/>
  <c r="O10" i="6" s="1"/>
  <c r="O11" i="6" s="1"/>
  <c r="O12" i="6" s="1"/>
  <c r="O13" i="6" s="1"/>
  <c r="N7" i="6"/>
  <c r="N8" i="6" s="1"/>
  <c r="N9" i="6" s="1"/>
  <c r="N10" i="6" s="1"/>
  <c r="N11" i="6" s="1"/>
  <c r="N12" i="6" s="1"/>
  <c r="N13" i="6" s="1"/>
  <c r="N14" i="6" s="1"/>
  <c r="D62" i="5"/>
  <c r="E62" i="5" s="1"/>
  <c r="J59" i="5"/>
  <c r="N31" i="12" l="1"/>
  <c r="N32" i="12" s="1"/>
  <c r="N33" i="12" s="1"/>
  <c r="O26" i="12"/>
  <c r="O27" i="12" s="1"/>
  <c r="O28" i="12" s="1"/>
  <c r="O29" i="12" s="1"/>
  <c r="O34" i="1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F72" i="9"/>
  <c r="G72" i="9" s="1"/>
  <c r="F71" i="9"/>
  <c r="O15" i="9"/>
  <c r="O16" i="9" s="1"/>
  <c r="N10" i="9"/>
  <c r="N11" i="9" s="1"/>
  <c r="N12" i="9" s="1"/>
  <c r="N13" i="9" s="1"/>
  <c r="N14" i="9" s="1"/>
  <c r="L64" i="9"/>
  <c r="O63" i="9"/>
  <c r="N29" i="8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60" i="8" s="1"/>
  <c r="O64" i="8" s="1"/>
  <c r="L60" i="8"/>
  <c r="O59" i="8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F65" i="8"/>
  <c r="G65" i="8" s="1"/>
  <c r="N15" i="6"/>
  <c r="N16" i="6" s="1"/>
  <c r="N17" i="6" s="1"/>
  <c r="N18" i="6" s="1"/>
  <c r="O14" i="6"/>
  <c r="O15" i="6" s="1"/>
  <c r="O16" i="6" s="1"/>
  <c r="O17" i="6" s="1"/>
  <c r="O18" i="6" s="1"/>
  <c r="L60" i="6"/>
  <c r="O59" i="6"/>
  <c r="G65" i="6"/>
  <c r="F62" i="5"/>
  <c r="G62" i="5" s="1"/>
  <c r="N34" i="12" l="1"/>
  <c r="O30" i="12"/>
  <c r="O31" i="12" s="1"/>
  <c r="O32" i="12" s="1"/>
  <c r="O33" i="12" s="1"/>
  <c r="G71" i="9"/>
  <c r="G73" i="9" s="1"/>
  <c r="F73" i="9"/>
  <c r="O17" i="9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N15" i="9"/>
  <c r="N16" i="9" s="1"/>
  <c r="N17" i="9" s="1"/>
  <c r="N18" i="9" s="1"/>
  <c r="N19" i="9" s="1"/>
  <c r="N20" i="9" s="1"/>
  <c r="O65" i="8"/>
  <c r="O19" i="6"/>
  <c r="O20" i="6" s="1"/>
  <c r="O21" i="6" s="1"/>
  <c r="O22" i="6" s="1"/>
  <c r="N19" i="6"/>
  <c r="N20" i="6" s="1"/>
  <c r="N21" i="6" s="1"/>
  <c r="N22" i="6" s="1"/>
  <c r="N23" i="6" s="1"/>
  <c r="N59" i="5"/>
  <c r="N58" i="5"/>
  <c r="O34" i="12" l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N35" i="12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3" i="12" s="1"/>
  <c r="O77" i="12" s="1"/>
  <c r="O78" i="12" s="1"/>
  <c r="O31" i="9"/>
  <c r="O32" i="9" s="1"/>
  <c r="O33" i="9" s="1"/>
  <c r="O34" i="9" s="1"/>
  <c r="O35" i="9" s="1"/>
  <c r="O36" i="9" s="1"/>
  <c r="N21" i="9"/>
  <c r="N22" i="9" s="1"/>
  <c r="O23" i="6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N24" i="6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60" i="6" s="1"/>
  <c r="O64" i="6" s="1"/>
  <c r="O65" i="6" s="1"/>
  <c r="L56" i="5"/>
  <c r="I56" i="5"/>
  <c r="G56" i="5"/>
  <c r="C5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O37" i="9" l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N23" i="9"/>
  <c r="N24" i="9" s="1"/>
  <c r="N25" i="9" s="1"/>
  <c r="N26" i="9" s="1"/>
  <c r="N27" i="9" s="1"/>
  <c r="N28" i="9" s="1"/>
  <c r="N29" i="9" s="1"/>
  <c r="N30" i="9" s="1"/>
  <c r="N57" i="5"/>
  <c r="O61" i="5" s="1"/>
  <c r="L57" i="5"/>
  <c r="O56" i="5"/>
  <c r="L56" i="4"/>
  <c r="I56" i="4"/>
  <c r="G56" i="4"/>
  <c r="C5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l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7" i="4" s="1"/>
  <c r="O61" i="4" s="1"/>
  <c r="O62" i="4" s="1"/>
  <c r="O62" i="5"/>
  <c r="L57" i="4"/>
  <c r="N31" i="9"/>
  <c r="N32" i="9" s="1"/>
  <c r="N33" i="9" s="1"/>
  <c r="N34" i="9" s="1"/>
  <c r="N35" i="9" s="1"/>
  <c r="N36" i="9" s="1"/>
  <c r="N37" i="9" s="1"/>
  <c r="O56" i="4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D65" i="2"/>
  <c r="E65" i="2" s="1"/>
  <c r="D66" i="2"/>
  <c r="D64" i="2"/>
  <c r="B67" i="2"/>
  <c r="N38" i="9" l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4" i="9" s="1"/>
  <c r="O68" i="9" s="1"/>
  <c r="O69" i="9" s="1"/>
  <c r="O30" i="4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E64" i="2"/>
  <c r="F65" i="2"/>
  <c r="E66" i="2"/>
  <c r="F66" i="2" s="1"/>
  <c r="D67" i="2"/>
  <c r="J61" i="2"/>
  <c r="L55" i="2"/>
  <c r="I55" i="2"/>
  <c r="G55" i="2"/>
  <c r="C55" i="2"/>
  <c r="N7" i="2"/>
  <c r="N8" i="2" s="1"/>
  <c r="N9" i="2" s="1"/>
  <c r="J56" i="1"/>
  <c r="N55" i="1"/>
  <c r="D61" i="1"/>
  <c r="E61" i="1" s="1"/>
  <c r="L53" i="1"/>
  <c r="I53" i="1"/>
  <c r="G53" i="1"/>
  <c r="C53" i="1"/>
  <c r="O7" i="1" s="1"/>
  <c r="O8" i="1" s="1"/>
  <c r="O9" i="1" s="1"/>
  <c r="O10" i="1" s="1"/>
  <c r="O11" i="1" s="1"/>
  <c r="O12" i="1" s="1"/>
  <c r="O13" i="1" s="1"/>
  <c r="O14" i="1" s="1"/>
  <c r="N7" i="1"/>
  <c r="N8" i="1" s="1"/>
  <c r="N9" i="1" s="1"/>
  <c r="N10" i="1" s="1"/>
  <c r="N11" i="1" s="1"/>
  <c r="N12" i="1" s="1"/>
  <c r="N13" i="1" s="1"/>
  <c r="N14" i="1" s="1"/>
  <c r="N15" i="1" s="1"/>
  <c r="E67" i="2" l="1"/>
  <c r="F64" i="2"/>
  <c r="F67" i="2" s="1"/>
  <c r="N10" i="2"/>
  <c r="N11" i="2" s="1"/>
  <c r="N12" i="2" s="1"/>
  <c r="N13" i="2" s="1"/>
  <c r="L56" i="2"/>
  <c r="O55" i="2"/>
  <c r="O7" i="2"/>
  <c r="O8" i="2" s="1"/>
  <c r="O9" i="2" s="1"/>
  <c r="F61" i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4" i="1" s="1"/>
  <c r="O58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L54" i="1"/>
  <c r="O53" i="1"/>
  <c r="N14" i="2" l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6" i="2" s="1"/>
  <c r="O60" i="2" s="1"/>
  <c r="O61" i="2" s="1"/>
  <c r="O10" i="2"/>
  <c r="O11" i="2" s="1"/>
  <c r="O12" i="2" s="1"/>
  <c r="O59" i="1"/>
  <c r="O13" i="2" l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</calcChain>
</file>

<file path=xl/sharedStrings.xml><?xml version="1.0" encoding="utf-8"?>
<sst xmlns="http://schemas.openxmlformats.org/spreadsheetml/2006/main" count="8349" uniqueCount="1695">
  <si>
    <t>บัญชี รับ-จ่าย น้ำมัน JET A-1  ประจำเดือน......มีนาคม...2554……..</t>
  </si>
  <si>
    <t>ปริมาณ : ลิตรที่ 86</t>
  </si>
  <si>
    <t>ยอดคงเหลือยกมา</t>
  </si>
  <si>
    <t>การรับ</t>
  </si>
  <si>
    <t>การจ่าย</t>
  </si>
  <si>
    <t>คงเหลือ</t>
  </si>
  <si>
    <t>เลขที่ LOT</t>
  </si>
  <si>
    <t>วันที่</t>
  </si>
  <si>
    <t>ปริมาณ</t>
  </si>
  <si>
    <t>วันที่รับ</t>
  </si>
  <si>
    <t>โรงกลั่น/</t>
  </si>
  <si>
    <t>วันที่จ่าย</t>
  </si>
  <si>
    <t>จ่ายขายในประเทศ</t>
  </si>
  <si>
    <t>โอนคลัง / จ่ายขายต่างประเทศ</t>
  </si>
  <si>
    <t>ตาม LOT</t>
  </si>
  <si>
    <t>รวม</t>
  </si>
  <si>
    <t>คลังต้นทาง</t>
  </si>
  <si>
    <t>เลขที่ ภษ.01-28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</si>
  <si>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</si>
  <si>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</si>
  <si>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</si>
  <si>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</si>
  <si>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</si>
  <si>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</si>
  <si>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</si>
  <si>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</si>
  <si>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</si>
  <si>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</si>
  <si>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</si>
  <si>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</si>
  <si>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</si>
  <si>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</si>
  <si>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คน.ลก.</t>
  </si>
  <si>
    <t>TOP 160211</t>
  </si>
  <si>
    <t>17.03.2011</t>
  </si>
  <si>
    <t>18.03.2011</t>
  </si>
  <si>
    <t>20.03.2011</t>
  </si>
  <si>
    <t>23.03.2011</t>
  </si>
  <si>
    <t>24.03.2011</t>
  </si>
  <si>
    <t>25.03.2011</t>
  </si>
  <si>
    <t>26.03.2011</t>
  </si>
  <si>
    <t>27.03.2011</t>
  </si>
  <si>
    <t>28.03.2011</t>
  </si>
  <si>
    <t>31.03.2011</t>
  </si>
  <si>
    <t>รวมจ่าย</t>
  </si>
  <si>
    <t>จำนวนเงิน</t>
  </si>
  <si>
    <t xml:space="preserve">บาท ลงวันที่ </t>
  </si>
  <si>
    <t>ปริมาณขอคืน</t>
  </si>
  <si>
    <t>ยอดยกไป</t>
  </si>
  <si>
    <t>LOT</t>
  </si>
  <si>
    <t>อัตรา</t>
  </si>
  <si>
    <t>สรรพสามิต</t>
  </si>
  <si>
    <t>มหาดไทย</t>
  </si>
  <si>
    <t>ผู้ประกอบการอุตสาหกรรม : บริษัท ปตท. จำกัด ( มหาชน ) ( สถานีอากาศยานอุดรธานี )</t>
  </si>
  <si>
    <t>TOP 180111</t>
  </si>
  <si>
    <t>15.03.2011</t>
  </si>
  <si>
    <t>16.03.2011</t>
  </si>
  <si>
    <t>19.03.2011</t>
  </si>
  <si>
    <t>21.03.2011</t>
  </si>
  <si>
    <t>22.03.2011</t>
  </si>
  <si>
    <t>29.03.2011</t>
  </si>
  <si>
    <t>30.03.2011</t>
  </si>
  <si>
    <t>TOP 070211</t>
  </si>
  <si>
    <t>20-01-54-00016</t>
  </si>
  <si>
    <t>ใบเสร็จรับเงินเลขที่ C02100054/0002618</t>
  </si>
  <si>
    <t>บัญชี รับ-จ่าย น้ำมัน JET A-1  ประจำเดือน......เมษายน...2554……..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</si>
  <si>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</si>
  <si>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</si>
  <si>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</si>
  <si>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</si>
  <si>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</si>
  <si>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</si>
  <si>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</si>
  <si>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</si>
  <si>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</si>
  <si>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</si>
  <si>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</si>
  <si>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13.04.2011</t>
  </si>
  <si>
    <t>18.04.2011</t>
  </si>
  <si>
    <t>19.04.2011</t>
  </si>
  <si>
    <t>23.04.2011</t>
  </si>
  <si>
    <t>24.04.2011</t>
  </si>
  <si>
    <t>25.04.2011</t>
  </si>
  <si>
    <t>28.04.2011</t>
  </si>
  <si>
    <t>29.04.2011</t>
  </si>
  <si>
    <t>TOP 130311</t>
  </si>
  <si>
    <t>20-01-54-00061</t>
  </si>
  <si>
    <t>ราคา</t>
  </si>
  <si>
    <t>ใบเสร็จรับเงินเลขที่ C02100054/0002894</t>
  </si>
  <si>
    <t>ใบเสร็จรับเงินเลขที่ C02100054/0003312</t>
  </si>
  <si>
    <t>31.05.2011</t>
  </si>
  <si>
    <t>29.05.2011</t>
  </si>
  <si>
    <t>28.05.2011</t>
  </si>
  <si>
    <t>27.05.2011</t>
  </si>
  <si>
    <t>26.05.2011</t>
  </si>
  <si>
    <t>25.05.2011</t>
  </si>
  <si>
    <t>24.05.2011</t>
  </si>
  <si>
    <t>23.05.2011</t>
  </si>
  <si>
    <t>22.05.2011</t>
  </si>
  <si>
    <t>21.05.2011</t>
  </si>
  <si>
    <t>20.05.2011</t>
  </si>
  <si>
    <t>19.05.2011</t>
  </si>
  <si>
    <t>17.05.2011</t>
  </si>
  <si>
    <t>16.05.2011</t>
  </si>
  <si>
    <t>15.05.2011</t>
  </si>
  <si>
    <t>14.05.2011</t>
  </si>
  <si>
    <t>13.05.2011</t>
  </si>
  <si>
    <t>12.05.2011</t>
  </si>
  <si>
    <t>11.05.2011</t>
  </si>
  <si>
    <t>10.05.2011</t>
  </si>
  <si>
    <t>09.05.2011</t>
  </si>
  <si>
    <t>08.05.2011</t>
  </si>
  <si>
    <t>07.05.2011</t>
  </si>
  <si>
    <t>05.05.2011</t>
  </si>
  <si>
    <t>04.05.2011</t>
  </si>
  <si>
    <t>03.05.2011</t>
  </si>
  <si>
    <t>01.05.2011</t>
  </si>
  <si>
    <t>บัญชี รับ-จ่าย น้ำมัน JET A-1  ประจำเดือน......พฤษภาคม...2554……..</t>
  </si>
  <si>
    <t>TOP 140411</t>
  </si>
  <si>
    <t>บัญชี รับ-จ่าย น้ำมัน JET A-1  ประจำเดือน......มิถุนายน...2554……..</t>
  </si>
  <si>
    <t>01.06.2011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</si>
  <si>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</si>
  <si>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</si>
  <si>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</si>
  <si>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</si>
  <si>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</si>
  <si>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</si>
  <si>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</si>
  <si>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</si>
  <si>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12.06.2011</t>
  </si>
  <si>
    <t>13.06.2011</t>
  </si>
  <si>
    <t>14.06.2011</t>
  </si>
  <si>
    <t>15.06.2011</t>
  </si>
  <si>
    <t>16.06.2011</t>
  </si>
  <si>
    <t>18.06.2011</t>
  </si>
  <si>
    <t>19.06.2011</t>
  </si>
  <si>
    <t>22.06.2011</t>
  </si>
  <si>
    <t>23.06.2011</t>
  </si>
  <si>
    <t>24.06.2011</t>
  </si>
  <si>
    <t>26.06.2011</t>
  </si>
  <si>
    <t>27.06.2011</t>
  </si>
  <si>
    <t>28.06.2011</t>
  </si>
  <si>
    <t>30.06.2011</t>
  </si>
  <si>
    <t>TOP 250411</t>
  </si>
  <si>
    <t>TOP 040511</t>
  </si>
  <si>
    <t>ใบเสร็จรับเงินเลขที่ C02100054/0003797</t>
  </si>
  <si>
    <t>มูลค่า</t>
  </si>
  <si>
    <t>20-01-54-00076</t>
  </si>
  <si>
    <t>บัญชี รับ-จ่าย น้ำมัน JET A-1  ประจำเดือน......กรกฎาคม...2554……..</t>
  </si>
  <si>
    <t>01.07.2011</t>
  </si>
  <si>
    <t>04.07.2011</t>
  </si>
  <si>
    <t>05.07.2011</t>
  </si>
  <si>
    <t>06.07.2011</t>
  </si>
  <si>
    <t>07.07.2011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</si>
  <si>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</si>
  <si>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</si>
  <si>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</si>
  <si>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</si>
  <si>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</si>
  <si>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</si>
  <si>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</si>
  <si>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</si>
  <si>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</si>
  <si>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</si>
  <si>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21.07.2011</t>
  </si>
  <si>
    <t>22.07.2011</t>
  </si>
  <si>
    <t>23.07.2011</t>
  </si>
  <si>
    <t>24.07.2011</t>
  </si>
  <si>
    <t>29.07.2011</t>
  </si>
  <si>
    <t>26.07.2011</t>
  </si>
  <si>
    <t>TOP 170511</t>
  </si>
  <si>
    <t>TOP 300511</t>
  </si>
  <si>
    <t>TOP 070611</t>
  </si>
  <si>
    <t>20-01-54-00080</t>
  </si>
  <si>
    <t>01.08.2011</t>
  </si>
  <si>
    <t>05.08.2011</t>
  </si>
  <si>
    <t>06.08.2011</t>
  </si>
  <si>
    <t>08.08.2011</t>
  </si>
  <si>
    <t>09.08.2011</t>
  </si>
  <si>
    <t>10.08.2011</t>
  </si>
  <si>
    <t>12.08.2011</t>
  </si>
  <si>
    <t>13.08.2011</t>
  </si>
  <si>
    <t>16.08.2011</t>
  </si>
  <si>
    <t>17.08.2011</t>
  </si>
  <si>
    <t>18.08.2011</t>
  </si>
  <si>
    <t>21.08.2011</t>
  </si>
  <si>
    <t>23.08.2011</t>
  </si>
  <si>
    <t>25.08.2011</t>
  </si>
  <si>
    <t>26.08.2011</t>
  </si>
  <si>
    <t>27.08.2011</t>
  </si>
  <si>
    <t>29.08.2011</t>
  </si>
  <si>
    <t>บัญชี รับ-จ่าย น้ำมัน JET A-1  ประจำเดือน......สิงหาคม...2554……..</t>
  </si>
  <si>
    <t>11.08.2011</t>
  </si>
  <si>
    <t>19.08.2011</t>
  </si>
  <si>
    <t>TOP 240611</t>
  </si>
  <si>
    <t>TOP 020711</t>
  </si>
  <si>
    <t>20-01-54-00128</t>
  </si>
  <si>
    <t>ใบเสร็จรับเงินเลขที่ C02100054/0004467</t>
  </si>
  <si>
    <t>01.09.2011</t>
  </si>
  <si>
    <t>02.09.2011</t>
  </si>
  <si>
    <t>05.09.2011</t>
  </si>
  <si>
    <t>07.09.2011</t>
  </si>
  <si>
    <t>08.09.2011</t>
  </si>
  <si>
    <t>10.09.2011</t>
  </si>
  <si>
    <t>12.09.2011</t>
  </si>
  <si>
    <t>13.09.2011</t>
  </si>
  <si>
    <t>14.09.2011</t>
  </si>
  <si>
    <t>15.09.2011</t>
  </si>
  <si>
    <t>17.09.2011</t>
  </si>
  <si>
    <t>18.09.2011</t>
  </si>
  <si>
    <t>19.09.2011</t>
  </si>
  <si>
    <t>20.09.2011</t>
  </si>
  <si>
    <t>22.09.2011</t>
  </si>
  <si>
    <t>23.09.2011</t>
  </si>
  <si>
    <t>24.09.2011</t>
  </si>
  <si>
    <t>25.09.2011</t>
  </si>
  <si>
    <t>27.09.2011</t>
  </si>
  <si>
    <t>28.09.2011</t>
  </si>
  <si>
    <t>29.09.2011</t>
  </si>
  <si>
    <t>30.09.2011</t>
  </si>
  <si>
    <t>03.09.2011</t>
  </si>
  <si>
    <t>09.09.2011</t>
  </si>
  <si>
    <t>16.09.2011</t>
  </si>
  <si>
    <t>TOP 260711</t>
  </si>
  <si>
    <t>TOP 030811</t>
  </si>
  <si>
    <t>TOP 170811</t>
  </si>
  <si>
    <t>TOP 020911</t>
  </si>
  <si>
    <t>20-01-54-00133</t>
  </si>
  <si>
    <t>บัญชี รับ-จ่าย น้ำมัน JET A-1  ประจำเดือน......กันยายน..2554……..</t>
  </si>
  <si>
    <t>ใบเสร็จรับเงินเลขที่ C02100054/0004942</t>
  </si>
  <si>
    <t>ใบเสร็จรับเงินเลขที่ C02100054/0005096</t>
  </si>
  <si>
    <t>02.10.2011</t>
  </si>
  <si>
    <t>03.10.2011</t>
  </si>
  <si>
    <t>05.10.2011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</si>
  <si>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</si>
  <si>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</si>
  <si>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</si>
  <si>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</si>
  <si>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</si>
  <si>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</si>
  <si>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</si>
  <si>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</si>
  <si>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</si>
  <si>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</si>
  <si>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</si>
  <si>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</si>
  <si>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</si>
  <si>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</si>
  <si>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</si>
  <si>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</si>
  <si>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</si>
  <si>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</si>
  <si>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</si>
  <si>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</si>
  <si>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</si>
  <si>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</si>
  <si>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</si>
  <si>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</si>
  <si>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บัญชี รับ-จ่าย น้ำมัน JET A-1  ประจำเดือน......ตุลาคม..2554……..</t>
  </si>
  <si>
    <t>16.10.2011</t>
  </si>
  <si>
    <t>TOP 100911</t>
  </si>
  <si>
    <t>TOP 180911</t>
  </si>
  <si>
    <t>TOP 061011</t>
  </si>
  <si>
    <t>บัญชี รับ-จ่าย น้ำมัน JET A-1  ประจำเดือน......พฤศจิกายน..2554……..</t>
  </si>
  <si>
    <t>01.11.2011</t>
  </si>
  <si>
    <t>02.11.2011</t>
  </si>
  <si>
    <t>03.11.2011</t>
  </si>
  <si>
    <t>04.11.2011</t>
  </si>
  <si>
    <t>07.11.2011</t>
  </si>
  <si>
    <t>08.11.2011</t>
  </si>
  <si>
    <t>09.11.2011</t>
  </si>
  <si>
    <t>10.11.2011</t>
  </si>
  <si>
    <t>11.11.2011</t>
  </si>
  <si>
    <t>12.11.2011</t>
  </si>
  <si>
    <t>14.11.2011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</si>
  <si>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</si>
  <si>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</si>
  <si>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</si>
  <si>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</si>
  <si>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</si>
  <si>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</si>
  <si>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</si>
  <si>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</si>
  <si>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</si>
  <si>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</si>
  <si>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28.11.2011</t>
  </si>
  <si>
    <t>29.11.2011</t>
  </si>
  <si>
    <t>30.11.2011</t>
  </si>
  <si>
    <t>27.11.2011</t>
  </si>
  <si>
    <t>PTTGC</t>
  </si>
  <si>
    <t>GC 011111</t>
  </si>
  <si>
    <t>GC 021111</t>
  </si>
  <si>
    <t>GC 081111</t>
  </si>
  <si>
    <t>เลขที่ ภษ.01-36</t>
  </si>
  <si>
    <t>TOP 141011</t>
  </si>
  <si>
    <t>คน.ศร.</t>
  </si>
  <si>
    <t>TOP 311011</t>
  </si>
  <si>
    <t>32-01-54-00224</t>
  </si>
  <si>
    <t>ใบเสร็จรับเงินเลขที่ C02100055/0000586</t>
  </si>
  <si>
    <t>20-01-54-00167</t>
  </si>
  <si>
    <t>บัญชี รับ-จ่าย น้ำมัน JET A-1  ประจำเดือน......ธันวาคม..2554……..</t>
  </si>
  <si>
    <t>31.12.2011</t>
  </si>
  <si>
    <t>30.12.2011</t>
  </si>
  <si>
    <t>29.12.2011</t>
  </si>
  <si>
    <t>28.12.2011</t>
  </si>
  <si>
    <t>27.12.2011</t>
  </si>
  <si>
    <t>26.12.2011</t>
  </si>
  <si>
    <t>24.12.2011</t>
  </si>
  <si>
    <t>23.12.2011</t>
  </si>
  <si>
    <t>22.12.2011</t>
  </si>
  <si>
    <t>21.12.2011</t>
  </si>
  <si>
    <t>19.12.2011</t>
  </si>
  <si>
    <t>17.12.2011</t>
  </si>
  <si>
    <t>16.12.2011</t>
  </si>
  <si>
    <t>15.12.2011</t>
  </si>
  <si>
    <t>14.12.2011</t>
  </si>
  <si>
    <t>13.12.2011</t>
  </si>
  <si>
    <t>11.12.2011</t>
  </si>
  <si>
    <t>09.12.2011</t>
  </si>
  <si>
    <t>08.12.2011</t>
  </si>
  <si>
    <t>07.12.2011</t>
  </si>
  <si>
    <t>06.12.2011</t>
  </si>
  <si>
    <t>05.12.2011</t>
  </si>
  <si>
    <t>03.12.2011</t>
  </si>
  <si>
    <t>02.12.2011</t>
  </si>
  <si>
    <t>01.12.2011</t>
  </si>
  <si>
    <t>TOP 221011</t>
  </si>
  <si>
    <t>TOP 091111</t>
  </si>
  <si>
    <t>TOP 291111</t>
  </si>
  <si>
    <t>TOP 101211</t>
  </si>
  <si>
    <t>20-01-54-00177</t>
  </si>
  <si>
    <t>ใบเสร็จรับเงินเลขที่ C02100055/0000393</t>
  </si>
  <si>
    <t>บัญชี รับ-จ่าย น้ำมัน JET A-1  ประจำเดือน......มกราคม..2555……..</t>
  </si>
  <si>
    <t>01.01.2012</t>
  </si>
  <si>
    <t>04.01.2012</t>
  </si>
  <si>
    <t>05.01.2012</t>
  </si>
  <si>
    <t>06.01.2012</t>
  </si>
  <si>
    <t>07.01.2012</t>
  </si>
  <si>
    <t>08.01.2012</t>
  </si>
  <si>
    <t>10.01.2012</t>
  </si>
  <si>
    <t>11.01.2012</t>
  </si>
  <si>
    <t>13.01.2012</t>
  </si>
  <si>
    <t>16.01.2012</t>
  </si>
  <si>
    <t>17.01.2012</t>
  </si>
  <si>
    <t>18.01.2012</t>
  </si>
  <si>
    <t>20.01.2012</t>
  </si>
  <si>
    <t>21.01.2012</t>
  </si>
  <si>
    <t>22.01.2012</t>
  </si>
  <si>
    <t>25.01.2012</t>
  </si>
  <si>
    <t>26.01.2012</t>
  </si>
  <si>
    <t>27.01.2012</t>
  </si>
  <si>
    <t>29.01.2012</t>
  </si>
  <si>
    <t>31.01.2012</t>
  </si>
  <si>
    <t>23.01.2012</t>
  </si>
  <si>
    <t>TOP 060112</t>
  </si>
  <si>
    <t>ใบเสร็จรับเงินเลขที่ C02100055/0000745</t>
  </si>
  <si>
    <t>20-01-54-00153</t>
  </si>
  <si>
    <t>บัญชี รับ-จ่าย น้ำมัน JET A-1  ประจำเดือน......กุมภาพันธ์..2555……..</t>
  </si>
  <si>
    <t>01.02.2012</t>
  </si>
  <si>
    <t>03.02.2012</t>
  </si>
  <si>
    <t>06.02.2012</t>
  </si>
  <si>
    <t>07.02.2012</t>
  </si>
  <si>
    <t>08.02.2012</t>
  </si>
  <si>
    <t>09.02.2012</t>
  </si>
  <si>
    <t>10.02.2012</t>
  </si>
  <si>
    <t>11.02.2012</t>
  </si>
  <si>
    <t>13.02.2012</t>
  </si>
  <si>
    <t>14.02.2012</t>
  </si>
  <si>
    <t>15.02.2012</t>
  </si>
  <si>
    <t>16.02.2012</t>
  </si>
  <si>
    <t>17.02.2012</t>
  </si>
  <si>
    <t>18.02.2012</t>
  </si>
  <si>
    <t>20.02.2012</t>
  </si>
  <si>
    <t>21.02.2012</t>
  </si>
  <si>
    <t>22.02.2012</t>
  </si>
  <si>
    <t>24.02.2012</t>
  </si>
  <si>
    <t>28.02.2012</t>
  </si>
  <si>
    <t>29.02.2012</t>
  </si>
  <si>
    <t>23.02.2012</t>
  </si>
  <si>
    <t>TOP 040212</t>
  </si>
  <si>
    <t>TOP 130212</t>
  </si>
  <si>
    <t>ใบเสร็จรับเงินเลขที่ C02100055/0001217</t>
  </si>
  <si>
    <t>ใบเสร็จรับเงินเลขที่ C02100055/0001624</t>
  </si>
  <si>
    <t>20-01-55-00003</t>
  </si>
  <si>
    <t>บัญชี รับ-จ่าย น้ำมัน JET A-1  ประจำเดือน......มีนาคม..2555……..</t>
  </si>
  <si>
    <t>25.02.2012</t>
  </si>
  <si>
    <t>TOP 130312</t>
  </si>
  <si>
    <t>TOP 230212</t>
  </si>
  <si>
    <t>01.03.2012</t>
  </si>
  <si>
    <t>02.03.2012</t>
  </si>
  <si>
    <t>03.03.2012</t>
  </si>
  <si>
    <t>04.03.2012</t>
  </si>
  <si>
    <t>05.03.2012</t>
  </si>
  <si>
    <t>06.03.2012</t>
  </si>
  <si>
    <t>08.03.2012</t>
  </si>
  <si>
    <t>09.03.2012</t>
  </si>
  <si>
    <t>10.03.2012</t>
  </si>
  <si>
    <t>11.03.2012</t>
  </si>
  <si>
    <t>13.03.2012</t>
  </si>
  <si>
    <t>15.03.2012</t>
  </si>
  <si>
    <t>16.03.2012</t>
  </si>
  <si>
    <t>17.03.2012</t>
  </si>
  <si>
    <t>19.03.2012</t>
  </si>
  <si>
    <t>20.03.2012</t>
  </si>
  <si>
    <t>24.03.2012</t>
  </si>
  <si>
    <t>27.03.2012</t>
  </si>
  <si>
    <t>28.03.2012</t>
  </si>
  <si>
    <t>31.03.2012</t>
  </si>
  <si>
    <t>07.03.2012</t>
  </si>
  <si>
    <t>ใบเสร็จรับเงินเลขที่ C02100055/0002102</t>
  </si>
  <si>
    <t>ใบเสร็จรับเงินเลขที่ C02100055/0002381</t>
  </si>
  <si>
    <t>ใบเสร็จรับเงินเลขที่ C02100055/0002550</t>
  </si>
  <si>
    <t>20-01-55-00013</t>
  </si>
  <si>
    <t>บัญชี รับ-จ่าย น้ำมัน JET A-1  ประจำเดือน......เมษายน..2555……..</t>
  </si>
  <si>
    <t>29.04.2012</t>
  </si>
  <si>
    <t>27.04.2012</t>
  </si>
  <si>
    <t>26.04.2012</t>
  </si>
  <si>
    <t>24.04.2012</t>
  </si>
  <si>
    <t>22.04.2012</t>
  </si>
  <si>
    <t>21.04.2012</t>
  </si>
  <si>
    <t>18.04.2012</t>
  </si>
  <si>
    <t>14.04.2012</t>
  </si>
  <si>
    <t>13.04.2012</t>
  </si>
  <si>
    <t>12.04.2012</t>
  </si>
  <si>
    <t>11.04.2012</t>
  </si>
  <si>
    <t>10.04.2012</t>
  </si>
  <si>
    <t>09.04.2012</t>
  </si>
  <si>
    <t>08.04.2012</t>
  </si>
  <si>
    <t>07.04.2012</t>
  </si>
  <si>
    <t>06.04.2012</t>
  </si>
  <si>
    <t>05.04.2012</t>
  </si>
  <si>
    <t>04.04.2012</t>
  </si>
  <si>
    <t>03.04.2012</t>
  </si>
  <si>
    <t>01.04.2012</t>
  </si>
  <si>
    <t>TOP 230312</t>
  </si>
  <si>
    <t>TOP 010412</t>
  </si>
  <si>
    <t>ใบเสร็จรับเงินเลขที่ C02100055/0002929</t>
  </si>
  <si>
    <t>20-01-55-00022</t>
  </si>
  <si>
    <t>บัญชี รับ-จ่าย น้ำมัน JET A-1  ประจำเดือน......พฤษภาคม..2555……..</t>
  </si>
  <si>
    <t>02.05.2012</t>
  </si>
  <si>
    <t>03.05.2012</t>
  </si>
  <si>
    <t>04.05.2012</t>
  </si>
  <si>
    <t>06.05.2012</t>
  </si>
  <si>
    <t>08.05.2012</t>
  </si>
  <si>
    <t>09.05.2012</t>
  </si>
  <si>
    <t>11.05.2012</t>
  </si>
  <si>
    <t>12.05.2012</t>
  </si>
  <si>
    <t>13.05.2012</t>
  </si>
  <si>
    <t>15.05.2012</t>
  </si>
  <si>
    <t>16.05.2012</t>
  </si>
  <si>
    <t>17.05.2012</t>
  </si>
  <si>
    <t>18.05.2012</t>
  </si>
  <si>
    <t>19.05.2012</t>
  </si>
  <si>
    <t>23.05.2012</t>
  </si>
  <si>
    <t>24.05.2012</t>
  </si>
  <si>
    <t>25.05.2012</t>
  </si>
  <si>
    <t>26.05.2012</t>
  </si>
  <si>
    <t>29.05.2012</t>
  </si>
  <si>
    <t>TOP 100412</t>
  </si>
  <si>
    <t>TOP 200412</t>
  </si>
  <si>
    <t>บัญชี รับ-จ่าย น้ำมัน JET A-1  ประจำเดือน......มิถุนายน.2555……..</t>
  </si>
  <si>
    <t>01.06.2012</t>
  </si>
  <si>
    <t>04.06.2012</t>
  </si>
  <si>
    <t>05.06.2012</t>
  </si>
  <si>
    <t>06.06.2012</t>
  </si>
  <si>
    <t>07.06.2012</t>
  </si>
  <si>
    <t>08.06.2012</t>
  </si>
  <si>
    <t>10.06.2012</t>
  </si>
  <si>
    <t>12.06.2012</t>
  </si>
  <si>
    <t>13.06.2012</t>
  </si>
  <si>
    <t>14.06.2012</t>
  </si>
  <si>
    <t>15.06.2012</t>
  </si>
  <si>
    <t>16.06.2012</t>
  </si>
  <si>
    <t>17.06.2012</t>
  </si>
  <si>
    <t>19.06.2012</t>
  </si>
  <si>
    <t>20.06.2012</t>
  </si>
  <si>
    <t>21.06.2012</t>
  </si>
  <si>
    <t>22.06.2012</t>
  </si>
  <si>
    <t>24.06.2012</t>
  </si>
  <si>
    <t>25.06.2012</t>
  </si>
  <si>
    <t>26.06.2012</t>
  </si>
  <si>
    <t>28.06.2012</t>
  </si>
  <si>
    <t>30.06.2012</t>
  </si>
  <si>
    <t>29.06.2012</t>
  </si>
  <si>
    <t>TOP 290412</t>
  </si>
  <si>
    <t>TOP 170512</t>
  </si>
  <si>
    <t>TOP 050612</t>
  </si>
  <si>
    <t>20-01-55-00089</t>
  </si>
  <si>
    <t>ใบเสร็จรับเงินเลขที่ C02100055/0003043</t>
  </si>
  <si>
    <t>ใบเสร็จรับเงินเลขที่ C02100055/0003160</t>
  </si>
  <si>
    <t>ใบเสร็จรับเงินเลขที่ C02100055/0003487</t>
  </si>
  <si>
    <t>บัญชี รับ-จ่าย น้ำมัน JET A-1  ประจำเดือน......กรกฎาคม..2555……..</t>
  </si>
  <si>
    <t>02.07.2012</t>
  </si>
  <si>
    <t>03.07.2012</t>
  </si>
  <si>
    <t>04.07.2012</t>
  </si>
  <si>
    <t>05.07.2012</t>
  </si>
  <si>
    <t>06.07.2012</t>
  </si>
  <si>
    <t>07.07.2012</t>
  </si>
  <si>
    <t>08.07.2012</t>
  </si>
  <si>
    <t>09.07.2012</t>
  </si>
  <si>
    <t>10.07.2012</t>
  </si>
  <si>
    <t>11.07.2012</t>
  </si>
  <si>
    <t>12.07.2012</t>
  </si>
  <si>
    <t>13.07.2012</t>
  </si>
  <si>
    <t>14.07.2012</t>
  </si>
  <si>
    <t>15.07.2012</t>
  </si>
  <si>
    <t>16.07.2012</t>
  </si>
  <si>
    <t>17.07.2012</t>
  </si>
  <si>
    <t>18.07.2012</t>
  </si>
  <si>
    <t>19.07.2012</t>
  </si>
  <si>
    <t>20.07.2012</t>
  </si>
  <si>
    <t>21.07.2012</t>
  </si>
  <si>
    <t>22.07.2012</t>
  </si>
  <si>
    <t>23.07.2012</t>
  </si>
  <si>
    <t>24.07.2012</t>
  </si>
  <si>
    <t>25.07.2012</t>
  </si>
  <si>
    <t>27.07.2012</t>
  </si>
  <si>
    <t>28.07.2012</t>
  </si>
  <si>
    <t>TOP 130612</t>
  </si>
  <si>
    <t>TOP 010712</t>
  </si>
  <si>
    <t>03.08.2012</t>
  </si>
  <si>
    <t>05.08.2012</t>
  </si>
  <si>
    <t>08.08.2012</t>
  </si>
  <si>
    <t>09.08.2012</t>
  </si>
  <si>
    <t>10.08.2012</t>
  </si>
  <si>
    <t>11.08.2012</t>
  </si>
  <si>
    <t>12.08.2012</t>
  </si>
  <si>
    <t>14.08.2012</t>
  </si>
  <si>
    <t>15.08.2012</t>
  </si>
  <si>
    <t>16.08.2012</t>
  </si>
  <si>
    <t>17.08.2012</t>
  </si>
  <si>
    <t>18.08.2012</t>
  </si>
  <si>
    <t>19.08.2012</t>
  </si>
  <si>
    <t>20.08.2012</t>
  </si>
  <si>
    <t>21.08.2012</t>
  </si>
  <si>
    <t>22.08.2012</t>
  </si>
  <si>
    <t>23.08.2012</t>
  </si>
  <si>
    <t>24.08.2012</t>
  </si>
  <si>
    <t>25.08.2012</t>
  </si>
  <si>
    <t>26.08.2012</t>
  </si>
  <si>
    <t>27.08.2012</t>
  </si>
  <si>
    <t>28.08.2012</t>
  </si>
  <si>
    <t>29.08.2012</t>
  </si>
  <si>
    <t>30.08.2012</t>
  </si>
  <si>
    <t>31.08.2012</t>
  </si>
  <si>
    <t>07.08.2012</t>
  </si>
  <si>
    <t>TOP 100712</t>
  </si>
  <si>
    <t>TOP 280712</t>
  </si>
  <si>
    <t>TOP 050812</t>
  </si>
  <si>
    <t>20-01-55-00117</t>
  </si>
  <si>
    <t>บัญชี รับ-จ่าย น้ำมัน JET A-1  ประจำเดือน......สิงหาคม..2555……..</t>
  </si>
  <si>
    <t>ใบเสร็จรับเงินเลขที่ C02100055/0004451</t>
  </si>
  <si>
    <t>ใบเสร็จรับเงินเลขที่ C02100055/0004648</t>
  </si>
  <si>
    <t>บัญชี รับ-จ่าย น้ำมัน JET A-1  ประจำเดือน......กันยายน..2555……..</t>
  </si>
  <si>
    <t>01.09.2012</t>
  </si>
  <si>
    <t>02.09.2012</t>
  </si>
  <si>
    <t>03.09.2012</t>
  </si>
  <si>
    <t>04.09.2012</t>
  </si>
  <si>
    <t>05.09.2012</t>
  </si>
  <si>
    <t>06.09.2012</t>
  </si>
  <si>
    <t>07.09.2012</t>
  </si>
  <si>
    <t>08.09.2012</t>
  </si>
  <si>
    <t>09.09.2012</t>
  </si>
  <si>
    <t>10.09.2012</t>
  </si>
  <si>
    <t>11.09.2012</t>
  </si>
  <si>
    <t>12.09.2012</t>
  </si>
  <si>
    <t>13.09.2012</t>
  </si>
  <si>
    <t>14.09.2012</t>
  </si>
  <si>
    <t>15.09.2012</t>
  </si>
  <si>
    <t>16.09.2012</t>
  </si>
  <si>
    <t>17.09.2012</t>
  </si>
  <si>
    <t>18.09.2012</t>
  </si>
  <si>
    <t>19.09.2012</t>
  </si>
  <si>
    <t>20.09.2012</t>
  </si>
  <si>
    <t>21.09.2012</t>
  </si>
  <si>
    <t>22.09.2012</t>
  </si>
  <si>
    <t>23.09.2012</t>
  </si>
  <si>
    <t>24.09.2012</t>
  </si>
  <si>
    <t>25.09.2012</t>
  </si>
  <si>
    <t>26.09.2012</t>
  </si>
  <si>
    <t>27.09.2012</t>
  </si>
  <si>
    <t>28.09.2012</t>
  </si>
  <si>
    <t>29.09.2012</t>
  </si>
  <si>
    <t>30.09.2012</t>
  </si>
  <si>
    <t>TOP 140812</t>
  </si>
  <si>
    <t>TOP 180912</t>
  </si>
  <si>
    <t>20-01-55-00123</t>
  </si>
  <si>
    <t>ใบเสร็จรับเงินเลขที่ C02100055/0005460</t>
  </si>
  <si>
    <t>TOP 230812</t>
  </si>
  <si>
    <t>บัญชี รับ-จ่าย น้ำมัน JET A-1  ประจำเดือน......ตุลาคม..2555……..</t>
  </si>
  <si>
    <t>01.10.2012</t>
  </si>
  <si>
    <t>03.10.2012</t>
  </si>
  <si>
    <t>04.10.2012</t>
  </si>
  <si>
    <t>05.10.2012</t>
  </si>
  <si>
    <t>06.10.2012</t>
  </si>
  <si>
    <t>07.10.2012</t>
  </si>
  <si>
    <t>09.10.2012</t>
  </si>
  <si>
    <t>10.10.2012</t>
  </si>
  <si>
    <t>11.10.2012</t>
  </si>
  <si>
    <t>12.10.2012</t>
  </si>
  <si>
    <t>13.10.2012</t>
  </si>
  <si>
    <t>14.10.2012</t>
  </si>
  <si>
    <t>15.10.2012</t>
  </si>
  <si>
    <t>17.10.2012</t>
  </si>
  <si>
    <t>18.10.2012</t>
  </si>
  <si>
    <t>19.10.2012</t>
  </si>
  <si>
    <t>20.10.2012</t>
  </si>
  <si>
    <t>22.10.2012</t>
  </si>
  <si>
    <t>23.10.2012</t>
  </si>
  <si>
    <t>24.10.2012</t>
  </si>
  <si>
    <t>25.10.2012</t>
  </si>
  <si>
    <t>27.10.2012</t>
  </si>
  <si>
    <t>28.10.2012</t>
  </si>
  <si>
    <t>29.10.2012</t>
  </si>
  <si>
    <t>30.10.2012</t>
  </si>
  <si>
    <t>31.10.2012</t>
  </si>
  <si>
    <t>TOP 041012</t>
  </si>
  <si>
    <t>26.10.2012</t>
  </si>
  <si>
    <t>01.11.2012</t>
  </si>
  <si>
    <t>02.11.2012</t>
  </si>
  <si>
    <t>04.11.2012</t>
  </si>
  <si>
    <t>05.11.2012</t>
  </si>
  <si>
    <t>07.11.2012</t>
  </si>
  <si>
    <t>08.11.2012</t>
  </si>
  <si>
    <t>09.11.2012</t>
  </si>
  <si>
    <t>10.11.2012</t>
  </si>
  <si>
    <t>11.11.2012</t>
  </si>
  <si>
    <t>14.11.2012</t>
  </si>
  <si>
    <t>15.11.2012</t>
  </si>
  <si>
    <t>16.11.2012</t>
  </si>
  <si>
    <t>17.11.2012</t>
  </si>
  <si>
    <t>18.11.2012</t>
  </si>
  <si>
    <t>19.11.2012</t>
  </si>
  <si>
    <t>21.11.2012</t>
  </si>
  <si>
    <t>22.11.2012</t>
  </si>
  <si>
    <t>23.11.2012</t>
  </si>
  <si>
    <t>24.11.2012</t>
  </si>
  <si>
    <t>25.11.2012</t>
  </si>
  <si>
    <t>27.11.2012</t>
  </si>
  <si>
    <t>29.11.2012</t>
  </si>
  <si>
    <t>30.11.2012</t>
  </si>
  <si>
    <t>03.11.2012</t>
  </si>
  <si>
    <t>TOP 211012</t>
  </si>
  <si>
    <t>TOP 071112</t>
  </si>
  <si>
    <t>20-01-55-00150</t>
  </si>
  <si>
    <t>ใบเสร็จรับเงินเลขที่ C02100055/0006122</t>
  </si>
  <si>
    <t>ใบเสร็จรับเงินเลขที่ C02100056/0000209</t>
  </si>
  <si>
    <t>บัญชี รับ-จ่าย น้ำมัน JET A-1  ประจำเดือน......ธันวาคม..2555……..</t>
  </si>
  <si>
    <t>บัญชี รับ-จ่าย น้ำมัน JET A-1  ประจำเดือน......พฤศจิกายน..2555……..</t>
  </si>
  <si>
    <t>01.12.2012</t>
  </si>
  <si>
    <t>02.12.2012</t>
  </si>
  <si>
    <t>03.12.2012</t>
  </si>
  <si>
    <t>04.12.2012</t>
  </si>
  <si>
    <t>05.12.2012</t>
  </si>
  <si>
    <t>06.12.2012</t>
  </si>
  <si>
    <t>07.12.2012</t>
  </si>
  <si>
    <t>08.12.2012</t>
  </si>
  <si>
    <t>09.12.2012</t>
  </si>
  <si>
    <t>11.12.2012</t>
  </si>
  <si>
    <t>12.12.2012</t>
  </si>
  <si>
    <t>14.12.2012</t>
  </si>
  <si>
    <t>15.12.2012</t>
  </si>
  <si>
    <t>18.12.2012</t>
  </si>
  <si>
    <t>20.12.2012</t>
  </si>
  <si>
    <t>21.12.2012</t>
  </si>
  <si>
    <t>26.12.2012</t>
  </si>
  <si>
    <t>27.12.2012</t>
  </si>
  <si>
    <t>29.12.2012</t>
  </si>
  <si>
    <t>30.12.2012</t>
  </si>
  <si>
    <t>13.12.2012</t>
  </si>
  <si>
    <t>TOP 251112</t>
  </si>
  <si>
    <t>TOP 161112</t>
  </si>
  <si>
    <t>GC 141112</t>
  </si>
  <si>
    <t>20-01-55-00160</t>
  </si>
  <si>
    <t>ใบเสร็จรับเงินเลขที่ C02100056/0000391</t>
  </si>
  <si>
    <t>บัญชี รับ-จ่าย น้ำมัน JET A-1  ประจำเดือน......มกราคม..2556……..</t>
  </si>
  <si>
    <t>02.01.2013</t>
  </si>
  <si>
    <t>03.01.2013</t>
  </si>
  <si>
    <t>04.01.2013</t>
  </si>
  <si>
    <t>05.01.2013</t>
  </si>
  <si>
    <t>07.01.2013</t>
  </si>
  <si>
    <t>09.01.2013</t>
  </si>
  <si>
    <t>11.01.2013</t>
  </si>
  <si>
    <t>12.01.2013</t>
  </si>
  <si>
    <t>14.01.2013</t>
  </si>
  <si>
    <t>17.01.2013</t>
  </si>
  <si>
    <t>18.01.2013</t>
  </si>
  <si>
    <t>19.01.2013</t>
  </si>
  <si>
    <t>23.01.2013</t>
  </si>
  <si>
    <t>25.01.2013</t>
  </si>
  <si>
    <t>28.01.2013</t>
  </si>
  <si>
    <t>29.01.2013</t>
  </si>
  <si>
    <t>30.01.2013</t>
  </si>
  <si>
    <t>31.01.2013</t>
  </si>
  <si>
    <t>10.01.2013</t>
  </si>
  <si>
    <t>TOP 041212</t>
  </si>
  <si>
    <t>ใบเสร็จรับเงินเลขที่ C02100056/0000639</t>
  </si>
  <si>
    <t>ใบเสร็จรับเงินเลขที่ C02070056/0001078</t>
  </si>
  <si>
    <t>20-01-55-00170</t>
  </si>
  <si>
    <t>20-01-55-00180</t>
  </si>
  <si>
    <t>บัญชี รับ-จ่าย น้ำมัน JET A-1  ประจำเดือน......กุมภาพันธ์..2556……..</t>
  </si>
  <si>
    <t>01.02.2013</t>
  </si>
  <si>
    <t>05.02.2013</t>
  </si>
  <si>
    <t>06.02.2013</t>
  </si>
  <si>
    <t>07.02.2013</t>
  </si>
  <si>
    <t>09.02.2013</t>
  </si>
  <si>
    <t>13.02.2013</t>
  </si>
  <si>
    <t>14.02.2013</t>
  </si>
  <si>
    <t>15.02.2013</t>
  </si>
  <si>
    <t>16.02.2013</t>
  </si>
  <si>
    <t>18.02.2013</t>
  </si>
  <si>
    <t>19.02.2013</t>
  </si>
  <si>
    <t>21.02.2013</t>
  </si>
  <si>
    <t>22.02.2013</t>
  </si>
  <si>
    <t>23.02.2013</t>
  </si>
  <si>
    <t>26.02.2013</t>
  </si>
  <si>
    <t>28.02.2013</t>
  </si>
  <si>
    <t>17.02.2013</t>
  </si>
  <si>
    <t>TOP 310113</t>
  </si>
  <si>
    <t>25.02.2013</t>
  </si>
  <si>
    <t>TOP 160213</t>
  </si>
  <si>
    <t>27.02.2013</t>
  </si>
  <si>
    <t>20-01-56-00003</t>
  </si>
  <si>
    <t>ใบเสร็จรับเงินเลขที่ C02100056/0000724</t>
  </si>
  <si>
    <t>ใบเสร็จรับเงินเลขที่ C02100056/0000836</t>
  </si>
  <si>
    <t>ใบเสร็จรับเงินเลขที่ C02100056/0000941</t>
  </si>
  <si>
    <t>ใบเสร็จรับเงินเลขที่ C02100056/0001688</t>
  </si>
  <si>
    <t>บัญชี รับ-จ่าย น้ำมัน JET A-1  ประจำเดือน......มีนาคม..2556……..</t>
  </si>
  <si>
    <t>01.03.2013</t>
  </si>
  <si>
    <t>02.03.2013</t>
  </si>
  <si>
    <t>03.03.2013</t>
  </si>
  <si>
    <t>04.03.2013</t>
  </si>
  <si>
    <t>05.03.2013</t>
  </si>
  <si>
    <t>08.03.2013</t>
  </si>
  <si>
    <t>10.03.2013</t>
  </si>
  <si>
    <t>11.03.2013</t>
  </si>
  <si>
    <t>12.03.2013</t>
  </si>
  <si>
    <t>13.03.2013</t>
  </si>
  <si>
    <t>18.03.2013</t>
  </si>
  <si>
    <t>20.03.2013</t>
  </si>
  <si>
    <t>21.03.2013</t>
  </si>
  <si>
    <t>22.03.2013</t>
  </si>
  <si>
    <t>23.03.2013</t>
  </si>
  <si>
    <t>24.03.2013</t>
  </si>
  <si>
    <t>26.03.2013</t>
  </si>
  <si>
    <t>28.03.2013</t>
  </si>
  <si>
    <t>30.03.2013</t>
  </si>
  <si>
    <t>17.03.2013</t>
  </si>
  <si>
    <t>29.03.2013</t>
  </si>
  <si>
    <t>TOP 170213</t>
  </si>
  <si>
    <t>GC 230213</t>
  </si>
  <si>
    <t>TOP 240213</t>
  </si>
  <si>
    <t>TOP 250213</t>
  </si>
  <si>
    <t>TOP 050313</t>
  </si>
  <si>
    <t>ใบเสร็จรับเงินเลขที่ C02100056/0001950</t>
  </si>
  <si>
    <t>ใบเสร็จรับเงินเลขที่ C02100056/0002048</t>
  </si>
  <si>
    <t>ใบเสร็จรับเงินเลขที่ C02100056/0002055</t>
  </si>
  <si>
    <t>ใบเสร็จรับเงินเลขที่ C02100056/0002163</t>
  </si>
  <si>
    <t>20-01-56-00014</t>
  </si>
  <si>
    <t>บัญชี รับ-จ่าย น้ำมัน JET A-1  ประจำเดือน......เมษายน..2556……..</t>
  </si>
  <si>
    <t>02.04.2013</t>
  </si>
  <si>
    <t>03.04.2013</t>
  </si>
  <si>
    <t>04.04.2013</t>
  </si>
  <si>
    <t>07.04.2013</t>
  </si>
  <si>
    <t>08.04.2013</t>
  </si>
  <si>
    <t>10.04.2013</t>
  </si>
  <si>
    <t>11.04.2013</t>
  </si>
  <si>
    <t>12.04.2013</t>
  </si>
  <si>
    <t>13.04.2013</t>
  </si>
  <si>
    <t>16.04.2013</t>
  </si>
  <si>
    <t>17.04.2013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</si>
  <si>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</si>
  <si>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</si>
  <si>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</si>
  <si>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</si>
  <si>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</si>
  <si>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</si>
  <si>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</si>
  <si>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</si>
  <si>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</si>
  <si>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29.04.2013</t>
  </si>
  <si>
    <t>14.04.2013</t>
  </si>
  <si>
    <t>30.04.2013</t>
  </si>
  <si>
    <t>TOP 210313</t>
  </si>
  <si>
    <t>ใบเสร็จรับเงินเลขที่ C02100056/0002341</t>
  </si>
  <si>
    <t>20-01-56-00050</t>
  </si>
  <si>
    <t>บัญชี รับ-จ่าย น้ำมัน JET A-1  ประจำเดือน......พฤษภาคม..2556……..</t>
  </si>
  <si>
    <t>01.05.2013</t>
  </si>
  <si>
    <t>02.05.2013</t>
  </si>
  <si>
    <t>03.05.2013</t>
  </si>
  <si>
    <t>06.05.2013</t>
  </si>
  <si>
    <t>07.05.2013</t>
  </si>
  <si>
    <t>08.05.2013</t>
  </si>
  <si>
    <t>09.05.2013</t>
  </si>
  <si>
    <t>11.05.2013</t>
  </si>
  <si>
    <t>12.05.2013</t>
  </si>
  <si>
    <t>13.05.2013</t>
  </si>
  <si>
    <t>16.05.2013</t>
  </si>
  <si>
    <t>17.05.2013</t>
  </si>
  <si>
    <t>19.05.2013</t>
  </si>
  <si>
    <t>21.05.2013</t>
  </si>
  <si>
    <t>22.05.2013</t>
  </si>
  <si>
    <t>23.05.2013</t>
  </si>
  <si>
    <t>27.05.2013</t>
  </si>
  <si>
    <t>31.05.2013</t>
  </si>
  <si>
    <t>04.05.2013</t>
  </si>
  <si>
    <t>05.05.2013</t>
  </si>
  <si>
    <t>10.05.2013</t>
  </si>
  <si>
    <t>15.05.2013</t>
  </si>
  <si>
    <t>24.05.2013</t>
  </si>
  <si>
    <t>TOP 140413</t>
  </si>
  <si>
    <t>TOP 300413</t>
  </si>
  <si>
    <t>TOP 060413</t>
  </si>
  <si>
    <t>ใบเสร็จรับเงินเลขที่ C02100056/0002527</t>
  </si>
  <si>
    <t>ใบเสร็จรับเงินเลขที่ C02100056/0002598</t>
  </si>
  <si>
    <t>บัญชี รับ-จ่าย น้ำมัน JET A-1  ประจำเดือน......มิถุนายน..2556……..</t>
  </si>
  <si>
    <t>01.06.2013</t>
  </si>
  <si>
    <t>06.06.2013</t>
  </si>
  <si>
    <t>07.06.2013</t>
  </si>
  <si>
    <t>11.06.2013</t>
  </si>
  <si>
    <t>16.06.2013</t>
  </si>
  <si>
    <t>17.06.2013</t>
  </si>
  <si>
    <t>21.06.2013</t>
  </si>
  <si>
    <t>25.06.2013</t>
  </si>
  <si>
    <t>26.06.2013</t>
  </si>
  <si>
    <t>04.06.2013</t>
  </si>
  <si>
    <t>19.06.2013</t>
  </si>
  <si>
    <t>20.06.2013</t>
  </si>
  <si>
    <t>TOP 170513</t>
  </si>
  <si>
    <t>TOP 250513</t>
  </si>
  <si>
    <t>ใบเสร็จรับเงินเลขที่ C02100056/0002781</t>
  </si>
  <si>
    <t>20-01-56-00103</t>
  </si>
  <si>
    <t>บัญชี รับ-จ่าย น้ำมัน JET A-1  ประจำเดือน......กรกฎาคม..2556……..</t>
  </si>
  <si>
    <t>01.07.2013</t>
  </si>
  <si>
    <t>03.07.2013</t>
  </si>
  <si>
    <t>06.07.2013</t>
  </si>
  <si>
    <t>09.07.2013</t>
  </si>
  <si>
    <t>11.07.2013</t>
  </si>
  <si>
    <t>12.07.2013</t>
  </si>
  <si>
    <t>15.07.2013</t>
  </si>
  <si>
    <t>16.07.2013</t>
  </si>
  <si>
    <t>17.07.2013</t>
  </si>
  <si>
    <t>19.07.2013</t>
  </si>
  <si>
    <t>21.07.2013</t>
  </si>
  <si>
    <t>22.07.2013</t>
  </si>
  <si>
    <t>23.07.2013</t>
  </si>
  <si>
    <t>26.07.2013</t>
  </si>
  <si>
    <t>29.07.2013</t>
  </si>
  <si>
    <t>31.07.2013</t>
  </si>
  <si>
    <t>02.07.2013</t>
  </si>
  <si>
    <t>18.07.2013</t>
  </si>
  <si>
    <t>20.07.2013</t>
  </si>
  <si>
    <t>24.07.2013</t>
  </si>
  <si>
    <t>25.07.2013</t>
  </si>
  <si>
    <t>TOP 020613</t>
  </si>
  <si>
    <t>TOP 120613</t>
  </si>
  <si>
    <t>TOP 270613</t>
  </si>
  <si>
    <t>ใบเสร็จรับเงินเลขที่ C02100056/0002959</t>
  </si>
  <si>
    <t>ใบเสร็จรับเงินเลขที่ C02100056/0003067</t>
  </si>
  <si>
    <t>ใบเสร็จรับเงินเลขที่ C02100056/0003182</t>
  </si>
  <si>
    <t>20-01-56-00114</t>
  </si>
  <si>
    <t>บัญชี รับ-จ่าย น้ำมัน JET A-1  ประจำเดือน......สิงหาคม..2556……..</t>
  </si>
  <si>
    <t>02.08.2013</t>
  </si>
  <si>
    <t>05.08.2013</t>
  </si>
  <si>
    <t>07.08.2013</t>
  </si>
  <si>
    <t>08.08.2013</t>
  </si>
  <si>
    <t>09.08.2013</t>
  </si>
  <si>
    <t>10.08.2013</t>
  </si>
  <si>
    <t>14.08.2013</t>
  </si>
  <si>
    <t>15.08.2013</t>
  </si>
  <si>
    <t>16.08.2013</t>
  </si>
  <si>
    <t>17.08.2013</t>
  </si>
  <si>
    <t>19.08.2013</t>
  </si>
  <si>
    <t>20.08.2013</t>
  </si>
  <si>
    <t>21.08.2013</t>
  </si>
  <si>
    <t>24.08.2013</t>
  </si>
  <si>
    <t>25.08.2013</t>
  </si>
  <si>
    <t>28.08.2013</t>
  </si>
  <si>
    <t>29.08.2013</t>
  </si>
  <si>
    <t>11.08.2013</t>
  </si>
  <si>
    <t>22.08.2013</t>
  </si>
  <si>
    <t>TOP 050713</t>
  </si>
  <si>
    <t>TOP 220713</t>
  </si>
  <si>
    <t>TOP 300713</t>
  </si>
  <si>
    <t>ใบเสร็จรับเงินเลขที่ C02100056/0003373</t>
  </si>
  <si>
    <t>ใบเสร็จรับเงินเลขที่ C02100056/0003528</t>
  </si>
  <si>
    <t>20-01-56-00135</t>
  </si>
  <si>
    <t>03.09.2013</t>
  </si>
  <si>
    <t>05.09.2013</t>
  </si>
  <si>
    <t>06.09.2013</t>
  </si>
  <si>
    <t>07.09.2013</t>
  </si>
  <si>
    <t>08.09.2013</t>
  </si>
  <si>
    <t>09.09.2013</t>
  </si>
  <si>
    <t>11.09.2013</t>
  </si>
  <si>
    <t>12.09.2013</t>
  </si>
  <si>
    <t>15.09.2013</t>
  </si>
  <si>
    <t>17.09.2013</t>
  </si>
  <si>
    <t>18.09.2013</t>
  </si>
  <si>
    <t>19.09.2013</t>
  </si>
  <si>
    <t>20.09.2013</t>
  </si>
  <si>
    <t>25.09.2013</t>
  </si>
  <si>
    <t>26.09.2013</t>
  </si>
  <si>
    <t>30.09.2013</t>
  </si>
  <si>
    <t>04.09.2013</t>
  </si>
  <si>
    <t>TOP 070813</t>
  </si>
  <si>
    <t>TOP 140813</t>
  </si>
  <si>
    <t>บัญชี รับ-จ่าย น้ำมัน JET A-1  ประจำเดือน......กันยายน..2556……..</t>
  </si>
  <si>
    <t>บัญชี รับ-จ่าย น้ำมัน JET A-1  ประจำเดือน......ตุลาคม..2556……..</t>
  </si>
  <si>
    <t>TOP 011013</t>
  </si>
  <si>
    <t>ใบเสร็จรับเงินเลขที่ C02100056/0003843</t>
  </si>
  <si>
    <t>ใบเสร็จรับเงินเลขที่ C02100056/0003931</t>
  </si>
  <si>
    <t>20-01-56-00168</t>
  </si>
  <si>
    <t>บัญชี รับ-จ่าย น้ำมัน JET A-1  ประจำเดือน......พฤศจิกายน..2556……..</t>
  </si>
  <si>
    <t>TOP 091013</t>
  </si>
  <si>
    <t>20-01-56-00188</t>
  </si>
  <si>
    <t>บัญชี รับ-จ่าย น้ำมัน JET A-1  ประจำเดือน......ธันวาคม..2556……..</t>
  </si>
  <si>
    <t>บัญชี รับ-จ่าย น้ำมัน JET A-1  ประจำเดือน......มกราคม..2557……..</t>
  </si>
  <si>
    <t>บัญชี รับ-จ่าย น้ำมัน JET A-1  ประจำเดือน......กุมภาพันธ์..2557……..</t>
  </si>
  <si>
    <t>ใบเสร็จรับเงินเลขที่ C02100056/0004122</t>
  </si>
  <si>
    <t>20-01-57-00003</t>
  </si>
  <si>
    <t>TOP 200214</t>
  </si>
  <si>
    <t>บัญชี รับ-จ่าย น้ำมัน JET A-1  ประจำเดือน......มีนาคม..2557……..</t>
  </si>
  <si>
    <t>20-01-57-00013</t>
  </si>
  <si>
    <t>บัญชี รับ-จ่าย น้ำมัน JET A-1  ประจำเดือน......เมษายน..2557……..</t>
  </si>
  <si>
    <t>TOP 100314</t>
  </si>
  <si>
    <t>TOP 190314</t>
  </si>
  <si>
    <t>TOP 280314</t>
  </si>
  <si>
    <t>บัญชี รับ-จ่าย น้ำมัน JET A-1  ประจำเดือน......พฤษภาคม..2557……..</t>
  </si>
  <si>
    <t>TOP 140414</t>
  </si>
  <si>
    <t>TOP 220414</t>
  </si>
  <si>
    <t>TOP 230414</t>
  </si>
  <si>
    <t>TOP 300414</t>
  </si>
  <si>
    <t>ใบเสร็จรับเงินเลขที่ C02100057/0002757</t>
  </si>
  <si>
    <t>20-01-57-00055</t>
  </si>
  <si>
    <t>บัญชี รับ-จ่าย น้ำมัน JET A-1  ประจำเดือน......มิถุนายน..2557……..</t>
  </si>
  <si>
    <t>TOP 170514</t>
  </si>
  <si>
    <t>TOP 030614</t>
  </si>
  <si>
    <t>บัญชี รับ-จ่าย น้ำมัน JET A-1  ประจำเดือน......กรกฎาคม..2557……..</t>
  </si>
  <si>
    <t>GC 120614</t>
  </si>
  <si>
    <t>GC 290614</t>
  </si>
  <si>
    <t>TOP 230714</t>
  </si>
  <si>
    <t>TOP 010814</t>
  </si>
  <si>
    <t>บัญชี รับ-จ่าย น้ำมัน JET A-1  ประจำเดือน......สิงหาคม..2557……..</t>
  </si>
  <si>
    <t>บัญชี รับ-จ่าย น้ำมัน JET A-1  ประจำเดือน......กันยายน..2557……..</t>
  </si>
  <si>
    <t>TOP 090814</t>
  </si>
  <si>
    <t>TOP 160814</t>
  </si>
  <si>
    <t>ใบเสร็จรับเงินเลขที่ C02100057/0004541</t>
  </si>
  <si>
    <t>20-01-57-00127</t>
  </si>
  <si>
    <t>บัญชี รับ-จ่าย น้ำมัน JET A-1  ประจำเดือน......ตุลาคม..2557……..</t>
  </si>
  <si>
    <t>นต.ขก.</t>
  </si>
  <si>
    <t>TOP 240814</t>
  </si>
  <si>
    <t>TOP 120914</t>
  </si>
  <si>
    <t>TOP 280914</t>
  </si>
  <si>
    <t>บัญชี รับ-จ่าย น้ำมัน JET A-1  ประจำเดือน......พฤศจิกายน..2557……..</t>
  </si>
  <si>
    <t>คลัง: 5320 สอ.อุดรธานี</t>
  </si>
  <si>
    <t>ประเภทเที่ยวบิน: Int</t>
  </si>
  <si>
    <t>ประเภทน้ำมัน (Mat. Type) : น้ำมันเติม</t>
  </si>
  <si>
    <t>No.</t>
  </si>
  <si>
    <t>เล่มที่
(Book No.)</t>
  </si>
  <si>
    <t xml:space="preserve">เลขที่ </t>
  </si>
  <si>
    <t>ลูกค้า
(Customer Name)</t>
  </si>
  <si>
    <t>DC</t>
  </si>
  <si>
    <t xml:space="preserve">เที่ยวบิน
(Flight No.) </t>
  </si>
  <si>
    <t>เลขเครื่อง
(Aircraft Regs.)</t>
  </si>
  <si>
    <t>ต้นทาง
(From)</t>
  </si>
  <si>
    <t>ปลายทาง
(To)</t>
  </si>
  <si>
    <t>D/I</t>
  </si>
  <si>
    <t>ผลิตภัณฑ์</t>
  </si>
  <si>
    <t>ปริมาณ
(ลิตร)
Qty</t>
  </si>
  <si>
    <t>ปริมาณที่ L86 F</t>
  </si>
  <si>
    <t>03/11/14</t>
  </si>
  <si>
    <t>0010022656:บจ.เค-ไมล์ แอร์</t>
  </si>
  <si>
    <t>12</t>
  </si>
  <si>
    <t>HS-KMA</t>
  </si>
  <si>
    <t>HAN</t>
  </si>
  <si>
    <t>HKG</t>
  </si>
  <si>
    <t>I</t>
  </si>
  <si>
    <t>JET A-1</t>
  </si>
  <si>
    <t>04/11/14</t>
  </si>
  <si>
    <t>05/11/14</t>
  </si>
  <si>
    <t>06/11/14</t>
  </si>
  <si>
    <t>KMI525</t>
  </si>
  <si>
    <t>08/11/14</t>
  </si>
  <si>
    <t>10/11/14</t>
  </si>
  <si>
    <t>11/11/14</t>
  </si>
  <si>
    <t>12/11/14</t>
  </si>
  <si>
    <t>13/11/14</t>
  </si>
  <si>
    <t>15/11/14</t>
  </si>
  <si>
    <t>17/11/14</t>
  </si>
  <si>
    <t>18/11/14</t>
  </si>
  <si>
    <t>19/11/14</t>
  </si>
  <si>
    <t>20/11/14</t>
  </si>
  <si>
    <t>22/11/14</t>
  </si>
  <si>
    <t>24/11/14</t>
  </si>
  <si>
    <t>25/11/14</t>
  </si>
  <si>
    <t>26/11/14</t>
  </si>
  <si>
    <t>28/11/14</t>
  </si>
  <si>
    <t>29/11/14</t>
  </si>
  <si>
    <t>International</t>
  </si>
  <si>
    <t>01/11/14</t>
  </si>
  <si>
    <t>0010012589:บมจ.สายการบินนกแอร์</t>
  </si>
  <si>
    <t>DD8625</t>
  </si>
  <si>
    <t>CNX</t>
  </si>
  <si>
    <t>D</t>
  </si>
  <si>
    <t>02/11/14</t>
  </si>
  <si>
    <t>0010021814:บจ.ไทย ไลอ้อน เมนทารี</t>
  </si>
  <si>
    <t>SL8591</t>
  </si>
  <si>
    <t>HDY</t>
  </si>
  <si>
    <t>0010005530:บจ.ไทยแอร์เอเชีย</t>
  </si>
  <si>
    <t>FD3171</t>
  </si>
  <si>
    <t>HKT</t>
  </si>
  <si>
    <t>DMK</t>
  </si>
  <si>
    <t>HS-DBO</t>
  </si>
  <si>
    <t>07/11/14</t>
  </si>
  <si>
    <t>09/11/14</t>
  </si>
  <si>
    <t>BKK</t>
  </si>
  <si>
    <t>14/11/14</t>
  </si>
  <si>
    <t>16/11/14</t>
  </si>
  <si>
    <t>21/11/14</t>
  </si>
  <si>
    <t>23/11/14</t>
  </si>
  <si>
    <t>27/11/14</t>
  </si>
  <si>
    <t>HS-DBL</t>
  </si>
  <si>
    <t>30/11/14</t>
  </si>
  <si>
    <t>Domestic</t>
  </si>
  <si>
    <t>Total</t>
  </si>
  <si>
    <t>TOP 021114</t>
  </si>
  <si>
    <t>TOP 071014</t>
  </si>
  <si>
    <t>GC 151014</t>
  </si>
  <si>
    <t>TOP 241014</t>
  </si>
  <si>
    <t>TOP 011114</t>
  </si>
  <si>
    <t>ใบเสร็จรับเงินเลขที่ N00030058/0000579</t>
  </si>
  <si>
    <t>ใบเสร็จรับเงินเลขที่ C02100058/0000104</t>
  </si>
  <si>
    <t>ใบเสร็จรับเงินเลขที่ C02100058/0000255</t>
  </si>
  <si>
    <t>ใบเสร็จรับเงินเลขที่ C02100058/0000449</t>
  </si>
  <si>
    <t>ใบเสร็จรับเงินเลขที่ C02100058/0000559</t>
  </si>
  <si>
    <t>ใบเสร็จรับเงินเลขที่ C02100058/0000572</t>
  </si>
  <si>
    <t>TOP 091114</t>
  </si>
  <si>
    <t>บัญชี รับ-จ่าย น้ำมัน JET A-1  ประจำเดือน......ธันวาคม..2557……..</t>
  </si>
  <si>
    <t>01/12/14</t>
  </si>
  <si>
    <t>02/12/14</t>
  </si>
  <si>
    <t>03/12/14</t>
  </si>
  <si>
    <t>04/12/14</t>
  </si>
  <si>
    <t>06/12/14</t>
  </si>
  <si>
    <t>08/12/14</t>
  </si>
  <si>
    <t>09/12/14</t>
  </si>
  <si>
    <t>10/12/14</t>
  </si>
  <si>
    <t>11/12/14</t>
  </si>
  <si>
    <t>13/12/14</t>
  </si>
  <si>
    <t>15/12/14</t>
  </si>
  <si>
    <t>16/12/14</t>
  </si>
  <si>
    <t>17/12/14</t>
  </si>
  <si>
    <t>18/12/14</t>
  </si>
  <si>
    <t>20/12/14</t>
  </si>
  <si>
    <t>22/12/14</t>
  </si>
  <si>
    <t>23/12/14</t>
  </si>
  <si>
    <t>24/12/14</t>
  </si>
  <si>
    <t>25/12/14</t>
  </si>
  <si>
    <t>27/12/14</t>
  </si>
  <si>
    <t>29/12/14</t>
  </si>
  <si>
    <t>30/12/14</t>
  </si>
  <si>
    <t>05/12/14</t>
  </si>
  <si>
    <t>07/12/14</t>
  </si>
  <si>
    <t>12/12/14</t>
  </si>
  <si>
    <t>14/12/14</t>
  </si>
  <si>
    <t>19/12/14</t>
  </si>
  <si>
    <t>21/12/14</t>
  </si>
  <si>
    <t>26/12/14</t>
  </si>
  <si>
    <t>28/12/14</t>
  </si>
  <si>
    <t>31/12/14</t>
  </si>
  <si>
    <t>TOP 191114</t>
  </si>
  <si>
    <t>TOP 271114</t>
  </si>
  <si>
    <t>TOP</t>
  </si>
  <si>
    <t>TOP 061214</t>
  </si>
  <si>
    <t>ใบเสร็จรับเงินเลขที่ C02100058/0000699</t>
  </si>
  <si>
    <t>ใบเสร็จรับเงินเลขที่ C02100058/0000834</t>
  </si>
  <si>
    <t>ใบเสร็จรับเงินเลขที่ C02100058/0000903</t>
  </si>
  <si>
    <t>บัญชี รับ-จ่าย น้ำมัน JET A-1  ประจำเดือน......มกราคม..2558……..</t>
  </si>
  <si>
    <t>01/01/15</t>
  </si>
  <si>
    <t>03/01/15</t>
  </si>
  <si>
    <t>05/01/15</t>
  </si>
  <si>
    <t>06/01/15</t>
  </si>
  <si>
    <t>07/01/15</t>
  </si>
  <si>
    <t>08/01/15</t>
  </si>
  <si>
    <t>10/01/15</t>
  </si>
  <si>
    <t>12/01/15</t>
  </si>
  <si>
    <t>13/01/15</t>
  </si>
  <si>
    <t>14/01/15</t>
  </si>
  <si>
    <t>15/01/15</t>
  </si>
  <si>
    <t>17/01/15</t>
  </si>
  <si>
    <t>19/01/15</t>
  </si>
  <si>
    <t>20/01/15</t>
  </si>
  <si>
    <t>21/01/15</t>
  </si>
  <si>
    <t>22/01/15</t>
  </si>
  <si>
    <t>24/01/15</t>
  </si>
  <si>
    <t>26/01/15</t>
  </si>
  <si>
    <t>27/01/15</t>
  </si>
  <si>
    <t>28/01/15</t>
  </si>
  <si>
    <t>29/01/15</t>
  </si>
  <si>
    <t>31/01/15</t>
  </si>
  <si>
    <t>02/01/15</t>
  </si>
  <si>
    <t>04/01/15</t>
  </si>
  <si>
    <t>NA</t>
  </si>
  <si>
    <t>09/01/15</t>
  </si>
  <si>
    <t>11/01/15</t>
  </si>
  <si>
    <t>16/01/15</t>
  </si>
  <si>
    <t>18/01/15</t>
  </si>
  <si>
    <t>23/01/15</t>
  </si>
  <si>
    <t>25/01/15</t>
  </si>
  <si>
    <t>30/01/15</t>
  </si>
  <si>
    <t>TOP 141214</t>
  </si>
  <si>
    <t>TOP 221214</t>
  </si>
  <si>
    <t>TOP 080115</t>
  </si>
  <si>
    <t>GC 080115</t>
  </si>
  <si>
    <t>TOP 190115</t>
  </si>
  <si>
    <t>ใบเสร็จรับเงินเลขที่ N00030058/0002479</t>
  </si>
  <si>
    <t>ใบเสร็จรับเงินเลขที่ C02100058/0001071</t>
  </si>
  <si>
    <t>ใบเสร็จรับเงินเลขที่ C02100058/0001164</t>
  </si>
  <si>
    <t>ใบเสร็จรับเงินเลขที่ C02100058/0001270</t>
  </si>
  <si>
    <t>ใบเสร็จรับเงินเลขที่ C02100058/0001491</t>
  </si>
  <si>
    <t>02/02/15</t>
  </si>
  <si>
    <t>03/02/15</t>
  </si>
  <si>
    <t>04/02/15</t>
  </si>
  <si>
    <t>05/02/15</t>
  </si>
  <si>
    <t>07/02/15</t>
  </si>
  <si>
    <t>09/02/15</t>
  </si>
  <si>
    <t>10/02/15</t>
  </si>
  <si>
    <t>11/02/15</t>
  </si>
  <si>
    <t>12/02/15</t>
  </si>
  <si>
    <t>14/02/15</t>
  </si>
  <si>
    <t>16/02/15</t>
  </si>
  <si>
    <t>17/02/15</t>
  </si>
  <si>
    <t>18/02/15</t>
  </si>
  <si>
    <t>19/02/15</t>
  </si>
  <si>
    <t>24/02/15</t>
  </si>
  <si>
    <t>25/02/15</t>
  </si>
  <si>
    <t>26/02/15</t>
  </si>
  <si>
    <t>28/02/15</t>
  </si>
  <si>
    <t>01/02/15</t>
  </si>
  <si>
    <t>06/02/15</t>
  </si>
  <si>
    <t>08/02/15</t>
  </si>
  <si>
    <t>13/02/15</t>
  </si>
  <si>
    <t>15/02/15</t>
  </si>
  <si>
    <t>20/02/15</t>
  </si>
  <si>
    <t>21/02/15</t>
  </si>
  <si>
    <t>22/02/15</t>
  </si>
  <si>
    <t>23/02/15</t>
  </si>
  <si>
    <t>27/02/15</t>
  </si>
  <si>
    <t>บัญชี รับ-จ่าย น้ำมัน JET A-1  ประจำเดือน......กุมภาพันธ์..2558……..</t>
  </si>
  <si>
    <t>TOP 280115</t>
  </si>
  <si>
    <t>อัตราภาษี</t>
  </si>
  <si>
    <t>ใบเสร็จรับเงินเลขที่ C02100058/0001623</t>
  </si>
  <si>
    <t>ใบเสร็จรับเงินเลขที่ C02100058/0001724</t>
  </si>
  <si>
    <t>บัญชี รับ-จ่าย น้ำมัน JET A-1  ประจำเดือน......มีนาคม..2558……..</t>
  </si>
  <si>
    <t>02/03/15</t>
  </si>
  <si>
    <t>03/03/15</t>
  </si>
  <si>
    <t>04/03/15</t>
  </si>
  <si>
    <t>05/03/15</t>
  </si>
  <si>
    <t>07/03/15</t>
  </si>
  <si>
    <t>09/03/15</t>
  </si>
  <si>
    <t>10/03/15</t>
  </si>
  <si>
    <t>11/03/15</t>
  </si>
  <si>
    <t>12/03/15</t>
  </si>
  <si>
    <t>14/03/15</t>
  </si>
  <si>
    <t>16/03/15</t>
  </si>
  <si>
    <t>17/03/15</t>
  </si>
  <si>
    <t>18/03/15</t>
  </si>
  <si>
    <t>19/03/15</t>
  </si>
  <si>
    <t>21/03/15</t>
  </si>
  <si>
    <t>23/03/15</t>
  </si>
  <si>
    <t>24/03/15</t>
  </si>
  <si>
    <t>25/03/15</t>
  </si>
  <si>
    <t>26/03/15</t>
  </si>
  <si>
    <t>28/03/15</t>
  </si>
  <si>
    <t>29/03/15</t>
  </si>
  <si>
    <t>31/03/15</t>
  </si>
  <si>
    <t>01/03/15</t>
  </si>
  <si>
    <t>06/03/15</t>
  </si>
  <si>
    <t>08/03/15</t>
  </si>
  <si>
    <t>13/03/15</t>
  </si>
  <si>
    <t>15/03/15</t>
  </si>
  <si>
    <t>20/03/15</t>
  </si>
  <si>
    <t>22/03/15</t>
  </si>
  <si>
    <t>27/03/15</t>
  </si>
  <si>
    <t>30/03/15</t>
  </si>
  <si>
    <t>นต.ขอนแก่น</t>
  </si>
  <si>
    <t>TOP 070215</t>
  </si>
  <si>
    <t>TOP 150215</t>
  </si>
  <si>
    <t>TOP 240215</t>
  </si>
  <si>
    <t>ใบเสร็จรับเงินเลขที่ C02100058/0001876</t>
  </si>
  <si>
    <t>ใบเสร็จรับเงินเลขที่ C02100058/0001965</t>
  </si>
  <si>
    <t>บัญชี รับ-จ่าย น้ำมัน JET A-1  ประจำเดือน......เมษายน..2558……..</t>
  </si>
  <si>
    <t>01/04/15</t>
  </si>
  <si>
    <t>02/04/15</t>
  </si>
  <si>
    <t>04/04/15</t>
  </si>
  <si>
    <t>06/04/15</t>
  </si>
  <si>
    <t>07/04/15</t>
  </si>
  <si>
    <t>08/04/15</t>
  </si>
  <si>
    <t>09/04/15</t>
  </si>
  <si>
    <t>11/04/15</t>
  </si>
  <si>
    <t>13/04/15</t>
  </si>
  <si>
    <t>14/04/15</t>
  </si>
  <si>
    <t>15/04/15</t>
  </si>
  <si>
    <t>16/04/15</t>
  </si>
  <si>
    <t>18/04/15</t>
  </si>
  <si>
    <t>20/04/15</t>
  </si>
  <si>
    <t>21/04/15</t>
  </si>
  <si>
    <t>22/04/15</t>
  </si>
  <si>
    <t>23/04/15</t>
  </si>
  <si>
    <t>25/04/15</t>
  </si>
  <si>
    <t>27/04/15</t>
  </si>
  <si>
    <t>29/04/15</t>
  </si>
  <si>
    <t>03/04/15</t>
  </si>
  <si>
    <t>05/04/15</t>
  </si>
  <si>
    <t>10/04/15</t>
  </si>
  <si>
    <t>12/04/15</t>
  </si>
  <si>
    <t>HS-DBN</t>
  </si>
  <si>
    <t>17/04/15</t>
  </si>
  <si>
    <t>19/04/15</t>
  </si>
  <si>
    <t>24/04/15</t>
  </si>
  <si>
    <t>26/04/15</t>
  </si>
  <si>
    <t>28/04/15</t>
  </si>
  <si>
    <t>30/04/15</t>
  </si>
  <si>
    <t>TOP 040315</t>
  </si>
  <si>
    <t>TOP 140315</t>
  </si>
  <si>
    <t>TOP 210315</t>
  </si>
  <si>
    <t>TOP 290315</t>
  </si>
  <si>
    <t>ใบเสร็จรับเงินเลขที่ C02100058/0002079</t>
  </si>
  <si>
    <t>ใบเสร็จรับเงินเลขที่ C02100058/0002224</t>
  </si>
  <si>
    <t>ใบเสร็จรับเงินเลขที่ C02100058/0002337</t>
  </si>
  <si>
    <t>ใบเสร็จรับเงินเลขที่ C02100058/0002460</t>
  </si>
  <si>
    <t>บัญชี รับ-จ่าย น้ำมัน JET A-1  ประจำเดือน......พฤษภาคม..2558……..</t>
  </si>
  <si>
    <t>02/05/15</t>
  </si>
  <si>
    <t>04/05/15</t>
  </si>
  <si>
    <t>05/05/15</t>
  </si>
  <si>
    <t>06/05/15</t>
  </si>
  <si>
    <t>07/05/15</t>
  </si>
  <si>
    <t>09/05/15</t>
  </si>
  <si>
    <t>11/05/15</t>
  </si>
  <si>
    <t>12/05/15</t>
  </si>
  <si>
    <t>13/05/15</t>
  </si>
  <si>
    <t>14/05/15</t>
  </si>
  <si>
    <t>16/05/15</t>
  </si>
  <si>
    <t>18/05/15</t>
  </si>
  <si>
    <t>19/05/15</t>
  </si>
  <si>
    <t>20/05/15</t>
  </si>
  <si>
    <t>21/05/15</t>
  </si>
  <si>
    <t>24/05/15</t>
  </si>
  <si>
    <t>25/05/15</t>
  </si>
  <si>
    <t>26/05/15</t>
  </si>
  <si>
    <t>27/05/15</t>
  </si>
  <si>
    <t>28/05/15</t>
  </si>
  <si>
    <t>30/05/15</t>
  </si>
  <si>
    <t>01/05/15</t>
  </si>
  <si>
    <t>03/05/15</t>
  </si>
  <si>
    <t>HS-DBQ</t>
  </si>
  <si>
    <t>08/05/15</t>
  </si>
  <si>
    <t>10/05/15</t>
  </si>
  <si>
    <t>15/05/15</t>
  </si>
  <si>
    <t>17/05/15</t>
  </si>
  <si>
    <t>22/05/15</t>
  </si>
  <si>
    <t>23/05/15</t>
  </si>
  <si>
    <t>29/05/15</t>
  </si>
  <si>
    <t>31/05/15</t>
  </si>
  <si>
    <t>GC 300315</t>
  </si>
  <si>
    <t>TOP 070415</t>
  </si>
  <si>
    <t>TOP 160415</t>
  </si>
  <si>
    <t>ใบเสร็จรับเงินเลขที่ C02100058/0002563</t>
  </si>
  <si>
    <t>ใบเสร็จรับเงินเลขที่ C02100058/0002708</t>
  </si>
  <si>
    <t>ใบเสร็จรับเงินเลขที่ C02100058/0002802</t>
  </si>
  <si>
    <t>ใบเสร็จรับเงินเลขที่ N00030058/0004882</t>
  </si>
  <si>
    <t>บัญชี รับ-จ่าย น้ำมัน JET A-1  ประจำเดือน......มิถุนายน..2558……..</t>
  </si>
  <si>
    <t>01/06/15</t>
  </si>
  <si>
    <t>02/06/15</t>
  </si>
  <si>
    <t>03/06/15</t>
  </si>
  <si>
    <t>04/06/15</t>
  </si>
  <si>
    <t>06/06/15</t>
  </si>
  <si>
    <t>08/06/15</t>
  </si>
  <si>
    <t>10/06/15</t>
  </si>
  <si>
    <t>11/06/15</t>
  </si>
  <si>
    <t>13/06/15</t>
  </si>
  <si>
    <t>15/06/15</t>
  </si>
  <si>
    <t>16/06/15</t>
  </si>
  <si>
    <t>17/06/15</t>
  </si>
  <si>
    <t>18/06/15</t>
  </si>
  <si>
    <t>20/06/15</t>
  </si>
  <si>
    <t>22/06/15</t>
  </si>
  <si>
    <t>23/06/15</t>
  </si>
  <si>
    <t>24/06/15</t>
  </si>
  <si>
    <t>25/06/15</t>
  </si>
  <si>
    <t>27/06/15</t>
  </si>
  <si>
    <t>29/06/15</t>
  </si>
  <si>
    <t>30/06/15</t>
  </si>
  <si>
    <t>05/06/15</t>
  </si>
  <si>
    <t>07/06/15</t>
  </si>
  <si>
    <t>09/06/15</t>
  </si>
  <si>
    <t>HS-DBA</t>
  </si>
  <si>
    <t>12/06/15</t>
  </si>
  <si>
    <t>14/06/15</t>
  </si>
  <si>
    <t>19/06/15</t>
  </si>
  <si>
    <t>21/06/15</t>
  </si>
  <si>
    <t>26/06/15</t>
  </si>
  <si>
    <t>28/06/15</t>
  </si>
  <si>
    <t>TOP 240415</t>
  </si>
  <si>
    <t>TOP 030515</t>
  </si>
  <si>
    <t>TOP 120515</t>
  </si>
  <si>
    <t>TOP 210515</t>
  </si>
  <si>
    <t>TOP 290515</t>
  </si>
  <si>
    <t>ใบเสร็จรับเงินเลขที่ C02100058/0002897</t>
  </si>
  <si>
    <t>ใบเสร็จรับเงินเลขที่ C02100058/0002999</t>
  </si>
  <si>
    <t>ใบเสร็จรับเงินเลขที่ C02100058/0003121</t>
  </si>
  <si>
    <t>บัญชี รับ-จ่าย น้ำมัน JET A-1  ประจำเดือน......กรกฎาคม..2558……..</t>
  </si>
  <si>
    <t>01/07/15</t>
  </si>
  <si>
    <t>02/07/15</t>
  </si>
  <si>
    <t>04/07/15</t>
  </si>
  <si>
    <t>11/07/15</t>
  </si>
  <si>
    <t>13/07/15</t>
  </si>
  <si>
    <t>14/07/15</t>
  </si>
  <si>
    <t>15/07/15</t>
  </si>
  <si>
    <t>16/07/15</t>
  </si>
  <si>
    <t>18/07/15</t>
  </si>
  <si>
    <t>20/07/15</t>
  </si>
  <si>
    <t>21/07/15</t>
  </si>
  <si>
    <t>22/07/15</t>
  </si>
  <si>
    <t>23/07/15</t>
  </si>
  <si>
    <t>25/07/15</t>
  </si>
  <si>
    <t>27/07/15</t>
  </si>
  <si>
    <t>28/07/15</t>
  </si>
  <si>
    <t>29/07/15</t>
  </si>
  <si>
    <t>30/07/15</t>
  </si>
  <si>
    <t>HS-DBJ</t>
  </si>
  <si>
    <t>03/07/15</t>
  </si>
  <si>
    <t>05/07/15</t>
  </si>
  <si>
    <t>06/07/15</t>
  </si>
  <si>
    <t>07/07/15</t>
  </si>
  <si>
    <t>HS-DBH</t>
  </si>
  <si>
    <t>08/07/15</t>
  </si>
  <si>
    <t>09/07/15</t>
  </si>
  <si>
    <t>10/07/15</t>
  </si>
  <si>
    <t>12/07/15</t>
  </si>
  <si>
    <t>17/07/15</t>
  </si>
  <si>
    <t>19/07/15</t>
  </si>
  <si>
    <t>24/07/15</t>
  </si>
  <si>
    <t>26/07/15</t>
  </si>
  <si>
    <t>31/07/15</t>
  </si>
  <si>
    <t>TOP 300515</t>
  </si>
  <si>
    <t>TOP 070615</t>
  </si>
  <si>
    <t>TOP 160615</t>
  </si>
  <si>
    <t>TOP 250615</t>
  </si>
  <si>
    <t>TOP 030715</t>
  </si>
  <si>
    <t>ใบเสร็จรับเงินเลขที่ C02100058/0003238</t>
  </si>
  <si>
    <t>ใบเสร็จรับเงินเลขที่ C02100058/0003310</t>
  </si>
  <si>
    <t>ใบเสร็จรับเงินเลขที่ C02100058/0003329</t>
  </si>
  <si>
    <t>ใบเสร็จรับเงินเลขที่ C02100058/0003483</t>
  </si>
  <si>
    <t>ใบเสร็จรับเงินเลขที่ C02100058/0003594</t>
  </si>
  <si>
    <t>บัญชี รับ-จ่าย น้ำมัน JET A-1  ประจำเดือน......สิงหาคม..2558……..</t>
  </si>
  <si>
    <t>01/08/15</t>
  </si>
  <si>
    <t>03/08/15</t>
  </si>
  <si>
    <t>04/08/15</t>
  </si>
  <si>
    <t>05/08/15</t>
  </si>
  <si>
    <t>06/08/15</t>
  </si>
  <si>
    <t>11</t>
  </si>
  <si>
    <t>08/08/15</t>
  </si>
  <si>
    <t>09/08/15</t>
  </si>
  <si>
    <t>10/08/15</t>
  </si>
  <si>
    <t>11/08/15</t>
  </si>
  <si>
    <t>12/08/15</t>
  </si>
  <si>
    <t>13/08/15</t>
  </si>
  <si>
    <t>15/08/15</t>
  </si>
  <si>
    <t>17/08/15</t>
  </si>
  <si>
    <t>18/08/15</t>
  </si>
  <si>
    <t>19/08/15</t>
  </si>
  <si>
    <t>20/08/15</t>
  </si>
  <si>
    <t>22/08/15</t>
  </si>
  <si>
    <t>24/08/15</t>
  </si>
  <si>
    <t>25/08/15</t>
  </si>
  <si>
    <t>26/08/15</t>
  </si>
  <si>
    <t>27/08/15</t>
  </si>
  <si>
    <t>29/08/15</t>
  </si>
  <si>
    <t>31/08/15</t>
  </si>
  <si>
    <t>02/08/15</t>
  </si>
  <si>
    <t>HS-LUH</t>
  </si>
  <si>
    <t>07/08/15</t>
  </si>
  <si>
    <t>14/08/15</t>
  </si>
  <si>
    <t>16/08/15</t>
  </si>
  <si>
    <t>HS-BBE</t>
  </si>
  <si>
    <t>21/08/15</t>
  </si>
  <si>
    <t>HS-LUI</t>
  </si>
  <si>
    <t>23/08/15</t>
  </si>
  <si>
    <t>28/08/15</t>
  </si>
  <si>
    <t>30/08/15</t>
  </si>
  <si>
    <t>TOP 110715</t>
  </si>
  <si>
    <t>TOP 180715</t>
  </si>
  <si>
    <t>TOP 260715</t>
  </si>
  <si>
    <t>ใบเสร็จรับเงินเลขที่ C02100058/0003683</t>
  </si>
  <si>
    <t>ใบเสร็จรับเงินเลขที่ C02100058/0003767</t>
  </si>
  <si>
    <t>ใบเสร็จรับเงินเลขที่ C02100058/0003925</t>
  </si>
  <si>
    <t>ใบเสร็จรับเงินเลขที่ C02100058/0004026</t>
  </si>
  <si>
    <t>01/09/15</t>
  </si>
  <si>
    <t>02/09/15</t>
  </si>
  <si>
    <t>03/09/15</t>
  </si>
  <si>
    <t>05/09/15</t>
  </si>
  <si>
    <t>07/09/15</t>
  </si>
  <si>
    <t>08/09/15</t>
  </si>
  <si>
    <t>09/09/15</t>
  </si>
  <si>
    <t>10/09/15</t>
  </si>
  <si>
    <t>12/09/15</t>
  </si>
  <si>
    <t>14/09/15</t>
  </si>
  <si>
    <t>15/09/15</t>
  </si>
  <si>
    <t>16/09/15</t>
  </si>
  <si>
    <t>17/09/15</t>
  </si>
  <si>
    <t>19/09/15</t>
  </si>
  <si>
    <t>21/09/15</t>
  </si>
  <si>
    <t>22/09/15</t>
  </si>
  <si>
    <t>23/09/15</t>
  </si>
  <si>
    <t>24/09/15</t>
  </si>
  <si>
    <t>26/09/15</t>
  </si>
  <si>
    <t>28/09/15</t>
  </si>
  <si>
    <t>29/09/15</t>
  </si>
  <si>
    <t>30/09/15</t>
  </si>
  <si>
    <t>570335</t>
  </si>
  <si>
    <t>04/09/15</t>
  </si>
  <si>
    <t>06/09/15</t>
  </si>
  <si>
    <t>11/09/15</t>
  </si>
  <si>
    <t>13/09/15</t>
  </si>
  <si>
    <t>18/09/15</t>
  </si>
  <si>
    <t>HS-BBG</t>
  </si>
  <si>
    <t>20/09/15</t>
  </si>
  <si>
    <t>25/09/15</t>
  </si>
  <si>
    <t>27/09/15</t>
  </si>
  <si>
    <t>570334</t>
  </si>
  <si>
    <t>KKC</t>
  </si>
  <si>
    <t>บัญชี รับ-จ่าย น้ำมัน JET A-1  ประจำเดือน......กันยายน..2558……..</t>
  </si>
  <si>
    <t>TOP 030815</t>
  </si>
  <si>
    <t>TOP 120815</t>
  </si>
  <si>
    <t>TOP 200815</t>
  </si>
  <si>
    <t>TOP 280815</t>
  </si>
  <si>
    <t>GC 210815</t>
  </si>
  <si>
    <t>ใบเสร็จรับเงินเลขที่ C02100058/0004091</t>
  </si>
  <si>
    <t>ใบเสร็จรับเงินเลขที่ C02100058/0004212</t>
  </si>
  <si>
    <t>ใบเสร็จรับเงินเลขที่ C02100058/0004380</t>
  </si>
  <si>
    <t>บัญชี รับ-จ่าย น้ำมัน JET A-1  ประจำเดือน......ตุลาคม..2558……..</t>
  </si>
  <si>
    <t>01/10/15</t>
  </si>
  <si>
    <t>08/10/15</t>
  </si>
  <si>
    <t>10/10/15</t>
  </si>
  <si>
    <t>12/10/15</t>
  </si>
  <si>
    <t>13/10/15</t>
  </si>
  <si>
    <t>14/10/15</t>
  </si>
  <si>
    <t>15/10/15</t>
  </si>
  <si>
    <t>17/10/15</t>
  </si>
  <si>
    <t>18/10/15</t>
  </si>
  <si>
    <t>19/10/15</t>
  </si>
  <si>
    <t>20/10/15</t>
  </si>
  <si>
    <t>21/10/15</t>
  </si>
  <si>
    <t>22/10/15</t>
  </si>
  <si>
    <t>24/10/15</t>
  </si>
  <si>
    <t>26/10/15</t>
  </si>
  <si>
    <t>570342</t>
  </si>
  <si>
    <t>27/10/15</t>
  </si>
  <si>
    <t>28/10/15</t>
  </si>
  <si>
    <t>N/A</t>
  </si>
  <si>
    <t>UTH</t>
  </si>
  <si>
    <t>29/10/15</t>
  </si>
  <si>
    <t>31/10/15</t>
  </si>
  <si>
    <t>02/10/15</t>
  </si>
  <si>
    <t>03/10/15</t>
  </si>
  <si>
    <t>HS-DBC</t>
  </si>
  <si>
    <t>04/10/15</t>
  </si>
  <si>
    <t>05/10/15</t>
  </si>
  <si>
    <t>HS-BBB</t>
  </si>
  <si>
    <t>06/10/15</t>
  </si>
  <si>
    <t>07/10/15</t>
  </si>
  <si>
    <t>HS-DBG</t>
  </si>
  <si>
    <t>09/10/15</t>
  </si>
  <si>
    <t>0010022249:บจ.ไทยสมายล์แอร์เวย์</t>
  </si>
  <si>
    <t>HS-DBB</t>
  </si>
  <si>
    <t>11/10/15</t>
  </si>
  <si>
    <t>HS-BBH</t>
  </si>
  <si>
    <t>HS-LUJ</t>
  </si>
  <si>
    <t>16/10/15</t>
  </si>
  <si>
    <t>WE009</t>
  </si>
  <si>
    <t>HS-TXJ</t>
  </si>
  <si>
    <t>HS-BBI</t>
  </si>
  <si>
    <t>FD3355</t>
  </si>
  <si>
    <t>23/10/15</t>
  </si>
  <si>
    <t>25/10/15</t>
  </si>
  <si>
    <t>HS-LUK</t>
  </si>
  <si>
    <t>570343</t>
  </si>
  <si>
    <t>HS-DBE</t>
  </si>
  <si>
    <t>30/10/15</t>
  </si>
  <si>
    <t>TOP 050915</t>
  </si>
  <si>
    <t>TOP 130915</t>
  </si>
  <si>
    <t>TOP 220915</t>
  </si>
  <si>
    <t>TOP 290915</t>
  </si>
  <si>
    <t>ใบเสร็จรับเงินเลขที่ N00030058/0008987</t>
  </si>
  <si>
    <t>ใบเสร็จรับเงินเลขที่ C02100058/0004476</t>
  </si>
  <si>
    <t>ใบเสร็จรับเงินเลขที่ C02100058/0004556</t>
  </si>
  <si>
    <t>ใบเสร็จรับเงินเลขที่ C02100058/0004678</t>
  </si>
  <si>
    <t>วันที่: 01/11/2015        ถึง : 30/11/2015</t>
  </si>
  <si>
    <t>02/11/15</t>
  </si>
  <si>
    <t>016700</t>
  </si>
  <si>
    <t>03/11/15</t>
  </si>
  <si>
    <t>016750</t>
  </si>
  <si>
    <t>04/11/15</t>
  </si>
  <si>
    <t>570344</t>
  </si>
  <si>
    <t>017157</t>
  </si>
  <si>
    <t>05/11/15</t>
  </si>
  <si>
    <t>017075</t>
  </si>
  <si>
    <t>07/11/15</t>
  </si>
  <si>
    <t>017159</t>
  </si>
  <si>
    <t>09/11/15</t>
  </si>
  <si>
    <t>017165</t>
  </si>
  <si>
    <t>10/11/15</t>
  </si>
  <si>
    <t>017169</t>
  </si>
  <si>
    <t>11/11/15</t>
  </si>
  <si>
    <t>017170</t>
  </si>
  <si>
    <t>12/11/15</t>
  </si>
  <si>
    <t>017175</t>
  </si>
  <si>
    <t>14/11/15</t>
  </si>
  <si>
    <t>017179</t>
  </si>
  <si>
    <t>16/11/15</t>
  </si>
  <si>
    <t>017184</t>
  </si>
  <si>
    <t>17/11/15</t>
  </si>
  <si>
    <t>017187</t>
  </si>
  <si>
    <t>18/11/15</t>
  </si>
  <si>
    <t>570345</t>
  </si>
  <si>
    <t>017201</t>
  </si>
  <si>
    <t>19/11/15</t>
  </si>
  <si>
    <t>017202</t>
  </si>
  <si>
    <t>21/11/15</t>
  </si>
  <si>
    <t>017196</t>
  </si>
  <si>
    <t>23/11/15</t>
  </si>
  <si>
    <t>017118</t>
  </si>
  <si>
    <t>24/11/15</t>
  </si>
  <si>
    <t>017198</t>
  </si>
  <si>
    <t>25/11/15</t>
  </si>
  <si>
    <t>017199</t>
  </si>
  <si>
    <t>26/11/15</t>
  </si>
  <si>
    <t>017200</t>
  </si>
  <si>
    <t>28/11/15</t>
  </si>
  <si>
    <t>580091</t>
  </si>
  <si>
    <t>004508</t>
  </si>
  <si>
    <t>30/11/15</t>
  </si>
  <si>
    <t>017220</t>
  </si>
  <si>
    <t>01/11/15</t>
  </si>
  <si>
    <t>017108</t>
  </si>
  <si>
    <t>WE005</t>
  </si>
  <si>
    <t>017109</t>
  </si>
  <si>
    <t>017110</t>
  </si>
  <si>
    <t>017151</t>
  </si>
  <si>
    <t>DD9215</t>
  </si>
  <si>
    <t>017152</t>
  </si>
  <si>
    <t>017153</t>
  </si>
  <si>
    <t>017154</t>
  </si>
  <si>
    <t>017155</t>
  </si>
  <si>
    <t>017072</t>
  </si>
  <si>
    <t>HS-ABH</t>
  </si>
  <si>
    <t>017156</t>
  </si>
  <si>
    <t>017111</t>
  </si>
  <si>
    <t>017112</t>
  </si>
  <si>
    <t>017073</t>
  </si>
  <si>
    <t>017074</t>
  </si>
  <si>
    <t>06/11/15</t>
  </si>
  <si>
    <t>017076</t>
  </si>
  <si>
    <t>017077</t>
  </si>
  <si>
    <t>017113</t>
  </si>
  <si>
    <t>017114</t>
  </si>
  <si>
    <t>017115</t>
  </si>
  <si>
    <t>08/11/15</t>
  </si>
  <si>
    <t>017116</t>
  </si>
  <si>
    <t>DD9201</t>
  </si>
  <si>
    <t>017117</t>
  </si>
  <si>
    <t>SL8601</t>
  </si>
  <si>
    <t>HS-LTJ</t>
  </si>
  <si>
    <t>017160</t>
  </si>
  <si>
    <t>017161</t>
  </si>
  <si>
    <t>017162</t>
  </si>
  <si>
    <t>017163</t>
  </si>
  <si>
    <t>017164</t>
  </si>
  <si>
    <t>017166</t>
  </si>
  <si>
    <t>0010004547:กรมแผนที่ทหาร</t>
  </si>
  <si>
    <t>93308</t>
  </si>
  <si>
    <t>017167</t>
  </si>
  <si>
    <t>HS-DBT</t>
  </si>
  <si>
    <t>017171</t>
  </si>
  <si>
    <t>017172</t>
  </si>
  <si>
    <t>017173</t>
  </si>
  <si>
    <t>0010021021:AML Thai Operations</t>
  </si>
  <si>
    <t>HS-SLC</t>
  </si>
  <si>
    <t>017174</t>
  </si>
  <si>
    <t>HS-DBF</t>
  </si>
  <si>
    <t>13/11/15</t>
  </si>
  <si>
    <t>017176</t>
  </si>
  <si>
    <t>017177</t>
  </si>
  <si>
    <t>017178</t>
  </si>
  <si>
    <t>HS-TXH</t>
  </si>
  <si>
    <t>017180</t>
  </si>
  <si>
    <t>017181</t>
  </si>
  <si>
    <t>15/11/15</t>
  </si>
  <si>
    <t>017182</t>
  </si>
  <si>
    <t>017183</t>
  </si>
  <si>
    <t>017185</t>
  </si>
  <si>
    <t>017186</t>
  </si>
  <si>
    <t>017188</t>
  </si>
  <si>
    <t>017192</t>
  </si>
  <si>
    <t>017193</t>
  </si>
  <si>
    <t>017189</t>
  </si>
  <si>
    <t>0010005066:กองบินตำรวจ</t>
  </si>
  <si>
    <t>2209</t>
  </si>
  <si>
    <t>017190</t>
  </si>
  <si>
    <t>017191</t>
  </si>
  <si>
    <t>017194</t>
  </si>
  <si>
    <t>HS-DBM</t>
  </si>
  <si>
    <t>20/11/15</t>
  </si>
  <si>
    <t>017203</t>
  </si>
  <si>
    <t>017204</t>
  </si>
  <si>
    <t>017195</t>
  </si>
  <si>
    <t>017197</t>
  </si>
  <si>
    <t>22/11/15</t>
  </si>
  <si>
    <t>017205</t>
  </si>
  <si>
    <t>93305</t>
  </si>
  <si>
    <t>017206</t>
  </si>
  <si>
    <t>017207</t>
  </si>
  <si>
    <t>017208</t>
  </si>
  <si>
    <t>017209</t>
  </si>
  <si>
    <t>017210</t>
  </si>
  <si>
    <t>004501</t>
  </si>
  <si>
    <t>017211</t>
  </si>
  <si>
    <t>017212</t>
  </si>
  <si>
    <t>017119</t>
  </si>
  <si>
    <t>004502</t>
  </si>
  <si>
    <t>004503</t>
  </si>
  <si>
    <t>017213</t>
  </si>
  <si>
    <t>27/11/15</t>
  </si>
  <si>
    <t>004504</t>
  </si>
  <si>
    <t>FD2002</t>
  </si>
  <si>
    <t>UTP</t>
  </si>
  <si>
    <t>004505</t>
  </si>
  <si>
    <t>004506</t>
  </si>
  <si>
    <t>017214</t>
  </si>
  <si>
    <t>017215</t>
  </si>
  <si>
    <t>017216</t>
  </si>
  <si>
    <t>004507</t>
  </si>
  <si>
    <t>29/11/15</t>
  </si>
  <si>
    <t>004509</t>
  </si>
  <si>
    <t>004510</t>
  </si>
  <si>
    <t>017217</t>
  </si>
  <si>
    <t>017218</t>
  </si>
  <si>
    <t>017219</t>
  </si>
  <si>
    <t>น้ำมันฝาก</t>
  </si>
  <si>
    <t>บัญชี รับ-จ่าย น้ำมัน JET A-1  ประจำเดือน......พฤศจิกายน..2558……..</t>
  </si>
  <si>
    <t>GC 061015</t>
  </si>
  <si>
    <t>TOP 151015</t>
  </si>
  <si>
    <t>TOP 241015</t>
  </si>
  <si>
    <t>ใบเสร็จรับเงินเลขที่ N0030059/0000450</t>
  </si>
  <si>
    <t>ใบเสร็จรับเงินเลขที่ C02100058/0004798</t>
  </si>
  <si>
    <t>ใบเสร็จรับเงินเลขที่ C02100059/0000017</t>
  </si>
  <si>
    <t>ใบเสร็จรับเงินเลขที่ C02100058/0000093</t>
  </si>
  <si>
    <t>ใบเสร็จรับเงินเลขที่ N02100059/0000139</t>
  </si>
  <si>
    <t>01/12/15</t>
  </si>
  <si>
    <t>02/12/15</t>
  </si>
  <si>
    <t>03/12/15</t>
  </si>
  <si>
    <t>04/12/15</t>
  </si>
  <si>
    <t>05/12/15</t>
  </si>
  <si>
    <t>06/12/15</t>
  </si>
  <si>
    <t>07/12/15</t>
  </si>
  <si>
    <t>08/12/15</t>
  </si>
  <si>
    <t>09/12/15</t>
  </si>
  <si>
    <t>10/12/15</t>
  </si>
  <si>
    <t>11/12/15</t>
  </si>
  <si>
    <t>12/12/15</t>
  </si>
  <si>
    <t>13/12/15</t>
  </si>
  <si>
    <t>14/12/15</t>
  </si>
  <si>
    <t>15/12/15</t>
  </si>
  <si>
    <t>16/12/15</t>
  </si>
  <si>
    <t>17/12/15</t>
  </si>
  <si>
    <t>18/12/15</t>
  </si>
  <si>
    <t>19/12/15</t>
  </si>
  <si>
    <t>20/12/15</t>
  </si>
  <si>
    <t>21/12/15</t>
  </si>
  <si>
    <t>22/12/15</t>
  </si>
  <si>
    <t>23/12/15</t>
  </si>
  <si>
    <t>24/12/15</t>
  </si>
  <si>
    <t>25/12/15</t>
  </si>
  <si>
    <t>26/12/15</t>
  </si>
  <si>
    <t>27/12/15</t>
  </si>
  <si>
    <t>28/12/15</t>
  </si>
  <si>
    <t>29/12/15</t>
  </si>
  <si>
    <t>30/12/15</t>
  </si>
  <si>
    <t>GC 091115</t>
  </si>
  <si>
    <t>TOP 101115</t>
  </si>
  <si>
    <t>TOP 281115</t>
  </si>
  <si>
    <t>GC 281115</t>
  </si>
  <si>
    <t>TOP071215</t>
  </si>
  <si>
    <t>TOP161215</t>
  </si>
  <si>
    <t>บัญชี รับ-จ่าย น้ำมัน JET A-1  ประจำเดือน......ธันวาคม..2558……..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</si>
</sst>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[$-107041E]d\ mmm\ yy;@"/>
    <numFmt numFmtId="189" formatCode="_-* #,##0.0000_-;\-* #,##0.0000_-;_-* &quot;-&quot;??_-;_-@_-"/>
    <numFmt numFmtId="190" formatCode="#,##0;\(#,##0\)"/>
    <numFmt numFmtId="191" formatCode="_ * #,##0.00_)_ฃ_ ;_ * \(#,##0.00\)_ฃ_ ;_ * &quot;-&quot;??_)_ฃ_ ;_ @_ "/>
    <numFmt numFmtId="192" formatCode="#,##0\ &quot;F&quot;;[Red]\-#,##0\ &quot;F&quot;"/>
    <numFmt numFmtId="193" formatCode="0.00_)"/>
    <numFmt numFmtId="194" formatCode="_-* #,##0.0_-;\-* #,##0.0_-;_-* &quot;-&quot;??_-;_-@_-"/>
    <numFmt numFmtId="195" formatCode="[$-1010000]d/m/yy;@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9"/>
      <name val="Tahoma"/>
      <family val="2"/>
      <scheme val="major"/>
    </font>
    <font>
      <sz val="9"/>
      <name val="Tahoma"/>
      <family val="2"/>
      <scheme val="major"/>
    </font>
    <font>
      <sz val="16"/>
      <name val="Angsana New"/>
      <family val="1"/>
    </font>
    <font>
      <i/>
      <sz val="9"/>
      <name val="Tahoma"/>
      <family val="2"/>
      <scheme val="major"/>
    </font>
    <font>
      <sz val="10"/>
      <name val="Times New Roman"/>
      <family val="1"/>
    </font>
    <font>
      <sz val="14"/>
      <name val="AngsanaUPC"/>
      <family val="1"/>
      <charset val="222"/>
    </font>
    <font>
      <b/>
      <i/>
      <sz val="16"/>
      <name val="Helv"/>
    </font>
    <font>
      <sz val="11"/>
      <color theme="1"/>
      <name val="Tahoma"/>
      <family val="2"/>
      <scheme val="minor"/>
    </font>
    <font>
      <sz val="9"/>
      <name val="Cambria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5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0" fontId="5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7" fillId="0" borderId="0"/>
    <xf numFmtId="191" fontId="8" fillId="0" borderId="0"/>
    <xf numFmtId="192" fontId="8" fillId="0" borderId="0"/>
    <xf numFmtId="193" fontId="9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</xf>
    <xf numFmtId="43" fontId="13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9">
    <xf numFmtId="0" fontId="0" fillId="0" borderId="0" xfId="0"/>
    <xf numFmtId="0" fontId="3" fillId="0" borderId="0" xfId="2" applyFont="1"/>
    <xf numFmtId="0" fontId="4" fillId="0" borderId="0" xfId="2" applyFont="1" applyAlignment="1"/>
    <xf numFmtId="187" fontId="4" fillId="0" borderId="0" xfId="3" applyNumberFormat="1" applyFont="1"/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0" xfId="2" applyFont="1" applyBorder="1"/>
    <xf numFmtId="187" fontId="3" fillId="0" borderId="0" xfId="3" applyNumberFormat="1" applyFont="1" applyBorder="1" applyAlignment="1">
      <alignment horizontal="center"/>
    </xf>
    <xf numFmtId="187" fontId="4" fillId="0" borderId="0" xfId="3" applyNumberFormat="1" applyFont="1" applyBorder="1" applyAlignment="1">
      <alignment horizontal="center"/>
    </xf>
    <xf numFmtId="187" fontId="4" fillId="0" borderId="0" xfId="3" applyNumberFormat="1" applyFont="1" applyBorder="1"/>
    <xf numFmtId="187" fontId="3" fillId="2" borderId="2" xfId="3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187" fontId="3" fillId="2" borderId="3" xfId="3" applyNumberFormat="1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4" xfId="2" applyFont="1" applyFill="1" applyBorder="1" applyAlignment="1"/>
    <xf numFmtId="187" fontId="3" fillId="2" borderId="4" xfId="3" applyNumberFormat="1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 vertical="center"/>
    </xf>
    <xf numFmtId="14" fontId="4" fillId="0" borderId="6" xfId="2" quotePrefix="1" applyNumberFormat="1" applyFont="1" applyFill="1" applyBorder="1" applyAlignment="1">
      <alignment horizontal="center" vertical="center"/>
    </xf>
    <xf numFmtId="187" fontId="4" fillId="0" borderId="6" xfId="3" applyNumberFormat="1" applyFont="1" applyFill="1" applyBorder="1" applyAlignment="1">
      <alignment horizontal="right"/>
    </xf>
    <xf numFmtId="15" fontId="4" fillId="0" borderId="6" xfId="2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187" fontId="4" fillId="0" borderId="5" xfId="3" applyNumberFormat="1" applyFont="1" applyFill="1" applyBorder="1" applyAlignment="1">
      <alignment horizontal="right"/>
    </xf>
    <xf numFmtId="0" fontId="4" fillId="0" borderId="5" xfId="2" quotePrefix="1" applyFont="1" applyFill="1" applyBorder="1" applyAlignment="1">
      <alignment horizontal="center" vertical="center"/>
    </xf>
    <xf numFmtId="15" fontId="4" fillId="0" borderId="5" xfId="2" applyNumberFormat="1" applyFont="1" applyFill="1" applyBorder="1" applyAlignment="1">
      <alignment horizontal="center" vertical="center"/>
    </xf>
    <xf numFmtId="49" fontId="4" fillId="0" borderId="5" xfId="2" applyNumberFormat="1" applyFont="1" applyFill="1" applyBorder="1" applyAlignment="1">
      <alignment horizontal="center" vertical="center"/>
    </xf>
    <xf numFmtId="0" fontId="4" fillId="0" borderId="5" xfId="4" applyFont="1" applyFill="1" applyBorder="1" applyAlignment="1">
      <alignment horizontal="center" vertical="center"/>
    </xf>
    <xf numFmtId="15" fontId="4" fillId="0" borderId="5" xfId="2" quotePrefix="1" applyNumberFormat="1" applyFont="1" applyFill="1" applyBorder="1" applyAlignment="1">
      <alignment horizontal="center" vertical="center"/>
    </xf>
    <xf numFmtId="2" fontId="4" fillId="0" borderId="5" xfId="2" applyNumberFormat="1" applyFont="1" applyFill="1" applyBorder="1" applyAlignment="1">
      <alignment horizontal="center" vertical="center"/>
    </xf>
    <xf numFmtId="0" fontId="4" fillId="0" borderId="5" xfId="4" applyNumberFormat="1" applyFont="1" applyFill="1" applyBorder="1" applyAlignment="1">
      <alignment horizontal="center" vertical="center"/>
    </xf>
    <xf numFmtId="2" fontId="4" fillId="0" borderId="5" xfId="2" quotePrefix="1" applyNumberFormat="1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15" fontId="4" fillId="0" borderId="7" xfId="2" quotePrefix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87" fontId="3" fillId="2" borderId="1" xfId="3" applyNumberFormat="1" applyFont="1" applyFill="1" applyBorder="1" applyAlignment="1">
      <alignment horizontal="right"/>
    </xf>
    <xf numFmtId="14" fontId="3" fillId="2" borderId="1" xfId="2" applyNumberFormat="1" applyFont="1" applyFill="1" applyBorder="1" applyAlignment="1">
      <alignment horizontal="center" vertical="center"/>
    </xf>
    <xf numFmtId="187" fontId="4" fillId="2" borderId="1" xfId="3" applyNumberFormat="1" applyFont="1" applyFill="1" applyBorder="1" applyAlignment="1">
      <alignment horizontal="center" vertical="center"/>
    </xf>
    <xf numFmtId="187" fontId="3" fillId="2" borderId="1" xfId="3" applyNumberFormat="1" applyFont="1" applyFill="1" applyBorder="1" applyAlignment="1">
      <alignment horizontal="center" vertical="center"/>
    </xf>
    <xf numFmtId="38" fontId="4" fillId="0" borderId="0" xfId="2" applyNumberFormat="1" applyFont="1"/>
    <xf numFmtId="2" fontId="4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right"/>
    </xf>
    <xf numFmtId="43" fontId="4" fillId="0" borderId="0" xfId="3" applyFont="1" applyFill="1" applyBorder="1" applyAlignment="1">
      <alignment horizontal="center"/>
    </xf>
    <xf numFmtId="187" fontId="4" fillId="0" borderId="0" xfId="3" applyNumberFormat="1" applyFont="1" applyFill="1" applyBorder="1" applyAlignment="1">
      <alignment horizontal="center"/>
    </xf>
    <xf numFmtId="188" fontId="4" fillId="0" borderId="0" xfId="2" applyNumberFormat="1" applyFont="1" applyFill="1" applyBorder="1" applyAlignment="1">
      <alignment horizontal="center"/>
    </xf>
    <xf numFmtId="187" fontId="4" fillId="0" borderId="0" xfId="3" applyNumberFormat="1" applyFont="1" applyFill="1" applyBorder="1"/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187" fontId="4" fillId="0" borderId="0" xfId="3" applyNumberFormat="1" applyFont="1" applyFill="1" applyBorder="1" applyAlignment="1">
      <alignment horizontal="center" vertical="center"/>
    </xf>
    <xf numFmtId="187" fontId="4" fillId="0" borderId="1" xfId="2" applyNumberFormat="1" applyFont="1" applyFill="1" applyBorder="1" applyAlignment="1">
      <alignment horizontal="right"/>
    </xf>
    <xf numFmtId="187" fontId="4" fillId="0" borderId="1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87" fontId="4" fillId="0" borderId="0" xfId="2" applyNumberFormat="1" applyFont="1" applyBorder="1"/>
    <xf numFmtId="187" fontId="3" fillId="2" borderId="1" xfId="2" applyNumberFormat="1" applyFont="1" applyFill="1" applyBorder="1" applyAlignment="1">
      <alignment horizontal="right"/>
    </xf>
    <xf numFmtId="187" fontId="4" fillId="0" borderId="0" xfId="2" applyNumberFormat="1" applyFont="1" applyFill="1" applyBorder="1" applyAlignment="1">
      <alignment horizontal="left"/>
    </xf>
    <xf numFmtId="187" fontId="4" fillId="0" borderId="0" xfId="2" applyNumberFormat="1" applyFont="1" applyFill="1" applyBorder="1" applyAlignment="1">
      <alignment horizontal="center" vertical="center"/>
    </xf>
    <xf numFmtId="187" fontId="4" fillId="0" borderId="0" xfId="2" applyNumberFormat="1" applyFont="1" applyFill="1" applyBorder="1" applyAlignment="1">
      <alignment horizontal="right"/>
    </xf>
    <xf numFmtId="189" fontId="4" fillId="0" borderId="0" xfId="3" applyNumberFormat="1" applyFont="1"/>
    <xf numFmtId="43" fontId="4" fillId="0" borderId="0" xfId="1" applyFont="1" applyAlignment="1">
      <alignment horizontal="center"/>
    </xf>
    <xf numFmtId="43" fontId="4" fillId="0" borderId="0" xfId="1" applyFont="1"/>
    <xf numFmtId="0" fontId="4" fillId="0" borderId="0" xfId="2" applyFont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187" fontId="4" fillId="0" borderId="9" xfId="2" applyNumberFormat="1" applyFont="1" applyBorder="1"/>
    <xf numFmtId="187" fontId="4" fillId="0" borderId="9" xfId="2" applyNumberFormat="1" applyFont="1" applyBorder="1" applyAlignment="1"/>
    <xf numFmtId="43" fontId="4" fillId="0" borderId="9" xfId="2" applyNumberFormat="1" applyFont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43" fontId="4" fillId="0" borderId="0" xfId="2" applyNumberFormat="1" applyFont="1" applyAlignment="1">
      <alignment horizontal="center"/>
    </xf>
    <xf numFmtId="9" fontId="4" fillId="0" borderId="0" xfId="2" applyNumberFormat="1" applyFont="1" applyAlignment="1">
      <alignment horizontal="center"/>
    </xf>
    <xf numFmtId="189" fontId="4" fillId="0" borderId="0" xfId="3" applyNumberFormat="1" applyFont="1" applyBorder="1"/>
    <xf numFmtId="43" fontId="4" fillId="0" borderId="0" xfId="1" applyFont="1" applyBorder="1" applyAlignment="1">
      <alignment horizontal="center"/>
    </xf>
    <xf numFmtId="43" fontId="4" fillId="0" borderId="0" xfId="1" applyFont="1" applyBorder="1"/>
    <xf numFmtId="187" fontId="4" fillId="0" borderId="0" xfId="2" applyNumberFormat="1" applyFont="1" applyBorder="1" applyAlignment="1"/>
    <xf numFmtId="43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/>
    <xf numFmtId="9" fontId="4" fillId="0" borderId="0" xfId="2" applyNumberFormat="1" applyFont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87" fontId="4" fillId="0" borderId="9" xfId="3" applyNumberFormat="1" applyFont="1" applyFill="1" applyBorder="1" applyAlignment="1">
      <alignment horizontal="center" vertical="center"/>
    </xf>
    <xf numFmtId="43" fontId="4" fillId="0" borderId="9" xfId="1" applyFont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94" fontId="4" fillId="0" borderId="0" xfId="3" applyNumberFormat="1" applyFont="1"/>
    <xf numFmtId="194" fontId="4" fillId="0" borderId="0" xfId="3" applyNumberFormat="1" applyFont="1" applyBorder="1"/>
    <xf numFmtId="194" fontId="3" fillId="2" borderId="2" xfId="3" applyNumberFormat="1" applyFont="1" applyFill="1" applyBorder="1" applyAlignment="1">
      <alignment horizontal="center"/>
    </xf>
    <xf numFmtId="194" fontId="3" fillId="2" borderId="3" xfId="3" applyNumberFormat="1" applyFont="1" applyFill="1" applyBorder="1" applyAlignment="1">
      <alignment horizontal="center"/>
    </xf>
    <xf numFmtId="194" fontId="3" fillId="2" borderId="4" xfId="3" applyNumberFormat="1" applyFont="1" applyFill="1" applyBorder="1" applyAlignment="1">
      <alignment horizontal="center"/>
    </xf>
    <xf numFmtId="194" fontId="4" fillId="0" borderId="6" xfId="3" applyNumberFormat="1" applyFont="1" applyFill="1" applyBorder="1" applyAlignment="1">
      <alignment horizontal="right"/>
    </xf>
    <xf numFmtId="194" fontId="4" fillId="0" borderId="5" xfId="3" applyNumberFormat="1" applyFont="1" applyFill="1" applyBorder="1" applyAlignment="1">
      <alignment horizontal="right"/>
    </xf>
    <xf numFmtId="194" fontId="4" fillId="2" borderId="1" xfId="3" applyNumberFormat="1" applyFont="1" applyFill="1" applyBorder="1" applyAlignment="1">
      <alignment horizontal="center" vertical="center"/>
    </xf>
    <xf numFmtId="194" fontId="4" fillId="0" borderId="1" xfId="2" applyNumberFormat="1" applyFont="1" applyFill="1" applyBorder="1" applyAlignment="1">
      <alignment horizontal="right"/>
    </xf>
    <xf numFmtId="194" fontId="3" fillId="2" borderId="1" xfId="3" applyNumberFormat="1" applyFont="1" applyFill="1" applyBorder="1" applyAlignment="1">
      <alignment horizontal="center" vertical="center"/>
    </xf>
    <xf numFmtId="194" fontId="4" fillId="0" borderId="0" xfId="3" applyNumberFormat="1" applyFont="1" applyFill="1" applyBorder="1" applyAlignment="1">
      <alignment horizontal="center" vertical="center"/>
    </xf>
    <xf numFmtId="194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87" fontId="4" fillId="0" borderId="0" xfId="2" applyNumberFormat="1" applyFont="1" applyFill="1" applyBorder="1" applyAlignment="1">
      <alignment horizontal="center"/>
    </xf>
    <xf numFmtId="187" fontId="4" fillId="0" borderId="9" xfId="2" applyNumberFormat="1" applyFont="1" applyFill="1" applyBorder="1" applyAlignment="1">
      <alignment horizontal="left"/>
    </xf>
    <xf numFmtId="43" fontId="4" fillId="0" borderId="9" xfId="2" applyNumberFormat="1" applyFont="1" applyFill="1" applyBorder="1" applyAlignment="1">
      <alignment horizontal="righ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43" fontId="4" fillId="0" borderId="0" xfId="2" applyNumberFormat="1" applyFont="1" applyFill="1" applyBorder="1" applyAlignment="1">
      <alignment horizontal="righ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4" fontId="11" fillId="0" borderId="5" xfId="0" applyNumberFormat="1" applyFont="1" applyBorder="1" applyAlignment="1">
      <alignment horizontal="center" wrapText="1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87" fontId="0" fillId="0" borderId="0" xfId="1" applyNumberFormat="1" applyFont="1"/>
    <xf numFmtId="187" fontId="15" fillId="0" borderId="1" xfId="1" applyNumberFormat="1" applyFont="1" applyBorder="1" applyAlignment="1">
      <alignment horizontal="center"/>
    </xf>
    <xf numFmtId="187" fontId="15" fillId="0" borderId="1" xfId="1" applyNumberFormat="1" applyFont="1" applyBorder="1" applyAlignment="1">
      <alignment horizontal="center" wrapText="1"/>
    </xf>
    <xf numFmtId="187" fontId="0" fillId="0" borderId="5" xfId="1" applyNumberFormat="1" applyFont="1" applyBorder="1"/>
    <xf numFmtId="187" fontId="15" fillId="0" borderId="1" xfId="1" applyNumberFormat="1" applyFont="1" applyBorder="1"/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187" fontId="4" fillId="0" borderId="0" xfId="3" applyNumberFormat="1" applyFont="1" applyAlignment="1">
      <alignment horizontal="center"/>
    </xf>
    <xf numFmtId="0" fontId="4" fillId="0" borderId="0" xfId="2" applyFont="1" applyFill="1" applyBorder="1" applyAlignment="1">
      <alignment horizontal="left"/>
    </xf>
    <xf numFmtId="187" fontId="4" fillId="0" borderId="0" xfId="2" applyNumberFormat="1" applyFont="1"/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15" fillId="0" borderId="0" xfId="74" applyFont="1" applyAlignment="1">
      <alignment horizontal="left"/>
    </xf>
    <xf numFmtId="0" fontId="14" fillId="0" borderId="0" xfId="74" applyAlignment="1">
      <alignment horizontal="center"/>
    </xf>
    <xf numFmtId="0" fontId="14" fillId="0" borderId="0" xfId="74"/>
    <xf numFmtId="0" fontId="15" fillId="0" borderId="1" xfId="74" applyFont="1" applyBorder="1" applyAlignment="1">
      <alignment horizontal="center" wrapText="1"/>
    </xf>
    <xf numFmtId="0" fontId="14" fillId="0" borderId="5" xfId="74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15" fillId="0" borderId="1" xfId="74" applyFont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15" fillId="0" borderId="0" xfId="74" applyFont="1" applyBorder="1" applyAlignment="1">
      <alignment horizontal="center"/>
    </xf>
    <xf numFmtId="187" fontId="15" fillId="0" borderId="0" xfId="1" applyNumberFormat="1" applyFont="1" applyBorder="1"/>
    <xf numFmtId="187" fontId="14" fillId="0" borderId="0" xfId="74" applyNumberFormat="1"/>
    <xf numFmtId="0" fontId="4" fillId="0" borderId="0" xfId="2" applyFont="1" applyFill="1" applyBorder="1" applyAlignment="1">
      <alignment horizontal="left"/>
    </xf>
    <xf numFmtId="195" fontId="11" fillId="0" borderId="5" xfId="0" applyNumberFormat="1" applyFont="1" applyBorder="1" applyAlignment="1">
      <alignment horizontal="center" wrapText="1"/>
    </xf>
    <xf numFmtId="0" fontId="4" fillId="0" borderId="10" xfId="2" quotePrefix="1" applyFont="1" applyFill="1" applyBorder="1" applyAlignment="1">
      <alignment horizontal="center" vertical="center"/>
    </xf>
    <xf numFmtId="187" fontId="4" fillId="0" borderId="10" xfId="3" applyNumberFormat="1" applyFont="1" applyFill="1" applyBorder="1" applyAlignment="1">
      <alignment horizontal="right"/>
    </xf>
    <xf numFmtId="14" fontId="11" fillId="0" borderId="10" xfId="0" applyNumberFormat="1" applyFont="1" applyBorder="1" applyAlignment="1">
      <alignment horizontal="center" wrapText="1"/>
    </xf>
    <xf numFmtId="0" fontId="4" fillId="0" borderId="10" xfId="2" applyFont="1" applyFill="1" applyBorder="1" applyAlignment="1">
      <alignment horizontal="center" vertical="center"/>
    </xf>
    <xf numFmtId="0" fontId="4" fillId="0" borderId="10" xfId="4" applyFont="1" applyFill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wrapText="1"/>
    </xf>
    <xf numFmtId="0" fontId="4" fillId="0" borderId="3" xfId="2" applyFont="1" applyBorder="1"/>
    <xf numFmtId="0" fontId="4" fillId="0" borderId="3" xfId="2" applyFont="1" applyBorder="1" applyAlignment="1">
      <alignment horizontal="center"/>
    </xf>
    <xf numFmtId="187" fontId="4" fillId="0" borderId="3" xfId="3" applyNumberFormat="1" applyFont="1" applyBorder="1"/>
    <xf numFmtId="0" fontId="4" fillId="0" borderId="11" xfId="2" quotePrefix="1" applyFont="1" applyFill="1" applyBorder="1" applyAlignment="1">
      <alignment horizontal="center" vertical="center"/>
    </xf>
    <xf numFmtId="187" fontId="4" fillId="0" borderId="11" xfId="3" applyNumberFormat="1" applyFont="1" applyFill="1" applyBorder="1" applyAlignment="1">
      <alignment horizontal="right"/>
    </xf>
    <xf numFmtId="14" fontId="11" fillId="0" borderId="11" xfId="0" applyNumberFormat="1" applyFont="1" applyBorder="1" applyAlignment="1">
      <alignment horizontal="center" wrapText="1"/>
    </xf>
    <xf numFmtId="0" fontId="4" fillId="0" borderId="11" xfId="2" applyFont="1" applyFill="1" applyBorder="1" applyAlignment="1">
      <alignment horizontal="center" vertical="center"/>
    </xf>
    <xf numFmtId="0" fontId="4" fillId="0" borderId="11" xfId="4" applyFont="1" applyFill="1" applyBorder="1" applyAlignment="1">
      <alignment horizontal="center" vertical="center"/>
    </xf>
    <xf numFmtId="0" fontId="4" fillId="0" borderId="6" xfId="4" applyFont="1" applyFill="1" applyBorder="1" applyAlignment="1">
      <alignment horizontal="center" vertical="center"/>
    </xf>
    <xf numFmtId="187" fontId="0" fillId="0" borderId="0" xfId="0" applyNumberFormat="1"/>
    <xf numFmtId="0" fontId="4" fillId="0" borderId="8" xfId="2" applyFont="1" applyFill="1" applyBorder="1" applyAlignment="1">
      <alignment horizontal="left"/>
    </xf>
    <xf numFmtId="187" fontId="6" fillId="0" borderId="0" xfId="3" applyNumberFormat="1" applyFont="1" applyAlignment="1">
      <alignment horizontal="center"/>
    </xf>
    <xf numFmtId="187" fontId="3" fillId="2" borderId="1" xfId="3" applyNumberFormat="1" applyFont="1" applyFill="1" applyBorder="1" applyAlignment="1">
      <alignment horizontal="center"/>
    </xf>
    <xf numFmtId="0" fontId="15" fillId="0" borderId="1" xfId="74" applyFont="1" applyBorder="1" applyAlignment="1">
      <alignment horizontal="center"/>
    </xf>
    <xf numFmtId="0" fontId="4" fillId="0" borderId="0" xfId="2" applyFont="1" applyFill="1" applyBorder="1" applyAlignment="1">
      <alignment horizontal="left"/>
    </xf>
  </cellXfs>
  <cellStyles count="153">
    <cellStyle name="Comma" xfId="1" builtinId="3"/>
    <cellStyle name="Comma [0] 2" xfId="5"/>
    <cellStyle name="Comma 10" xfId="60"/>
    <cellStyle name="Comma 11" xfId="80"/>
    <cellStyle name="Comma 12" xfId="81"/>
    <cellStyle name="Comma 13" xfId="26"/>
    <cellStyle name="Comma 13 2" xfId="95"/>
    <cellStyle name="Comma 14" xfId="85"/>
    <cellStyle name="Comma 15" xfId="87"/>
    <cellStyle name="Comma 16" xfId="88"/>
    <cellStyle name="Comma 17" xfId="91"/>
    <cellStyle name="Comma 18" xfId="92"/>
    <cellStyle name="Comma 19" xfId="94"/>
    <cellStyle name="Comma 2" xfId="3"/>
    <cellStyle name="Comma 2 2" xfId="30"/>
    <cellStyle name="Comma 2 3" xfId="61"/>
    <cellStyle name="Comma 20" xfId="96"/>
    <cellStyle name="Comma 21" xfId="97"/>
    <cellStyle name="Comma 22" xfId="98"/>
    <cellStyle name="Comma 23" xfId="99"/>
    <cellStyle name="Comma 24" xfId="100"/>
    <cellStyle name="Comma 25" xfId="101"/>
    <cellStyle name="Comma 26" xfId="102"/>
    <cellStyle name="Comma 27" xfId="103"/>
    <cellStyle name="Comma 28" xfId="104"/>
    <cellStyle name="Comma 29" xfId="105"/>
    <cellStyle name="Comma 3" xfId="6"/>
    <cellStyle name="Comma 30" xfId="106"/>
    <cellStyle name="Comma 31" xfId="107"/>
    <cellStyle name="Comma 32" xfId="108"/>
    <cellStyle name="Comma 33" xfId="109"/>
    <cellStyle name="Comma 34" xfId="110"/>
    <cellStyle name="Comma 35" xfId="111"/>
    <cellStyle name="Comma 36" xfId="112"/>
    <cellStyle name="Comma 37" xfId="113"/>
    <cellStyle name="Comma 38" xfId="114"/>
    <cellStyle name="Comma 39" xfId="115"/>
    <cellStyle name="Comma 4" xfId="17"/>
    <cellStyle name="Comma 40" xfId="116"/>
    <cellStyle name="Comma 41" xfId="117"/>
    <cellStyle name="Comma 42" xfId="118"/>
    <cellStyle name="Comma 43" xfId="119"/>
    <cellStyle name="Comma 44" xfId="120"/>
    <cellStyle name="Comma 45" xfId="121"/>
    <cellStyle name="Comma 46" xfId="122"/>
    <cellStyle name="Comma 47" xfId="123"/>
    <cellStyle name="Comma 48" xfId="124"/>
    <cellStyle name="Comma 49" xfId="125"/>
    <cellStyle name="Comma 5" xfId="18"/>
    <cellStyle name="Comma 50" xfId="126"/>
    <cellStyle name="Comma 51" xfId="127"/>
    <cellStyle name="Comma 52" xfId="128"/>
    <cellStyle name="Comma 53" xfId="129"/>
    <cellStyle name="Comma 54" xfId="130"/>
    <cellStyle name="Comma 55" xfId="131"/>
    <cellStyle name="Comma 56" xfId="132"/>
    <cellStyle name="Comma 57" xfId="133"/>
    <cellStyle name="Comma 58" xfId="134"/>
    <cellStyle name="Comma 59" xfId="135"/>
    <cellStyle name="Comma 6" xfId="19"/>
    <cellStyle name="Comma 7" xfId="13"/>
    <cellStyle name="Comma 7 2" xfId="20"/>
    <cellStyle name="Comma 7 3" xfId="136"/>
    <cellStyle name="Comma 7 4" xfId="137"/>
    <cellStyle name="Comma 7 5" xfId="138"/>
    <cellStyle name="Comma 7 6" xfId="139"/>
    <cellStyle name="Comma 7 7" xfId="140"/>
    <cellStyle name="Comma 8" xfId="16"/>
    <cellStyle name="Comma 8 2" xfId="141"/>
    <cellStyle name="Comma 8 3" xfId="142"/>
    <cellStyle name="Comma 9" xfId="25"/>
    <cellStyle name="comma zerodec" xfId="7"/>
    <cellStyle name="Currency1" xfId="8"/>
    <cellStyle name="Dollar (zero dec)" xfId="9"/>
    <cellStyle name="Normal" xfId="0" builtinId="0"/>
    <cellStyle name="Normal - Style1" xfId="10"/>
    <cellStyle name="Normal 10" xfId="27"/>
    <cellStyle name="Normal 11" xfId="31"/>
    <cellStyle name="Normal 12" xfId="28"/>
    <cellStyle name="Normal 12 2" xfId="143"/>
    <cellStyle name="Normal 13" xfId="32"/>
    <cellStyle name="Normal 14" xfId="33"/>
    <cellStyle name="Normal 15" xfId="34"/>
    <cellStyle name="Normal 16" xfId="37"/>
    <cellStyle name="Normal 17" xfId="38"/>
    <cellStyle name="Normal 18" xfId="39"/>
    <cellStyle name="Normal 19" xfId="40"/>
    <cellStyle name="Normal 2" xfId="4"/>
    <cellStyle name="Normal 2 2" xfId="29"/>
    <cellStyle name="Normal 2 2 2" xfId="44"/>
    <cellStyle name="Normal 2 3" xfId="35"/>
    <cellStyle name="Normal 20" xfId="41"/>
    <cellStyle name="Normal 21" xfId="42"/>
    <cellStyle name="Normal 22" xfId="43"/>
    <cellStyle name="Normal 23" xfId="45"/>
    <cellStyle name="Normal 24" xfId="46"/>
    <cellStyle name="Normal 25" xfId="47"/>
    <cellStyle name="Normal 26" xfId="48"/>
    <cellStyle name="Normal 27" xfId="49"/>
    <cellStyle name="Normal 28" xfId="50"/>
    <cellStyle name="Normal 29" xfId="51"/>
    <cellStyle name="Normal 3" xfId="11"/>
    <cellStyle name="Normal 3 2" xfId="36"/>
    <cellStyle name="Normal 30" xfId="52"/>
    <cellStyle name="Normal 31" xfId="53"/>
    <cellStyle name="Normal 32" xfId="54"/>
    <cellStyle name="Normal 33" xfId="55"/>
    <cellStyle name="Normal 34" xfId="56"/>
    <cellStyle name="Normal 35" xfId="57"/>
    <cellStyle name="Normal 36" xfId="58"/>
    <cellStyle name="Normal 37" xfId="59"/>
    <cellStyle name="Normal 38" xfId="67"/>
    <cellStyle name="Normal 39" xfId="68"/>
    <cellStyle name="Normal 4" xfId="12"/>
    <cellStyle name="Normal 40" xfId="69"/>
    <cellStyle name="Normal 41" xfId="70"/>
    <cellStyle name="Normal 42" xfId="71"/>
    <cellStyle name="Normal 43" xfId="72"/>
    <cellStyle name="Normal 44" xfId="73"/>
    <cellStyle name="Normal 45" xfId="74"/>
    <cellStyle name="Normal 46" xfId="75"/>
    <cellStyle name="Normal 47" xfId="76"/>
    <cellStyle name="Normal 48" xfId="77"/>
    <cellStyle name="Normal 49" xfId="78"/>
    <cellStyle name="Normal 5" xfId="21"/>
    <cellStyle name="Normal 50" xfId="79"/>
    <cellStyle name="Normal 51" xfId="82"/>
    <cellStyle name="Normal 52" xfId="83"/>
    <cellStyle name="Normal 53" xfId="84"/>
    <cellStyle name="Normal 54" xfId="86"/>
    <cellStyle name="Normal 55" xfId="89"/>
    <cellStyle name="Normal 56" xfId="90"/>
    <cellStyle name="Normal 57" xfId="93"/>
    <cellStyle name="Normal 58" xfId="144"/>
    <cellStyle name="Normal 59" xfId="145"/>
    <cellStyle name="Normal 6" xfId="14"/>
    <cellStyle name="Normal 6 2" xfId="22"/>
    <cellStyle name="Normal 6 3" xfId="146"/>
    <cellStyle name="Normal 6 4" xfId="147"/>
    <cellStyle name="Normal 6 5" xfId="148"/>
    <cellStyle name="Normal 6 6" xfId="149"/>
    <cellStyle name="Normal 6 7" xfId="150"/>
    <cellStyle name="Normal 7" xfId="23"/>
    <cellStyle name="Normal 8" xfId="15"/>
    <cellStyle name="Normal 8 2" xfId="151"/>
    <cellStyle name="Normal 8 3" xfId="152"/>
    <cellStyle name="Normal 9" xfId="24"/>
    <cellStyle name="Normal_STOCKSAMUI" xfId="2"/>
    <cellStyle name="เครื่องหมายจุลภาค [0]_PERSONAL" xfId="62"/>
    <cellStyle name="เครื่องหมายจุลภาค_PERSONAL" xfId="63"/>
    <cellStyle name="เครื่องหมายสกุลเงิน [0]_PERSONAL" xfId="64"/>
    <cellStyle name="เครื่องหมายสกุลเงิน_PERSONAL" xfId="65"/>
    <cellStyle name="ปกติ_PERSONAL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3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200%20&#3591;&#3634;&#3609;%20&#3616;&#3607;/Aviation/Aviation%2012.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SS%2011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SS%201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SS%2007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ับ1215"/>
      <sheetName val="1215"/>
      <sheetName val="1115"/>
      <sheetName val="1015"/>
      <sheetName val="รับ 1015"/>
      <sheetName val="0915"/>
      <sheetName val="รับ 0915"/>
      <sheetName val="0815"/>
      <sheetName val="รับ 0815"/>
      <sheetName val="0715"/>
      <sheetName val="0615"/>
      <sheetName val="รับ 0615"/>
      <sheetName val="0515"/>
      <sheetName val="รับ 0515"/>
      <sheetName val="รับ 0415"/>
      <sheetName val="0415"/>
      <sheetName val="0315"/>
      <sheetName val="รับ 0315"/>
      <sheetName val="0215"/>
      <sheetName val="รับ 0215"/>
      <sheetName val="0115"/>
      <sheetName val="รับ 0115"/>
      <sheetName val="1214"/>
      <sheetName val="รับ 1214"/>
      <sheetName val="1114"/>
      <sheetName val="รับ 1114"/>
      <sheetName val="1014"/>
      <sheetName val="รับ 1014"/>
      <sheetName val="0914"/>
      <sheetName val="0814"/>
      <sheetName val="0714"/>
      <sheetName val="0614"/>
      <sheetName val="0514"/>
      <sheetName val="0414"/>
      <sheetName val="0314"/>
      <sheetName val="0214"/>
      <sheetName val="0114"/>
      <sheetName val="1213"/>
      <sheetName val="1113"/>
      <sheetName val="1013"/>
      <sheetName val="0913"/>
      <sheetName val="0813"/>
      <sheetName val="0713"/>
      <sheetName val="รับ 0713"/>
      <sheetName val="0613"/>
      <sheetName val="รับ 0513"/>
      <sheetName val="0513"/>
      <sheetName val="รับ 0413"/>
      <sheetName val="0413"/>
      <sheetName val="รับ 0313"/>
      <sheetName val="0313"/>
      <sheetName val="0213"/>
      <sheetName val="0113"/>
      <sheetName val="1212"/>
      <sheetName val="1112"/>
      <sheetName val="1012"/>
      <sheetName val="0912"/>
      <sheetName val="0812"/>
      <sheetName val="0712"/>
      <sheetName val="0612"/>
      <sheetName val="0512"/>
      <sheetName val="0412"/>
      <sheetName val="0312"/>
      <sheetName val="0212"/>
      <sheetName val="0112"/>
      <sheetName val="1211"/>
      <sheetName val="1111"/>
      <sheetName val="1011"/>
      <sheetName val="0911"/>
      <sheetName val="0811"/>
      <sheetName val="0711"/>
      <sheetName val="0611"/>
      <sheetName val="0511"/>
      <sheetName val="0411"/>
      <sheetName val="0311"/>
    </sheetNames>
    <sheetDataSet>
      <sheetData sheetId="0">
        <row r="22">
          <cell r="D22">
            <v>570790.56099999999</v>
          </cell>
        </row>
      </sheetData>
      <sheetData sheetId="1"/>
      <sheetData sheetId="2"/>
      <sheetData sheetId="3"/>
      <sheetData sheetId="4">
        <row r="14">
          <cell r="D14">
            <v>524331.33500000008</v>
          </cell>
        </row>
      </sheetData>
      <sheetData sheetId="5"/>
      <sheetData sheetId="6">
        <row r="15">
          <cell r="D15">
            <v>565828.97</v>
          </cell>
        </row>
      </sheetData>
      <sheetData sheetId="7"/>
      <sheetData sheetId="8">
        <row r="15">
          <cell r="D15">
            <v>570005.04200000002</v>
          </cell>
        </row>
      </sheetData>
      <sheetData sheetId="9"/>
      <sheetData sheetId="10"/>
      <sheetData sheetId="11"/>
      <sheetData sheetId="12"/>
      <sheetData sheetId="13">
        <row r="25">
          <cell r="F25" t="str">
            <v>TOP 290315</v>
          </cell>
        </row>
        <row r="27">
          <cell r="F27" t="str">
            <v>GC 300315</v>
          </cell>
        </row>
      </sheetData>
      <sheetData sheetId="14"/>
      <sheetData sheetId="15"/>
      <sheetData sheetId="16"/>
      <sheetData sheetId="17"/>
      <sheetData sheetId="18"/>
      <sheetData sheetId="19">
        <row r="23">
          <cell r="D23">
            <v>438648.54199999996</v>
          </cell>
        </row>
      </sheetData>
      <sheetData sheetId="20"/>
      <sheetData sheetId="21"/>
      <sheetData sheetId="22"/>
      <sheetData sheetId="23"/>
      <sheetData sheetId="24"/>
      <sheetData sheetId="25">
        <row r="21">
          <cell r="D21" t="str">
            <v>TOP 071014</v>
          </cell>
        </row>
        <row r="31">
          <cell r="D31">
            <v>15993.279</v>
          </cell>
        </row>
        <row r="32">
          <cell r="D32">
            <v>31946.233</v>
          </cell>
        </row>
        <row r="33">
          <cell r="D33">
            <v>43962.267999999996</v>
          </cell>
        </row>
        <row r="34">
          <cell r="D34">
            <v>43949.796000000002</v>
          </cell>
        </row>
        <row r="35">
          <cell r="D35">
            <v>15975.074000000001</v>
          </cell>
          <cell r="F35" t="str">
            <v>GC 151014</v>
          </cell>
        </row>
        <row r="36">
          <cell r="D36">
            <v>15970.832</v>
          </cell>
        </row>
        <row r="37">
          <cell r="D37">
            <v>16697.070999993623</v>
          </cell>
        </row>
        <row r="38">
          <cell r="D38">
            <v>27223.338000006399</v>
          </cell>
          <cell r="F38" t="str">
            <v>TOP 241014</v>
          </cell>
        </row>
        <row r="39">
          <cell r="D39">
            <v>31943.796999999999</v>
          </cell>
        </row>
        <row r="40">
          <cell r="D40">
            <v>43928.622000000003</v>
          </cell>
        </row>
        <row r="41">
          <cell r="D41">
            <v>43921.61</v>
          </cell>
        </row>
        <row r="42">
          <cell r="D42">
            <v>43905.487999999998</v>
          </cell>
          <cell r="F42" t="str">
            <v>TOP 011114</v>
          </cell>
        </row>
        <row r="43">
          <cell r="D43">
            <v>43916.23</v>
          </cell>
          <cell r="F43" t="str">
            <v>TOP 021114</v>
          </cell>
        </row>
        <row r="44">
          <cell r="D44">
            <v>43883.688000000002</v>
          </cell>
        </row>
        <row r="45">
          <cell r="D45">
            <v>43935.796999999999</v>
          </cell>
        </row>
        <row r="46">
          <cell r="D46">
            <v>15963.369000000001</v>
          </cell>
          <cell r="F46" t="str">
            <v>TOP 091114</v>
          </cell>
        </row>
      </sheetData>
      <sheetData sheetId="26"/>
      <sheetData sheetId="27">
        <row r="16">
          <cell r="D16">
            <v>363434.31799999997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6">
          <cell r="D26">
            <v>151294.58000000002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22">
          <cell r="G222">
            <v>15967.914000000001</v>
          </cell>
        </row>
        <row r="223">
          <cell r="G223">
            <v>15975.413</v>
          </cell>
        </row>
        <row r="224">
          <cell r="G224">
            <v>15979.766</v>
          </cell>
        </row>
        <row r="225">
          <cell r="G225">
            <v>16000.635</v>
          </cell>
        </row>
        <row r="226">
          <cell r="G226">
            <v>15960.117</v>
          </cell>
        </row>
        <row r="227">
          <cell r="G227">
            <v>15998.608</v>
          </cell>
        </row>
        <row r="228">
          <cell r="G228">
            <v>15986.370999999999</v>
          </cell>
        </row>
        <row r="229">
          <cell r="G229">
            <v>15949.052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สมุย"/>
      <sheetName val="หาดใหญ่"/>
      <sheetName val="หัวหิน"/>
      <sheetName val="กระบี่"/>
      <sheetName val="ภูเก็ต"/>
      <sheetName val="เชียงใหม่"/>
      <sheetName val="เชียงราย"/>
      <sheetName val="อุดร"/>
      <sheetName val="อู่ตะเผา"/>
      <sheetName val="สุราด"/>
    </sheetNames>
    <sheetDataSet>
      <sheetData sheetId="0"/>
      <sheetData sheetId="1"/>
      <sheetData sheetId="2"/>
      <sheetData sheetId="3">
        <row r="120">
          <cell r="N120">
            <v>40050.219000000005</v>
          </cell>
        </row>
      </sheetData>
      <sheetData sheetId="4"/>
      <sheetData sheetId="5"/>
      <sheetData sheetId="6"/>
      <sheetData sheetId="7"/>
      <sheetData sheetId="8">
        <row r="142">
          <cell r="O142">
            <v>500501.43499999994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น.ภก."/>
      <sheetName val="คป.สข."/>
      <sheetName val="คป.สร."/>
      <sheetName val="คน.ลก."/>
      <sheetName val="Thap"/>
      <sheetName val="คป.บจ."/>
      <sheetName val="เชียงใหม่"/>
      <sheetName val="เชียงราย"/>
      <sheetName val="อุดร"/>
      <sheetName val="อู่ตะเภา JP1"/>
      <sheetName val="อู่ตะเภา JP8"/>
      <sheetName val="สุราษฎร์"/>
      <sheetName val="ภูเก็ต"/>
      <sheetName val="กระบี่"/>
      <sheetName val="หัวหิน"/>
      <sheetName val="หาดใหญ่"/>
      <sheetName val="สมุย"/>
      <sheetName val="1"/>
      <sheetName val="1 (2)"/>
    </sheetNames>
    <sheetDataSet>
      <sheetData sheetId="0"/>
      <sheetData sheetId="1"/>
      <sheetData sheetId="2"/>
      <sheetData sheetId="3"/>
      <sheetData sheetId="4">
        <row r="47">
          <cell r="C47">
            <v>9027233</v>
          </cell>
        </row>
      </sheetData>
      <sheetData sheetId="5"/>
      <sheetData sheetId="6">
        <row r="1197">
          <cell r="N1197">
            <v>6324291.8469999991</v>
          </cell>
        </row>
      </sheetData>
      <sheetData sheetId="7">
        <row r="50">
          <cell r="N50">
            <v>95514.691999999995</v>
          </cell>
        </row>
      </sheetData>
      <sheetData sheetId="8">
        <row r="104">
          <cell r="N104">
            <v>514776.9879999999</v>
          </cell>
        </row>
      </sheetData>
      <sheetData sheetId="9">
        <row r="292">
          <cell r="N292">
            <v>1167982.3100000005</v>
          </cell>
        </row>
      </sheetData>
      <sheetData sheetId="10"/>
      <sheetData sheetId="11">
        <row r="86">
          <cell r="N86">
            <v>484628.95600000001</v>
          </cell>
        </row>
      </sheetData>
      <sheetData sheetId="12">
        <row r="2066">
          <cell r="N2066">
            <v>35115763.256999962</v>
          </cell>
        </row>
      </sheetData>
      <sheetData sheetId="13">
        <row r="429">
          <cell r="N429">
            <v>4964993.7209999999</v>
          </cell>
        </row>
      </sheetData>
      <sheetData sheetId="14">
        <row r="57">
          <cell r="N57">
            <v>32376.367000000002</v>
          </cell>
        </row>
      </sheetData>
      <sheetData sheetId="15"/>
      <sheetData sheetId="16">
        <row r="671">
          <cell r="N671">
            <v>1306152</v>
          </cell>
        </row>
      </sheetData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น.ลก."/>
      <sheetName val="คป.บจ."/>
      <sheetName val="คป.สข."/>
      <sheetName val="คน.ภก."/>
      <sheetName val="คป.สร."/>
      <sheetName val="เชียงใหม่"/>
      <sheetName val="เชียงราย"/>
      <sheetName val="อุดร"/>
      <sheetName val="อู่ตะเภา JP1"/>
      <sheetName val="อู่ตะเภา JP8"/>
      <sheetName val="สุราษฎร์"/>
      <sheetName val="ภูเก็ต"/>
      <sheetName val="กระบี่"/>
      <sheetName val="หัวหิน"/>
      <sheetName val="หาดใหญ่"/>
      <sheetName val="สมุย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>
        <row r="45">
          <cell r="N45">
            <v>112086.962</v>
          </cell>
        </row>
      </sheetData>
      <sheetData sheetId="7">
        <row r="127">
          <cell r="N127">
            <v>521075.08200000011</v>
          </cell>
        </row>
      </sheetData>
      <sheetData sheetId="8">
        <row r="263">
          <cell r="N263">
            <v>1238171.906</v>
          </cell>
        </row>
      </sheetData>
      <sheetData sheetId="9">
        <row r="50">
          <cell r="N50">
            <v>1490405.1720000003</v>
          </cell>
        </row>
      </sheetData>
      <sheetData sheetId="10">
        <row r="88">
          <cell r="N88">
            <v>489048.0259999999</v>
          </cell>
        </row>
      </sheetData>
      <sheetData sheetId="11">
        <row r="1912">
          <cell r="N1912">
            <v>27771806.631999969</v>
          </cell>
        </row>
      </sheetData>
      <sheetData sheetId="12">
        <row r="424">
          <cell r="N424">
            <v>4374109.227</v>
          </cell>
        </row>
      </sheetData>
      <sheetData sheetId="13">
        <row r="89">
          <cell r="N89">
            <v>53985.18</v>
          </cell>
        </row>
      </sheetData>
      <sheetData sheetId="14">
        <row r="182">
          <cell r="N182">
            <v>558413.03899999987</v>
          </cell>
        </row>
      </sheetData>
      <sheetData sheetId="15">
        <row r="774">
          <cell r="N774">
            <v>1555018</v>
          </cell>
        </row>
      </sheetData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ป.สร."/>
      <sheetName val="คป.สข."/>
      <sheetName val="คน.ภก."/>
      <sheetName val="คน.ลก."/>
      <sheetName val="Thap"/>
      <sheetName val="คป.บจ."/>
      <sheetName val="เชียงใหม่"/>
      <sheetName val="เชียงราย"/>
      <sheetName val="อุดร"/>
      <sheetName val="JP1 อู่ตะเภา"/>
      <sheetName val="JP8 อู่ตะเภา"/>
      <sheetName val="สุราษฎร์"/>
      <sheetName val="ภูเก็ต"/>
      <sheetName val="กระบี่"/>
      <sheetName val="หัวหิน"/>
      <sheetName val="หาดใหญ่"/>
      <sheetName val="สมุย"/>
      <sheetName val="1"/>
    </sheetNames>
    <sheetDataSet>
      <sheetData sheetId="0">
        <row r="156">
          <cell r="D156">
            <v>164041.33499999999</v>
          </cell>
        </row>
      </sheetData>
      <sheetData sheetId="1"/>
      <sheetData sheetId="2"/>
      <sheetData sheetId="3">
        <row r="34">
          <cell r="D34">
            <v>99602.311999999991</v>
          </cell>
        </row>
        <row r="102">
          <cell r="D102">
            <v>570565.71600000001</v>
          </cell>
        </row>
      </sheetData>
      <sheetData sheetId="4">
        <row r="47">
          <cell r="C47">
            <v>8667473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115" zoomScaleNormal="115" workbookViewId="0">
      <pane ySplit="1" topLeftCell="A28" activePane="bottomLeft" state="frozen"/>
      <selection pane="bottomLeft" activeCell="B38" sqref="B38:B44"/>
    </sheetView>
  </sheetViews>
  <sheetFormatPr defaultColWidth="18.625" defaultRowHeight="11.25" x14ac:dyDescent="0.15"/>
  <cols>
    <col min="1" max="1" width="9.625" style="5" bestFit="1" customWidth="1"/>
    <col min="2" max="2" width="8.625" style="3" bestFit="1" customWidth="1"/>
    <col min="3" max="16384" width="18.625" style="5"/>
  </cols>
  <sheetData>
    <row r="1" spans="1:2" x14ac:dyDescent="0.15">
      <c r="A1" s="13" t="s">
        <v>6</v>
      </c>
      <c r="B1" s="15" t="s">
        <v>8</v>
      </c>
    </row>
    <row r="2" spans="1:2" x14ac:dyDescent="0.15">
      <c r="A2" s="202" t="s">
        <v>1688</v>
      </c>
      <c r="B2" s="21">
        <v>7867.0169999999998</v>
      </c>
    </row>
    <row r="3" spans="1:2" x14ac:dyDescent="0.15">
      <c r="A3" s="25" t="s">
        <v>1688</v>
      </c>
      <c r="B3" s="21">
        <v>5605.8630000000003</v>
      </c>
    </row>
    <row r="4" spans="1:2" x14ac:dyDescent="0.15">
      <c r="A4" s="25" t="s">
        <v>1688</v>
      </c>
      <c r="B4" s="21">
        <v>7613.1750000000002</v>
      </c>
    </row>
    <row r="5" spans="1:2" x14ac:dyDescent="0.15">
      <c r="A5" s="25" t="s">
        <v>1688</v>
      </c>
      <c r="B5" s="21">
        <v>6720.875</v>
      </c>
    </row>
    <row r="6" spans="1:2" x14ac:dyDescent="0.15">
      <c r="A6" s="25" t="s">
        <v>1691</v>
      </c>
      <c r="B6" s="21">
        <v>7926.04</v>
      </c>
    </row>
    <row r="7" spans="1:2" x14ac:dyDescent="0.15">
      <c r="A7" s="25" t="s">
        <v>1691</v>
      </c>
      <c r="B7" s="21">
        <v>5926</v>
      </c>
    </row>
    <row r="8" spans="1:2" x14ac:dyDescent="0.15">
      <c r="A8" s="25" t="s">
        <v>1691</v>
      </c>
      <c r="B8" s="21">
        <v>4834.0200000000004</v>
      </c>
    </row>
    <row r="9" spans="1:2" x14ac:dyDescent="0.15">
      <c r="A9" s="25" t="s">
        <v>1689</v>
      </c>
      <c r="B9" s="21">
        <v>8066.2030000000004</v>
      </c>
    </row>
    <row r="10" spans="1:2" x14ac:dyDescent="0.15">
      <c r="A10" s="25" t="s">
        <v>1689</v>
      </c>
      <c r="B10" s="21">
        <v>7574.9059999999999</v>
      </c>
    </row>
    <row r="11" spans="1:2" x14ac:dyDescent="0.15">
      <c r="A11" s="25" t="s">
        <v>1689</v>
      </c>
      <c r="B11" s="21">
        <v>7095.9049999999997</v>
      </c>
    </row>
    <row r="12" spans="1:2" x14ac:dyDescent="0.15">
      <c r="A12" s="25" t="s">
        <v>1689</v>
      </c>
      <c r="B12" s="21">
        <v>3095.4703000000045</v>
      </c>
    </row>
    <row r="13" spans="1:2" x14ac:dyDescent="0.15">
      <c r="A13" s="16" t="s">
        <v>1651</v>
      </c>
      <c r="B13" s="21">
        <v>7467.7839999999997</v>
      </c>
    </row>
    <row r="14" spans="1:2" x14ac:dyDescent="0.15">
      <c r="A14" s="16" t="s">
        <v>1651</v>
      </c>
      <c r="B14" s="21">
        <v>7528.5940000000001</v>
      </c>
    </row>
    <row r="15" spans="1:2" x14ac:dyDescent="0.15">
      <c r="A15" s="16" t="s">
        <v>1651</v>
      </c>
      <c r="B15" s="21">
        <v>6011.7809999999999</v>
      </c>
    </row>
    <row r="16" spans="1:2" x14ac:dyDescent="0.15">
      <c r="A16" s="16" t="s">
        <v>1651</v>
      </c>
      <c r="B16" s="21">
        <v>8424.5470000000005</v>
      </c>
    </row>
    <row r="17" spans="1:2" x14ac:dyDescent="0.15">
      <c r="A17" s="16" t="s">
        <v>1651</v>
      </c>
      <c r="B17" s="21">
        <v>5213.9179999999997</v>
      </c>
    </row>
    <row r="18" spans="1:2" x14ac:dyDescent="0.15">
      <c r="A18" s="16" t="s">
        <v>1651</v>
      </c>
      <c r="B18" s="21">
        <v>2629.1603000000177</v>
      </c>
    </row>
    <row r="19" spans="1:2" x14ac:dyDescent="0.15">
      <c r="A19" s="16" t="s">
        <v>1652</v>
      </c>
      <c r="B19" s="21">
        <v>4078.150699999982</v>
      </c>
    </row>
    <row r="20" spans="1:2" x14ac:dyDescent="0.15">
      <c r="A20" s="16" t="s">
        <v>1652</v>
      </c>
      <c r="B20" s="21">
        <v>7402.7479999999996</v>
      </c>
    </row>
    <row r="21" spans="1:2" x14ac:dyDescent="0.15">
      <c r="A21" s="16" t="s">
        <v>1652</v>
      </c>
      <c r="B21" s="21">
        <v>6045.5469999999996</v>
      </c>
    </row>
    <row r="22" spans="1:2" x14ac:dyDescent="0.15">
      <c r="A22" s="16" t="s">
        <v>1652</v>
      </c>
      <c r="B22" s="21">
        <v>7426.0240000000003</v>
      </c>
    </row>
    <row r="23" spans="1:2" x14ac:dyDescent="0.15">
      <c r="A23" s="25" t="s">
        <v>1690</v>
      </c>
      <c r="B23" s="21">
        <v>4103.0696999999955</v>
      </c>
    </row>
    <row r="24" spans="1:2" x14ac:dyDescent="0.15">
      <c r="A24" s="25" t="s">
        <v>1690</v>
      </c>
      <c r="B24" s="21">
        <v>7094.9040000000005</v>
      </c>
    </row>
    <row r="25" spans="1:2" x14ac:dyDescent="0.15">
      <c r="A25" s="25" t="s">
        <v>1690</v>
      </c>
      <c r="B25" s="21">
        <v>6792.6220000000003</v>
      </c>
    </row>
    <row r="26" spans="1:2" x14ac:dyDescent="0.15">
      <c r="A26" s="16"/>
      <c r="B26" s="21">
        <f>SUM(B2:B25)</f>
        <v>152544.32400000002</v>
      </c>
    </row>
    <row r="27" spans="1:2" x14ac:dyDescent="0.15">
      <c r="A27" s="16"/>
      <c r="B27" s="21"/>
    </row>
    <row r="28" spans="1:2" x14ac:dyDescent="0.15">
      <c r="A28" s="16"/>
      <c r="B28" s="21"/>
    </row>
    <row r="29" spans="1:2" x14ac:dyDescent="0.15">
      <c r="A29" s="202" t="s">
        <v>1688</v>
      </c>
      <c r="B29" s="21">
        <f ca="1">+SUMIF(A2:B25,A29,B2:B25)</f>
        <v>27806.93</v>
      </c>
    </row>
    <row r="30" spans="1:2" x14ac:dyDescent="0.15">
      <c r="A30" s="25" t="s">
        <v>1691</v>
      </c>
      <c r="B30" s="21">
        <f t="shared" ref="B30:B34" ca="1" si="0">+SUMIF(A3:B26,A30,B3:B26)</f>
        <v>18686.060000000001</v>
      </c>
    </row>
    <row r="31" spans="1:2" x14ac:dyDescent="0.15">
      <c r="A31" s="25" t="s">
        <v>1689</v>
      </c>
      <c r="B31" s="21">
        <f t="shared" ca="1" si="0"/>
        <v>25832.484300000004</v>
      </c>
    </row>
    <row r="32" spans="1:2" x14ac:dyDescent="0.15">
      <c r="A32" s="16" t="s">
        <v>1651</v>
      </c>
      <c r="B32" s="21">
        <f t="shared" ca="1" si="0"/>
        <v>37275.784300000014</v>
      </c>
    </row>
    <row r="33" spans="1:17" x14ac:dyDescent="0.15">
      <c r="A33" s="16" t="s">
        <v>1652</v>
      </c>
      <c r="B33" s="21">
        <f t="shared" ca="1" si="0"/>
        <v>24952.469699999983</v>
      </c>
    </row>
    <row r="34" spans="1:17" x14ac:dyDescent="0.15">
      <c r="A34" s="25" t="s">
        <v>1690</v>
      </c>
      <c r="B34" s="21">
        <f t="shared" ca="1" si="0"/>
        <v>17990.595699999994</v>
      </c>
    </row>
    <row r="35" spans="1:17" ht="14.25" x14ac:dyDescent="0.2">
      <c r="A35"/>
      <c r="B35" s="203">
        <f ca="1">SUM(B29:B34)</f>
        <v>152544.32399999999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x14ac:dyDescent="0.15">
      <c r="A36" s="44"/>
      <c r="B36" s="46"/>
    </row>
    <row r="37" spans="1:17" x14ac:dyDescent="0.15">
      <c r="A37" s="44"/>
      <c r="B37" s="46"/>
    </row>
    <row r="38" spans="1:17" ht="11.25" customHeight="1" x14ac:dyDescent="0.15">
      <c r="A38" s="44" t="s">
        <v>1688</v>
      </c>
      <c r="B38" s="46">
        <v>27806.93</v>
      </c>
    </row>
    <row r="39" spans="1:17" ht="11.25" customHeight="1" x14ac:dyDescent="0.15">
      <c r="A39" s="44" t="s">
        <v>1691</v>
      </c>
      <c r="B39" s="46">
        <v>18686.060000000001</v>
      </c>
    </row>
    <row r="40" spans="1:17" ht="11.25" customHeight="1" x14ac:dyDescent="0.15">
      <c r="A40" s="44"/>
      <c r="B40" s="46"/>
    </row>
    <row r="41" spans="1:17" x14ac:dyDescent="0.15">
      <c r="A41" s="44" t="s">
        <v>1651</v>
      </c>
      <c r="B41" s="46">
        <v>37275.784300000014</v>
      </c>
    </row>
    <row r="42" spans="1:17" x14ac:dyDescent="0.15">
      <c r="A42" s="44" t="s">
        <v>1652</v>
      </c>
      <c r="B42" s="46">
        <v>24952.469699999983</v>
      </c>
    </row>
    <row r="43" spans="1:17" x14ac:dyDescent="0.15">
      <c r="A43" s="44" t="s">
        <v>1689</v>
      </c>
      <c r="B43" s="46">
        <v>25832.484300000004</v>
      </c>
    </row>
    <row r="44" spans="1:17" x14ac:dyDescent="0.15">
      <c r="A44" s="44" t="s">
        <v>1690</v>
      </c>
      <c r="B44" s="46">
        <v>17990.595699999994</v>
      </c>
    </row>
    <row r="45" spans="1:17" x14ac:dyDescent="0.15">
      <c r="A45" s="44"/>
      <c r="B45" s="46"/>
    </row>
    <row r="46" spans="1:17" x14ac:dyDescent="0.15">
      <c r="A46" s="44"/>
      <c r="B46" s="46"/>
    </row>
    <row r="47" spans="1:17" x14ac:dyDescent="0.15">
      <c r="A47" s="44"/>
      <c r="B47" s="46"/>
    </row>
    <row r="48" spans="1:17" x14ac:dyDescent="0.15">
      <c r="A48" s="44"/>
      <c r="B48" s="46"/>
    </row>
    <row r="49" spans="1:2" x14ac:dyDescent="0.15">
      <c r="A49" s="44"/>
      <c r="B49" s="46"/>
    </row>
    <row r="50" spans="1:2" x14ac:dyDescent="0.15">
      <c r="A50" s="44"/>
      <c r="B50" s="46"/>
    </row>
    <row r="51" spans="1:2" s="3" customFormat="1" x14ac:dyDescent="0.15">
      <c r="A51" s="5"/>
      <c r="B51" s="46"/>
    </row>
    <row r="52" spans="1:2" s="3" customFormat="1" x14ac:dyDescent="0.15">
      <c r="A52" s="5"/>
      <c r="B52" s="46"/>
    </row>
    <row r="53" spans="1:2" x14ac:dyDescent="0.15">
      <c r="B53" s="46"/>
    </row>
    <row r="63" spans="1:2" s="3" customFormat="1" x14ac:dyDescent="0.15">
      <c r="A63" s="5"/>
    </row>
    <row r="64" spans="1:2" s="3" customFormat="1" x14ac:dyDescent="0.15">
      <c r="A64" s="5"/>
    </row>
    <row r="65" spans="1:1" s="3" customFormat="1" x14ac:dyDescent="0.15">
      <c r="A65" s="5"/>
    </row>
    <row r="66" spans="1:1" s="3" customFormat="1" x14ac:dyDescent="0.15">
      <c r="A66" s="5"/>
    </row>
  </sheetData>
  <sortState ref="A2:P41">
    <sortCondition ref="A2:A41"/>
  </sortState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115" zoomScaleNormal="115" workbookViewId="0">
      <pane ySplit="6" topLeftCell="A42" activePane="bottomLeft" state="frozen"/>
      <selection pane="bottomLeft" activeCell="G56" sqref="G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1230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1224</v>
      </c>
      <c r="B7" s="17"/>
      <c r="C7" s="18">
        <v>225617.28930000032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225617.28930000032</v>
      </c>
      <c r="O7" s="18">
        <f>+C55</f>
        <v>295461.67130000034</v>
      </c>
    </row>
    <row r="8" spans="1:15" ht="12" x14ac:dyDescent="0.2">
      <c r="A8" s="16" t="s">
        <v>1225</v>
      </c>
      <c r="B8" s="22"/>
      <c r="C8" s="21">
        <v>69844.381999999998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225617.28930000032</v>
      </c>
      <c r="O8" s="21">
        <f t="shared" ref="O8:O9" si="0">O7+G8-I8-L8</f>
        <v>295461.67130000034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225617.28930000032</v>
      </c>
      <c r="O9" s="21">
        <f t="shared" si="0"/>
        <v>295461.67130000034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 t="s">
        <v>1252</v>
      </c>
      <c r="I10" s="21">
        <v>18508.870999999999</v>
      </c>
      <c r="J10" s="25" t="s">
        <v>1224</v>
      </c>
      <c r="K10" s="16">
        <v>5800360880</v>
      </c>
      <c r="L10" s="21">
        <v>5017.6930000000002</v>
      </c>
      <c r="M10" s="25" t="s">
        <v>1224</v>
      </c>
      <c r="N10" s="21">
        <f t="shared" ref="N10:N54" si="2">+N9-I10-L10</f>
        <v>202090.72530000031</v>
      </c>
      <c r="O10" s="21">
        <f t="shared" ref="O10:O54" si="3">O9+G10-I10-L10</f>
        <v>271935.10730000032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1231</v>
      </c>
      <c r="I11" s="21">
        <v>15931.399000000001</v>
      </c>
      <c r="J11" s="25" t="s">
        <v>1224</v>
      </c>
      <c r="K11" s="16"/>
      <c r="L11" s="21"/>
      <c r="M11" s="16"/>
      <c r="N11" s="21">
        <f t="shared" si="2"/>
        <v>186159.32630000031</v>
      </c>
      <c r="O11" s="21">
        <f t="shared" si="3"/>
        <v>256003.70830000032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1253</v>
      </c>
      <c r="I12" s="21">
        <v>18603.059000000001</v>
      </c>
      <c r="J12" s="25" t="s">
        <v>1224</v>
      </c>
      <c r="K12" s="16"/>
      <c r="L12" s="21"/>
      <c r="M12" s="25"/>
      <c r="N12" s="21">
        <f t="shared" si="2"/>
        <v>167556.2673000003</v>
      </c>
      <c r="O12" s="21">
        <f t="shared" si="3"/>
        <v>237400.64930000031</v>
      </c>
    </row>
    <row r="13" spans="1:15" ht="12" x14ac:dyDescent="0.2">
      <c r="A13" s="16"/>
      <c r="B13" s="22"/>
      <c r="C13" s="21"/>
      <c r="D13" s="137" t="s">
        <v>1232</v>
      </c>
      <c r="E13" s="16" t="s">
        <v>32</v>
      </c>
      <c r="F13" s="25" t="s">
        <v>1225</v>
      </c>
      <c r="G13" s="21">
        <v>87774.228000000003</v>
      </c>
      <c r="H13" s="137" t="s">
        <v>1232</v>
      </c>
      <c r="I13" s="21">
        <v>17646.097000000002</v>
      </c>
      <c r="J13" s="25" t="s">
        <v>1224</v>
      </c>
      <c r="K13" s="16">
        <v>5800360880</v>
      </c>
      <c r="L13" s="21">
        <v>7637.0910000000003</v>
      </c>
      <c r="M13" s="25" t="s">
        <v>1224</v>
      </c>
      <c r="N13" s="21">
        <f t="shared" si="2"/>
        <v>142273.07930000027</v>
      </c>
      <c r="O13" s="21">
        <f t="shared" si="3"/>
        <v>299891.68930000026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1233</v>
      </c>
      <c r="I14" s="21">
        <v>9821.0430000000015</v>
      </c>
      <c r="J14" s="25" t="s">
        <v>1224</v>
      </c>
      <c r="K14" s="16">
        <v>5800360880</v>
      </c>
      <c r="L14" s="21">
        <v>6572.9889999999996</v>
      </c>
      <c r="M14" s="25" t="s">
        <v>1224</v>
      </c>
      <c r="N14" s="21">
        <f t="shared" si="2"/>
        <v>125879.04730000027</v>
      </c>
      <c r="O14" s="21">
        <f t="shared" si="3"/>
        <v>283497.65730000025</v>
      </c>
    </row>
    <row r="15" spans="1:15" ht="12" x14ac:dyDescent="0.2">
      <c r="A15" s="16"/>
      <c r="B15" s="22"/>
      <c r="C15" s="21"/>
      <c r="D15" s="137" t="s">
        <v>1234</v>
      </c>
      <c r="E15" s="16" t="s">
        <v>32</v>
      </c>
      <c r="F15" s="25" t="s">
        <v>1263</v>
      </c>
      <c r="G15" s="21">
        <v>43903.663</v>
      </c>
      <c r="H15" s="137" t="s">
        <v>1234</v>
      </c>
      <c r="I15" s="21">
        <v>20524.105000000003</v>
      </c>
      <c r="J15" s="25" t="s">
        <v>1224</v>
      </c>
      <c r="K15" s="16">
        <v>5800360880</v>
      </c>
      <c r="L15" s="21">
        <v>8369.4989999999998</v>
      </c>
      <c r="M15" s="25" t="s">
        <v>1224</v>
      </c>
      <c r="N15" s="21">
        <f t="shared" si="2"/>
        <v>96985.443300000261</v>
      </c>
      <c r="O15" s="21">
        <f t="shared" si="3"/>
        <v>298507.71630000026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1235</v>
      </c>
      <c r="I16" s="21">
        <v>11565.593000000001</v>
      </c>
      <c r="J16" s="25" t="s">
        <v>1224</v>
      </c>
      <c r="K16" s="16">
        <v>5800360880</v>
      </c>
      <c r="L16" s="21">
        <v>7320.7</v>
      </c>
      <c r="M16" s="25" t="s">
        <v>1224</v>
      </c>
      <c r="N16" s="21">
        <f t="shared" si="2"/>
        <v>78099.150300000256</v>
      </c>
      <c r="O16" s="21">
        <f t="shared" si="3"/>
        <v>279621.42330000026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1255</v>
      </c>
      <c r="I17" s="21">
        <v>16297.272000000001</v>
      </c>
      <c r="J17" s="25" t="s">
        <v>1224</v>
      </c>
      <c r="K17" s="16"/>
      <c r="L17" s="21"/>
      <c r="M17" s="25"/>
      <c r="N17" s="21">
        <f t="shared" si="2"/>
        <v>61801.878300000259</v>
      </c>
      <c r="O17" s="21">
        <f t="shared" si="3"/>
        <v>263324.15130000026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1236</v>
      </c>
      <c r="I18" s="21">
        <v>20673.938999999998</v>
      </c>
      <c r="J18" s="25" t="s">
        <v>1224</v>
      </c>
      <c r="K18" s="16">
        <v>5800360880</v>
      </c>
      <c r="L18" s="21">
        <v>5448.0439999999999</v>
      </c>
      <c r="M18" s="25" t="s">
        <v>1224</v>
      </c>
      <c r="N18" s="21">
        <f t="shared" si="2"/>
        <v>35679.895300000258</v>
      </c>
      <c r="O18" s="21">
        <f t="shared" si="3"/>
        <v>237202.16830000025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1256</v>
      </c>
      <c r="I19" s="21">
        <v>12307.981</v>
      </c>
      <c r="J19" s="25" t="s">
        <v>1224</v>
      </c>
      <c r="K19" s="16"/>
      <c r="L19" s="21"/>
      <c r="M19" s="25"/>
      <c r="N19" s="21">
        <f t="shared" si="2"/>
        <v>23371.914300000259</v>
      </c>
      <c r="O19" s="21">
        <f t="shared" si="3"/>
        <v>224894.18730000025</v>
      </c>
    </row>
    <row r="20" spans="1:15" ht="12" x14ac:dyDescent="0.2">
      <c r="A20" s="16"/>
      <c r="B20" s="22"/>
      <c r="C20" s="21"/>
      <c r="D20" s="137" t="s">
        <v>1237</v>
      </c>
      <c r="E20" s="16" t="s">
        <v>32</v>
      </c>
      <c r="F20" s="25" t="s">
        <v>1264</v>
      </c>
      <c r="G20" s="21">
        <v>87655.074999999997</v>
      </c>
      <c r="H20" s="137" t="s">
        <v>1237</v>
      </c>
      <c r="I20" s="21">
        <v>13818.184999999999</v>
      </c>
      <c r="J20" s="25" t="s">
        <v>1224</v>
      </c>
      <c r="K20" s="16">
        <v>5800360880</v>
      </c>
      <c r="L20" s="21">
        <v>8884.7139999999999</v>
      </c>
      <c r="M20" s="25" t="s">
        <v>1224</v>
      </c>
      <c r="N20" s="21">
        <f t="shared" si="2"/>
        <v>669.01530000025923</v>
      </c>
      <c r="O20" s="21">
        <f t="shared" si="3"/>
        <v>289846.36330000026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1238</v>
      </c>
      <c r="I21" s="21">
        <v>669.01530000025923</v>
      </c>
      <c r="J21" s="25" t="s">
        <v>1224</v>
      </c>
      <c r="K21" s="16"/>
      <c r="L21" s="21"/>
      <c r="M21" s="25"/>
      <c r="N21" s="21">
        <f t="shared" si="2"/>
        <v>0</v>
      </c>
      <c r="O21" s="21">
        <f t="shared" si="3"/>
        <v>289177.348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1238</v>
      </c>
      <c r="I22" s="21">
        <v>7383.1656999997404</v>
      </c>
      <c r="J22" s="25" t="s">
        <v>1225</v>
      </c>
      <c r="K22" s="16">
        <v>5800360880</v>
      </c>
      <c r="L22" s="21">
        <v>6278.3270000000002</v>
      </c>
      <c r="M22" s="25" t="str">
        <f>+'[1]รับ 0515'!$F$25</f>
        <v>TOP 290315</v>
      </c>
      <c r="N22" s="21">
        <f>C8+G13+N21-I22-L22</f>
        <v>143957.11730000025</v>
      </c>
      <c r="O22" s="21">
        <f t="shared" si="3"/>
        <v>275515.85530000029</v>
      </c>
    </row>
    <row r="23" spans="1:15" ht="12" x14ac:dyDescent="0.2">
      <c r="A23" s="16"/>
      <c r="B23" s="22"/>
      <c r="C23" s="21"/>
      <c r="D23" s="137" t="s">
        <v>1239</v>
      </c>
      <c r="E23" s="16" t="s">
        <v>32</v>
      </c>
      <c r="F23" s="25" t="s">
        <v>1264</v>
      </c>
      <c r="G23" s="21">
        <v>43804.197</v>
      </c>
      <c r="H23" s="137" t="s">
        <v>1239</v>
      </c>
      <c r="I23" s="21">
        <v>15526.128000000001</v>
      </c>
      <c r="J23" s="25" t="str">
        <f>+'[1]รับ 0515'!$F$25</f>
        <v>TOP 290315</v>
      </c>
      <c r="K23" s="16">
        <v>5800360880</v>
      </c>
      <c r="L23" s="21">
        <v>8316.7129999999997</v>
      </c>
      <c r="M23" s="25" t="str">
        <f>+'[1]รับ 0515'!$F$25</f>
        <v>TOP 290315</v>
      </c>
      <c r="N23" s="21">
        <f t="shared" si="2"/>
        <v>120114.27630000025</v>
      </c>
      <c r="O23" s="21">
        <f t="shared" si="3"/>
        <v>295477.21130000026</v>
      </c>
    </row>
    <row r="24" spans="1:15" ht="12" x14ac:dyDescent="0.2">
      <c r="A24" s="16"/>
      <c r="B24" s="22"/>
      <c r="C24" s="21"/>
      <c r="D24" s="137" t="s">
        <v>1240</v>
      </c>
      <c r="E24" s="16" t="s">
        <v>32</v>
      </c>
      <c r="F24" s="25" t="s">
        <v>1264</v>
      </c>
      <c r="G24" s="21">
        <v>43935.517</v>
      </c>
      <c r="H24" s="137" t="s">
        <v>1240</v>
      </c>
      <c r="I24" s="21">
        <v>10735.251999999999</v>
      </c>
      <c r="J24" s="25" t="str">
        <f>+'[1]รับ 0515'!$F$25</f>
        <v>TOP 290315</v>
      </c>
      <c r="K24" s="16">
        <v>5800360880</v>
      </c>
      <c r="L24" s="21">
        <v>5377.0739999999996</v>
      </c>
      <c r="M24" s="25" t="str">
        <f>+'[1]รับ 0515'!$F$25</f>
        <v>TOP 290315</v>
      </c>
      <c r="N24" s="21">
        <f t="shared" si="2"/>
        <v>104001.95030000026</v>
      </c>
      <c r="O24" s="21">
        <f t="shared" si="3"/>
        <v>323300.40230000025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1257</v>
      </c>
      <c r="I25" s="21">
        <v>16438.653999999999</v>
      </c>
      <c r="J25" s="25" t="str">
        <f>+'[1]รับ 0515'!$F$25</f>
        <v>TOP 290315</v>
      </c>
      <c r="K25" s="16"/>
      <c r="L25" s="21"/>
      <c r="M25" s="25"/>
      <c r="N25" s="21">
        <f t="shared" si="2"/>
        <v>87563.296300000264</v>
      </c>
      <c r="O25" s="21">
        <f t="shared" si="3"/>
        <v>306861.74830000027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1241</v>
      </c>
      <c r="I26" s="21">
        <v>17045.327999999998</v>
      </c>
      <c r="J26" s="25" t="str">
        <f>+'[1]รับ 0515'!$F$25</f>
        <v>TOP 290315</v>
      </c>
      <c r="K26" s="16">
        <v>5800360880</v>
      </c>
      <c r="L26" s="21">
        <v>6509.8280000000004</v>
      </c>
      <c r="M26" s="25" t="str">
        <f>+'[1]รับ 0515'!$F$25</f>
        <v>TOP 290315</v>
      </c>
      <c r="N26" s="21">
        <f t="shared" si="2"/>
        <v>64008.140300000268</v>
      </c>
      <c r="O26" s="21">
        <f t="shared" si="3"/>
        <v>283306.59230000031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1258</v>
      </c>
      <c r="I27" s="21">
        <v>14893.829</v>
      </c>
      <c r="J27" s="25" t="str">
        <f>+'[1]รับ 0515'!$F$25</f>
        <v>TOP 290315</v>
      </c>
      <c r="K27" s="16"/>
      <c r="L27" s="21"/>
      <c r="M27" s="25"/>
      <c r="N27" s="21">
        <f t="shared" si="2"/>
        <v>49114.31130000027</v>
      </c>
      <c r="O27" s="21">
        <f t="shared" si="3"/>
        <v>268412.76330000028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1242</v>
      </c>
      <c r="I28" s="21">
        <v>16863.885000000002</v>
      </c>
      <c r="J28" s="25" t="str">
        <f>+'[1]รับ 0515'!$F$25</f>
        <v>TOP 290315</v>
      </c>
      <c r="K28" s="16">
        <v>5800360880</v>
      </c>
      <c r="L28" s="21">
        <v>8832.0360000000001</v>
      </c>
      <c r="M28" s="25" t="str">
        <f>+'[1]รับ 0515'!$F$25</f>
        <v>TOP 290315</v>
      </c>
      <c r="N28" s="21">
        <f t="shared" si="2"/>
        <v>23418.390300000268</v>
      </c>
      <c r="O28" s="21">
        <f t="shared" si="3"/>
        <v>242716.84230000028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1243</v>
      </c>
      <c r="I29" s="21">
        <v>13052.175999999999</v>
      </c>
      <c r="J29" s="25" t="str">
        <f>+'[1]รับ 0515'!$F$25</f>
        <v>TOP 290315</v>
      </c>
      <c r="K29" s="16">
        <v>5800360880</v>
      </c>
      <c r="L29" s="21">
        <v>7833.6930000000002</v>
      </c>
      <c r="M29" s="25" t="str">
        <f>+'[1]รับ 0515'!$F$25</f>
        <v>TOP 290315</v>
      </c>
      <c r="N29" s="21">
        <f t="shared" si="2"/>
        <v>2532.5213000002686</v>
      </c>
      <c r="O29" s="21">
        <f t="shared" si="3"/>
        <v>221830.97330000027</v>
      </c>
    </row>
    <row r="30" spans="1:15" ht="12" x14ac:dyDescent="0.2">
      <c r="A30" s="16"/>
      <c r="B30" s="22"/>
      <c r="C30" s="21"/>
      <c r="D30" s="137" t="s">
        <v>1244</v>
      </c>
      <c r="E30" s="16" t="s">
        <v>32</v>
      </c>
      <c r="F30" s="25" t="s">
        <v>1265</v>
      </c>
      <c r="G30" s="21">
        <v>130456.194</v>
      </c>
      <c r="H30" s="137" t="s">
        <v>1244</v>
      </c>
      <c r="I30" s="21">
        <v>2532.5213000002686</v>
      </c>
      <c r="J30" s="25" t="str">
        <f>+'[1]รับ 0515'!$F$25</f>
        <v>TOP 290315</v>
      </c>
      <c r="K30" s="16"/>
      <c r="L30" s="21"/>
      <c r="M30" s="25"/>
      <c r="N30" s="21">
        <f t="shared" si="2"/>
        <v>0</v>
      </c>
      <c r="O30" s="21">
        <f t="shared" si="3"/>
        <v>349754.64600000001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1244</v>
      </c>
      <c r="I31" s="21">
        <v>7487.4286999997303</v>
      </c>
      <c r="J31" s="25" t="str">
        <f>+'[1]รับ 0515'!$F$27</f>
        <v>GC 300315</v>
      </c>
      <c r="K31" s="16">
        <v>5800360899</v>
      </c>
      <c r="L31" s="21">
        <v>6486.951</v>
      </c>
      <c r="M31" s="25" t="str">
        <f>+'[1]รับ 0515'!$F$27</f>
        <v>GC 300315</v>
      </c>
      <c r="N31" s="21">
        <f>G15+N30-I31-L31</f>
        <v>29929.283300000272</v>
      </c>
      <c r="O31" s="21">
        <f t="shared" si="3"/>
        <v>335780.26630000025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1245</v>
      </c>
      <c r="I32" s="21">
        <v>7416.13</v>
      </c>
      <c r="J32" s="25" t="str">
        <f>+'[1]รับ 0515'!$F$27</f>
        <v>GC 300315</v>
      </c>
      <c r="K32" s="16">
        <v>5800360899</v>
      </c>
      <c r="L32" s="21">
        <v>9211.8349999999991</v>
      </c>
      <c r="M32" s="25" t="str">
        <f>+'[1]รับ 0515'!$F$27</f>
        <v>GC 300315</v>
      </c>
      <c r="N32" s="21">
        <f t="shared" si="2"/>
        <v>13301.318300000272</v>
      </c>
      <c r="O32" s="21">
        <f t="shared" si="3"/>
        <v>319152.30130000022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1259</v>
      </c>
      <c r="I33" s="21">
        <v>13301.318300000272</v>
      </c>
      <c r="J33" s="25" t="str">
        <f>+'[1]รับ 0515'!$F$27</f>
        <v>GC 300315</v>
      </c>
      <c r="K33" s="16"/>
      <c r="L33" s="21"/>
      <c r="M33" s="25"/>
      <c r="N33" s="21">
        <f t="shared" si="2"/>
        <v>0</v>
      </c>
      <c r="O33" s="21">
        <f t="shared" si="3"/>
        <v>305850.98299999995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1259</v>
      </c>
      <c r="I34" s="21">
        <v>6495.8876999997301</v>
      </c>
      <c r="J34" s="25" t="s">
        <v>1264</v>
      </c>
      <c r="K34" s="16"/>
      <c r="L34" s="21"/>
      <c r="M34" s="25"/>
      <c r="N34" s="21">
        <f>G20+G23+G24+N33-I34-L34</f>
        <v>168898.90130000026</v>
      </c>
      <c r="O34" s="21">
        <f t="shared" si="3"/>
        <v>299355.09530000022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1260</v>
      </c>
      <c r="I35" s="21">
        <v>17928.811000000002</v>
      </c>
      <c r="J35" s="25" t="s">
        <v>1264</v>
      </c>
      <c r="K35" s="16"/>
      <c r="L35" s="21"/>
      <c r="M35" s="25"/>
      <c r="N35" s="21">
        <f t="shared" si="2"/>
        <v>150970.09030000027</v>
      </c>
      <c r="O35" s="21">
        <f t="shared" si="3"/>
        <v>281426.28430000023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1246</v>
      </c>
      <c r="I36" s="21">
        <v>15198.529</v>
      </c>
      <c r="J36" s="25" t="s">
        <v>1264</v>
      </c>
      <c r="K36" s="16">
        <v>5800360880</v>
      </c>
      <c r="L36" s="21">
        <v>3396.4070000000002</v>
      </c>
      <c r="M36" s="25" t="s">
        <v>1264</v>
      </c>
      <c r="N36" s="21">
        <f t="shared" si="2"/>
        <v>132375.15430000026</v>
      </c>
      <c r="O36" s="21">
        <f t="shared" si="3"/>
        <v>262831.34830000025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1246</v>
      </c>
      <c r="I37" s="21"/>
      <c r="J37" s="25"/>
      <c r="K37" s="16">
        <v>5800360880</v>
      </c>
      <c r="L37" s="21">
        <v>10083.458000000001</v>
      </c>
      <c r="M37" s="25" t="s">
        <v>1264</v>
      </c>
      <c r="N37" s="21">
        <f t="shared" si="2"/>
        <v>122291.69630000026</v>
      </c>
      <c r="O37" s="21">
        <f t="shared" si="3"/>
        <v>252747.89030000023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1247</v>
      </c>
      <c r="I38" s="21">
        <v>17691.681</v>
      </c>
      <c r="J38" s="25" t="s">
        <v>1264</v>
      </c>
      <c r="K38" s="16">
        <v>5800360880</v>
      </c>
      <c r="L38" s="21">
        <v>9357.9369999999999</v>
      </c>
      <c r="M38" s="25" t="s">
        <v>1264</v>
      </c>
      <c r="N38" s="21">
        <f t="shared" si="2"/>
        <v>95242.078300000256</v>
      </c>
      <c r="O38" s="21">
        <f t="shared" si="3"/>
        <v>225698.27230000022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1248</v>
      </c>
      <c r="I39" s="21">
        <v>5752.0190000000002</v>
      </c>
      <c r="J39" s="25" t="s">
        <v>1264</v>
      </c>
      <c r="K39" s="16">
        <v>5800360880</v>
      </c>
      <c r="L39" s="21">
        <v>9210.41</v>
      </c>
      <c r="M39" s="25" t="s">
        <v>1264</v>
      </c>
      <c r="N39" s="21">
        <f t="shared" si="2"/>
        <v>80279.649300000252</v>
      </c>
      <c r="O39" s="21">
        <f t="shared" si="3"/>
        <v>210735.84330000021</v>
      </c>
    </row>
    <row r="40" spans="1:15" ht="12" x14ac:dyDescent="0.2">
      <c r="A40" s="16"/>
      <c r="B40" s="22"/>
      <c r="C40" s="21"/>
      <c r="D40" s="137" t="s">
        <v>1249</v>
      </c>
      <c r="E40" s="16" t="s">
        <v>32</v>
      </c>
      <c r="F40" s="25" t="s">
        <v>1265</v>
      </c>
      <c r="G40" s="21">
        <v>131495.856</v>
      </c>
      <c r="H40" s="137" t="s">
        <v>1249</v>
      </c>
      <c r="I40" s="21">
        <v>17430.97</v>
      </c>
      <c r="J40" s="25" t="s">
        <v>1264</v>
      </c>
      <c r="K40" s="16">
        <v>5800360880</v>
      </c>
      <c r="L40" s="21">
        <v>5878.6490000000003</v>
      </c>
      <c r="M40" s="25" t="s">
        <v>1264</v>
      </c>
      <c r="N40" s="21">
        <f t="shared" si="2"/>
        <v>56970.030300000253</v>
      </c>
      <c r="O40" s="21">
        <f t="shared" si="3"/>
        <v>318922.08030000026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1250</v>
      </c>
      <c r="I41" s="21">
        <v>10553.258000000002</v>
      </c>
      <c r="J41" s="25" t="s">
        <v>1264</v>
      </c>
      <c r="K41" s="16">
        <v>5800360880</v>
      </c>
      <c r="L41" s="21">
        <v>8571.0930000000008</v>
      </c>
      <c r="M41" s="25" t="s">
        <v>1264</v>
      </c>
      <c r="N41" s="21">
        <f t="shared" si="2"/>
        <v>37845.679300000251</v>
      </c>
      <c r="O41" s="21">
        <f t="shared" si="3"/>
        <v>299797.72930000024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1261</v>
      </c>
      <c r="I42" s="21">
        <v>21554.230000000003</v>
      </c>
      <c r="J42" s="25" t="s">
        <v>1264</v>
      </c>
      <c r="K42" s="16"/>
      <c r="L42" s="21"/>
      <c r="M42" s="25"/>
      <c r="N42" s="21">
        <f t="shared" si="2"/>
        <v>16291.449300000248</v>
      </c>
      <c r="O42" s="21">
        <f t="shared" si="3"/>
        <v>278243.49930000026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1251</v>
      </c>
      <c r="I43" s="21">
        <v>15629.099999999999</v>
      </c>
      <c r="J43" s="25" t="s">
        <v>1264</v>
      </c>
      <c r="K43" s="16">
        <v>5800360880</v>
      </c>
      <c r="L43" s="21">
        <v>662.34930000024906</v>
      </c>
      <c r="M43" s="25" t="s">
        <v>1264</v>
      </c>
      <c r="N43" s="21">
        <f t="shared" si="2"/>
        <v>0</v>
      </c>
      <c r="O43" s="21">
        <f t="shared" si="3"/>
        <v>261952.05000000005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 t="s">
        <v>1251</v>
      </c>
      <c r="I44" s="21"/>
      <c r="J44" s="25"/>
      <c r="K44" s="16">
        <v>5800360880</v>
      </c>
      <c r="L44" s="21">
        <v>8427.9166999997506</v>
      </c>
      <c r="M44" s="25" t="s">
        <v>1265</v>
      </c>
      <c r="N44" s="21">
        <f>G30+G40+N43-I44-L44</f>
        <v>253524.13330000025</v>
      </c>
      <c r="O44" s="21">
        <f t="shared" si="3"/>
        <v>253524.13330000031</v>
      </c>
    </row>
    <row r="45" spans="1:15" ht="12" x14ac:dyDescent="0.2">
      <c r="A45" s="16"/>
      <c r="B45" s="22"/>
      <c r="C45" s="21"/>
      <c r="D45" s="137"/>
      <c r="E45" s="16"/>
      <c r="F45" s="25"/>
      <c r="G45" s="21"/>
      <c r="H45" s="137" t="s">
        <v>1262</v>
      </c>
      <c r="I45" s="21">
        <v>18055.02</v>
      </c>
      <c r="J45" s="25" t="s">
        <v>1265</v>
      </c>
      <c r="K45" s="16"/>
      <c r="L45" s="21"/>
      <c r="M45" s="25"/>
      <c r="N45" s="21">
        <f t="shared" si="2"/>
        <v>235469.11330000026</v>
      </c>
      <c r="O45" s="21">
        <f t="shared" si="3"/>
        <v>235469.11330000032</v>
      </c>
    </row>
    <row r="46" spans="1:15" ht="12" hidden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25"/>
      <c r="K46" s="16"/>
      <c r="L46" s="21"/>
      <c r="M46" s="25"/>
      <c r="N46" s="21">
        <f t="shared" si="2"/>
        <v>235469.11330000026</v>
      </c>
      <c r="O46" s="21">
        <f t="shared" si="3"/>
        <v>235469.11330000032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2"/>
        <v>235469.11330000026</v>
      </c>
      <c r="O47" s="21">
        <f t="shared" si="3"/>
        <v>235469.11330000032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235469.11330000026</v>
      </c>
      <c r="O48" s="21">
        <f t="shared" si="3"/>
        <v>235469.11330000032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235469.11330000026</v>
      </c>
      <c r="O49" s="21">
        <f t="shared" si="3"/>
        <v>235469.11330000032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235469.11330000026</v>
      </c>
      <c r="O50" s="21">
        <f t="shared" si="3"/>
        <v>235469.11330000032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235469.11330000026</v>
      </c>
      <c r="O51" s="21">
        <f t="shared" si="3"/>
        <v>235469.11330000032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235469.11330000026</v>
      </c>
      <c r="O52" s="21">
        <f t="shared" si="3"/>
        <v>235469.11330000032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235469.11330000026</v>
      </c>
      <c r="O53" s="21">
        <f t="shared" si="3"/>
        <v>235469.11330000032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235469.11330000026</v>
      </c>
      <c r="O54" s="21">
        <f t="shared" si="3"/>
        <v>235469.11330000032</v>
      </c>
    </row>
    <row r="55" spans="1:16" x14ac:dyDescent="0.15">
      <c r="A55" s="32"/>
      <c r="B55" s="32"/>
      <c r="C55" s="33">
        <f>SUM(C7:C47)</f>
        <v>295461.67130000034</v>
      </c>
      <c r="D55" s="32"/>
      <c r="E55" s="32"/>
      <c r="F55" s="32"/>
      <c r="G55" s="33">
        <f>SUM(G7:G53)</f>
        <v>569024.73</v>
      </c>
      <c r="H55" s="34"/>
      <c r="I55" s="33">
        <f>SUM(I7:I53)</f>
        <v>465331.88099999994</v>
      </c>
      <c r="J55" s="32"/>
      <c r="K55" s="32"/>
      <c r="L55" s="33">
        <f>SUM(L9:L53)</f>
        <v>163685.40699999998</v>
      </c>
      <c r="M55" s="32"/>
      <c r="N55" s="35"/>
      <c r="O55" s="36">
        <f>C55+G55-I55-L55</f>
        <v>235469.11330000035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/>
      <c r="H56" s="42"/>
      <c r="I56" s="43"/>
      <c r="J56" s="44"/>
      <c r="K56" s="45" t="s">
        <v>44</v>
      </c>
      <c r="L56" s="46">
        <f>+L55+I55</f>
        <v>629017.28799999994</v>
      </c>
      <c r="M56" s="55"/>
      <c r="N56" s="47">
        <f>+N54</f>
        <v>235469.11330000026</v>
      </c>
      <c r="O56" s="48" t="s">
        <v>1265</v>
      </c>
    </row>
    <row r="57" spans="1:16" x14ac:dyDescent="0.15">
      <c r="A57" s="49"/>
      <c r="B57" s="162"/>
      <c r="C57" s="54"/>
      <c r="D57" s="162"/>
      <c r="E57" s="39"/>
      <c r="F57" s="40"/>
      <c r="G57" s="41"/>
      <c r="H57" s="42"/>
      <c r="I57" s="43"/>
      <c r="J57" s="52"/>
      <c r="K57" s="52"/>
      <c r="L57" s="46"/>
      <c r="M57" s="44"/>
      <c r="N57" s="47"/>
      <c r="O57" s="48"/>
    </row>
    <row r="58" spans="1:16" x14ac:dyDescent="0.15">
      <c r="A58" s="49"/>
      <c r="B58" s="164"/>
      <c r="C58" s="161"/>
      <c r="E58" s="39"/>
      <c r="F58" s="40"/>
      <c r="G58" s="41"/>
      <c r="H58" s="42"/>
      <c r="I58" s="43"/>
      <c r="J58" s="52"/>
      <c r="K58" s="52"/>
      <c r="L58" s="46"/>
      <c r="M58" s="44"/>
      <c r="N58" s="47"/>
      <c r="O58" s="48"/>
    </row>
    <row r="59" spans="1:16" x14ac:dyDescent="0.15">
      <c r="A59" s="38"/>
      <c r="B59" s="162"/>
      <c r="C59" s="162"/>
      <c r="D59" s="162"/>
      <c r="E59" s="39"/>
      <c r="F59" s="40"/>
      <c r="G59" s="41"/>
      <c r="H59" s="42"/>
      <c r="I59" s="9"/>
      <c r="J59" s="52"/>
      <c r="K59" s="52"/>
      <c r="L59" s="46"/>
      <c r="M59" s="44"/>
      <c r="N59" s="47"/>
      <c r="O59" s="48"/>
    </row>
    <row r="60" spans="1:16" ht="11.25" customHeight="1" x14ac:dyDescent="0.15">
      <c r="A60" s="38"/>
      <c r="B60" s="164"/>
      <c r="C60" s="161"/>
      <c r="E60" s="39"/>
      <c r="F60" s="40"/>
      <c r="G60" s="41"/>
      <c r="H60" s="42"/>
      <c r="I60" s="43"/>
      <c r="J60" s="52"/>
      <c r="K60" s="52"/>
      <c r="L60" s="46"/>
      <c r="M60" s="44"/>
      <c r="N60" s="47"/>
      <c r="O60" s="48"/>
    </row>
    <row r="61" spans="1:16" x14ac:dyDescent="0.15">
      <c r="A61" s="38"/>
      <c r="B61" s="164"/>
      <c r="C61" s="161"/>
      <c r="E61" s="39"/>
      <c r="F61" s="40"/>
      <c r="G61" s="41"/>
      <c r="H61" s="42"/>
      <c r="I61" s="43"/>
      <c r="J61" s="52"/>
      <c r="K61" s="52"/>
      <c r="L61" s="46"/>
      <c r="M61" s="44"/>
      <c r="N61" s="36" t="s">
        <v>48</v>
      </c>
      <c r="O61" s="53">
        <f>SUM(N56:N60)</f>
        <v>235469.11330000026</v>
      </c>
    </row>
    <row r="62" spans="1:16" x14ac:dyDescent="0.15">
      <c r="A62" s="38"/>
      <c r="B62" s="164"/>
      <c r="C62" s="161"/>
      <c r="E62" s="39"/>
      <c r="F62" s="40"/>
      <c r="G62" s="41"/>
      <c r="H62" s="42"/>
      <c r="I62" s="43"/>
      <c r="J62" s="52"/>
      <c r="K62" s="52"/>
      <c r="L62" s="46"/>
      <c r="M62" s="44"/>
      <c r="O62" s="3">
        <f>+O61-O55</f>
        <v>0</v>
      </c>
    </row>
    <row r="63" spans="1:16" x14ac:dyDescent="0.15">
      <c r="A63" s="49" t="s">
        <v>1263</v>
      </c>
      <c r="B63" s="164" t="s">
        <v>1269</v>
      </c>
      <c r="C63" s="161"/>
      <c r="E63" s="39" t="s">
        <v>45</v>
      </c>
      <c r="F63" s="40">
        <v>45683028.380000003</v>
      </c>
      <c r="G63" s="41" t="s">
        <v>46</v>
      </c>
      <c r="H63" s="42">
        <v>42104</v>
      </c>
      <c r="I63" s="43" t="s">
        <v>47</v>
      </c>
      <c r="J63" s="52">
        <v>15698.786</v>
      </c>
      <c r="K63" s="60"/>
      <c r="L63" s="46"/>
      <c r="M63" s="44"/>
    </row>
    <row r="64" spans="1:16" ht="12" thickBot="1" x14ac:dyDescent="0.2">
      <c r="A64" s="38"/>
      <c r="B64" s="164"/>
      <c r="C64" s="164"/>
      <c r="D64" s="164"/>
      <c r="E64" s="39"/>
      <c r="F64" s="40"/>
      <c r="G64" s="41"/>
      <c r="H64" s="42"/>
      <c r="I64" s="9" t="s">
        <v>289</v>
      </c>
      <c r="J64" s="62">
        <f>SUM(J63)</f>
        <v>15698.786</v>
      </c>
      <c r="L64" s="46"/>
      <c r="M64" s="44"/>
    </row>
    <row r="65" spans="1:16" ht="12" thickTop="1" x14ac:dyDescent="0.15">
      <c r="A65" s="38" t="s">
        <v>1224</v>
      </c>
      <c r="B65" s="164" t="s">
        <v>1229</v>
      </c>
      <c r="C65" s="161"/>
      <c r="E65" s="39" t="s">
        <v>45</v>
      </c>
      <c r="F65" s="40">
        <v>87573420.140000001</v>
      </c>
      <c r="G65" s="41" t="s">
        <v>46</v>
      </c>
      <c r="H65" s="42">
        <v>42094</v>
      </c>
      <c r="I65" s="43" t="s">
        <v>47</v>
      </c>
      <c r="J65" s="52">
        <v>49250.73</v>
      </c>
      <c r="K65" s="60"/>
      <c r="L65" s="46"/>
    </row>
    <row r="66" spans="1:16" x14ac:dyDescent="0.15">
      <c r="A66" s="38" t="s">
        <v>1225</v>
      </c>
      <c r="B66" s="164" t="s">
        <v>1266</v>
      </c>
      <c r="C66" s="161"/>
      <c r="E66" s="39" t="s">
        <v>45</v>
      </c>
      <c r="F66" s="40">
        <v>61855840.159999996</v>
      </c>
      <c r="G66" s="41" t="s">
        <v>46</v>
      </c>
      <c r="H66" s="42">
        <v>42102</v>
      </c>
      <c r="I66" s="43" t="s">
        <v>47</v>
      </c>
      <c r="J66" s="52">
        <v>43147.671000000002</v>
      </c>
      <c r="K66" s="60"/>
      <c r="L66" s="46"/>
      <c r="M66" s="44"/>
    </row>
    <row r="67" spans="1:16" x14ac:dyDescent="0.15">
      <c r="A67" s="38" t="s">
        <v>1264</v>
      </c>
      <c r="B67" s="164" t="s">
        <v>1267</v>
      </c>
      <c r="C67" s="161"/>
      <c r="E67" s="39" t="s">
        <v>45</v>
      </c>
      <c r="F67" s="40">
        <v>75329921.670000002</v>
      </c>
      <c r="G67" s="41" t="s">
        <v>46</v>
      </c>
      <c r="H67" s="42">
        <v>42111</v>
      </c>
      <c r="I67" s="43" t="s">
        <v>47</v>
      </c>
      <c r="J67" s="52">
        <v>47160.303300000254</v>
      </c>
      <c r="K67" s="60"/>
      <c r="L67" s="46"/>
      <c r="M67" s="44"/>
    </row>
    <row r="68" spans="1:16" s="3" customFormat="1" x14ac:dyDescent="0.15">
      <c r="A68" s="38" t="s">
        <v>1265</v>
      </c>
      <c r="B68" s="164" t="s">
        <v>1268</v>
      </c>
      <c r="C68" s="161"/>
      <c r="D68" s="4"/>
      <c r="E68" s="39" t="s">
        <v>45</v>
      </c>
      <c r="F68" s="40">
        <v>66781412.240000002</v>
      </c>
      <c r="G68" s="41" t="s">
        <v>46</v>
      </c>
      <c r="H68" s="42">
        <v>42121</v>
      </c>
      <c r="I68" s="43" t="s">
        <v>47</v>
      </c>
      <c r="J68" s="52">
        <v>8427.9166999997506</v>
      </c>
      <c r="K68" s="60"/>
      <c r="L68" s="46"/>
      <c r="M68" s="5"/>
      <c r="P68" s="5"/>
    </row>
    <row r="69" spans="1:16" s="3" customFormat="1" ht="12" thickBot="1" x14ac:dyDescent="0.2">
      <c r="A69" s="38"/>
      <c r="B69" s="164"/>
      <c r="C69" s="164"/>
      <c r="D69" s="164"/>
      <c r="E69" s="39"/>
      <c r="F69" s="40"/>
      <c r="G69" s="41"/>
      <c r="H69" s="42"/>
      <c r="I69" s="9" t="s">
        <v>1071</v>
      </c>
      <c r="J69" s="62">
        <f>SUM(J65:J68)</f>
        <v>147986.62100000001</v>
      </c>
      <c r="K69" s="60"/>
      <c r="L69" s="46"/>
      <c r="M69" s="5"/>
      <c r="P69" s="5"/>
    </row>
    <row r="70" spans="1:16" s="3" customFormat="1" ht="12" thickTop="1" x14ac:dyDescent="0.15">
      <c r="A70" s="38"/>
      <c r="B70" s="164"/>
      <c r="C70" s="164"/>
      <c r="D70" s="164"/>
      <c r="E70" s="39"/>
      <c r="F70" s="40"/>
      <c r="G70" s="41"/>
      <c r="H70" s="4"/>
      <c r="J70" s="163"/>
      <c r="K70" s="60"/>
      <c r="L70" s="46"/>
      <c r="M70" s="5"/>
      <c r="P70" s="5"/>
    </row>
    <row r="71" spans="1:16" x14ac:dyDescent="0.15">
      <c r="A71" s="38" t="s">
        <v>49</v>
      </c>
      <c r="B71" s="49" t="s">
        <v>8</v>
      </c>
      <c r="C71" s="101" t="s">
        <v>1149</v>
      </c>
      <c r="D71" s="49" t="s">
        <v>51</v>
      </c>
      <c r="E71" s="49" t="s">
        <v>52</v>
      </c>
      <c r="F71" s="40" t="s">
        <v>15</v>
      </c>
      <c r="G71" s="42"/>
      <c r="J71" s="163"/>
      <c r="K71" s="60"/>
      <c r="L71" s="46"/>
    </row>
    <row r="72" spans="1:16" s="4" customFormat="1" x14ac:dyDescent="0.15">
      <c r="A72" s="49" t="s">
        <v>1263</v>
      </c>
      <c r="B72" s="43">
        <v>15699</v>
      </c>
      <c r="C72" s="57">
        <v>0.2</v>
      </c>
      <c r="D72" s="58">
        <f t="shared" ref="D72" si="4">+B72*C72</f>
        <v>3139.8</v>
      </c>
      <c r="E72" s="58">
        <f t="shared" ref="E72" si="5">+D72*0.1</f>
        <v>313.98</v>
      </c>
      <c r="F72" s="59">
        <f t="shared" ref="F72" si="6">+D72+E72</f>
        <v>3453.78</v>
      </c>
      <c r="I72" s="3"/>
      <c r="J72" s="52"/>
      <c r="K72" s="60"/>
      <c r="L72" s="46"/>
      <c r="M72" s="5"/>
      <c r="N72" s="3"/>
      <c r="O72" s="3"/>
      <c r="P72" s="5"/>
    </row>
    <row r="73" spans="1:16" s="4" customFormat="1" ht="12" thickBot="1" x14ac:dyDescent="0.2">
      <c r="A73" s="38"/>
      <c r="B73" s="102">
        <f>SUM(B72)</f>
        <v>15699</v>
      </c>
      <c r="C73" s="164"/>
      <c r="D73" s="103">
        <f>SUM(D72)</f>
        <v>3139.8</v>
      </c>
      <c r="E73" s="103">
        <f t="shared" ref="E73:F73" si="7">SUM(E72)</f>
        <v>313.98</v>
      </c>
      <c r="F73" s="103">
        <f t="shared" si="7"/>
        <v>3453.78</v>
      </c>
      <c r="I73" s="3"/>
      <c r="J73" s="5"/>
      <c r="K73" s="60"/>
      <c r="L73" s="46"/>
      <c r="M73" s="5"/>
      <c r="N73" s="3"/>
      <c r="O73" s="3"/>
      <c r="P73" s="5"/>
    </row>
    <row r="74" spans="1:16" ht="12" thickTop="1" x14ac:dyDescent="0.15">
      <c r="A74" s="49" t="s">
        <v>1224</v>
      </c>
      <c r="B74" s="43">
        <v>49251</v>
      </c>
      <c r="C74" s="57">
        <v>0.2</v>
      </c>
      <c r="D74" s="58">
        <f t="shared" ref="D74:D77" si="8">+B74*C74</f>
        <v>9850.2000000000007</v>
      </c>
      <c r="E74" s="58">
        <f t="shared" ref="E74:E77" si="9">+D74*0.1</f>
        <v>985.0200000000001</v>
      </c>
      <c r="F74" s="59">
        <f t="shared" ref="F74:F77" si="10">+D74+E74</f>
        <v>10835.220000000001</v>
      </c>
      <c r="G74" s="4"/>
      <c r="K74" s="60"/>
    </row>
    <row r="75" spans="1:16" x14ac:dyDescent="0.15">
      <c r="A75" s="49" t="s">
        <v>1225</v>
      </c>
      <c r="B75" s="43">
        <v>43148</v>
      </c>
      <c r="C75" s="57">
        <v>0.2</v>
      </c>
      <c r="D75" s="58">
        <f t="shared" si="8"/>
        <v>8629.6</v>
      </c>
      <c r="E75" s="58">
        <f t="shared" si="9"/>
        <v>862.96</v>
      </c>
      <c r="F75" s="59">
        <f t="shared" si="10"/>
        <v>9492.5600000000013</v>
      </c>
      <c r="G75" s="4"/>
    </row>
    <row r="76" spans="1:16" x14ac:dyDescent="0.15">
      <c r="A76" s="49" t="s">
        <v>1264</v>
      </c>
      <c r="B76" s="43">
        <v>47160</v>
      </c>
      <c r="C76" s="57">
        <v>0.2</v>
      </c>
      <c r="D76" s="58">
        <f t="shared" si="8"/>
        <v>9432</v>
      </c>
      <c r="E76" s="58">
        <f t="shared" si="9"/>
        <v>943.2</v>
      </c>
      <c r="F76" s="59">
        <f t="shared" si="10"/>
        <v>10375.200000000001</v>
      </c>
      <c r="G76" s="4"/>
    </row>
    <row r="77" spans="1:16" x14ac:dyDescent="0.15">
      <c r="A77" s="49" t="s">
        <v>1265</v>
      </c>
      <c r="B77" s="43">
        <v>8428</v>
      </c>
      <c r="C77" s="57">
        <v>0.2</v>
      </c>
      <c r="D77" s="58">
        <f t="shared" si="8"/>
        <v>1685.6000000000001</v>
      </c>
      <c r="E77" s="58">
        <f t="shared" si="9"/>
        <v>168.56000000000003</v>
      </c>
      <c r="F77" s="59">
        <f t="shared" si="10"/>
        <v>1854.16</v>
      </c>
    </row>
    <row r="78" spans="1:16" ht="12" thickBot="1" x14ac:dyDescent="0.2">
      <c r="A78" s="38"/>
      <c r="B78" s="102">
        <f>SUM(B74:B77)</f>
        <v>147987</v>
      </c>
      <c r="C78" s="164"/>
      <c r="D78" s="103">
        <f>SUM(D74:D77)</f>
        <v>29597.4</v>
      </c>
      <c r="E78" s="103">
        <f t="shared" ref="E78:F78" si="11">SUM(E74:E77)</f>
        <v>2959.7400000000002</v>
      </c>
      <c r="F78" s="103">
        <f t="shared" si="11"/>
        <v>32557.140000000003</v>
      </c>
      <c r="G78" s="9"/>
      <c r="H78" s="60"/>
      <c r="I78" s="9"/>
      <c r="J78" s="6"/>
    </row>
    <row r="79" spans="1:16" ht="12" thickTop="1" x14ac:dyDescent="0.15">
      <c r="H79" s="60"/>
      <c r="I79" s="9"/>
      <c r="J79" s="6"/>
    </row>
    <row r="80" spans="1:16" x14ac:dyDescent="0.15">
      <c r="H80" s="60"/>
      <c r="I80" s="9"/>
      <c r="J80" s="6"/>
    </row>
    <row r="81" spans="1:16" x14ac:dyDescent="0.15">
      <c r="H81" s="60"/>
      <c r="I81" s="9"/>
      <c r="J81" s="6"/>
    </row>
    <row r="82" spans="1:16" x14ac:dyDescent="0.15">
      <c r="H82" s="60"/>
      <c r="I82" s="9"/>
      <c r="J82" s="6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5"/>
      <c r="B86" s="2"/>
      <c r="D86" s="4"/>
      <c r="E86" s="4"/>
      <c r="F86" s="5"/>
      <c r="H86" s="4"/>
      <c r="J86" s="5"/>
      <c r="K86" s="4"/>
      <c r="M86" s="5"/>
      <c r="P86" s="5"/>
    </row>
    <row r="87" spans="1:16" s="3" customFormat="1" x14ac:dyDescent="0.15">
      <c r="A87" s="5"/>
      <c r="B87" s="2"/>
      <c r="D87" s="4"/>
      <c r="E87" s="4"/>
      <c r="F87" s="5"/>
      <c r="H87" s="4"/>
      <c r="J87" s="5"/>
      <c r="K87" s="4"/>
      <c r="M87" s="5"/>
      <c r="P87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115" zoomScaleNormal="115" workbookViewId="0">
      <pane ySplit="6" topLeftCell="A36" activePane="bottomLeft" state="frozen"/>
      <selection pane="bottomLeft" activeCell="K43" sqref="K43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1190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1186</v>
      </c>
      <c r="B7" s="17"/>
      <c r="C7" s="18">
        <v>33727.708300000239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33727.708300000239</v>
      </c>
      <c r="O7" s="18">
        <f>+C55</f>
        <v>297287.32230000023</v>
      </c>
    </row>
    <row r="8" spans="1:15" ht="12" x14ac:dyDescent="0.2">
      <c r="A8" s="16" t="s">
        <v>1187</v>
      </c>
      <c r="B8" s="22"/>
      <c r="C8" s="21">
        <v>263559.614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33727.708300000239</v>
      </c>
      <c r="O8" s="21">
        <f t="shared" ref="O8:O9" si="0">O7+G8-I8-L8</f>
        <v>297287.32230000023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33727.708300000239</v>
      </c>
      <c r="O9" s="21">
        <f t="shared" si="0"/>
        <v>297287.32230000023</v>
      </c>
    </row>
    <row r="10" spans="1:15" ht="12" x14ac:dyDescent="0.2">
      <c r="A10" s="16"/>
      <c r="B10" s="22"/>
      <c r="C10" s="21"/>
      <c r="D10" s="137" t="s">
        <v>1191</v>
      </c>
      <c r="E10" s="16" t="s">
        <v>32</v>
      </c>
      <c r="F10" s="25" t="s">
        <v>1187</v>
      </c>
      <c r="G10" s="21">
        <v>43921.781000000003</v>
      </c>
      <c r="H10" s="137" t="s">
        <v>1191</v>
      </c>
      <c r="I10" s="21">
        <v>19595.181</v>
      </c>
      <c r="J10" s="16" t="s">
        <v>1186</v>
      </c>
      <c r="K10" s="16">
        <v>5800361021</v>
      </c>
      <c r="L10" s="21">
        <v>7903.1120000000001</v>
      </c>
      <c r="M10" s="16" t="s">
        <v>1186</v>
      </c>
      <c r="N10" s="21">
        <f t="shared" ref="N10:N54" si="2">+N9-I10-L10</f>
        <v>6229.4153000002379</v>
      </c>
      <c r="O10" s="21">
        <f t="shared" ref="O10:O54" si="3">O9+G10-I10-L10</f>
        <v>313710.81030000024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1192</v>
      </c>
      <c r="I11" s="21">
        <v>6229.4153000002379</v>
      </c>
      <c r="J11" s="16" t="s">
        <v>1186</v>
      </c>
      <c r="K11" s="16"/>
      <c r="L11" s="21"/>
      <c r="M11" s="16"/>
      <c r="N11" s="21">
        <f t="shared" si="2"/>
        <v>0</v>
      </c>
      <c r="O11" s="21">
        <f t="shared" si="3"/>
        <v>307481.39500000002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1192</v>
      </c>
      <c r="I12" s="21">
        <v>4819.58369999976</v>
      </c>
      <c r="J12" s="16" t="s">
        <v>1187</v>
      </c>
      <c r="K12" s="16">
        <v>5800361021</v>
      </c>
      <c r="L12" s="21">
        <v>8807.4359999999997</v>
      </c>
      <c r="M12" s="25" t="s">
        <v>1187</v>
      </c>
      <c r="N12" s="21">
        <f>C8+G10+N11-I12-L12</f>
        <v>293854.37530000025</v>
      </c>
      <c r="O12" s="21">
        <f t="shared" si="3"/>
        <v>293854.37530000025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1211</v>
      </c>
      <c r="I13" s="21">
        <v>20911.127000000004</v>
      </c>
      <c r="J13" s="25" t="s">
        <v>1187</v>
      </c>
      <c r="K13" s="16"/>
      <c r="L13" s="21"/>
      <c r="M13" s="16"/>
      <c r="N13" s="21">
        <f t="shared" si="2"/>
        <v>272943.24830000027</v>
      </c>
      <c r="O13" s="21">
        <f t="shared" si="3"/>
        <v>272943.24830000027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1193</v>
      </c>
      <c r="I14" s="21">
        <v>18586.302</v>
      </c>
      <c r="J14" s="25" t="s">
        <v>1187</v>
      </c>
      <c r="K14" s="16">
        <v>5800361021</v>
      </c>
      <c r="L14" s="21">
        <v>5827.5010000000002</v>
      </c>
      <c r="M14" s="25" t="s">
        <v>1187</v>
      </c>
      <c r="N14" s="21">
        <f t="shared" si="2"/>
        <v>248529.44530000028</v>
      </c>
      <c r="O14" s="21">
        <f t="shared" si="3"/>
        <v>248529.44530000028</v>
      </c>
    </row>
    <row r="15" spans="1:15" ht="12" x14ac:dyDescent="0.2">
      <c r="A15" s="16"/>
      <c r="B15" s="22"/>
      <c r="C15" s="21"/>
      <c r="D15" s="137" t="s">
        <v>1212</v>
      </c>
      <c r="E15" s="16" t="s">
        <v>32</v>
      </c>
      <c r="F15" s="25" t="s">
        <v>1222</v>
      </c>
      <c r="G15" s="21">
        <v>43894.94</v>
      </c>
      <c r="H15" s="137" t="s">
        <v>1212</v>
      </c>
      <c r="I15" s="21">
        <v>10642.376</v>
      </c>
      <c r="J15" s="25" t="s">
        <v>1187</v>
      </c>
      <c r="K15" s="16"/>
      <c r="L15" s="21"/>
      <c r="M15" s="16"/>
      <c r="N15" s="21">
        <f t="shared" si="2"/>
        <v>237887.06930000029</v>
      </c>
      <c r="O15" s="21">
        <f t="shared" si="3"/>
        <v>281782.00930000033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1194</v>
      </c>
      <c r="I16" s="21">
        <v>15859.126</v>
      </c>
      <c r="J16" s="25" t="s">
        <v>1187</v>
      </c>
      <c r="K16" s="16">
        <v>5800361021</v>
      </c>
      <c r="L16" s="21">
        <v>8199.3439999999991</v>
      </c>
      <c r="M16" s="25" t="s">
        <v>1187</v>
      </c>
      <c r="N16" s="21">
        <f t="shared" si="2"/>
        <v>213828.59930000029</v>
      </c>
      <c r="O16" s="21">
        <f t="shared" si="3"/>
        <v>257723.53930000032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1195</v>
      </c>
      <c r="I17" s="21">
        <v>9722.5030000000006</v>
      </c>
      <c r="J17" s="25" t="s">
        <v>1187</v>
      </c>
      <c r="K17" s="16">
        <v>5800361021</v>
      </c>
      <c r="L17" s="21">
        <v>7783.1670000000004</v>
      </c>
      <c r="M17" s="25" t="s">
        <v>1187</v>
      </c>
      <c r="N17" s="21">
        <f t="shared" si="2"/>
        <v>196322.92930000031</v>
      </c>
      <c r="O17" s="21">
        <f t="shared" si="3"/>
        <v>240217.86930000034</v>
      </c>
    </row>
    <row r="18" spans="1:15" ht="12" x14ac:dyDescent="0.2">
      <c r="A18" s="16"/>
      <c r="B18" s="22"/>
      <c r="C18" s="21"/>
      <c r="D18" s="137" t="s">
        <v>1196</v>
      </c>
      <c r="E18" s="16" t="s">
        <v>32</v>
      </c>
      <c r="F18" s="25" t="s">
        <v>1222</v>
      </c>
      <c r="G18" s="21">
        <v>87688.985000000001</v>
      </c>
      <c r="H18" s="137" t="s">
        <v>1196</v>
      </c>
      <c r="I18" s="21">
        <v>16858.132000000001</v>
      </c>
      <c r="J18" s="25" t="s">
        <v>1187</v>
      </c>
      <c r="K18" s="16">
        <v>5800361021</v>
      </c>
      <c r="L18" s="21">
        <v>8196.3240000000005</v>
      </c>
      <c r="M18" s="25" t="s">
        <v>1187</v>
      </c>
      <c r="N18" s="21">
        <f t="shared" si="2"/>
        <v>171268.4733000003</v>
      </c>
      <c r="O18" s="21">
        <f t="shared" si="3"/>
        <v>302852.39830000035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1197</v>
      </c>
      <c r="I19" s="21">
        <v>10685.945</v>
      </c>
      <c r="J19" s="25" t="s">
        <v>1187</v>
      </c>
      <c r="K19" s="16">
        <v>5800361021</v>
      </c>
      <c r="L19" s="21">
        <v>6201.9129999999996</v>
      </c>
      <c r="M19" s="25" t="s">
        <v>1187</v>
      </c>
      <c r="N19" s="21">
        <f t="shared" si="2"/>
        <v>154380.6153000003</v>
      </c>
      <c r="O19" s="21">
        <f t="shared" si="3"/>
        <v>285964.54030000034</v>
      </c>
    </row>
    <row r="20" spans="1:15" ht="12" x14ac:dyDescent="0.2">
      <c r="A20" s="16"/>
      <c r="B20" s="22"/>
      <c r="C20" s="21"/>
      <c r="D20" s="137" t="s">
        <v>1213</v>
      </c>
      <c r="E20" s="16" t="s">
        <v>32</v>
      </c>
      <c r="F20" s="25" t="s">
        <v>1222</v>
      </c>
      <c r="G20" s="21">
        <v>42866.133000000002</v>
      </c>
      <c r="H20" s="137" t="s">
        <v>1213</v>
      </c>
      <c r="I20" s="21">
        <v>18355.234</v>
      </c>
      <c r="J20" s="25" t="s">
        <v>1187</v>
      </c>
      <c r="K20" s="16"/>
      <c r="L20" s="21"/>
      <c r="M20" s="16"/>
      <c r="N20" s="21">
        <f t="shared" si="2"/>
        <v>136025.3813000003</v>
      </c>
      <c r="O20" s="21">
        <f t="shared" si="3"/>
        <v>310475.43930000038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1198</v>
      </c>
      <c r="I21" s="21">
        <v>19405.989999999994</v>
      </c>
      <c r="J21" s="25" t="s">
        <v>1187</v>
      </c>
      <c r="K21" s="16">
        <v>5800361021</v>
      </c>
      <c r="L21" s="21">
        <v>7761.4319999999998</v>
      </c>
      <c r="M21" s="25" t="s">
        <v>1187</v>
      </c>
      <c r="N21" s="21">
        <f t="shared" si="2"/>
        <v>108857.95930000031</v>
      </c>
      <c r="O21" s="21">
        <f t="shared" si="3"/>
        <v>283308.01730000041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1214</v>
      </c>
      <c r="I22" s="21">
        <v>23097.69</v>
      </c>
      <c r="J22" s="25" t="s">
        <v>1187</v>
      </c>
      <c r="K22" s="16"/>
      <c r="L22" s="21"/>
      <c r="M22" s="16"/>
      <c r="N22" s="21">
        <f t="shared" si="2"/>
        <v>85760.269300000306</v>
      </c>
      <c r="O22" s="21">
        <f t="shared" si="3"/>
        <v>260210.32730000041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1199</v>
      </c>
      <c r="I23" s="21">
        <v>20599.812000000002</v>
      </c>
      <c r="J23" s="25" t="s">
        <v>1187</v>
      </c>
      <c r="K23" s="16">
        <v>5800361021</v>
      </c>
      <c r="L23" s="21">
        <v>7283.3869999999997</v>
      </c>
      <c r="M23" s="25" t="s">
        <v>1187</v>
      </c>
      <c r="N23" s="21">
        <f t="shared" si="2"/>
        <v>57877.070300000298</v>
      </c>
      <c r="O23" s="21">
        <f t="shared" si="3"/>
        <v>232327.12830000042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1200</v>
      </c>
      <c r="I24" s="21">
        <v>12330.726000000001</v>
      </c>
      <c r="J24" s="25" t="s">
        <v>1187</v>
      </c>
      <c r="K24" s="16">
        <v>5800361021</v>
      </c>
      <c r="L24" s="21">
        <v>7911.558</v>
      </c>
      <c r="M24" s="25" t="s">
        <v>1187</v>
      </c>
      <c r="N24" s="21">
        <f t="shared" si="2"/>
        <v>37634.786300000298</v>
      </c>
      <c r="O24" s="21">
        <f t="shared" si="3"/>
        <v>212084.84430000043</v>
      </c>
    </row>
    <row r="25" spans="1:15" ht="12" x14ac:dyDescent="0.2">
      <c r="A25" s="16"/>
      <c r="B25" s="22"/>
      <c r="C25" s="21"/>
      <c r="D25" s="137" t="s">
        <v>1201</v>
      </c>
      <c r="E25" s="16" t="s">
        <v>32</v>
      </c>
      <c r="F25" s="25" t="s">
        <v>1223</v>
      </c>
      <c r="G25" s="21">
        <v>87756.851999999999</v>
      </c>
      <c r="H25" s="137" t="s">
        <v>1201</v>
      </c>
      <c r="I25" s="21">
        <v>20647.289000000001</v>
      </c>
      <c r="J25" s="25" t="s">
        <v>1187</v>
      </c>
      <c r="K25" s="16">
        <v>5800361021</v>
      </c>
      <c r="L25" s="21">
        <v>5746.0550000000003</v>
      </c>
      <c r="M25" s="25" t="s">
        <v>1187</v>
      </c>
      <c r="N25" s="21">
        <f t="shared" si="2"/>
        <v>11241.442300000297</v>
      </c>
      <c r="O25" s="21">
        <f t="shared" si="3"/>
        <v>273448.35230000044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1202</v>
      </c>
      <c r="I26" s="21">
        <v>8894.023000000001</v>
      </c>
      <c r="J26" s="25" t="s">
        <v>1187</v>
      </c>
      <c r="K26" s="16">
        <v>5800361021</v>
      </c>
      <c r="L26" s="21">
        <v>2347.4193000002961</v>
      </c>
      <c r="M26" s="25" t="s">
        <v>1187</v>
      </c>
      <c r="N26" s="21">
        <f t="shared" si="2"/>
        <v>0</v>
      </c>
      <c r="O26" s="21">
        <f t="shared" si="3"/>
        <v>262206.91000000015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1202</v>
      </c>
      <c r="I27" s="21"/>
      <c r="J27" s="25"/>
      <c r="K27" s="16">
        <v>5800361021</v>
      </c>
      <c r="L27" s="21">
        <v>5299.2646999996996</v>
      </c>
      <c r="M27" s="25" t="s">
        <v>1222</v>
      </c>
      <c r="N27" s="21">
        <f>G15+G18+G20+N26-I27-L27</f>
        <v>169150.79330000028</v>
      </c>
      <c r="O27" s="21">
        <f t="shared" si="3"/>
        <v>256907.64530000044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1216</v>
      </c>
      <c r="I28" s="21">
        <v>13508.251</v>
      </c>
      <c r="J28" s="25" t="s">
        <v>1222</v>
      </c>
      <c r="K28" s="16"/>
      <c r="L28" s="21"/>
      <c r="M28" s="25"/>
      <c r="N28" s="21">
        <f t="shared" si="2"/>
        <v>155642.54230000029</v>
      </c>
      <c r="O28" s="21">
        <f t="shared" si="3"/>
        <v>243399.39430000045</v>
      </c>
    </row>
    <row r="29" spans="1:15" ht="12" x14ac:dyDescent="0.2">
      <c r="A29" s="16"/>
      <c r="B29" s="22"/>
      <c r="C29" s="21"/>
      <c r="D29" s="137" t="s">
        <v>1203</v>
      </c>
      <c r="E29" s="16" t="s">
        <v>32</v>
      </c>
      <c r="F29" s="25" t="s">
        <v>1224</v>
      </c>
      <c r="G29" s="21">
        <v>87785.244000000006</v>
      </c>
      <c r="H29" s="137" t="s">
        <v>1203</v>
      </c>
      <c r="I29" s="21">
        <v>22430.5</v>
      </c>
      <c r="J29" s="25" t="s">
        <v>1222</v>
      </c>
      <c r="K29" s="16">
        <v>5800361021</v>
      </c>
      <c r="L29" s="21">
        <v>9550.6219999999994</v>
      </c>
      <c r="M29" s="25" t="s">
        <v>1222</v>
      </c>
      <c r="N29" s="21">
        <f t="shared" si="2"/>
        <v>123661.42030000029</v>
      </c>
      <c r="O29" s="21">
        <f t="shared" si="3"/>
        <v>299203.51630000048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1217</v>
      </c>
      <c r="I30" s="21">
        <v>22216.582000000002</v>
      </c>
      <c r="J30" s="25" t="s">
        <v>1222</v>
      </c>
      <c r="K30" s="16"/>
      <c r="L30" s="21"/>
      <c r="M30" s="25"/>
      <c r="N30" s="21">
        <f t="shared" si="2"/>
        <v>101444.83830000029</v>
      </c>
      <c r="O30" s="21">
        <f t="shared" si="3"/>
        <v>276986.93430000049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1204</v>
      </c>
      <c r="I31" s="21">
        <v>16987.46</v>
      </c>
      <c r="J31" s="25" t="s">
        <v>1222</v>
      </c>
      <c r="K31" s="16">
        <v>5800361021</v>
      </c>
      <c r="L31" s="21">
        <v>9233.11</v>
      </c>
      <c r="M31" s="25" t="s">
        <v>1222</v>
      </c>
      <c r="N31" s="21">
        <f t="shared" si="2"/>
        <v>75224.268300000302</v>
      </c>
      <c r="O31" s="21">
        <f t="shared" si="3"/>
        <v>250766.36430000048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1205</v>
      </c>
      <c r="I32" s="21">
        <v>12885.151999999998</v>
      </c>
      <c r="J32" s="25" t="s">
        <v>1222</v>
      </c>
      <c r="K32" s="16">
        <v>5800361021</v>
      </c>
      <c r="L32" s="21">
        <v>5243.902</v>
      </c>
      <c r="M32" s="25" t="s">
        <v>1222</v>
      </c>
      <c r="N32" s="21">
        <f t="shared" si="2"/>
        <v>57095.214300000298</v>
      </c>
      <c r="O32" s="21">
        <f t="shared" si="3"/>
        <v>232637.31030000048</v>
      </c>
    </row>
    <row r="33" spans="1:15" ht="12" x14ac:dyDescent="0.2">
      <c r="A33" s="16"/>
      <c r="B33" s="22"/>
      <c r="C33" s="21"/>
      <c r="D33" s="137" t="s">
        <v>1206</v>
      </c>
      <c r="E33" s="16" t="s">
        <v>32</v>
      </c>
      <c r="F33" s="25" t="s">
        <v>1224</v>
      </c>
      <c r="G33" s="21">
        <v>86620.301000000007</v>
      </c>
      <c r="H33" s="137" t="s">
        <v>1206</v>
      </c>
      <c r="I33" s="21">
        <v>15689.855</v>
      </c>
      <c r="J33" s="25" t="s">
        <v>1222</v>
      </c>
      <c r="K33" s="16">
        <v>5800361021</v>
      </c>
      <c r="L33" s="21">
        <v>6182.18</v>
      </c>
      <c r="M33" s="25" t="s">
        <v>1222</v>
      </c>
      <c r="N33" s="21">
        <f t="shared" si="2"/>
        <v>35223.179300000302</v>
      </c>
      <c r="O33" s="21">
        <f t="shared" si="3"/>
        <v>297385.57630000048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1206</v>
      </c>
      <c r="I34" s="21"/>
      <c r="J34" s="25"/>
      <c r="K34" s="16">
        <v>5800361021</v>
      </c>
      <c r="L34" s="21">
        <v>16570.273000000001</v>
      </c>
      <c r="M34" s="25" t="s">
        <v>1222</v>
      </c>
      <c r="N34" s="21">
        <f t="shared" si="2"/>
        <v>18652.906300000301</v>
      </c>
      <c r="O34" s="21">
        <f t="shared" si="3"/>
        <v>280815.30330000049</v>
      </c>
    </row>
    <row r="35" spans="1:15" ht="12" x14ac:dyDescent="0.2">
      <c r="A35" s="16"/>
      <c r="B35" s="22"/>
      <c r="C35" s="21"/>
      <c r="D35" s="137" t="s">
        <v>1207</v>
      </c>
      <c r="E35" s="16" t="s">
        <v>32</v>
      </c>
      <c r="F35" s="25" t="s">
        <v>1224</v>
      </c>
      <c r="G35" s="21">
        <v>43800.606</v>
      </c>
      <c r="H35" s="137" t="s">
        <v>1207</v>
      </c>
      <c r="I35" s="21">
        <v>6062.6640000000007</v>
      </c>
      <c r="J35" s="25" t="s">
        <v>1222</v>
      </c>
      <c r="K35" s="16">
        <v>5800361021</v>
      </c>
      <c r="L35" s="21">
        <v>8208.6080000000002</v>
      </c>
      <c r="M35" s="25" t="s">
        <v>1222</v>
      </c>
      <c r="N35" s="21">
        <f t="shared" si="2"/>
        <v>4381.6343000002998</v>
      </c>
      <c r="O35" s="21">
        <f t="shared" si="3"/>
        <v>310344.63730000053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1218</v>
      </c>
      <c r="I36" s="21">
        <v>4381.6343000002998</v>
      </c>
      <c r="J36" s="25" t="s">
        <v>1222</v>
      </c>
      <c r="K36" s="16"/>
      <c r="L36" s="21"/>
      <c r="M36" s="25"/>
      <c r="N36" s="21">
        <f t="shared" si="2"/>
        <v>0</v>
      </c>
      <c r="O36" s="21">
        <f t="shared" si="3"/>
        <v>305963.0030000002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1218</v>
      </c>
      <c r="I37" s="21">
        <v>9658.8196999996999</v>
      </c>
      <c r="J37" s="25" t="s">
        <v>1223</v>
      </c>
      <c r="K37" s="16"/>
      <c r="L37" s="21"/>
      <c r="M37" s="25"/>
      <c r="N37" s="21">
        <f>G25+N36-I37-L37</f>
        <v>78098.032300000297</v>
      </c>
      <c r="O37" s="21">
        <f t="shared" si="3"/>
        <v>296304.1833000005</v>
      </c>
    </row>
    <row r="38" spans="1:15" ht="12" x14ac:dyDescent="0.2">
      <c r="A38" s="16"/>
      <c r="B38" s="22"/>
      <c r="C38" s="21"/>
      <c r="D38" s="137" t="s">
        <v>1208</v>
      </c>
      <c r="E38" s="16" t="s">
        <v>32</v>
      </c>
      <c r="F38" s="25" t="s">
        <v>1224</v>
      </c>
      <c r="G38" s="21">
        <v>43850.245999999999</v>
      </c>
      <c r="H38" s="137" t="s">
        <v>1208</v>
      </c>
      <c r="I38" s="21">
        <v>14975.899999999998</v>
      </c>
      <c r="J38" s="25" t="s">
        <v>1223</v>
      </c>
      <c r="K38" s="16">
        <v>5800361021</v>
      </c>
      <c r="L38" s="21">
        <v>6703.11</v>
      </c>
      <c r="M38" s="25" t="s">
        <v>1223</v>
      </c>
      <c r="N38" s="21">
        <f t="shared" si="2"/>
        <v>56419.022300000302</v>
      </c>
      <c r="O38" s="21">
        <f t="shared" si="3"/>
        <v>318475.41930000047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1219</v>
      </c>
      <c r="I39" s="21">
        <v>18434.3</v>
      </c>
      <c r="J39" s="25" t="s">
        <v>1223</v>
      </c>
      <c r="K39" s="16"/>
      <c r="L39" s="21"/>
      <c r="M39" s="25"/>
      <c r="N39" s="21">
        <f t="shared" si="2"/>
        <v>37984.7223000003</v>
      </c>
      <c r="O39" s="21">
        <f t="shared" si="3"/>
        <v>300041.11930000049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1209</v>
      </c>
      <c r="I40" s="21">
        <v>17791.218000000001</v>
      </c>
      <c r="J40" s="25" t="s">
        <v>1223</v>
      </c>
      <c r="K40" s="16">
        <v>5800361021</v>
      </c>
      <c r="L40" s="21">
        <v>7629.2550000000001</v>
      </c>
      <c r="M40" s="25" t="s">
        <v>1223</v>
      </c>
      <c r="N40" s="21">
        <f t="shared" si="2"/>
        <v>12564.249300000298</v>
      </c>
      <c r="O40" s="21">
        <f t="shared" si="3"/>
        <v>274620.64630000049</v>
      </c>
    </row>
    <row r="41" spans="1:15" ht="12" x14ac:dyDescent="0.2">
      <c r="A41" s="16"/>
      <c r="B41" s="22"/>
      <c r="C41" s="21"/>
      <c r="D41" s="137" t="s">
        <v>1220</v>
      </c>
      <c r="E41" s="16" t="s">
        <v>32</v>
      </c>
      <c r="F41" s="25" t="s">
        <v>1225</v>
      </c>
      <c r="G41" s="21">
        <v>25936.739000000001</v>
      </c>
      <c r="H41" s="137" t="s">
        <v>1220</v>
      </c>
      <c r="I41" s="21">
        <v>9189.0120000000006</v>
      </c>
      <c r="J41" s="25" t="s">
        <v>1223</v>
      </c>
      <c r="K41" s="16"/>
      <c r="L41" s="21"/>
      <c r="M41" s="25"/>
      <c r="N41" s="21">
        <f t="shared" si="2"/>
        <v>3375.2373000002972</v>
      </c>
      <c r="O41" s="21">
        <f t="shared" si="3"/>
        <v>291368.3733000005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1210</v>
      </c>
      <c r="I42" s="21">
        <v>3375.2373000002972</v>
      </c>
      <c r="J42" s="25" t="s">
        <v>1223</v>
      </c>
      <c r="K42" s="16"/>
      <c r="L42" s="21"/>
      <c r="M42" s="25"/>
      <c r="N42" s="21">
        <f t="shared" si="2"/>
        <v>0</v>
      </c>
      <c r="O42" s="21">
        <f t="shared" si="3"/>
        <v>287993.13600000023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1210</v>
      </c>
      <c r="I43" s="21">
        <v>15919.3396999997</v>
      </c>
      <c r="J43" s="25" t="s">
        <v>1224</v>
      </c>
      <c r="K43" s="16">
        <v>5800361021</v>
      </c>
      <c r="L43" s="21">
        <v>7937.7179999999998</v>
      </c>
      <c r="M43" s="25" t="s">
        <v>1224</v>
      </c>
      <c r="N43" s="21">
        <f>G29+G33+G35+G38+N42-I43-L43</f>
        <v>238199.33930000031</v>
      </c>
      <c r="O43" s="21">
        <f t="shared" si="3"/>
        <v>264136.07830000052</v>
      </c>
    </row>
    <row r="44" spans="1:15" ht="12" x14ac:dyDescent="0.2">
      <c r="A44" s="16"/>
      <c r="B44" s="22"/>
      <c r="C44" s="21"/>
      <c r="D44" s="137" t="s">
        <v>1221</v>
      </c>
      <c r="E44" s="16" t="s">
        <v>32</v>
      </c>
      <c r="F44" s="25" t="s">
        <v>1225</v>
      </c>
      <c r="G44" s="21">
        <v>43907.642999999996</v>
      </c>
      <c r="H44" s="137" t="s">
        <v>1221</v>
      </c>
      <c r="I44" s="21">
        <v>12582.05</v>
      </c>
      <c r="J44" s="25" t="s">
        <v>1224</v>
      </c>
      <c r="K44" s="16"/>
      <c r="L44" s="21"/>
      <c r="M44" s="25"/>
      <c r="N44" s="21">
        <f t="shared" si="2"/>
        <v>225617.28930000032</v>
      </c>
      <c r="O44" s="21">
        <f t="shared" si="3"/>
        <v>295461.67130000051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25"/>
      <c r="N45" s="21">
        <f t="shared" si="2"/>
        <v>225617.28930000032</v>
      </c>
      <c r="O45" s="21">
        <f t="shared" si="3"/>
        <v>295461.67130000051</v>
      </c>
    </row>
    <row r="46" spans="1:15" ht="12" hidden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25"/>
      <c r="K46" s="16"/>
      <c r="L46" s="21"/>
      <c r="M46" s="25"/>
      <c r="N46" s="21">
        <f t="shared" si="2"/>
        <v>225617.28930000032</v>
      </c>
      <c r="O46" s="21">
        <f t="shared" si="3"/>
        <v>295461.67130000051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2"/>
        <v>225617.28930000032</v>
      </c>
      <c r="O47" s="21">
        <f t="shared" si="3"/>
        <v>295461.67130000051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225617.28930000032</v>
      </c>
      <c r="O48" s="21">
        <f t="shared" si="3"/>
        <v>295461.67130000051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225617.28930000032</v>
      </c>
      <c r="O49" s="21">
        <f t="shared" si="3"/>
        <v>295461.67130000051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225617.28930000032</v>
      </c>
      <c r="O50" s="21">
        <f t="shared" si="3"/>
        <v>295461.67130000051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225617.28930000032</v>
      </c>
      <c r="O51" s="21">
        <f t="shared" si="3"/>
        <v>295461.67130000051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225617.28930000032</v>
      </c>
      <c r="O52" s="21">
        <f t="shared" si="3"/>
        <v>295461.67130000051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225617.28930000032</v>
      </c>
      <c r="O53" s="21">
        <f t="shared" si="3"/>
        <v>295461.67130000051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225617.28930000032</v>
      </c>
      <c r="O54" s="21">
        <f t="shared" si="3"/>
        <v>295461.67130000051</v>
      </c>
    </row>
    <row r="55" spans="1:16" x14ac:dyDescent="0.15">
      <c r="A55" s="32"/>
      <c r="B55" s="32"/>
      <c r="C55" s="33">
        <f>SUM(C7:C47)</f>
        <v>297287.32230000023</v>
      </c>
      <c r="D55" s="32"/>
      <c r="E55" s="32"/>
      <c r="F55" s="32"/>
      <c r="G55" s="33">
        <f>SUM(G7:G53)</f>
        <v>638029.47000000009</v>
      </c>
      <c r="H55" s="34"/>
      <c r="I55" s="33">
        <f>SUM(I7:I53)</f>
        <v>473328.42999999993</v>
      </c>
      <c r="J55" s="32"/>
      <c r="K55" s="32"/>
      <c r="L55" s="33">
        <f>SUM(L9:L53)</f>
        <v>166526.69099999999</v>
      </c>
      <c r="M55" s="32"/>
      <c r="N55" s="35"/>
      <c r="O55" s="36">
        <f>C55+G55-I55-L55</f>
        <v>295461.67130000039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/>
      <c r="H56" s="42"/>
      <c r="I56" s="43"/>
      <c r="J56" s="44"/>
      <c r="K56" s="45" t="s">
        <v>44</v>
      </c>
      <c r="L56" s="46">
        <f>+L55+I55</f>
        <v>639855.12099999993</v>
      </c>
      <c r="M56" s="55"/>
      <c r="N56" s="47">
        <f>+N54</f>
        <v>225617.28930000032</v>
      </c>
      <c r="O56" s="48" t="s">
        <v>1224</v>
      </c>
    </row>
    <row r="57" spans="1:16" x14ac:dyDescent="0.15">
      <c r="A57" s="49"/>
      <c r="B57" s="159"/>
      <c r="C57" s="54"/>
      <c r="D57" s="159"/>
      <c r="E57" s="39"/>
      <c r="F57" s="40"/>
      <c r="G57" s="41"/>
      <c r="H57" s="42"/>
      <c r="I57" s="43"/>
      <c r="J57" s="52"/>
      <c r="K57" s="52"/>
      <c r="L57" s="46"/>
      <c r="M57" s="44"/>
      <c r="N57" s="47">
        <v>69844.381999999998</v>
      </c>
      <c r="O57" s="48" t="s">
        <v>1225</v>
      </c>
    </row>
    <row r="58" spans="1:16" x14ac:dyDescent="0.15">
      <c r="A58" s="49" t="s">
        <v>1186</v>
      </c>
      <c r="B58" s="159" t="s">
        <v>1189</v>
      </c>
      <c r="C58" s="54"/>
      <c r="D58" s="159"/>
      <c r="E58" s="39" t="s">
        <v>45</v>
      </c>
      <c r="F58" s="40">
        <v>23515702.989999998</v>
      </c>
      <c r="G58" s="41" t="s">
        <v>46</v>
      </c>
      <c r="H58" s="42">
        <v>42060</v>
      </c>
      <c r="I58" s="43" t="s">
        <v>47</v>
      </c>
      <c r="J58" s="52">
        <v>7903.1120000000001</v>
      </c>
      <c r="K58" s="52"/>
      <c r="L58" s="46"/>
      <c r="M58" s="44"/>
      <c r="N58" s="47"/>
      <c r="O58" s="48"/>
    </row>
    <row r="59" spans="1:16" x14ac:dyDescent="0.15">
      <c r="A59" s="49" t="s">
        <v>1187</v>
      </c>
      <c r="B59" s="159" t="s">
        <v>1226</v>
      </c>
      <c r="C59" s="54"/>
      <c r="D59" s="159"/>
      <c r="E59" s="39" t="s">
        <v>45</v>
      </c>
      <c r="F59" s="40">
        <v>67027236.729999997</v>
      </c>
      <c r="G59" s="41" t="s">
        <v>46</v>
      </c>
      <c r="H59" s="42">
        <v>42069</v>
      </c>
      <c r="I59" s="43" t="s">
        <v>47</v>
      </c>
      <c r="J59" s="52">
        <v>76065.536300000298</v>
      </c>
      <c r="K59" s="52"/>
      <c r="L59" s="46"/>
      <c r="M59" s="44"/>
      <c r="N59" s="47"/>
      <c r="O59" s="48"/>
    </row>
    <row r="60" spans="1:16" ht="11.25" customHeight="1" x14ac:dyDescent="0.15">
      <c r="A60" s="49" t="s">
        <v>1222</v>
      </c>
      <c r="B60" s="160" t="s">
        <v>1227</v>
      </c>
      <c r="C60" s="161"/>
      <c r="E60" s="39" t="s">
        <v>45</v>
      </c>
      <c r="F60" s="40">
        <v>78979993.069999993</v>
      </c>
      <c r="G60" s="41" t="s">
        <v>46</v>
      </c>
      <c r="H60" s="42">
        <v>42079</v>
      </c>
      <c r="I60" s="43" t="s">
        <v>47</v>
      </c>
      <c r="J60" s="52">
        <v>60287.959699999701</v>
      </c>
      <c r="K60" s="52"/>
      <c r="L60" s="46"/>
      <c r="M60" s="44"/>
      <c r="N60" s="47"/>
      <c r="O60" s="48"/>
    </row>
    <row r="61" spans="1:16" x14ac:dyDescent="0.15">
      <c r="A61" s="49" t="s">
        <v>1223</v>
      </c>
      <c r="B61" s="160" t="s">
        <v>1228</v>
      </c>
      <c r="C61" s="161"/>
      <c r="E61" s="39" t="s">
        <v>45</v>
      </c>
      <c r="F61" s="40">
        <v>129032695.42</v>
      </c>
      <c r="G61" s="41" t="s">
        <v>46</v>
      </c>
      <c r="H61" s="42">
        <v>42087</v>
      </c>
      <c r="I61" s="43" t="s">
        <v>47</v>
      </c>
      <c r="J61" s="52">
        <v>14332.365</v>
      </c>
      <c r="K61" s="52"/>
      <c r="L61" s="46"/>
      <c r="M61" s="44"/>
      <c r="N61" s="36" t="s">
        <v>48</v>
      </c>
      <c r="O61" s="53">
        <f>SUM(N56:N60)</f>
        <v>295461.67130000034</v>
      </c>
    </row>
    <row r="62" spans="1:16" x14ac:dyDescent="0.15">
      <c r="A62" s="49" t="s">
        <v>1224</v>
      </c>
      <c r="B62" s="160" t="s">
        <v>1229</v>
      </c>
      <c r="C62" s="161"/>
      <c r="E62" s="39" t="s">
        <v>45</v>
      </c>
      <c r="F62" s="40">
        <v>87573420.140000001</v>
      </c>
      <c r="G62" s="41" t="s">
        <v>46</v>
      </c>
      <c r="H62" s="42">
        <v>42094</v>
      </c>
      <c r="I62" s="43" t="s">
        <v>47</v>
      </c>
      <c r="J62" s="52">
        <v>7937.7179999999998</v>
      </c>
      <c r="K62" s="52"/>
      <c r="L62" s="46"/>
      <c r="M62" s="44"/>
      <c r="O62" s="3">
        <f>+O61-O55</f>
        <v>0</v>
      </c>
    </row>
    <row r="63" spans="1:16" ht="12" thickBot="1" x14ac:dyDescent="0.2">
      <c r="A63" s="38"/>
      <c r="B63" s="159"/>
      <c r="C63" s="159"/>
      <c r="D63" s="159"/>
      <c r="E63" s="39"/>
      <c r="F63" s="40"/>
      <c r="G63" s="41"/>
      <c r="H63" s="42"/>
      <c r="I63" s="9" t="s">
        <v>1071</v>
      </c>
      <c r="J63" s="62">
        <f>SUM(J58:J62)</f>
        <v>166526.69099999999</v>
      </c>
      <c r="K63" s="60"/>
      <c r="L63" s="46"/>
      <c r="M63" s="44"/>
    </row>
    <row r="64" spans="1:16" ht="12" thickTop="1" x14ac:dyDescent="0.15">
      <c r="A64" s="38"/>
      <c r="B64" s="159"/>
      <c r="C64" s="159"/>
      <c r="D64" s="159"/>
      <c r="E64" s="39"/>
      <c r="F64" s="40"/>
      <c r="G64" s="41"/>
      <c r="L64" s="46"/>
      <c r="M64" s="44"/>
    </row>
    <row r="65" spans="1:16" x14ac:dyDescent="0.15">
      <c r="A65" s="38" t="s">
        <v>49</v>
      </c>
      <c r="B65" s="49" t="s">
        <v>8</v>
      </c>
      <c r="C65" s="101" t="s">
        <v>1149</v>
      </c>
      <c r="D65" s="49" t="s">
        <v>51</v>
      </c>
      <c r="E65" s="49" t="s">
        <v>52</v>
      </c>
      <c r="F65" s="40" t="s">
        <v>15</v>
      </c>
      <c r="G65" s="42"/>
      <c r="K65" s="60"/>
      <c r="L65" s="46"/>
    </row>
    <row r="66" spans="1:16" x14ac:dyDescent="0.15">
      <c r="A66" s="49" t="s">
        <v>1186</v>
      </c>
      <c r="B66" s="43">
        <v>7903</v>
      </c>
      <c r="C66" s="57">
        <v>0.2</v>
      </c>
      <c r="D66" s="58">
        <f t="shared" ref="D66:D68" si="4">+B66*C66</f>
        <v>1580.6000000000001</v>
      </c>
      <c r="E66" s="58">
        <f t="shared" ref="E66:E68" si="5">+D66*0.1</f>
        <v>158.06000000000003</v>
      </c>
      <c r="F66" s="59">
        <f t="shared" ref="F66:F68" si="6">+D66+E66</f>
        <v>1738.66</v>
      </c>
      <c r="G66" s="4"/>
      <c r="J66" s="52"/>
      <c r="K66" s="60"/>
      <c r="L66" s="46"/>
      <c r="M66" s="44"/>
    </row>
    <row r="67" spans="1:16" x14ac:dyDescent="0.15">
      <c r="A67" s="49" t="s">
        <v>1187</v>
      </c>
      <c r="B67" s="43">
        <v>76066</v>
      </c>
      <c r="C67" s="57">
        <v>0.2</v>
      </c>
      <c r="D67" s="58">
        <f t="shared" si="4"/>
        <v>15213.2</v>
      </c>
      <c r="E67" s="58">
        <f t="shared" si="5"/>
        <v>1521.3200000000002</v>
      </c>
      <c r="F67" s="59">
        <f t="shared" si="6"/>
        <v>16734.52</v>
      </c>
      <c r="G67" s="4"/>
      <c r="K67" s="60"/>
      <c r="L67" s="46"/>
      <c r="M67" s="44"/>
    </row>
    <row r="68" spans="1:16" s="3" customFormat="1" x14ac:dyDescent="0.15">
      <c r="A68" s="49" t="s">
        <v>1222</v>
      </c>
      <c r="B68" s="43">
        <v>60288</v>
      </c>
      <c r="C68" s="57">
        <v>0.2</v>
      </c>
      <c r="D68" s="58">
        <f t="shared" si="4"/>
        <v>12057.6</v>
      </c>
      <c r="E68" s="58">
        <f t="shared" si="5"/>
        <v>1205.76</v>
      </c>
      <c r="F68" s="59">
        <f t="shared" si="6"/>
        <v>13263.36</v>
      </c>
      <c r="G68" s="4"/>
      <c r="H68" s="4"/>
      <c r="J68" s="5"/>
      <c r="K68" s="60"/>
      <c r="L68" s="46"/>
      <c r="M68" s="5"/>
      <c r="P68" s="5"/>
    </row>
    <row r="69" spans="1:16" s="3" customFormat="1" x14ac:dyDescent="0.15">
      <c r="A69" s="49" t="s">
        <v>1223</v>
      </c>
      <c r="B69" s="43">
        <v>14332</v>
      </c>
      <c r="C69" s="57">
        <v>0.2</v>
      </c>
      <c r="D69" s="58">
        <f t="shared" ref="D69:D70" si="7">+B69*C69</f>
        <v>2866.4</v>
      </c>
      <c r="E69" s="58">
        <f t="shared" ref="E69:E70" si="8">+D69*0.1</f>
        <v>286.64000000000004</v>
      </c>
      <c r="F69" s="59">
        <f t="shared" ref="F69:F70" si="9">+D69+E69</f>
        <v>3153.04</v>
      </c>
      <c r="G69" s="4"/>
      <c r="H69" s="4"/>
      <c r="J69" s="5"/>
      <c r="K69" s="60"/>
      <c r="L69" s="46"/>
      <c r="M69" s="5"/>
      <c r="P69" s="5"/>
    </row>
    <row r="70" spans="1:16" s="3" customFormat="1" x14ac:dyDescent="0.15">
      <c r="A70" s="49" t="s">
        <v>1224</v>
      </c>
      <c r="B70" s="43">
        <v>7938</v>
      </c>
      <c r="C70" s="57">
        <v>0.2</v>
      </c>
      <c r="D70" s="58">
        <f t="shared" si="7"/>
        <v>1587.6000000000001</v>
      </c>
      <c r="E70" s="58">
        <f t="shared" si="8"/>
        <v>158.76000000000002</v>
      </c>
      <c r="F70" s="59">
        <f t="shared" si="9"/>
        <v>1746.3600000000001</v>
      </c>
      <c r="G70" s="4"/>
      <c r="H70" s="4"/>
      <c r="J70" s="5"/>
      <c r="K70" s="60"/>
      <c r="L70" s="46"/>
      <c r="M70" s="5"/>
      <c r="P70" s="5"/>
    </row>
    <row r="71" spans="1:16" ht="12" thickBot="1" x14ac:dyDescent="0.2">
      <c r="A71" s="38"/>
      <c r="B71" s="102">
        <f>SUM(B66:B70)</f>
        <v>166527</v>
      </c>
      <c r="C71" s="159"/>
      <c r="D71" s="103">
        <f>SUM(D66:D70)</f>
        <v>33305.4</v>
      </c>
      <c r="E71" s="103">
        <f t="shared" ref="E71:F71" si="10">SUM(E66:E70)</f>
        <v>3330.5400000000004</v>
      </c>
      <c r="F71" s="103">
        <f t="shared" si="10"/>
        <v>36635.94</v>
      </c>
      <c r="K71" s="60"/>
      <c r="L71" s="46"/>
    </row>
    <row r="72" spans="1:16" s="4" customFormat="1" ht="12" thickTop="1" x14ac:dyDescent="0.15">
      <c r="A72" s="5"/>
      <c r="B72" s="2"/>
      <c r="C72" s="3"/>
      <c r="F72" s="5"/>
      <c r="G72" s="9"/>
      <c r="H72" s="60"/>
      <c r="I72" s="9"/>
      <c r="J72" s="6"/>
      <c r="K72" s="60"/>
      <c r="L72" s="46"/>
      <c r="M72" s="5"/>
      <c r="N72" s="3"/>
      <c r="O72" s="3"/>
      <c r="P72" s="5"/>
    </row>
    <row r="73" spans="1:16" s="4" customFormat="1" x14ac:dyDescent="0.15">
      <c r="A73" s="5"/>
      <c r="B73" s="2"/>
      <c r="C73" s="3"/>
      <c r="F73" s="5"/>
      <c r="G73" s="3"/>
      <c r="H73" s="60"/>
      <c r="I73" s="9"/>
      <c r="J73" s="6"/>
      <c r="K73" s="60"/>
      <c r="L73" s="46"/>
      <c r="M73" s="5"/>
      <c r="N73" s="3"/>
      <c r="O73" s="3"/>
      <c r="P73" s="5"/>
    </row>
    <row r="74" spans="1:16" x14ac:dyDescent="0.15">
      <c r="H74" s="60"/>
      <c r="I74" s="9"/>
      <c r="J74" s="6"/>
      <c r="K74" s="60"/>
    </row>
    <row r="75" spans="1:16" x14ac:dyDescent="0.15">
      <c r="H75" s="60"/>
      <c r="I75" s="9"/>
      <c r="J75" s="6"/>
    </row>
    <row r="76" spans="1:16" x14ac:dyDescent="0.15">
      <c r="H76" s="60"/>
      <c r="I76" s="9"/>
      <c r="J76" s="6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5"/>
      <c r="B86" s="2"/>
      <c r="D86" s="4"/>
      <c r="E86" s="4"/>
      <c r="F86" s="5"/>
      <c r="H86" s="4"/>
      <c r="J86" s="5"/>
      <c r="K86" s="4"/>
      <c r="M86" s="5"/>
      <c r="P86" s="5"/>
    </row>
    <row r="87" spans="1:16" s="3" customFormat="1" x14ac:dyDescent="0.15">
      <c r="A87" s="5"/>
      <c r="B87" s="2"/>
      <c r="D87" s="4"/>
      <c r="E87" s="4"/>
      <c r="F87" s="5"/>
      <c r="H87" s="4"/>
      <c r="J87" s="5"/>
      <c r="K87" s="4"/>
      <c r="M87" s="5"/>
      <c r="P87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115" zoomScaleNormal="115" workbookViewId="0">
      <pane ySplit="6" topLeftCell="A25" activePane="bottomLeft" state="frozen"/>
      <selection pane="bottomLeft" activeCell="G56" sqref="G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1152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1148</v>
      </c>
      <c r="B7" s="17"/>
      <c r="C7" s="18">
        <v>259812.26030000026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259812.26030000026</v>
      </c>
      <c r="O7" s="18">
        <f>+C55</f>
        <v>259812.26030000026</v>
      </c>
    </row>
    <row r="8" spans="1:15" ht="12" x14ac:dyDescent="0.2">
      <c r="A8" s="16"/>
      <c r="B8" s="22"/>
      <c r="C8" s="21"/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259812.26030000026</v>
      </c>
      <c r="O8" s="21">
        <f t="shared" ref="O8:O9" si="0">O7+G8-I8-L8</f>
        <v>259812.26030000026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 t="s">
        <v>1175</v>
      </c>
      <c r="I9" s="21">
        <v>9943.4720000000016</v>
      </c>
      <c r="J9" s="16" t="s">
        <v>1148</v>
      </c>
      <c r="K9" s="16"/>
      <c r="L9" s="21"/>
      <c r="M9" s="16"/>
      <c r="N9" s="21">
        <f t="shared" ref="N9" si="1">+N8-I9-L9</f>
        <v>249868.78830000025</v>
      </c>
      <c r="O9" s="21">
        <f t="shared" si="0"/>
        <v>249868.78830000025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 t="s">
        <v>1153</v>
      </c>
      <c r="I10" s="21">
        <v>13198</v>
      </c>
      <c r="J10" s="16" t="s">
        <v>1148</v>
      </c>
      <c r="K10" s="16">
        <v>5800360275</v>
      </c>
      <c r="L10" s="21">
        <v>6905</v>
      </c>
      <c r="M10" s="16" t="s">
        <v>1148</v>
      </c>
      <c r="N10" s="21">
        <f t="shared" ref="N10:N54" si="2">+N9-I10-L10</f>
        <v>229765.78830000025</v>
      </c>
      <c r="O10" s="21">
        <f t="shared" ref="O10:O54" si="3">O9+G10-I10-L10</f>
        <v>229765.78830000025</v>
      </c>
    </row>
    <row r="11" spans="1:15" ht="12" x14ac:dyDescent="0.2">
      <c r="A11" s="16"/>
      <c r="B11" s="22"/>
      <c r="C11" s="21"/>
      <c r="D11" s="137" t="s">
        <v>1154</v>
      </c>
      <c r="E11" s="16" t="s">
        <v>32</v>
      </c>
      <c r="F11" s="25" t="s">
        <v>1185</v>
      </c>
      <c r="G11" s="21">
        <v>85883.403999999995</v>
      </c>
      <c r="H11" s="137" t="s">
        <v>1154</v>
      </c>
      <c r="I11" s="21">
        <v>9422.1890000000003</v>
      </c>
      <c r="J11" s="16" t="s">
        <v>1148</v>
      </c>
      <c r="K11" s="16">
        <v>5800360275</v>
      </c>
      <c r="L11" s="21">
        <v>8575.4639999999999</v>
      </c>
      <c r="M11" s="16" t="s">
        <v>1148</v>
      </c>
      <c r="N11" s="21">
        <f t="shared" si="2"/>
        <v>211768.13530000023</v>
      </c>
      <c r="O11" s="21">
        <f t="shared" si="3"/>
        <v>297651.53930000024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1155</v>
      </c>
      <c r="I12" s="21">
        <v>13968.904999999999</v>
      </c>
      <c r="J12" s="16" t="s">
        <v>1148</v>
      </c>
      <c r="K12" s="16">
        <v>5800360275</v>
      </c>
      <c r="L12" s="21">
        <v>5988.66</v>
      </c>
      <c r="M12" s="16" t="s">
        <v>1148</v>
      </c>
      <c r="N12" s="21">
        <f t="shared" si="2"/>
        <v>191810.57030000022</v>
      </c>
      <c r="O12" s="21">
        <f t="shared" si="3"/>
        <v>277693.97430000029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1156</v>
      </c>
      <c r="I13" s="21">
        <v>7615.482</v>
      </c>
      <c r="J13" s="16" t="s">
        <v>1148</v>
      </c>
      <c r="K13" s="16">
        <v>5800360275</v>
      </c>
      <c r="L13" s="21">
        <v>7642.9440000000004</v>
      </c>
      <c r="M13" s="16" t="s">
        <v>1148</v>
      </c>
      <c r="N13" s="21">
        <f t="shared" si="2"/>
        <v>176552.14430000025</v>
      </c>
      <c r="O13" s="21">
        <f t="shared" si="3"/>
        <v>262435.54830000026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1176</v>
      </c>
      <c r="I14" s="21">
        <v>17013.856999999996</v>
      </c>
      <c r="J14" s="16" t="s">
        <v>1148</v>
      </c>
      <c r="K14" s="16"/>
      <c r="L14" s="21"/>
      <c r="M14" s="16"/>
      <c r="N14" s="21">
        <f t="shared" si="2"/>
        <v>159538.28730000026</v>
      </c>
      <c r="O14" s="21">
        <f t="shared" si="3"/>
        <v>245421.69130000027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1157</v>
      </c>
      <c r="I15" s="21">
        <v>11272.103999999999</v>
      </c>
      <c r="J15" s="16" t="s">
        <v>1148</v>
      </c>
      <c r="K15" s="16">
        <v>5800360275</v>
      </c>
      <c r="L15" s="21">
        <v>5704.7719999999999</v>
      </c>
      <c r="M15" s="16" t="s">
        <v>1148</v>
      </c>
      <c r="N15" s="21">
        <f t="shared" si="2"/>
        <v>142561.41130000027</v>
      </c>
      <c r="O15" s="21">
        <f t="shared" si="3"/>
        <v>228444.81530000028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1177</v>
      </c>
      <c r="I16" s="21">
        <v>8552.3040000000001</v>
      </c>
      <c r="J16" s="16" t="s">
        <v>1148</v>
      </c>
      <c r="K16" s="16"/>
      <c r="L16" s="21"/>
      <c r="M16" s="16"/>
      <c r="N16" s="21">
        <f t="shared" si="2"/>
        <v>134009.10730000027</v>
      </c>
      <c r="O16" s="21">
        <f t="shared" si="3"/>
        <v>219892.51130000027</v>
      </c>
    </row>
    <row r="17" spans="1:15" ht="12" x14ac:dyDescent="0.2">
      <c r="A17" s="16"/>
      <c r="B17" s="22"/>
      <c r="C17" s="21"/>
      <c r="D17" s="137" t="s">
        <v>1158</v>
      </c>
      <c r="E17" s="16" t="s">
        <v>32</v>
      </c>
      <c r="F17" s="25" t="s">
        <v>1185</v>
      </c>
      <c r="G17" s="21">
        <v>43875.578000000001</v>
      </c>
      <c r="H17" s="137" t="s">
        <v>1158</v>
      </c>
      <c r="I17" s="21">
        <v>16381.625</v>
      </c>
      <c r="J17" s="16" t="s">
        <v>1148</v>
      </c>
      <c r="K17" s="16">
        <v>5800360275</v>
      </c>
      <c r="L17" s="21">
        <v>9531.9770000000008</v>
      </c>
      <c r="M17" s="16" t="s">
        <v>1148</v>
      </c>
      <c r="N17" s="21">
        <f t="shared" si="2"/>
        <v>108095.50530000027</v>
      </c>
      <c r="O17" s="21">
        <f t="shared" si="3"/>
        <v>237854.48730000027</v>
      </c>
    </row>
    <row r="18" spans="1:15" ht="12" x14ac:dyDescent="0.2">
      <c r="A18" s="16"/>
      <c r="B18" s="22"/>
      <c r="C18" s="21"/>
      <c r="D18" s="137" t="s">
        <v>1159</v>
      </c>
      <c r="E18" s="16" t="s">
        <v>32</v>
      </c>
      <c r="F18" s="25" t="s">
        <v>1186</v>
      </c>
      <c r="G18" s="21">
        <v>43925.627</v>
      </c>
      <c r="H18" s="137" t="s">
        <v>1159</v>
      </c>
      <c r="I18" s="21">
        <v>9302.9240000000009</v>
      </c>
      <c r="J18" s="16" t="s">
        <v>1148</v>
      </c>
      <c r="K18" s="16">
        <v>5800360275</v>
      </c>
      <c r="L18" s="21">
        <v>7637.0259999999998</v>
      </c>
      <c r="M18" s="16" t="s">
        <v>1148</v>
      </c>
      <c r="N18" s="21">
        <f t="shared" si="2"/>
        <v>91155.555300000269</v>
      </c>
      <c r="O18" s="21">
        <f t="shared" si="3"/>
        <v>264840.16430000024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1160</v>
      </c>
      <c r="I19" s="21">
        <v>10685.984</v>
      </c>
      <c r="J19" s="16" t="s">
        <v>1148</v>
      </c>
      <c r="K19" s="16">
        <v>5800360275</v>
      </c>
      <c r="L19" s="21">
        <v>5630.1419999999998</v>
      </c>
      <c r="M19" s="16" t="s">
        <v>1148</v>
      </c>
      <c r="N19" s="21">
        <f t="shared" si="2"/>
        <v>74839.42930000028</v>
      </c>
      <c r="O19" s="21">
        <f t="shared" si="3"/>
        <v>248524.03830000025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1161</v>
      </c>
      <c r="I20" s="21">
        <v>9580.2279999999992</v>
      </c>
      <c r="J20" s="16" t="s">
        <v>1148</v>
      </c>
      <c r="K20" s="16">
        <v>5800360275</v>
      </c>
      <c r="L20" s="21">
        <v>6687.558</v>
      </c>
      <c r="M20" s="16" t="s">
        <v>1148</v>
      </c>
      <c r="N20" s="21">
        <f t="shared" si="2"/>
        <v>58571.64330000028</v>
      </c>
      <c r="O20" s="21">
        <f t="shared" si="3"/>
        <v>232256.25230000025</v>
      </c>
    </row>
    <row r="21" spans="1:15" ht="12" x14ac:dyDescent="0.2">
      <c r="A21" s="16"/>
      <c r="B21" s="22"/>
      <c r="C21" s="21"/>
      <c r="D21" s="137" t="s">
        <v>1178</v>
      </c>
      <c r="E21" s="16" t="s">
        <v>32</v>
      </c>
      <c r="F21" s="25" t="s">
        <v>1186</v>
      </c>
      <c r="G21" s="21">
        <v>87855.332999999999</v>
      </c>
      <c r="H21" s="137" t="s">
        <v>1178</v>
      </c>
      <c r="I21" s="21">
        <v>16024.172</v>
      </c>
      <c r="J21" s="16" t="s">
        <v>1148</v>
      </c>
      <c r="K21" s="16"/>
      <c r="L21" s="21"/>
      <c r="M21" s="16"/>
      <c r="N21" s="21">
        <f t="shared" si="2"/>
        <v>42547.471300000281</v>
      </c>
      <c r="O21" s="21">
        <f t="shared" si="3"/>
        <v>304087.41330000025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1162</v>
      </c>
      <c r="I22" s="21">
        <v>10925.456</v>
      </c>
      <c r="J22" s="16" t="s">
        <v>1148</v>
      </c>
      <c r="K22" s="16">
        <v>5800360275</v>
      </c>
      <c r="L22" s="21">
        <v>7894.5870000000004</v>
      </c>
      <c r="M22" s="16" t="s">
        <v>1148</v>
      </c>
      <c r="N22" s="21">
        <f t="shared" si="2"/>
        <v>23727.428300000283</v>
      </c>
      <c r="O22" s="21">
        <f t="shared" si="3"/>
        <v>285267.37030000024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1179</v>
      </c>
      <c r="I23" s="21">
        <v>18990.514000000003</v>
      </c>
      <c r="J23" s="16" t="s">
        <v>1148</v>
      </c>
      <c r="K23" s="16"/>
      <c r="L23" s="21"/>
      <c r="M23" s="16"/>
      <c r="N23" s="21">
        <f t="shared" si="2"/>
        <v>4736.9143000002805</v>
      </c>
      <c r="O23" s="21">
        <f t="shared" si="3"/>
        <v>266276.85630000022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1163</v>
      </c>
      <c r="I24" s="21">
        <v>4736.9143000002805</v>
      </c>
      <c r="J24" s="16" t="s">
        <v>1148</v>
      </c>
      <c r="K24" s="16"/>
      <c r="L24" s="21"/>
      <c r="M24" s="16"/>
      <c r="N24" s="21">
        <f t="shared" si="2"/>
        <v>0</v>
      </c>
      <c r="O24" s="21">
        <f t="shared" si="3"/>
        <v>261539.94199999992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1163</v>
      </c>
      <c r="I25" s="21">
        <v>10118.183699999699</v>
      </c>
      <c r="J25" s="25" t="s">
        <v>1185</v>
      </c>
      <c r="K25" s="16">
        <v>5800360275</v>
      </c>
      <c r="L25" s="21">
        <v>7835.0969999999998</v>
      </c>
      <c r="M25" s="25" t="s">
        <v>1185</v>
      </c>
      <c r="N25" s="21">
        <f>G11+G17+N24-I25-L25</f>
        <v>111805.70130000029</v>
      </c>
      <c r="O25" s="21">
        <f t="shared" si="3"/>
        <v>243586.66130000021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1164</v>
      </c>
      <c r="I26" s="21">
        <v>10667.751999999999</v>
      </c>
      <c r="J26" s="25" t="s">
        <v>1185</v>
      </c>
      <c r="K26" s="16">
        <v>5800360275</v>
      </c>
      <c r="L26" s="21">
        <v>8177.5439999999999</v>
      </c>
      <c r="M26" s="25" t="s">
        <v>1185</v>
      </c>
      <c r="N26" s="21">
        <f t="shared" si="2"/>
        <v>92960.405300000304</v>
      </c>
      <c r="O26" s="21">
        <f t="shared" si="3"/>
        <v>224741.36530000021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1165</v>
      </c>
      <c r="I27" s="21">
        <v>9643.8029999999999</v>
      </c>
      <c r="J27" s="25" t="s">
        <v>1185</v>
      </c>
      <c r="K27" s="16">
        <v>5800360275</v>
      </c>
      <c r="L27" s="21">
        <v>5337.5379999999996</v>
      </c>
      <c r="M27" s="25" t="s">
        <v>1185</v>
      </c>
      <c r="N27" s="21">
        <f t="shared" si="2"/>
        <v>77979.064300000304</v>
      </c>
      <c r="O27" s="21">
        <f t="shared" si="3"/>
        <v>209760.02430000022</v>
      </c>
    </row>
    <row r="28" spans="1:15" ht="12" x14ac:dyDescent="0.2">
      <c r="A28" s="16"/>
      <c r="B28" s="22"/>
      <c r="C28" s="21"/>
      <c r="D28" s="137" t="s">
        <v>1166</v>
      </c>
      <c r="E28" s="16" t="s">
        <v>32</v>
      </c>
      <c r="F28" s="25" t="s">
        <v>1186</v>
      </c>
      <c r="G28" s="21">
        <v>86789.702999999994</v>
      </c>
      <c r="H28" s="137" t="s">
        <v>1166</v>
      </c>
      <c r="I28" s="21">
        <v>10766.228999999999</v>
      </c>
      <c r="J28" s="25" t="s">
        <v>1185</v>
      </c>
      <c r="K28" s="16">
        <v>5800360275</v>
      </c>
      <c r="L28" s="21">
        <v>7442.9759999999997</v>
      </c>
      <c r="M28" s="25" t="s">
        <v>1185</v>
      </c>
      <c r="N28" s="21">
        <f t="shared" si="2"/>
        <v>59769.859300000295</v>
      </c>
      <c r="O28" s="21">
        <f t="shared" si="3"/>
        <v>278340.52230000019</v>
      </c>
    </row>
    <row r="29" spans="1:15" ht="12" x14ac:dyDescent="0.2">
      <c r="A29" s="16"/>
      <c r="B29" s="22"/>
      <c r="C29" s="21"/>
      <c r="D29" s="137" t="s">
        <v>1180</v>
      </c>
      <c r="E29" s="16" t="s">
        <v>32</v>
      </c>
      <c r="F29" s="25" t="s">
        <v>1186</v>
      </c>
      <c r="G29" s="21">
        <v>43902.665000000001</v>
      </c>
      <c r="H29" s="137" t="s">
        <v>1180</v>
      </c>
      <c r="I29" s="21">
        <v>18479.217000000001</v>
      </c>
      <c r="J29" s="25" t="s">
        <v>1185</v>
      </c>
      <c r="K29" s="16"/>
      <c r="L29" s="21"/>
      <c r="M29" s="25"/>
      <c r="N29" s="21">
        <f t="shared" si="2"/>
        <v>41290.642300000298</v>
      </c>
      <c r="O29" s="21">
        <f t="shared" si="3"/>
        <v>303763.97030000016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1167</v>
      </c>
      <c r="I30" s="21">
        <v>19578.056</v>
      </c>
      <c r="J30" s="25" t="s">
        <v>1185</v>
      </c>
      <c r="K30" s="16">
        <v>5800360275</v>
      </c>
      <c r="L30" s="21">
        <v>7514.951</v>
      </c>
      <c r="M30" s="25" t="s">
        <v>1185</v>
      </c>
      <c r="N30" s="21">
        <f t="shared" si="2"/>
        <v>14197.635300000296</v>
      </c>
      <c r="O30" s="21">
        <f t="shared" si="3"/>
        <v>276670.96330000018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1181</v>
      </c>
      <c r="I31" s="21">
        <v>14197.635300000296</v>
      </c>
      <c r="J31" s="25" t="s">
        <v>1185</v>
      </c>
      <c r="K31" s="16"/>
      <c r="L31" s="21"/>
      <c r="M31" s="25"/>
      <c r="N31" s="21">
        <f t="shared" si="2"/>
        <v>0</v>
      </c>
      <c r="O31" s="21">
        <f t="shared" si="3"/>
        <v>262473.32799999986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1181</v>
      </c>
      <c r="I32" s="21">
        <v>642.79469999970399</v>
      </c>
      <c r="J32" s="25" t="s">
        <v>1186</v>
      </c>
      <c r="K32" s="16"/>
      <c r="L32" s="21"/>
      <c r="M32" s="25"/>
      <c r="N32" s="21">
        <f>G18+G21+G28+G29+N31-I32-L32</f>
        <v>261830.53330000027</v>
      </c>
      <c r="O32" s="21">
        <f t="shared" si="3"/>
        <v>261830.53330000016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1168</v>
      </c>
      <c r="I33" s="21">
        <v>14037.049000000001</v>
      </c>
      <c r="J33" s="25" t="s">
        <v>1186</v>
      </c>
      <c r="K33" s="16">
        <v>5800360275</v>
      </c>
      <c r="L33" s="21">
        <v>7798.3609999999999</v>
      </c>
      <c r="M33" s="25" t="s">
        <v>1186</v>
      </c>
      <c r="N33" s="21">
        <f t="shared" si="2"/>
        <v>239995.12330000027</v>
      </c>
      <c r="O33" s="21">
        <f t="shared" si="3"/>
        <v>239995.12330000015</v>
      </c>
    </row>
    <row r="34" spans="1:15" ht="12" x14ac:dyDescent="0.2">
      <c r="A34" s="16"/>
      <c r="B34" s="22"/>
      <c r="C34" s="21"/>
      <c r="D34" s="137" t="s">
        <v>1169</v>
      </c>
      <c r="E34" s="16" t="s">
        <v>32</v>
      </c>
      <c r="F34" s="25" t="s">
        <v>1187</v>
      </c>
      <c r="G34" s="21">
        <v>87821.793999999994</v>
      </c>
      <c r="H34" s="137" t="s">
        <v>1169</v>
      </c>
      <c r="I34" s="21">
        <v>11581.294000000002</v>
      </c>
      <c r="J34" s="25" t="s">
        <v>1186</v>
      </c>
      <c r="K34" s="16">
        <v>5800360275</v>
      </c>
      <c r="L34" s="21">
        <v>8102.4939999999997</v>
      </c>
      <c r="M34" s="25" t="s">
        <v>1186</v>
      </c>
      <c r="N34" s="21">
        <f t="shared" si="2"/>
        <v>220311.33530000027</v>
      </c>
      <c r="O34" s="21">
        <f t="shared" si="3"/>
        <v>308133.12930000015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1170</v>
      </c>
      <c r="I35" s="21">
        <v>21730.32</v>
      </c>
      <c r="J35" s="25" t="s">
        <v>1186</v>
      </c>
      <c r="K35" s="16">
        <v>5800360275</v>
      </c>
      <c r="L35" s="21">
        <v>23199.366999999998</v>
      </c>
      <c r="M35" s="25" t="s">
        <v>1186</v>
      </c>
      <c r="N35" s="21">
        <f t="shared" si="2"/>
        <v>175381.64830000026</v>
      </c>
      <c r="O35" s="21">
        <f t="shared" si="3"/>
        <v>263203.44230000011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1170</v>
      </c>
      <c r="I36" s="21"/>
      <c r="J36" s="25"/>
      <c r="K36" s="16">
        <v>5800360275</v>
      </c>
      <c r="L36" s="21">
        <v>5086.2870000000003</v>
      </c>
      <c r="M36" s="25" t="s">
        <v>1186</v>
      </c>
      <c r="N36" s="21">
        <f t="shared" si="2"/>
        <v>170295.36130000025</v>
      </c>
      <c r="O36" s="21">
        <f t="shared" si="3"/>
        <v>258117.1553000001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1171</v>
      </c>
      <c r="I37" s="21">
        <v>11227.445</v>
      </c>
      <c r="J37" s="25" t="s">
        <v>1186</v>
      </c>
      <c r="K37" s="16">
        <v>5800360275</v>
      </c>
      <c r="L37" s="21">
        <v>8178.6819999999998</v>
      </c>
      <c r="M37" s="25" t="s">
        <v>1186</v>
      </c>
      <c r="N37" s="21">
        <f t="shared" si="2"/>
        <v>150889.23430000024</v>
      </c>
      <c r="O37" s="21">
        <f t="shared" si="3"/>
        <v>238711.02830000009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1182</v>
      </c>
      <c r="I38" s="21">
        <v>16795.510999999999</v>
      </c>
      <c r="J38" s="25" t="s">
        <v>1186</v>
      </c>
      <c r="K38" s="16" t="s">
        <v>1184</v>
      </c>
      <c r="L38" s="21">
        <v>8000</v>
      </c>
      <c r="M38" s="25" t="s">
        <v>1186</v>
      </c>
      <c r="N38" s="21">
        <f t="shared" si="2"/>
        <v>126093.72330000025</v>
      </c>
      <c r="O38" s="21">
        <f t="shared" si="3"/>
        <v>213915.51730000009</v>
      </c>
    </row>
    <row r="39" spans="1:15" ht="12" x14ac:dyDescent="0.2">
      <c r="A39" s="16"/>
      <c r="B39" s="22"/>
      <c r="C39" s="21"/>
      <c r="D39" s="137" t="s">
        <v>1172</v>
      </c>
      <c r="E39" s="16" t="s">
        <v>32</v>
      </c>
      <c r="F39" s="25" t="s">
        <v>1187</v>
      </c>
      <c r="G39" s="21">
        <v>131809.198</v>
      </c>
      <c r="H39" s="137" t="s">
        <v>1172</v>
      </c>
      <c r="I39" s="21">
        <v>20349.29</v>
      </c>
      <c r="J39" s="25" t="s">
        <v>1186</v>
      </c>
      <c r="K39" s="16">
        <v>5800360275</v>
      </c>
      <c r="L39" s="21">
        <v>5639.6689999999999</v>
      </c>
      <c r="M39" s="25" t="s">
        <v>1186</v>
      </c>
      <c r="N39" s="21">
        <f t="shared" si="2"/>
        <v>100104.76430000024</v>
      </c>
      <c r="O39" s="21">
        <f t="shared" si="3"/>
        <v>319735.75630000012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1173</v>
      </c>
      <c r="I40" s="21">
        <v>18325.951000000001</v>
      </c>
      <c r="J40" s="25" t="s">
        <v>1186</v>
      </c>
      <c r="K40" s="16">
        <v>5800360275</v>
      </c>
      <c r="L40" s="21">
        <v>10304.352999999999</v>
      </c>
      <c r="M40" s="25" t="s">
        <v>1186</v>
      </c>
      <c r="N40" s="21">
        <f t="shared" si="2"/>
        <v>71474.460300000239</v>
      </c>
      <c r="O40" s="21">
        <f t="shared" si="3"/>
        <v>291105.45230000012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1183</v>
      </c>
      <c r="I41" s="21">
        <v>20822.934000000001</v>
      </c>
      <c r="J41" s="25" t="s">
        <v>1186</v>
      </c>
      <c r="K41" s="16"/>
      <c r="L41" s="21"/>
      <c r="M41" s="25"/>
      <c r="N41" s="21">
        <f t="shared" si="2"/>
        <v>50651.526300000238</v>
      </c>
      <c r="O41" s="21">
        <f t="shared" si="3"/>
        <v>270282.51830000011</v>
      </c>
    </row>
    <row r="42" spans="1:15" ht="12" x14ac:dyDescent="0.2">
      <c r="A42" s="16"/>
      <c r="B42" s="22"/>
      <c r="C42" s="21"/>
      <c r="D42" s="137" t="s">
        <v>1174</v>
      </c>
      <c r="E42" s="16" t="s">
        <v>32</v>
      </c>
      <c r="F42" s="25" t="s">
        <v>1187</v>
      </c>
      <c r="G42" s="21">
        <v>43928.622000000003</v>
      </c>
      <c r="H42" s="137" t="s">
        <v>1174</v>
      </c>
      <c r="I42" s="21">
        <v>11254.957</v>
      </c>
      <c r="J42" s="25" t="s">
        <v>1186</v>
      </c>
      <c r="K42" s="16">
        <v>5800360275</v>
      </c>
      <c r="L42" s="21">
        <v>5668.8609999999999</v>
      </c>
      <c r="M42" s="25" t="s">
        <v>1186</v>
      </c>
      <c r="N42" s="21">
        <f t="shared" si="2"/>
        <v>33727.708300000239</v>
      </c>
      <c r="O42" s="21">
        <f t="shared" si="3"/>
        <v>297287.32230000012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33727.708300000239</v>
      </c>
      <c r="O43" s="21">
        <f t="shared" si="3"/>
        <v>297287.32230000012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33727.708300000239</v>
      </c>
      <c r="O44" s="21">
        <f t="shared" si="3"/>
        <v>297287.32230000012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25"/>
      <c r="N45" s="21">
        <f t="shared" si="2"/>
        <v>33727.708300000239</v>
      </c>
      <c r="O45" s="21">
        <f t="shared" si="3"/>
        <v>297287.32230000012</v>
      </c>
    </row>
    <row r="46" spans="1:15" ht="12" hidden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25"/>
      <c r="K46" s="16"/>
      <c r="L46" s="21"/>
      <c r="M46" s="25"/>
      <c r="N46" s="21">
        <f t="shared" si="2"/>
        <v>33727.708300000239</v>
      </c>
      <c r="O46" s="21">
        <f t="shared" si="3"/>
        <v>297287.32230000012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2"/>
        <v>33727.708300000239</v>
      </c>
      <c r="O47" s="21">
        <f t="shared" si="3"/>
        <v>297287.32230000012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33727.708300000239</v>
      </c>
      <c r="O48" s="21">
        <f t="shared" si="3"/>
        <v>297287.32230000012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33727.708300000239</v>
      </c>
      <c r="O49" s="21">
        <f t="shared" si="3"/>
        <v>297287.32230000012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33727.708300000239</v>
      </c>
      <c r="O50" s="21">
        <f t="shared" si="3"/>
        <v>297287.32230000012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33727.708300000239</v>
      </c>
      <c r="O51" s="21">
        <f t="shared" si="3"/>
        <v>297287.32230000012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33727.708300000239</v>
      </c>
      <c r="O52" s="21">
        <f t="shared" si="3"/>
        <v>297287.32230000012</v>
      </c>
    </row>
    <row r="53" spans="1:16" ht="12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33727.708300000239</v>
      </c>
      <c r="O53" s="21">
        <f t="shared" si="3"/>
        <v>297287.32230000012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33727.708300000239</v>
      </c>
      <c r="O54" s="21">
        <f t="shared" si="3"/>
        <v>297287.32230000012</v>
      </c>
    </row>
    <row r="55" spans="1:16" x14ac:dyDescent="0.15">
      <c r="A55" s="32"/>
      <c r="B55" s="32"/>
      <c r="C55" s="33">
        <f>SUM(C7:C47)</f>
        <v>259812.26030000026</v>
      </c>
      <c r="D55" s="32"/>
      <c r="E55" s="32"/>
      <c r="F55" s="32"/>
      <c r="G55" s="33">
        <f>SUM(G7:G53)</f>
        <v>655791.92399999988</v>
      </c>
      <c r="H55" s="34"/>
      <c r="I55" s="33">
        <f>SUM(I7:I53)</f>
        <v>427832.55199999991</v>
      </c>
      <c r="J55" s="32"/>
      <c r="K55" s="32"/>
      <c r="L55" s="33">
        <f>SUM(L9:L53)</f>
        <v>190484.31</v>
      </c>
      <c r="M55" s="32"/>
      <c r="N55" s="35"/>
      <c r="O55" s="36">
        <f>C55+G55-I55-L55</f>
        <v>297287.32230000017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/>
      <c r="H56" s="42"/>
      <c r="I56" s="43"/>
      <c r="J56" s="44"/>
      <c r="K56" s="45" t="s">
        <v>44</v>
      </c>
      <c r="L56" s="46">
        <f>+L55+I55</f>
        <v>618316.86199999996</v>
      </c>
      <c r="M56" s="55"/>
      <c r="N56" s="47">
        <f>+N54</f>
        <v>33727.708300000239</v>
      </c>
      <c r="O56" s="48" t="s">
        <v>1186</v>
      </c>
    </row>
    <row r="57" spans="1:16" x14ac:dyDescent="0.15">
      <c r="A57" s="49"/>
      <c r="B57" s="158"/>
      <c r="C57" s="54"/>
      <c r="D57" s="158"/>
      <c r="E57" s="39"/>
      <c r="F57" s="40"/>
      <c r="G57" s="41"/>
      <c r="H57" s="42"/>
      <c r="I57" s="43"/>
      <c r="J57" s="52"/>
      <c r="K57" s="52"/>
      <c r="L57" s="46"/>
      <c r="M57" s="44"/>
      <c r="N57" s="47">
        <v>263559.614</v>
      </c>
      <c r="O57" s="48" t="s">
        <v>1187</v>
      </c>
    </row>
    <row r="58" spans="1:16" x14ac:dyDescent="0.15">
      <c r="A58" s="49" t="s">
        <v>1148</v>
      </c>
      <c r="B58" s="158" t="s">
        <v>1151</v>
      </c>
      <c r="C58" s="54"/>
      <c r="D58" s="158"/>
      <c r="E58" s="39" t="s">
        <v>45</v>
      </c>
      <c r="F58" s="40">
        <v>68410136.620000005</v>
      </c>
      <c r="G58" s="41" t="s">
        <v>46</v>
      </c>
      <c r="H58" s="42">
        <v>42044</v>
      </c>
      <c r="I58" s="43" t="s">
        <v>47</v>
      </c>
      <c r="J58" s="52">
        <v>72198.12999999999</v>
      </c>
      <c r="K58" s="52"/>
      <c r="L58" s="46"/>
      <c r="M58" s="44"/>
      <c r="N58" s="47"/>
      <c r="O58" s="48"/>
    </row>
    <row r="59" spans="1:16" x14ac:dyDescent="0.15">
      <c r="A59" s="49" t="s">
        <v>1185</v>
      </c>
      <c r="B59" s="158" t="s">
        <v>1188</v>
      </c>
      <c r="C59" s="54"/>
      <c r="D59" s="158"/>
      <c r="E59" s="39" t="s">
        <v>45</v>
      </c>
      <c r="F59" s="40">
        <v>79539012.870000005</v>
      </c>
      <c r="G59" s="41" t="s">
        <v>46</v>
      </c>
      <c r="H59" s="42">
        <v>42052</v>
      </c>
      <c r="I59" s="43" t="s">
        <v>47</v>
      </c>
      <c r="J59" s="52">
        <v>36308.106</v>
      </c>
      <c r="K59" s="52"/>
      <c r="L59" s="46"/>
      <c r="M59" s="44"/>
      <c r="N59" s="47"/>
      <c r="O59" s="48"/>
    </row>
    <row r="60" spans="1:16" ht="11.25" customHeight="1" x14ac:dyDescent="0.15">
      <c r="A60" s="49" t="s">
        <v>1186</v>
      </c>
      <c r="B60" s="158" t="s">
        <v>1189</v>
      </c>
      <c r="C60" s="54"/>
      <c r="D60" s="158"/>
      <c r="E60" s="39" t="s">
        <v>45</v>
      </c>
      <c r="F60" s="40">
        <v>23515702.989999998</v>
      </c>
      <c r="G60" s="41" t="s">
        <v>46</v>
      </c>
      <c r="H60" s="42">
        <v>42060</v>
      </c>
      <c r="I60" s="43" t="s">
        <v>47</v>
      </c>
      <c r="J60" s="52">
        <v>73978.073999999993</v>
      </c>
      <c r="K60" s="52"/>
      <c r="L60" s="46"/>
      <c r="M60" s="44"/>
      <c r="N60" s="47"/>
      <c r="O60" s="48"/>
    </row>
    <row r="61" spans="1:16" ht="12" thickBot="1" x14ac:dyDescent="0.2">
      <c r="A61" s="38"/>
      <c r="B61" s="158"/>
      <c r="C61" s="158"/>
      <c r="D61" s="158"/>
      <c r="E61" s="39"/>
      <c r="F61" s="40"/>
      <c r="G61" s="41"/>
      <c r="H61" s="42"/>
      <c r="I61" s="9" t="s">
        <v>1071</v>
      </c>
      <c r="J61" s="62">
        <f>SUM(J58:J60)</f>
        <v>182484.31</v>
      </c>
      <c r="K61" s="52"/>
      <c r="L61" s="46"/>
      <c r="M61" s="44"/>
      <c r="N61" s="36" t="s">
        <v>48</v>
      </c>
      <c r="O61" s="53">
        <f>SUM(N56:N60)</f>
        <v>297287.32230000023</v>
      </c>
    </row>
    <row r="62" spans="1:16" ht="12" thickTop="1" x14ac:dyDescent="0.15">
      <c r="A62" s="38"/>
      <c r="B62" s="158"/>
      <c r="C62" s="158"/>
      <c r="D62" s="158"/>
      <c r="E62" s="39"/>
      <c r="F62" s="40"/>
      <c r="G62" s="41"/>
      <c r="H62" s="42"/>
      <c r="I62" s="9"/>
      <c r="J62" s="52"/>
      <c r="K62" s="52"/>
      <c r="L62" s="46"/>
      <c r="M62" s="44"/>
      <c r="O62" s="3">
        <f>+O61-O55</f>
        <v>0</v>
      </c>
    </row>
    <row r="63" spans="1:16" x14ac:dyDescent="0.15">
      <c r="A63" s="38"/>
      <c r="B63" s="158"/>
      <c r="C63" s="158"/>
      <c r="D63" s="158"/>
      <c r="E63" s="39"/>
      <c r="F63" s="40"/>
      <c r="G63" s="41"/>
      <c r="H63" s="42"/>
      <c r="I63" s="9"/>
      <c r="J63" s="52"/>
      <c r="K63" s="60"/>
      <c r="L63" s="46"/>
      <c r="M63" s="44"/>
    </row>
    <row r="64" spans="1:16" x14ac:dyDescent="0.15">
      <c r="A64" s="38"/>
      <c r="B64" s="158"/>
      <c r="C64" s="158"/>
      <c r="D64" s="158"/>
      <c r="E64" s="39"/>
      <c r="F64" s="40"/>
      <c r="G64" s="41"/>
      <c r="L64" s="46"/>
      <c r="M64" s="44"/>
    </row>
    <row r="65" spans="1:16" x14ac:dyDescent="0.15">
      <c r="A65" s="38" t="s">
        <v>49</v>
      </c>
      <c r="B65" s="49" t="s">
        <v>8</v>
      </c>
      <c r="C65" s="101" t="s">
        <v>1149</v>
      </c>
      <c r="D65" s="49" t="s">
        <v>51</v>
      </c>
      <c r="E65" s="49" t="s">
        <v>52</v>
      </c>
      <c r="F65" s="40" t="s">
        <v>15</v>
      </c>
      <c r="G65" s="42"/>
      <c r="K65" s="60"/>
      <c r="L65" s="46"/>
    </row>
    <row r="66" spans="1:16" x14ac:dyDescent="0.15">
      <c r="A66" s="49" t="s">
        <v>1148</v>
      </c>
      <c r="B66" s="43">
        <v>72198</v>
      </c>
      <c r="C66" s="57">
        <v>0.2</v>
      </c>
      <c r="D66" s="58">
        <f t="shared" ref="D66:D68" si="4">+B66*C66</f>
        <v>14439.6</v>
      </c>
      <c r="E66" s="58">
        <f t="shared" ref="E66:E68" si="5">+D66*0.1</f>
        <v>1443.96</v>
      </c>
      <c r="F66" s="59">
        <f t="shared" ref="F66:F68" si="6">+D66+E66</f>
        <v>15883.560000000001</v>
      </c>
      <c r="G66" s="4"/>
      <c r="J66" s="52"/>
      <c r="K66" s="60"/>
      <c r="L66" s="46"/>
      <c r="M66" s="44"/>
    </row>
    <row r="67" spans="1:16" x14ac:dyDescent="0.15">
      <c r="A67" s="49" t="s">
        <v>1185</v>
      </c>
      <c r="B67" s="43">
        <v>36308</v>
      </c>
      <c r="C67" s="57">
        <v>0.2</v>
      </c>
      <c r="D67" s="58">
        <f t="shared" si="4"/>
        <v>7261.6</v>
      </c>
      <c r="E67" s="58">
        <f t="shared" si="5"/>
        <v>726.16000000000008</v>
      </c>
      <c r="F67" s="59">
        <f t="shared" si="6"/>
        <v>7987.76</v>
      </c>
      <c r="G67" s="4"/>
      <c r="K67" s="60"/>
      <c r="L67" s="46"/>
      <c r="M67" s="44"/>
    </row>
    <row r="68" spans="1:16" s="3" customFormat="1" x14ac:dyDescent="0.15">
      <c r="A68" s="49" t="s">
        <v>1186</v>
      </c>
      <c r="B68" s="43">
        <v>73978</v>
      </c>
      <c r="C68" s="57">
        <v>0.2</v>
      </c>
      <c r="D68" s="58">
        <f t="shared" si="4"/>
        <v>14795.6</v>
      </c>
      <c r="E68" s="58">
        <f t="shared" si="5"/>
        <v>1479.5600000000002</v>
      </c>
      <c r="F68" s="59">
        <f t="shared" si="6"/>
        <v>16275.16</v>
      </c>
      <c r="G68" s="4"/>
      <c r="H68" s="4"/>
      <c r="J68" s="5"/>
      <c r="K68" s="60"/>
      <c r="L68" s="46"/>
      <c r="M68" s="5"/>
      <c r="P68" s="5"/>
    </row>
    <row r="69" spans="1:16" s="3" customFormat="1" ht="12" thickBot="1" x14ac:dyDescent="0.2">
      <c r="A69" s="38"/>
      <c r="B69" s="102">
        <f>SUM(B66:B68)</f>
        <v>182484</v>
      </c>
      <c r="C69" s="158"/>
      <c r="D69" s="103">
        <f t="shared" ref="D69:E69" si="7">SUM(D66:D68)</f>
        <v>36496.800000000003</v>
      </c>
      <c r="E69" s="103">
        <f t="shared" si="7"/>
        <v>3649.6800000000003</v>
      </c>
      <c r="F69" s="103">
        <f>SUM(F66:F68)</f>
        <v>40146.479999999996</v>
      </c>
      <c r="G69" s="4"/>
      <c r="H69" s="4"/>
      <c r="J69" s="5"/>
      <c r="K69" s="60"/>
      <c r="L69" s="46"/>
      <c r="M69" s="5"/>
      <c r="P69" s="5"/>
    </row>
    <row r="70" spans="1:16" s="3" customFormat="1" ht="12" thickTop="1" x14ac:dyDescent="0.15">
      <c r="A70" s="5"/>
      <c r="B70" s="2"/>
      <c r="D70" s="4"/>
      <c r="E70" s="5"/>
      <c r="G70" s="4"/>
      <c r="H70" s="4"/>
      <c r="J70" s="5"/>
      <c r="K70" s="60"/>
      <c r="L70" s="46"/>
      <c r="M70" s="5"/>
      <c r="P70" s="5"/>
    </row>
    <row r="71" spans="1:16" x14ac:dyDescent="0.15">
      <c r="E71" s="5"/>
      <c r="F71" s="3"/>
      <c r="K71" s="60"/>
      <c r="L71" s="46"/>
    </row>
    <row r="72" spans="1:16" s="4" customFormat="1" x14ac:dyDescent="0.15">
      <c r="A72" s="5"/>
      <c r="B72" s="2"/>
      <c r="C72" s="3"/>
      <c r="F72" s="5"/>
      <c r="G72" s="9"/>
      <c r="H72" s="60"/>
      <c r="I72" s="9"/>
      <c r="J72" s="6"/>
      <c r="K72" s="60"/>
      <c r="L72" s="46"/>
      <c r="M72" s="5"/>
      <c r="N72" s="3"/>
      <c r="O72" s="3"/>
      <c r="P72" s="5"/>
    </row>
    <row r="73" spans="1:16" s="4" customFormat="1" x14ac:dyDescent="0.15">
      <c r="A73" s="5"/>
      <c r="B73" s="2"/>
      <c r="C73" s="3"/>
      <c r="F73" s="5"/>
      <c r="G73" s="3"/>
      <c r="H73" s="60"/>
      <c r="I73" s="9"/>
      <c r="J73" s="6"/>
      <c r="K73" s="60"/>
      <c r="L73" s="46"/>
      <c r="M73" s="5"/>
      <c r="N73" s="3"/>
      <c r="O73" s="3"/>
      <c r="P73" s="5"/>
    </row>
    <row r="74" spans="1:16" x14ac:dyDescent="0.15">
      <c r="H74" s="60"/>
      <c r="I74" s="9"/>
      <c r="J74" s="6"/>
      <c r="K74" s="60"/>
    </row>
    <row r="75" spans="1:16" x14ac:dyDescent="0.15">
      <c r="H75" s="60"/>
      <c r="I75" s="9"/>
      <c r="J75" s="6"/>
    </row>
    <row r="76" spans="1:16" x14ac:dyDescent="0.15">
      <c r="H76" s="60"/>
      <c r="I76" s="9"/>
      <c r="J76" s="6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5"/>
      <c r="B86" s="2"/>
      <c r="D86" s="4"/>
      <c r="E86" s="4"/>
      <c r="F86" s="5"/>
      <c r="H86" s="4"/>
      <c r="J86" s="5"/>
      <c r="K86" s="4"/>
      <c r="M86" s="5"/>
      <c r="P86" s="5"/>
    </row>
    <row r="87" spans="1:16" s="3" customFormat="1" x14ac:dyDescent="0.15">
      <c r="A87" s="5"/>
      <c r="B87" s="2"/>
      <c r="D87" s="4"/>
      <c r="E87" s="4"/>
      <c r="F87" s="5"/>
      <c r="H87" s="4"/>
      <c r="J87" s="5"/>
      <c r="K87" s="4"/>
      <c r="M87" s="5"/>
      <c r="P87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115" zoomScaleNormal="115" workbookViewId="0">
      <pane ySplit="6" topLeftCell="A37" activePane="bottomLeft" state="frozen"/>
      <selection pane="bottomLeft" activeCell="M56" sqref="M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1147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1112</v>
      </c>
      <c r="B7" s="17"/>
      <c r="C7" s="18">
        <v>116298.06530000026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116298.06530000026</v>
      </c>
      <c r="O7" s="18">
        <f>+C55</f>
        <v>288206.71130000026</v>
      </c>
    </row>
    <row r="8" spans="1:15" ht="12" x14ac:dyDescent="0.2">
      <c r="A8" s="16" t="s">
        <v>1113</v>
      </c>
      <c r="B8" s="22"/>
      <c r="C8" s="21">
        <v>171908.64600000001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116298.06530000026</v>
      </c>
      <c r="O8" s="21">
        <f t="shared" ref="O8:O11" si="0">O7+G8-I8-L8</f>
        <v>288206.71130000026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11" si="1">+N8-I9-L9</f>
        <v>116298.06530000026</v>
      </c>
      <c r="O9" s="21">
        <f t="shared" si="0"/>
        <v>288206.71130000026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 t="s">
        <v>1137</v>
      </c>
      <c r="I10" s="21">
        <v>14952.381000000001</v>
      </c>
      <c r="J10" s="16" t="s">
        <v>1112</v>
      </c>
      <c r="K10" s="16"/>
      <c r="L10" s="21"/>
      <c r="M10" s="16"/>
      <c r="N10" s="21">
        <f t="shared" si="1"/>
        <v>101345.68430000026</v>
      </c>
      <c r="O10" s="21">
        <f t="shared" si="0"/>
        <v>273254.33030000026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1119</v>
      </c>
      <c r="I11" s="21">
        <v>19022.8</v>
      </c>
      <c r="J11" s="16" t="s">
        <v>1112</v>
      </c>
      <c r="K11" s="16">
        <v>5800360283</v>
      </c>
      <c r="L11" s="21">
        <v>7481.6689999999999</v>
      </c>
      <c r="M11" s="16" t="s">
        <v>1112</v>
      </c>
      <c r="N11" s="21">
        <f t="shared" si="1"/>
        <v>74841.215300000258</v>
      </c>
      <c r="O11" s="21">
        <f t="shared" si="0"/>
        <v>246749.86130000028</v>
      </c>
    </row>
    <row r="12" spans="1:15" ht="12" x14ac:dyDescent="0.2">
      <c r="A12" s="16"/>
      <c r="B12" s="22"/>
      <c r="C12" s="21"/>
      <c r="D12" s="137" t="s">
        <v>1120</v>
      </c>
      <c r="E12" s="16" t="s">
        <v>32</v>
      </c>
      <c r="F12" s="25" t="s">
        <v>1148</v>
      </c>
      <c r="G12" s="21">
        <v>43951.911</v>
      </c>
      <c r="H12" s="137" t="s">
        <v>1120</v>
      </c>
      <c r="I12" s="21">
        <v>11697.066000000001</v>
      </c>
      <c r="J12" s="16" t="s">
        <v>1112</v>
      </c>
      <c r="K12" s="16">
        <v>5800360283</v>
      </c>
      <c r="L12" s="21">
        <v>6986.107</v>
      </c>
      <c r="M12" s="16" t="s">
        <v>1112</v>
      </c>
      <c r="N12" s="21">
        <f t="shared" ref="N12:N54" si="2">+N11-I12-L12</f>
        <v>56158.042300000263</v>
      </c>
      <c r="O12" s="21">
        <f t="shared" ref="O12:O54" si="3">O11+G12-I12-L12</f>
        <v>272018.59930000029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1121</v>
      </c>
      <c r="I13" s="21">
        <v>16187.579000000002</v>
      </c>
      <c r="J13" s="16" t="s">
        <v>1112</v>
      </c>
      <c r="K13" s="16">
        <v>5800360283</v>
      </c>
      <c r="L13" s="21">
        <v>4106.2349999999997</v>
      </c>
      <c r="M13" s="16" t="s">
        <v>1112</v>
      </c>
      <c r="N13" s="21">
        <f t="shared" si="2"/>
        <v>35864.228300000264</v>
      </c>
      <c r="O13" s="21">
        <f t="shared" si="3"/>
        <v>251724.78530000031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1122</v>
      </c>
      <c r="I14" s="21">
        <v>12960.877</v>
      </c>
      <c r="J14" s="16" t="s">
        <v>1112</v>
      </c>
      <c r="K14" s="16">
        <v>5800360283</v>
      </c>
      <c r="L14" s="21">
        <v>6684.2240000000002</v>
      </c>
      <c r="M14" s="16" t="s">
        <v>1112</v>
      </c>
      <c r="N14" s="21">
        <f t="shared" si="2"/>
        <v>16219.127300000264</v>
      </c>
      <c r="O14" s="21">
        <f t="shared" si="3"/>
        <v>232079.68430000031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1138</v>
      </c>
      <c r="I15" s="21">
        <v>16219.127300000264</v>
      </c>
      <c r="J15" s="16" t="s">
        <v>1112</v>
      </c>
      <c r="K15" s="16"/>
      <c r="L15" s="21"/>
      <c r="M15" s="16"/>
      <c r="N15" s="21">
        <f t="shared" ref="N15:N17" si="4">+N14-I15-L15</f>
        <v>0</v>
      </c>
      <c r="O15" s="21">
        <f t="shared" ref="O15:O17" si="5">O14+G15-I15-L15</f>
        <v>215860.55700000006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1138</v>
      </c>
      <c r="I16" s="21">
        <v>1867.01869999974</v>
      </c>
      <c r="J16" s="16" t="s">
        <v>1113</v>
      </c>
      <c r="K16" s="16"/>
      <c r="L16" s="21"/>
      <c r="M16" s="16"/>
      <c r="N16" s="21">
        <f>C8+N15-I16-L16</f>
        <v>170041.62730000025</v>
      </c>
      <c r="O16" s="21">
        <f t="shared" si="5"/>
        <v>213993.53830000031</v>
      </c>
    </row>
    <row r="17" spans="1:15" ht="12" x14ac:dyDescent="0.2">
      <c r="A17" s="16"/>
      <c r="B17" s="22"/>
      <c r="C17" s="21"/>
      <c r="D17" s="137" t="s">
        <v>1123</v>
      </c>
      <c r="E17" s="16" t="s">
        <v>32</v>
      </c>
      <c r="F17" s="25" t="s">
        <v>1148</v>
      </c>
      <c r="G17" s="21">
        <v>43989.165999999997</v>
      </c>
      <c r="H17" s="137" t="s">
        <v>1123</v>
      </c>
      <c r="I17" s="21">
        <v>3252.5659999999998</v>
      </c>
      <c r="J17" s="16" t="s">
        <v>1113</v>
      </c>
      <c r="K17" s="16">
        <v>5800360264</v>
      </c>
      <c r="L17" s="21">
        <v>7788.1170000000002</v>
      </c>
      <c r="M17" s="16" t="s">
        <v>1113</v>
      </c>
      <c r="N17" s="21">
        <f t="shared" si="4"/>
        <v>159000.94430000026</v>
      </c>
      <c r="O17" s="21">
        <f t="shared" si="5"/>
        <v>246942.02130000031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1139</v>
      </c>
      <c r="I18" s="21">
        <v>7349.4169999999995</v>
      </c>
      <c r="J18" s="16" t="s">
        <v>1113</v>
      </c>
      <c r="K18" s="16"/>
      <c r="L18" s="21"/>
      <c r="M18" s="16"/>
      <c r="N18" s="21">
        <f t="shared" si="2"/>
        <v>151651.52730000028</v>
      </c>
      <c r="O18" s="21">
        <f t="shared" si="3"/>
        <v>239592.60430000033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1124</v>
      </c>
      <c r="I19" s="21">
        <v>8369.1579999999994</v>
      </c>
      <c r="J19" s="16" t="s">
        <v>1113</v>
      </c>
      <c r="K19" s="16">
        <v>5800360264</v>
      </c>
      <c r="L19" s="21">
        <v>7592.1940000000004</v>
      </c>
      <c r="M19" s="16" t="s">
        <v>1113</v>
      </c>
      <c r="N19" s="21">
        <f t="shared" si="2"/>
        <v>135690.17530000029</v>
      </c>
      <c r="O19" s="21">
        <f t="shared" si="3"/>
        <v>223631.25230000034</v>
      </c>
    </row>
    <row r="20" spans="1:15" ht="12" x14ac:dyDescent="0.2">
      <c r="A20" s="16"/>
      <c r="B20" s="22"/>
      <c r="C20" s="21"/>
      <c r="D20" s="137" t="s">
        <v>1125</v>
      </c>
      <c r="E20" s="16" t="s">
        <v>32</v>
      </c>
      <c r="F20" s="25" t="s">
        <v>1148</v>
      </c>
      <c r="G20" s="21">
        <v>88003.561000000002</v>
      </c>
      <c r="H20" s="137" t="s">
        <v>1125</v>
      </c>
      <c r="I20" s="21">
        <v>8862.4049999999988</v>
      </c>
      <c r="J20" s="16" t="s">
        <v>1113</v>
      </c>
      <c r="K20" s="16">
        <v>5800360264</v>
      </c>
      <c r="L20" s="21">
        <v>3647.22</v>
      </c>
      <c r="M20" s="16" t="s">
        <v>1113</v>
      </c>
      <c r="N20" s="21">
        <f t="shared" si="2"/>
        <v>123180.55030000029</v>
      </c>
      <c r="O20" s="21">
        <f t="shared" si="3"/>
        <v>299125.18830000039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1126</v>
      </c>
      <c r="I21" s="21">
        <v>12834.446</v>
      </c>
      <c r="J21" s="16" t="s">
        <v>1113</v>
      </c>
      <c r="K21" s="16">
        <v>5800360264</v>
      </c>
      <c r="L21" s="21">
        <v>8074.4129999999996</v>
      </c>
      <c r="M21" s="16" t="s">
        <v>1113</v>
      </c>
      <c r="N21" s="21">
        <f t="shared" si="2"/>
        <v>102271.6913000003</v>
      </c>
      <c r="O21" s="21">
        <f t="shared" si="3"/>
        <v>278216.32930000039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1127</v>
      </c>
      <c r="I22" s="21">
        <v>9136.851999999999</v>
      </c>
      <c r="J22" s="16" t="s">
        <v>1113</v>
      </c>
      <c r="K22" s="16">
        <v>5800360264</v>
      </c>
      <c r="L22" s="21">
        <v>6811.3810000000003</v>
      </c>
      <c r="M22" s="16" t="s">
        <v>1113</v>
      </c>
      <c r="N22" s="21">
        <f t="shared" si="2"/>
        <v>86323.458300000304</v>
      </c>
      <c r="O22" s="21">
        <f t="shared" si="3"/>
        <v>262268.09630000038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1140</v>
      </c>
      <c r="I23" s="21">
        <v>13426.358</v>
      </c>
      <c r="J23" s="16" t="s">
        <v>1113</v>
      </c>
      <c r="K23" s="16"/>
      <c r="L23" s="21"/>
      <c r="M23" s="16"/>
      <c r="N23" s="21">
        <f t="shared" si="2"/>
        <v>72897.100300000311</v>
      </c>
      <c r="O23" s="21">
        <f t="shared" si="3"/>
        <v>248841.73830000038</v>
      </c>
    </row>
    <row r="24" spans="1:15" ht="12" x14ac:dyDescent="0.2">
      <c r="A24" s="16"/>
      <c r="B24" s="22"/>
      <c r="C24" s="21"/>
      <c r="D24" s="137" t="s">
        <v>1128</v>
      </c>
      <c r="E24" s="16" t="s">
        <v>32</v>
      </c>
      <c r="F24" s="25" t="s">
        <v>1148</v>
      </c>
      <c r="G24" s="21">
        <v>87927.979000000007</v>
      </c>
      <c r="H24" s="137" t="s">
        <v>1128</v>
      </c>
      <c r="I24" s="21">
        <v>16063.744000000001</v>
      </c>
      <c r="J24" s="16" t="s">
        <v>1113</v>
      </c>
      <c r="K24" s="16">
        <v>5800360264</v>
      </c>
      <c r="L24" s="21">
        <v>6070.3770000000004</v>
      </c>
      <c r="M24" s="16" t="s">
        <v>1113</v>
      </c>
      <c r="N24" s="21">
        <f t="shared" si="2"/>
        <v>50762.979300000312</v>
      </c>
      <c r="O24" s="21">
        <f t="shared" si="3"/>
        <v>314635.59630000038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1141</v>
      </c>
      <c r="I25" s="21">
        <v>9310.8580000000002</v>
      </c>
      <c r="J25" s="16" t="s">
        <v>1113</v>
      </c>
      <c r="K25" s="16"/>
      <c r="L25" s="21"/>
      <c r="M25" s="25"/>
      <c r="N25" s="21">
        <f t="shared" si="2"/>
        <v>41452.121300000312</v>
      </c>
      <c r="O25" s="21">
        <f t="shared" si="3"/>
        <v>305324.73830000038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1129</v>
      </c>
      <c r="I26" s="21">
        <v>19582.942999999999</v>
      </c>
      <c r="J26" s="16" t="s">
        <v>1113</v>
      </c>
      <c r="K26" s="16">
        <v>5800360264</v>
      </c>
      <c r="L26" s="21">
        <v>8726.3050000000003</v>
      </c>
      <c r="M26" s="16" t="s">
        <v>1113</v>
      </c>
      <c r="N26" s="21">
        <f t="shared" si="2"/>
        <v>13142.873300000312</v>
      </c>
      <c r="O26" s="21">
        <f t="shared" si="3"/>
        <v>277015.49030000035</v>
      </c>
    </row>
    <row r="27" spans="1:15" ht="12" x14ac:dyDescent="0.2">
      <c r="A27" s="16"/>
      <c r="B27" s="22"/>
      <c r="C27" s="21"/>
      <c r="D27" s="137" t="s">
        <v>1130</v>
      </c>
      <c r="E27" s="16" t="s">
        <v>32</v>
      </c>
      <c r="F27" s="25" t="s">
        <v>1148</v>
      </c>
      <c r="G27" s="21">
        <v>43978.783000000003</v>
      </c>
      <c r="H27" s="137" t="s">
        <v>1130</v>
      </c>
      <c r="I27" s="21">
        <v>13142.873300000312</v>
      </c>
      <c r="J27" s="16" t="s">
        <v>1113</v>
      </c>
      <c r="K27" s="16"/>
      <c r="L27" s="21"/>
      <c r="M27" s="25"/>
      <c r="N27" s="21">
        <f t="shared" si="2"/>
        <v>0</v>
      </c>
      <c r="O27" s="21">
        <f t="shared" si="3"/>
        <v>307851.40000000002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1130</v>
      </c>
      <c r="I28" s="21">
        <v>1118.08269999969</v>
      </c>
      <c r="J28" s="25" t="s">
        <v>1148</v>
      </c>
      <c r="K28" s="16">
        <v>5800360264</v>
      </c>
      <c r="L28" s="21">
        <v>5295.6580000000004</v>
      </c>
      <c r="M28" s="25" t="s">
        <v>1148</v>
      </c>
      <c r="N28" s="21">
        <f>G55+N27-I28-L28</f>
        <v>432234.80130000028</v>
      </c>
      <c r="O28" s="21">
        <f t="shared" si="3"/>
        <v>301437.65930000035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1131</v>
      </c>
      <c r="I29" s="21">
        <v>18292.995999999999</v>
      </c>
      <c r="J29" s="25" t="s">
        <v>1148</v>
      </c>
      <c r="K29" s="16">
        <v>5800360264</v>
      </c>
      <c r="L29" s="21">
        <v>4220.0709999999999</v>
      </c>
      <c r="M29" s="25" t="s">
        <v>1148</v>
      </c>
      <c r="N29" s="21">
        <f t="shared" si="2"/>
        <v>409721.7343000003</v>
      </c>
      <c r="O29" s="21">
        <f t="shared" si="3"/>
        <v>278924.59230000037</v>
      </c>
    </row>
    <row r="30" spans="1:15" ht="12" x14ac:dyDescent="0.2">
      <c r="A30" s="16"/>
      <c r="B30" s="22"/>
      <c r="C30" s="21"/>
      <c r="D30" s="137" t="s">
        <v>1132</v>
      </c>
      <c r="E30" s="16" t="s">
        <v>32</v>
      </c>
      <c r="F30" s="25" t="s">
        <v>1148</v>
      </c>
      <c r="G30" s="21">
        <v>43980.521000000001</v>
      </c>
      <c r="H30" s="137" t="s">
        <v>1132</v>
      </c>
      <c r="I30" s="21">
        <v>11825.644</v>
      </c>
      <c r="J30" s="25" t="s">
        <v>1148</v>
      </c>
      <c r="K30" s="16">
        <v>5800360264</v>
      </c>
      <c r="L30" s="21">
        <v>9755.4</v>
      </c>
      <c r="M30" s="25" t="s">
        <v>1148</v>
      </c>
      <c r="N30" s="21">
        <f t="shared" si="2"/>
        <v>388140.69030000025</v>
      </c>
      <c r="O30" s="21">
        <f t="shared" si="3"/>
        <v>301324.06930000032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1142</v>
      </c>
      <c r="I31" s="21">
        <v>15729.023999999999</v>
      </c>
      <c r="J31" s="25" t="s">
        <v>1148</v>
      </c>
      <c r="K31" s="16"/>
      <c r="L31" s="21"/>
      <c r="M31" s="25"/>
      <c r="N31" s="21">
        <f t="shared" si="2"/>
        <v>372411.66630000027</v>
      </c>
      <c r="O31" s="21">
        <f t="shared" si="3"/>
        <v>285595.04530000035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1143</v>
      </c>
      <c r="I32" s="21">
        <v>9660.14</v>
      </c>
      <c r="J32" s="25" t="s">
        <v>1148</v>
      </c>
      <c r="K32" s="16"/>
      <c r="L32" s="21"/>
      <c r="M32" s="25"/>
      <c r="N32" s="21">
        <f t="shared" si="2"/>
        <v>362751.52630000026</v>
      </c>
      <c r="O32" s="21">
        <f t="shared" si="3"/>
        <v>275934.90530000033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1144</v>
      </c>
      <c r="I33" s="21">
        <v>8990.7639999999992</v>
      </c>
      <c r="J33" s="25" t="s">
        <v>1148</v>
      </c>
      <c r="K33" s="16"/>
      <c r="L33" s="21"/>
      <c r="M33" s="25"/>
      <c r="N33" s="21">
        <f t="shared" si="2"/>
        <v>353760.76230000023</v>
      </c>
      <c r="O33" s="21">
        <f t="shared" si="3"/>
        <v>266944.14130000031</v>
      </c>
    </row>
    <row r="34" spans="1:15" ht="12" x14ac:dyDescent="0.2">
      <c r="A34" s="16"/>
      <c r="B34" s="22"/>
      <c r="C34" s="21"/>
      <c r="D34" s="137" t="s">
        <v>1145</v>
      </c>
      <c r="E34" s="16" t="s">
        <v>32</v>
      </c>
      <c r="F34" s="25" t="s">
        <v>1148</v>
      </c>
      <c r="G34" s="21">
        <v>43956.233999999997</v>
      </c>
      <c r="H34" s="137" t="s">
        <v>1145</v>
      </c>
      <c r="I34" s="21">
        <v>16002.825999999999</v>
      </c>
      <c r="J34" s="25" t="s">
        <v>1148</v>
      </c>
      <c r="K34" s="16"/>
      <c r="L34" s="21"/>
      <c r="M34" s="25"/>
      <c r="N34" s="21">
        <f t="shared" si="2"/>
        <v>337757.93630000023</v>
      </c>
      <c r="O34" s="21">
        <f t="shared" si="3"/>
        <v>294897.5493000003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1133</v>
      </c>
      <c r="I35" s="21">
        <v>8865.6939999999995</v>
      </c>
      <c r="J35" s="25" t="s">
        <v>1148</v>
      </c>
      <c r="K35" s="16">
        <v>5800360264</v>
      </c>
      <c r="L35" s="21">
        <v>6833.2030000000004</v>
      </c>
      <c r="M35" s="25" t="s">
        <v>1148</v>
      </c>
      <c r="N35" s="21">
        <f t="shared" si="2"/>
        <v>322059.03930000024</v>
      </c>
      <c r="O35" s="21">
        <f t="shared" si="3"/>
        <v>279198.65230000031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1134</v>
      </c>
      <c r="I36" s="21">
        <v>15534.282999999999</v>
      </c>
      <c r="J36" s="25" t="s">
        <v>1148</v>
      </c>
      <c r="K36" s="16">
        <v>5800360264</v>
      </c>
      <c r="L36" s="21">
        <v>5627.14</v>
      </c>
      <c r="M36" s="25" t="s">
        <v>1148</v>
      </c>
      <c r="N36" s="21">
        <f t="shared" si="2"/>
        <v>300897.61630000023</v>
      </c>
      <c r="O36" s="21">
        <f t="shared" si="3"/>
        <v>258037.2293000003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1135</v>
      </c>
      <c r="I37" s="21">
        <v>3938.6970000000001</v>
      </c>
      <c r="J37" s="25" t="s">
        <v>1148</v>
      </c>
      <c r="K37" s="16">
        <v>5800360264</v>
      </c>
      <c r="L37" s="21">
        <v>8120.277</v>
      </c>
      <c r="M37" s="25" t="s">
        <v>1148</v>
      </c>
      <c r="N37" s="21">
        <f t="shared" si="2"/>
        <v>288838.64230000024</v>
      </c>
      <c r="O37" s="21">
        <f t="shared" si="3"/>
        <v>245978.25530000031</v>
      </c>
    </row>
    <row r="38" spans="1:15" ht="12" x14ac:dyDescent="0.2">
      <c r="A38" s="16"/>
      <c r="B38" s="22"/>
      <c r="C38" s="21"/>
      <c r="D38" s="137" t="s">
        <v>1146</v>
      </c>
      <c r="E38" s="16" t="s">
        <v>32</v>
      </c>
      <c r="F38" s="25" t="s">
        <v>1148</v>
      </c>
      <c r="G38" s="21">
        <v>42860.387000000002</v>
      </c>
      <c r="H38" s="137" t="s">
        <v>1146</v>
      </c>
      <c r="I38" s="21">
        <v>13689.821</v>
      </c>
      <c r="J38" s="25" t="s">
        <v>1148</v>
      </c>
      <c r="K38" s="16"/>
      <c r="L38" s="21"/>
      <c r="M38" s="25"/>
      <c r="N38" s="21">
        <f t="shared" si="2"/>
        <v>275148.82130000024</v>
      </c>
      <c r="O38" s="21">
        <f t="shared" si="3"/>
        <v>275148.8213000003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1136</v>
      </c>
      <c r="I39" s="21">
        <v>10060.272000000001</v>
      </c>
      <c r="J39" s="25" t="s">
        <v>1148</v>
      </c>
      <c r="K39" s="16">
        <v>5800360264</v>
      </c>
      <c r="L39" s="21">
        <v>5276.2889999999998</v>
      </c>
      <c r="M39" s="25" t="s">
        <v>1148</v>
      </c>
      <c r="N39" s="21">
        <f t="shared" si="2"/>
        <v>259812.26030000026</v>
      </c>
      <c r="O39" s="21">
        <f t="shared" si="3"/>
        <v>259812.26030000031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25"/>
      <c r="K40" s="16"/>
      <c r="L40" s="21"/>
      <c r="M40" s="25"/>
      <c r="N40" s="21">
        <f t="shared" si="2"/>
        <v>259812.26030000026</v>
      </c>
      <c r="O40" s="21">
        <f t="shared" si="3"/>
        <v>259812.26030000031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25"/>
      <c r="K41" s="16"/>
      <c r="L41" s="21"/>
      <c r="M41" s="25"/>
      <c r="N41" s="21">
        <f t="shared" si="2"/>
        <v>259812.26030000026</v>
      </c>
      <c r="O41" s="21">
        <f t="shared" si="3"/>
        <v>259812.26030000031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2"/>
        <v>259812.26030000026</v>
      </c>
      <c r="O42" s="21">
        <f t="shared" si="3"/>
        <v>259812.26030000031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259812.26030000026</v>
      </c>
      <c r="O43" s="21">
        <f t="shared" si="3"/>
        <v>259812.26030000031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259812.26030000026</v>
      </c>
      <c r="O44" s="21">
        <f t="shared" si="3"/>
        <v>259812.26030000031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25"/>
      <c r="N45" s="21">
        <f t="shared" si="2"/>
        <v>259812.26030000026</v>
      </c>
      <c r="O45" s="21">
        <f t="shared" si="3"/>
        <v>259812.26030000031</v>
      </c>
    </row>
    <row r="46" spans="1:15" ht="12" hidden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25"/>
      <c r="K46" s="16"/>
      <c r="L46" s="21"/>
      <c r="M46" s="25"/>
      <c r="N46" s="21">
        <f t="shared" si="2"/>
        <v>259812.26030000026</v>
      </c>
      <c r="O46" s="21">
        <f t="shared" si="3"/>
        <v>259812.26030000031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2"/>
        <v>259812.26030000026</v>
      </c>
      <c r="O47" s="21">
        <f t="shared" si="3"/>
        <v>259812.26030000031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259812.26030000026</v>
      </c>
      <c r="O48" s="21">
        <f t="shared" si="3"/>
        <v>259812.26030000031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259812.26030000026</v>
      </c>
      <c r="O49" s="21">
        <f t="shared" si="3"/>
        <v>259812.26030000031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259812.26030000026</v>
      </c>
      <c r="O50" s="21">
        <f t="shared" si="3"/>
        <v>259812.26030000031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259812.26030000026</v>
      </c>
      <c r="O51" s="21">
        <f t="shared" si="3"/>
        <v>259812.26030000031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259812.26030000026</v>
      </c>
      <c r="O52" s="21">
        <f t="shared" si="3"/>
        <v>259812.26030000031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259812.26030000026</v>
      </c>
      <c r="O53" s="21">
        <f t="shared" si="3"/>
        <v>259812.26030000031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259812.26030000026</v>
      </c>
      <c r="O54" s="21">
        <f t="shared" si="3"/>
        <v>259812.26030000031</v>
      </c>
    </row>
    <row r="55" spans="1:16" x14ac:dyDescent="0.15">
      <c r="A55" s="32"/>
      <c r="B55" s="32"/>
      <c r="C55" s="33">
        <f>SUM(C7:C47)</f>
        <v>288206.71130000026</v>
      </c>
      <c r="D55" s="32"/>
      <c r="E55" s="32"/>
      <c r="F55" s="32"/>
      <c r="G55" s="33">
        <f>SUM(G7:G53)</f>
        <v>438648.54199999996</v>
      </c>
      <c r="H55" s="34"/>
      <c r="I55" s="33">
        <f>SUM(I7:I53)</f>
        <v>347946.71300000005</v>
      </c>
      <c r="J55" s="32"/>
      <c r="K55" s="32"/>
      <c r="L55" s="33">
        <f>SUM(L9:L53)</f>
        <v>119096.27999999998</v>
      </c>
      <c r="M55" s="32"/>
      <c r="N55" s="35"/>
      <c r="O55" s="36">
        <f>C55+G55-I55-L55</f>
        <v>259812.2603000002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+G55-'[1]รับ 0215'!$D$23</f>
        <v>0</v>
      </c>
      <c r="H56" s="42"/>
      <c r="I56" s="43"/>
      <c r="J56" s="44"/>
      <c r="K56" s="45" t="s">
        <v>44</v>
      </c>
      <c r="L56" s="46">
        <f>+L55+I55</f>
        <v>467042.99300000002</v>
      </c>
      <c r="M56" s="55"/>
      <c r="N56" s="47">
        <f>+N54</f>
        <v>259812.26030000026</v>
      </c>
      <c r="O56" s="48" t="s">
        <v>1148</v>
      </c>
    </row>
    <row r="57" spans="1:16" x14ac:dyDescent="0.15">
      <c r="A57" s="49"/>
      <c r="B57" s="156"/>
      <c r="C57" s="54"/>
      <c r="D57" s="156"/>
      <c r="E57" s="39"/>
      <c r="F57" s="40"/>
      <c r="G57" s="41"/>
      <c r="H57" s="42"/>
      <c r="I57" s="43"/>
      <c r="J57" s="52"/>
      <c r="K57" s="52"/>
      <c r="L57" s="46"/>
      <c r="M57" s="44"/>
      <c r="N57" s="47"/>
      <c r="O57" s="48"/>
    </row>
    <row r="58" spans="1:16" x14ac:dyDescent="0.15">
      <c r="A58" s="49" t="s">
        <v>1112</v>
      </c>
      <c r="B58" s="156" t="s">
        <v>1114</v>
      </c>
      <c r="C58" s="54"/>
      <c r="D58" s="156"/>
      <c r="E58" s="39" t="s">
        <v>45</v>
      </c>
      <c r="F58" s="40">
        <v>65438555.82</v>
      </c>
      <c r="G58" s="41" t="s">
        <v>46</v>
      </c>
      <c r="H58" s="42">
        <v>42024</v>
      </c>
      <c r="I58" s="43" t="s">
        <v>47</v>
      </c>
      <c r="J58" s="52">
        <f>SUM(L7:L12)</f>
        <v>14467.776</v>
      </c>
      <c r="K58" s="52"/>
      <c r="L58" s="46"/>
      <c r="M58" s="44"/>
      <c r="N58" s="47"/>
      <c r="O58" s="48"/>
    </row>
    <row r="59" spans="1:16" ht="12" thickBot="1" x14ac:dyDescent="0.2">
      <c r="A59" s="38"/>
      <c r="B59" s="156"/>
      <c r="C59" s="156"/>
      <c r="D59" s="156"/>
      <c r="E59" s="39"/>
      <c r="F59" s="40"/>
      <c r="G59" s="41"/>
      <c r="H59" s="42"/>
      <c r="I59" s="9" t="s">
        <v>1071</v>
      </c>
      <c r="J59" s="62">
        <f>SUM(J58)</f>
        <v>14467.776</v>
      </c>
      <c r="K59" s="52"/>
      <c r="L59" s="46"/>
      <c r="M59" s="44"/>
      <c r="N59" s="47"/>
      <c r="O59" s="48"/>
    </row>
    <row r="60" spans="1:16" ht="11.25" customHeight="1" thickTop="1" x14ac:dyDescent="0.15">
      <c r="A60" s="49" t="s">
        <v>1113</v>
      </c>
      <c r="B60" s="156" t="s">
        <v>1150</v>
      </c>
      <c r="C60" s="54"/>
      <c r="D60" s="156"/>
      <c r="E60" s="39" t="s">
        <v>45</v>
      </c>
      <c r="F60" s="40">
        <v>64382718.049999997</v>
      </c>
      <c r="G60" s="41" t="s">
        <v>46</v>
      </c>
      <c r="H60" s="42">
        <v>42033</v>
      </c>
      <c r="I60" s="43" t="s">
        <v>47</v>
      </c>
      <c r="J60" s="52">
        <f>SUM(L13:L24)</f>
        <v>50774.161</v>
      </c>
      <c r="K60" s="52"/>
      <c r="L60" s="46"/>
      <c r="M60" s="44"/>
      <c r="N60" s="47"/>
      <c r="O60" s="48"/>
    </row>
    <row r="61" spans="1:16" x14ac:dyDescent="0.15">
      <c r="A61" s="49" t="s">
        <v>1148</v>
      </c>
      <c r="B61" s="157" t="s">
        <v>1151</v>
      </c>
      <c r="C61" s="54"/>
      <c r="D61" s="156"/>
      <c r="E61" s="39" t="s">
        <v>45</v>
      </c>
      <c r="F61" s="40">
        <v>68410136.620000005</v>
      </c>
      <c r="G61" s="41" t="s">
        <v>46</v>
      </c>
      <c r="H61" s="42">
        <v>42044</v>
      </c>
      <c r="I61" s="43" t="s">
        <v>47</v>
      </c>
      <c r="J61" s="52">
        <f>SUM(L25:L36)</f>
        <v>40457.777000000002</v>
      </c>
      <c r="K61" s="52"/>
      <c r="L61" s="46"/>
      <c r="M61" s="44"/>
      <c r="N61" s="36" t="s">
        <v>48</v>
      </c>
      <c r="O61" s="53">
        <f>SUM(N56:N60)</f>
        <v>259812.26030000026</v>
      </c>
    </row>
    <row r="62" spans="1:16" ht="12" thickBot="1" x14ac:dyDescent="0.2">
      <c r="A62" s="38"/>
      <c r="B62" s="156"/>
      <c r="C62" s="156"/>
      <c r="D62" s="156"/>
      <c r="E62" s="39"/>
      <c r="F62" s="40"/>
      <c r="G62" s="41"/>
      <c r="H62" s="42"/>
      <c r="I62" s="9" t="s">
        <v>1071</v>
      </c>
      <c r="J62" s="62">
        <f>SUM(J60:J61)</f>
        <v>91231.937999999995</v>
      </c>
      <c r="K62" s="52"/>
      <c r="L62" s="46"/>
      <c r="M62" s="44"/>
      <c r="O62" s="3">
        <f>+O61-O55</f>
        <v>0</v>
      </c>
    </row>
    <row r="63" spans="1:16" ht="12" thickTop="1" x14ac:dyDescent="0.15">
      <c r="A63" s="38" t="s">
        <v>49</v>
      </c>
      <c r="B63" s="49" t="s">
        <v>8</v>
      </c>
      <c r="C63" s="101" t="s">
        <v>1149</v>
      </c>
      <c r="D63" s="49" t="s">
        <v>51</v>
      </c>
      <c r="E63" s="49" t="s">
        <v>52</v>
      </c>
      <c r="F63" s="40" t="s">
        <v>15</v>
      </c>
      <c r="G63" s="42"/>
      <c r="H63" s="42"/>
      <c r="I63" s="9"/>
      <c r="J63" s="52"/>
      <c r="K63" s="60"/>
      <c r="L63" s="46"/>
      <c r="M63" s="44"/>
    </row>
    <row r="64" spans="1:16" x14ac:dyDescent="0.15">
      <c r="A64" s="49" t="s">
        <v>1112</v>
      </c>
      <c r="B64" s="43">
        <v>25258</v>
      </c>
      <c r="C64" s="57">
        <v>0.2</v>
      </c>
      <c r="D64" s="58">
        <f>+B64*C64</f>
        <v>5051.6000000000004</v>
      </c>
      <c r="E64" s="58">
        <f t="shared" ref="E64" si="6">+D64*0.1</f>
        <v>505.16000000000008</v>
      </c>
      <c r="F64" s="59">
        <f t="shared" ref="F64" si="7">+D64+E64</f>
        <v>5556.76</v>
      </c>
      <c r="G64" s="4"/>
      <c r="L64" s="46"/>
      <c r="M64" s="44"/>
    </row>
    <row r="65" spans="1:16" ht="12" thickBot="1" x14ac:dyDescent="0.2">
      <c r="A65" s="38"/>
      <c r="B65" s="102">
        <f>SUM(B64)</f>
        <v>25258</v>
      </c>
      <c r="C65" s="156"/>
      <c r="D65" s="103">
        <f>SUM(D64)</f>
        <v>5051.6000000000004</v>
      </c>
      <c r="E65" s="103">
        <f t="shared" ref="E65:F65" si="8">SUM(E64)</f>
        <v>505.16000000000008</v>
      </c>
      <c r="F65" s="103">
        <f t="shared" si="8"/>
        <v>5556.76</v>
      </c>
      <c r="G65" s="4"/>
      <c r="K65" s="60"/>
      <c r="L65" s="46"/>
    </row>
    <row r="66" spans="1:16" ht="12" thickTop="1" x14ac:dyDescent="0.15">
      <c r="A66" s="49" t="s">
        <v>1113</v>
      </c>
      <c r="B66" s="43">
        <v>48710</v>
      </c>
      <c r="C66" s="57">
        <v>0.2</v>
      </c>
      <c r="D66" s="58">
        <f t="shared" ref="D66:D67" si="9">+B66*C66</f>
        <v>9742</v>
      </c>
      <c r="E66" s="58">
        <f t="shared" ref="E66:E67" si="10">+D66*0.1</f>
        <v>974.2</v>
      </c>
      <c r="F66" s="59">
        <f t="shared" ref="F66:F67" si="11">+D66+E66</f>
        <v>10716.2</v>
      </c>
      <c r="G66" s="4"/>
      <c r="J66" s="52"/>
      <c r="K66" s="60"/>
      <c r="L66" s="46"/>
      <c r="M66" s="44"/>
    </row>
    <row r="67" spans="1:16" x14ac:dyDescent="0.15">
      <c r="A67" s="49" t="s">
        <v>1148</v>
      </c>
      <c r="B67" s="43">
        <v>45128</v>
      </c>
      <c r="C67" s="57">
        <v>0.2</v>
      </c>
      <c r="D67" s="58">
        <f t="shared" si="9"/>
        <v>9025.6</v>
      </c>
      <c r="E67" s="58">
        <f t="shared" si="10"/>
        <v>902.56000000000006</v>
      </c>
      <c r="F67" s="59">
        <f t="shared" si="11"/>
        <v>9928.16</v>
      </c>
      <c r="G67" s="4"/>
      <c r="K67" s="60"/>
      <c r="L67" s="46"/>
      <c r="M67" s="44"/>
    </row>
    <row r="68" spans="1:16" s="3" customFormat="1" ht="12" thickBot="1" x14ac:dyDescent="0.2">
      <c r="A68" s="38"/>
      <c r="B68" s="102">
        <f>SUM(B66:B67)</f>
        <v>93838</v>
      </c>
      <c r="C68" s="156"/>
      <c r="D68" s="103">
        <f>SUM(D66:D67)</f>
        <v>18767.599999999999</v>
      </c>
      <c r="E68" s="103">
        <f t="shared" ref="E68" si="12">SUM(E66:E67)</f>
        <v>1876.7600000000002</v>
      </c>
      <c r="F68" s="103">
        <f t="shared" ref="F68" si="13">SUM(F66:F67)</f>
        <v>20644.36</v>
      </c>
      <c r="G68" s="4"/>
      <c r="H68" s="4"/>
      <c r="J68" s="5"/>
      <c r="K68" s="60"/>
      <c r="L68" s="46"/>
      <c r="M68" s="5"/>
      <c r="P68" s="5"/>
    </row>
    <row r="69" spans="1:16" s="3" customFormat="1" ht="12" thickTop="1" x14ac:dyDescent="0.15">
      <c r="A69" s="5"/>
      <c r="B69" s="2"/>
      <c r="D69" s="4"/>
      <c r="E69" s="5"/>
      <c r="G69" s="4"/>
      <c r="H69" s="4"/>
      <c r="J69" s="5"/>
      <c r="K69" s="60"/>
      <c r="L69" s="46"/>
      <c r="M69" s="5"/>
      <c r="P69" s="5"/>
    </row>
    <row r="70" spans="1:16" s="3" customFormat="1" x14ac:dyDescent="0.15">
      <c r="A70" s="5"/>
      <c r="B70" s="2"/>
      <c r="D70" s="4"/>
      <c r="E70" s="5"/>
      <c r="G70" s="4"/>
      <c r="H70" s="4"/>
      <c r="J70" s="5"/>
      <c r="K70" s="60"/>
      <c r="L70" s="46"/>
      <c r="M70" s="5"/>
      <c r="P70" s="5"/>
    </row>
    <row r="71" spans="1:16" x14ac:dyDescent="0.15">
      <c r="K71" s="60"/>
      <c r="L71" s="46"/>
    </row>
    <row r="72" spans="1:16" s="4" customFormat="1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  <c r="L72" s="46"/>
      <c r="M72" s="5"/>
      <c r="N72" s="3"/>
      <c r="O72" s="3"/>
      <c r="P72" s="5"/>
    </row>
    <row r="73" spans="1:16" s="4" customFormat="1" x14ac:dyDescent="0.15">
      <c r="A73" s="5"/>
      <c r="B73" s="2"/>
      <c r="C73" s="3"/>
      <c r="F73" s="5"/>
      <c r="G73" s="3"/>
      <c r="H73" s="60"/>
      <c r="I73" s="9"/>
      <c r="J73" s="6"/>
      <c r="K73" s="60"/>
      <c r="L73" s="46"/>
      <c r="M73" s="5"/>
      <c r="N73" s="3"/>
      <c r="O73" s="3"/>
      <c r="P73" s="5"/>
    </row>
    <row r="74" spans="1:16" x14ac:dyDescent="0.15">
      <c r="H74" s="60"/>
      <c r="I74" s="9"/>
      <c r="J74" s="6"/>
      <c r="K74" s="60"/>
    </row>
    <row r="75" spans="1:16" x14ac:dyDescent="0.15">
      <c r="H75" s="60"/>
      <c r="I75" s="9"/>
      <c r="J75" s="6"/>
    </row>
    <row r="76" spans="1:16" x14ac:dyDescent="0.15">
      <c r="H76" s="60"/>
      <c r="I76" s="9"/>
      <c r="J76" s="6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5"/>
      <c r="B86" s="2"/>
      <c r="D86" s="4"/>
      <c r="E86" s="4"/>
      <c r="F86" s="5"/>
      <c r="H86" s="4"/>
      <c r="J86" s="5"/>
      <c r="K86" s="4"/>
      <c r="M86" s="5"/>
      <c r="P86" s="5"/>
    </row>
    <row r="87" spans="1:16" s="3" customFormat="1" x14ac:dyDescent="0.15">
      <c r="A87" s="5"/>
      <c r="B87" s="2"/>
      <c r="D87" s="4"/>
      <c r="E87" s="4"/>
      <c r="F87" s="5"/>
      <c r="H87" s="4"/>
      <c r="J87" s="5"/>
      <c r="K87" s="4"/>
      <c r="M87" s="5"/>
      <c r="P87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115" zoomScaleNormal="115" workbookViewId="0">
      <pane ySplit="6" topLeftCell="A37" activePane="bottomLeft" state="frozen"/>
      <selection pane="bottomLeft" activeCell="A55" sqref="A55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1076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1070</v>
      </c>
      <c r="B7" s="17"/>
      <c r="C7" s="18">
        <v>52176.438300000307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52176.438300000307</v>
      </c>
      <c r="O7" s="18">
        <f>+C54</f>
        <v>96170.963300000309</v>
      </c>
    </row>
    <row r="8" spans="1:15" ht="12" x14ac:dyDescent="0.2">
      <c r="A8" s="16" t="s">
        <v>1072</v>
      </c>
      <c r="B8" s="22"/>
      <c r="C8" s="21">
        <v>43994.525000000001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52176.438300000307</v>
      </c>
      <c r="O8" s="21">
        <f t="shared" ref="O8" si="0">O7+G8-I8-L8</f>
        <v>96170.963300000309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53" si="1">+N8-I9-L9</f>
        <v>52176.438300000307</v>
      </c>
      <c r="O9" s="21">
        <f t="shared" ref="O9:O53" si="2">O8+G9-I9-L9</f>
        <v>96170.963300000309</v>
      </c>
    </row>
    <row r="10" spans="1:15" ht="12" x14ac:dyDescent="0.2">
      <c r="A10" s="16"/>
      <c r="B10" s="22"/>
      <c r="C10" s="21"/>
      <c r="D10" s="137" t="s">
        <v>1077</v>
      </c>
      <c r="E10" s="16" t="s">
        <v>32</v>
      </c>
      <c r="F10" s="25" t="s">
        <v>1072</v>
      </c>
      <c r="G10" s="21">
        <v>44031.417999999998</v>
      </c>
      <c r="H10" s="137" t="s">
        <v>1077</v>
      </c>
      <c r="I10" s="21">
        <v>11755.633999999998</v>
      </c>
      <c r="J10" s="16" t="s">
        <v>1070</v>
      </c>
      <c r="K10" s="16"/>
      <c r="L10" s="21">
        <v>6216.7359999999999</v>
      </c>
      <c r="M10" s="16" t="s">
        <v>1070</v>
      </c>
      <c r="N10" s="21">
        <f t="shared" si="1"/>
        <v>34204.068300000312</v>
      </c>
      <c r="O10" s="21">
        <f t="shared" si="2"/>
        <v>122230.0113000003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1099</v>
      </c>
      <c r="I11" s="21">
        <v>17030.859</v>
      </c>
      <c r="J11" s="16" t="s">
        <v>1070</v>
      </c>
      <c r="K11" s="16"/>
      <c r="L11" s="21"/>
      <c r="M11" s="16"/>
      <c r="N11" s="21">
        <f t="shared" si="1"/>
        <v>17173.209300000311</v>
      </c>
      <c r="O11" s="21">
        <f t="shared" si="2"/>
        <v>105199.15230000031</v>
      </c>
    </row>
    <row r="12" spans="1:15" ht="12" x14ac:dyDescent="0.2">
      <c r="A12" s="16"/>
      <c r="B12" s="22"/>
      <c r="C12" s="21"/>
      <c r="D12" s="137" t="s">
        <v>1078</v>
      </c>
      <c r="E12" s="16" t="s">
        <v>32</v>
      </c>
      <c r="F12" s="25" t="s">
        <v>1072</v>
      </c>
      <c r="G12" s="21">
        <v>43107.552000000003</v>
      </c>
      <c r="H12" s="137" t="s">
        <v>1078</v>
      </c>
      <c r="I12" s="21">
        <v>6882.5609999999997</v>
      </c>
      <c r="J12" s="16" t="s">
        <v>1070</v>
      </c>
      <c r="K12" s="16"/>
      <c r="L12" s="21">
        <v>7661.2820000000002</v>
      </c>
      <c r="M12" s="16" t="s">
        <v>1070</v>
      </c>
      <c r="N12" s="21">
        <f t="shared" si="1"/>
        <v>2629.3663000003116</v>
      </c>
      <c r="O12" s="21">
        <f t="shared" si="2"/>
        <v>133762.86130000031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1100</v>
      </c>
      <c r="I13" s="21">
        <v>2629.3663000003116</v>
      </c>
      <c r="J13" s="16" t="s">
        <v>1070</v>
      </c>
      <c r="K13" s="16"/>
      <c r="L13" s="21"/>
      <c r="M13" s="16"/>
      <c r="N13" s="21">
        <f t="shared" si="1"/>
        <v>0</v>
      </c>
      <c r="O13" s="21">
        <f t="shared" si="2"/>
        <v>131133.495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1100</v>
      </c>
      <c r="I14" s="21">
        <v>8264.5776999996906</v>
      </c>
      <c r="J14" s="16" t="s">
        <v>1072</v>
      </c>
      <c r="K14" s="16"/>
      <c r="L14" s="21"/>
      <c r="M14" s="16"/>
      <c r="N14" s="21">
        <f>C8+G10+G12+G16+N13-I14-L14</f>
        <v>148202.47629999454</v>
      </c>
      <c r="O14" s="21">
        <f t="shared" si="2"/>
        <v>122868.91730000031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1079</v>
      </c>
      <c r="I15" s="21">
        <v>19755.247999999996</v>
      </c>
      <c r="J15" s="16" t="s">
        <v>1072</v>
      </c>
      <c r="K15" s="16"/>
      <c r="L15" s="21">
        <v>5363.8729999999996</v>
      </c>
      <c r="M15" s="16" t="s">
        <v>1072</v>
      </c>
      <c r="N15" s="21">
        <f t="shared" si="1"/>
        <v>123083.35529999455</v>
      </c>
      <c r="O15" s="21">
        <f t="shared" si="2"/>
        <v>97749.796300000307</v>
      </c>
    </row>
    <row r="16" spans="1:15" ht="12" x14ac:dyDescent="0.2">
      <c r="A16" s="16"/>
      <c r="B16" s="22"/>
      <c r="C16" s="21"/>
      <c r="D16" s="137" t="s">
        <v>1080</v>
      </c>
      <c r="E16" s="16" t="s">
        <v>32</v>
      </c>
      <c r="F16" s="25" t="s">
        <v>1072</v>
      </c>
      <c r="G16" s="21">
        <v>25333.558999994239</v>
      </c>
      <c r="H16" s="137" t="s">
        <v>1080</v>
      </c>
      <c r="I16" s="21">
        <v>11156.687</v>
      </c>
      <c r="J16" s="16" t="s">
        <v>1072</v>
      </c>
      <c r="K16" s="16"/>
      <c r="L16" s="21">
        <v>7853.0519999999997</v>
      </c>
      <c r="M16" s="16" t="s">
        <v>1072</v>
      </c>
      <c r="N16" s="21">
        <f t="shared" si="1"/>
        <v>104073.61629999455</v>
      </c>
      <c r="O16" s="21">
        <f t="shared" si="2"/>
        <v>104073.61629999455</v>
      </c>
    </row>
    <row r="17" spans="1:15" ht="12" x14ac:dyDescent="0.2">
      <c r="A17" s="16"/>
      <c r="B17" s="22"/>
      <c r="C17" s="21"/>
      <c r="D17" s="137" t="s">
        <v>1080</v>
      </c>
      <c r="E17" s="16" t="s">
        <v>32</v>
      </c>
      <c r="F17" s="25" t="s">
        <v>1109</v>
      </c>
      <c r="G17" s="21">
        <v>17672.483000005799</v>
      </c>
      <c r="H17" s="137" t="s">
        <v>1080</v>
      </c>
      <c r="I17" s="21"/>
      <c r="J17" s="16"/>
      <c r="K17" s="16"/>
      <c r="L17" s="21"/>
      <c r="M17" s="16"/>
      <c r="N17" s="21">
        <f t="shared" si="1"/>
        <v>104073.61629999455</v>
      </c>
      <c r="O17" s="21">
        <f t="shared" si="2"/>
        <v>121746.09930000035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1081</v>
      </c>
      <c r="I18" s="21">
        <v>19350.659</v>
      </c>
      <c r="J18" s="16" t="s">
        <v>1072</v>
      </c>
      <c r="K18" s="16"/>
      <c r="L18" s="21">
        <v>4327.8990000000003</v>
      </c>
      <c r="M18" s="16" t="s">
        <v>1072</v>
      </c>
      <c r="N18" s="21">
        <f t="shared" si="1"/>
        <v>80395.058299994547</v>
      </c>
      <c r="O18" s="21">
        <f t="shared" si="2"/>
        <v>98067.541300000346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1082</v>
      </c>
      <c r="I19" s="21">
        <v>8440</v>
      </c>
      <c r="J19" s="16" t="s">
        <v>1072</v>
      </c>
      <c r="K19" s="16"/>
      <c r="L19" s="21">
        <v>7967</v>
      </c>
      <c r="M19" s="16" t="s">
        <v>1072</v>
      </c>
      <c r="N19" s="21">
        <f t="shared" si="1"/>
        <v>63988.058299994547</v>
      </c>
      <c r="O19" s="21">
        <f t="shared" si="2"/>
        <v>81660.541300000346</v>
      </c>
    </row>
    <row r="20" spans="1:15" ht="12" x14ac:dyDescent="0.2">
      <c r="A20" s="16"/>
      <c r="B20" s="22"/>
      <c r="C20" s="21"/>
      <c r="D20" s="137" t="s">
        <v>1102</v>
      </c>
      <c r="E20" s="16" t="s">
        <v>32</v>
      </c>
      <c r="F20" s="25" t="s">
        <v>1109</v>
      </c>
      <c r="G20" s="21">
        <v>43052.627999999997</v>
      </c>
      <c r="H20" s="137" t="s">
        <v>1102</v>
      </c>
      <c r="I20" s="21">
        <v>18774.337</v>
      </c>
      <c r="J20" s="16" t="s">
        <v>1072</v>
      </c>
      <c r="K20" s="16"/>
      <c r="L20" s="21"/>
      <c r="M20" s="16"/>
      <c r="N20" s="21">
        <f t="shared" si="1"/>
        <v>45213.721299994548</v>
      </c>
      <c r="O20" s="21">
        <f t="shared" si="2"/>
        <v>105938.83230000034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1083</v>
      </c>
      <c r="I21" s="21">
        <v>11351.631000000001</v>
      </c>
      <c r="J21" s="16" t="s">
        <v>1072</v>
      </c>
      <c r="K21" s="16"/>
      <c r="L21" s="21">
        <v>7318.2460000000001</v>
      </c>
      <c r="M21" s="16" t="s">
        <v>1072</v>
      </c>
      <c r="N21" s="21">
        <f t="shared" si="1"/>
        <v>26543.844299994547</v>
      </c>
      <c r="O21" s="21">
        <f t="shared" si="2"/>
        <v>87268.955300000336</v>
      </c>
    </row>
    <row r="22" spans="1:15" ht="12" x14ac:dyDescent="0.2">
      <c r="A22" s="16"/>
      <c r="B22" s="22"/>
      <c r="C22" s="21"/>
      <c r="D22" s="137" t="s">
        <v>1103</v>
      </c>
      <c r="E22" s="16" t="s">
        <v>32</v>
      </c>
      <c r="F22" s="25" t="s">
        <v>1109</v>
      </c>
      <c r="G22" s="21">
        <v>44009.381000000001</v>
      </c>
      <c r="H22" s="137" t="s">
        <v>1103</v>
      </c>
      <c r="I22" s="21">
        <v>12492.526000000002</v>
      </c>
      <c r="J22" s="16" t="s">
        <v>1072</v>
      </c>
      <c r="K22" s="16"/>
      <c r="L22" s="21"/>
      <c r="M22" s="16"/>
      <c r="N22" s="21">
        <f t="shared" si="1"/>
        <v>14051.318299994546</v>
      </c>
      <c r="O22" s="21">
        <f t="shared" si="2"/>
        <v>118785.81030000035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1084</v>
      </c>
      <c r="I23" s="21">
        <v>14051.318299994546</v>
      </c>
      <c r="J23" s="25" t="s">
        <v>1072</v>
      </c>
      <c r="K23" s="16"/>
      <c r="L23" s="21"/>
      <c r="M23" s="25"/>
      <c r="N23" s="21">
        <f t="shared" si="1"/>
        <v>0</v>
      </c>
      <c r="O23" s="21">
        <f t="shared" si="2"/>
        <v>104734.4920000058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1084</v>
      </c>
      <c r="I24" s="21">
        <v>5993.9217000054496</v>
      </c>
      <c r="J24" s="25" t="s">
        <v>1109</v>
      </c>
      <c r="K24" s="16"/>
      <c r="L24" s="21">
        <v>8303.8529999999992</v>
      </c>
      <c r="M24" s="25" t="s">
        <v>1109</v>
      </c>
      <c r="N24" s="21">
        <f>G17+G20+G22+N23-I24-L24</f>
        <v>90436.717300000339</v>
      </c>
      <c r="O24" s="21">
        <f t="shared" si="2"/>
        <v>90436.717300000353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1085</v>
      </c>
      <c r="I25" s="21">
        <v>9835.7019999999993</v>
      </c>
      <c r="J25" s="25" t="s">
        <v>1109</v>
      </c>
      <c r="K25" s="16"/>
      <c r="L25" s="21">
        <v>6095.8459999999995</v>
      </c>
      <c r="M25" s="25" t="s">
        <v>1109</v>
      </c>
      <c r="N25" s="21">
        <f t="shared" si="1"/>
        <v>74505.169300000329</v>
      </c>
      <c r="O25" s="21">
        <f t="shared" si="2"/>
        <v>74505.169300000343</v>
      </c>
    </row>
    <row r="26" spans="1:15" ht="12" x14ac:dyDescent="0.2">
      <c r="A26" s="16"/>
      <c r="B26" s="22"/>
      <c r="C26" s="21"/>
      <c r="D26" s="137" t="s">
        <v>1086</v>
      </c>
      <c r="E26" s="16" t="s">
        <v>32</v>
      </c>
      <c r="F26" s="25" t="s">
        <v>1110</v>
      </c>
      <c r="G26" s="21">
        <v>44081.385000000002</v>
      </c>
      <c r="H26" s="137" t="s">
        <v>1086</v>
      </c>
      <c r="I26" s="21">
        <v>16004.962</v>
      </c>
      <c r="J26" s="25" t="s">
        <v>1109</v>
      </c>
      <c r="K26" s="16"/>
      <c r="L26" s="21">
        <v>4095.1669999999999</v>
      </c>
      <c r="M26" s="25" t="s">
        <v>1109</v>
      </c>
      <c r="N26" s="21">
        <f t="shared" si="1"/>
        <v>54405.040300000328</v>
      </c>
      <c r="O26" s="21">
        <f t="shared" si="2"/>
        <v>98486.425300000337</v>
      </c>
    </row>
    <row r="27" spans="1:15" ht="12" x14ac:dyDescent="0.2">
      <c r="A27" s="16"/>
      <c r="B27" s="22"/>
      <c r="C27" s="21"/>
      <c r="D27" s="137" t="s">
        <v>1087</v>
      </c>
      <c r="E27" s="16" t="s">
        <v>32</v>
      </c>
      <c r="F27" s="25" t="s">
        <v>1110</v>
      </c>
      <c r="G27" s="21">
        <v>44045.595000000001</v>
      </c>
      <c r="H27" s="137" t="s">
        <v>1087</v>
      </c>
      <c r="I27" s="21">
        <v>8421.6239999999998</v>
      </c>
      <c r="J27" s="25" t="s">
        <v>1109</v>
      </c>
      <c r="K27" s="16"/>
      <c r="L27" s="21">
        <v>6267.5739999999996</v>
      </c>
      <c r="M27" s="25" t="s">
        <v>1109</v>
      </c>
      <c r="N27" s="21">
        <f t="shared" si="1"/>
        <v>39715.842300000331</v>
      </c>
      <c r="O27" s="21">
        <f t="shared" si="2"/>
        <v>127842.82230000032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1104</v>
      </c>
      <c r="I28" s="21">
        <v>17408.551000000003</v>
      </c>
      <c r="J28" s="25" t="s">
        <v>1109</v>
      </c>
      <c r="K28" s="16"/>
      <c r="L28" s="21"/>
      <c r="M28" s="25"/>
      <c r="N28" s="21">
        <f t="shared" si="1"/>
        <v>22307.291300000328</v>
      </c>
      <c r="O28" s="21">
        <f t="shared" si="2"/>
        <v>110434.27130000031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1088</v>
      </c>
      <c r="I29" s="21">
        <v>5171.9290000000001</v>
      </c>
      <c r="J29" s="25" t="s">
        <v>1109</v>
      </c>
      <c r="K29" s="16"/>
      <c r="L29" s="21">
        <v>7225.6360000000004</v>
      </c>
      <c r="M29" s="25" t="s">
        <v>1109</v>
      </c>
      <c r="N29" s="21">
        <f t="shared" si="1"/>
        <v>9909.7263000003277</v>
      </c>
      <c r="O29" s="21">
        <f t="shared" si="2"/>
        <v>98036.706300000311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1105</v>
      </c>
      <c r="I30" s="21">
        <v>9909.7263000003277</v>
      </c>
      <c r="J30" s="25" t="s">
        <v>1109</v>
      </c>
      <c r="K30" s="16"/>
      <c r="L30" s="21"/>
      <c r="M30" s="25"/>
      <c r="N30" s="21">
        <f t="shared" si="1"/>
        <v>0</v>
      </c>
      <c r="O30" s="21">
        <f t="shared" si="2"/>
        <v>88126.979999999981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1105</v>
      </c>
      <c r="I31" s="21">
        <v>579.07669999967197</v>
      </c>
      <c r="J31" s="25" t="s">
        <v>1110</v>
      </c>
      <c r="K31" s="16"/>
      <c r="L31" s="21"/>
      <c r="M31" s="25"/>
      <c r="N31" s="21">
        <f>G26+G27+N30-I31-L31</f>
        <v>87547.90330000034</v>
      </c>
      <c r="O31" s="21">
        <f t="shared" si="2"/>
        <v>87547.903300000311</v>
      </c>
    </row>
    <row r="32" spans="1:15" ht="12" x14ac:dyDescent="0.2">
      <c r="A32" s="16"/>
      <c r="B32" s="22"/>
      <c r="C32" s="21"/>
      <c r="D32" s="137" t="s">
        <v>1089</v>
      </c>
      <c r="E32" s="16" t="s">
        <v>32</v>
      </c>
      <c r="F32" s="25" t="s">
        <v>1111</v>
      </c>
      <c r="G32" s="21">
        <v>44056.163</v>
      </c>
      <c r="H32" s="137" t="s">
        <v>1089</v>
      </c>
      <c r="I32" s="21">
        <v>15127.082999999999</v>
      </c>
      <c r="J32" s="25" t="s">
        <v>1110</v>
      </c>
      <c r="K32" s="16"/>
      <c r="L32" s="21">
        <v>7777.9530000000004</v>
      </c>
      <c r="M32" s="25" t="s">
        <v>1110</v>
      </c>
      <c r="N32" s="21">
        <f t="shared" si="1"/>
        <v>64642.86730000034</v>
      </c>
      <c r="O32" s="21">
        <f t="shared" si="2"/>
        <v>108699.0303000003</v>
      </c>
    </row>
    <row r="33" spans="1:15" ht="12" x14ac:dyDescent="0.2">
      <c r="A33" s="16"/>
      <c r="B33" s="22"/>
      <c r="C33" s="21"/>
      <c r="D33" s="137" t="s">
        <v>1090</v>
      </c>
      <c r="E33" s="16" t="s">
        <v>32</v>
      </c>
      <c r="F33" s="25" t="s">
        <v>1112</v>
      </c>
      <c r="G33" s="21">
        <v>43083.31</v>
      </c>
      <c r="H33" s="137" t="s">
        <v>1090</v>
      </c>
      <c r="I33" s="21">
        <v>9644.01</v>
      </c>
      <c r="J33" s="25" t="s">
        <v>1110</v>
      </c>
      <c r="K33" s="16"/>
      <c r="L33" s="21">
        <v>6671.6030000000001</v>
      </c>
      <c r="M33" s="25" t="s">
        <v>1110</v>
      </c>
      <c r="N33" s="21">
        <f t="shared" si="1"/>
        <v>48327.254300000335</v>
      </c>
      <c r="O33" s="21">
        <f t="shared" si="2"/>
        <v>135466.72730000029</v>
      </c>
    </row>
    <row r="34" spans="1:15" ht="12" x14ac:dyDescent="0.2">
      <c r="A34" s="16"/>
      <c r="B34" s="22"/>
      <c r="C34" s="21"/>
      <c r="D34" s="137" t="s">
        <v>1091</v>
      </c>
      <c r="E34" s="16" t="s">
        <v>32</v>
      </c>
      <c r="F34" s="25" t="s">
        <v>1112</v>
      </c>
      <c r="G34" s="21">
        <v>86274.737999999998</v>
      </c>
      <c r="H34" s="137" t="s">
        <v>1091</v>
      </c>
      <c r="I34" s="21">
        <v>19960.564999999999</v>
      </c>
      <c r="J34" s="25" t="s">
        <v>1110</v>
      </c>
      <c r="K34" s="16"/>
      <c r="L34" s="21">
        <v>3994.7220000000002</v>
      </c>
      <c r="M34" s="25" t="s">
        <v>1110</v>
      </c>
      <c r="N34" s="21">
        <f t="shared" si="1"/>
        <v>24371.967300000335</v>
      </c>
      <c r="O34" s="21">
        <f t="shared" si="2"/>
        <v>197786.17830000026</v>
      </c>
    </row>
    <row r="35" spans="1:15" ht="12" x14ac:dyDescent="0.2">
      <c r="A35" s="16"/>
      <c r="B35" s="22"/>
      <c r="C35" s="21"/>
      <c r="D35" s="137" t="s">
        <v>1092</v>
      </c>
      <c r="E35" s="16" t="s">
        <v>32</v>
      </c>
      <c r="F35" s="25" t="s">
        <v>1112</v>
      </c>
      <c r="G35" s="21">
        <v>43951.006000000001</v>
      </c>
      <c r="H35" s="137" t="s">
        <v>1092</v>
      </c>
      <c r="I35" s="21">
        <v>11571.755000000001</v>
      </c>
      <c r="J35" s="25" t="s">
        <v>1110</v>
      </c>
      <c r="K35" s="16"/>
      <c r="L35" s="21">
        <v>7579.4539999999997</v>
      </c>
      <c r="M35" s="25" t="s">
        <v>1110</v>
      </c>
      <c r="N35" s="21">
        <f t="shared" si="1"/>
        <v>5220.7583000003342</v>
      </c>
      <c r="O35" s="21">
        <f t="shared" si="2"/>
        <v>222585.97530000025</v>
      </c>
    </row>
    <row r="36" spans="1:15" ht="12" x14ac:dyDescent="0.2">
      <c r="A36" s="16"/>
      <c r="B36" s="22"/>
      <c r="C36" s="21"/>
      <c r="D36" s="137" t="s">
        <v>1106</v>
      </c>
      <c r="E36" s="16" t="s">
        <v>32</v>
      </c>
      <c r="F36" s="25" t="s">
        <v>1112</v>
      </c>
      <c r="G36" s="21">
        <v>42956.898000000001</v>
      </c>
      <c r="H36" s="137" t="s">
        <v>1106</v>
      </c>
      <c r="I36" s="21">
        <v>5220.7583000003342</v>
      </c>
      <c r="J36" s="25" t="s">
        <v>1110</v>
      </c>
      <c r="K36" s="16"/>
      <c r="L36" s="21"/>
      <c r="M36" s="25"/>
      <c r="N36" s="21">
        <f t="shared" si="1"/>
        <v>0</v>
      </c>
      <c r="O36" s="21">
        <f t="shared" si="2"/>
        <v>260322.11499999993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1106</v>
      </c>
      <c r="I37" s="21">
        <v>10195.7376999997</v>
      </c>
      <c r="J37" s="25" t="s">
        <v>1111</v>
      </c>
      <c r="K37" s="16"/>
      <c r="L37" s="21"/>
      <c r="M37" s="25"/>
      <c r="N37" s="21">
        <f>G32+N36-I37-L37</f>
        <v>33860.425300000301</v>
      </c>
      <c r="O37" s="21">
        <f t="shared" si="2"/>
        <v>250126.37730000023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1093</v>
      </c>
      <c r="I38" s="21">
        <v>11328.92</v>
      </c>
      <c r="J38" s="25" t="s">
        <v>1111</v>
      </c>
      <c r="K38" s="16"/>
      <c r="L38" s="21">
        <v>6008.7650000000003</v>
      </c>
      <c r="M38" s="25" t="s">
        <v>1111</v>
      </c>
      <c r="N38" s="21">
        <f t="shared" si="1"/>
        <v>16522.740300000303</v>
      </c>
      <c r="O38" s="21">
        <f t="shared" si="2"/>
        <v>232788.6923000002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1107</v>
      </c>
      <c r="I39" s="21">
        <v>10695.223000000002</v>
      </c>
      <c r="J39" s="25" t="s">
        <v>1111</v>
      </c>
      <c r="K39" s="16"/>
      <c r="L39" s="21"/>
      <c r="M39" s="25"/>
      <c r="N39" s="21">
        <f t="shared" si="1"/>
        <v>5827.5173000003015</v>
      </c>
      <c r="O39" s="21">
        <f t="shared" si="2"/>
        <v>222093.4693000002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1094</v>
      </c>
      <c r="I40" s="21">
        <v>5827.5173000003015</v>
      </c>
      <c r="J40" s="25" t="s">
        <v>1111</v>
      </c>
      <c r="K40" s="16"/>
      <c r="L40" s="21"/>
      <c r="M40" s="25"/>
      <c r="N40" s="21">
        <f t="shared" si="1"/>
        <v>0</v>
      </c>
      <c r="O40" s="21">
        <f t="shared" si="2"/>
        <v>216265.9519999999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1094</v>
      </c>
      <c r="I41" s="21">
        <v>11370.5456999997</v>
      </c>
      <c r="J41" s="25" t="s">
        <v>1112</v>
      </c>
      <c r="K41" s="16"/>
      <c r="L41" s="21">
        <v>7529.4750000000004</v>
      </c>
      <c r="M41" s="25" t="s">
        <v>1112</v>
      </c>
      <c r="N41" s="21">
        <f>G33+G34+G35+G36+N40-I41-L41</f>
        <v>197365.93130000029</v>
      </c>
      <c r="O41" s="21">
        <f t="shared" si="2"/>
        <v>197365.9313000002</v>
      </c>
    </row>
    <row r="42" spans="1:15" ht="12" x14ac:dyDescent="0.2">
      <c r="A42" s="16"/>
      <c r="B42" s="22"/>
      <c r="C42" s="21"/>
      <c r="D42" s="137" t="s">
        <v>1095</v>
      </c>
      <c r="E42" s="16" t="s">
        <v>32</v>
      </c>
      <c r="F42" s="25" t="s">
        <v>1113</v>
      </c>
      <c r="G42" s="21">
        <v>85929.919999999998</v>
      </c>
      <c r="H42" s="137" t="s">
        <v>1095</v>
      </c>
      <c r="I42" s="21">
        <v>6729.8209999999999</v>
      </c>
      <c r="J42" s="25" t="s">
        <v>1112</v>
      </c>
      <c r="K42" s="16"/>
      <c r="L42" s="21">
        <v>7649.7470000000003</v>
      </c>
      <c r="M42" s="25" t="s">
        <v>1112</v>
      </c>
      <c r="N42" s="21">
        <f t="shared" si="1"/>
        <v>182986.36330000029</v>
      </c>
      <c r="O42" s="21">
        <f t="shared" si="2"/>
        <v>268916.28330000024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1096</v>
      </c>
      <c r="I43" s="21">
        <v>17754.599000000002</v>
      </c>
      <c r="J43" s="25" t="s">
        <v>1112</v>
      </c>
      <c r="K43" s="16"/>
      <c r="L43" s="21">
        <v>4846.9830000000002</v>
      </c>
      <c r="M43" s="25" t="s">
        <v>1112</v>
      </c>
      <c r="N43" s="21">
        <f t="shared" si="1"/>
        <v>160384.78130000026</v>
      </c>
      <c r="O43" s="21">
        <f t="shared" si="2"/>
        <v>246314.70130000025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 t="s">
        <v>1097</v>
      </c>
      <c r="I44" s="21">
        <v>8671.0020000000004</v>
      </c>
      <c r="J44" s="25" t="s">
        <v>1112</v>
      </c>
      <c r="K44" s="16"/>
      <c r="L44" s="21">
        <v>7678.335</v>
      </c>
      <c r="M44" s="25" t="s">
        <v>1112</v>
      </c>
      <c r="N44" s="21">
        <f t="shared" si="1"/>
        <v>144035.44430000026</v>
      </c>
      <c r="O44" s="21">
        <f t="shared" si="2"/>
        <v>229965.36430000025</v>
      </c>
    </row>
    <row r="45" spans="1:15" ht="12" x14ac:dyDescent="0.2">
      <c r="A45" s="16"/>
      <c r="B45" s="22"/>
      <c r="C45" s="21"/>
      <c r="D45" s="137" t="s">
        <v>1108</v>
      </c>
      <c r="E45" s="16" t="s">
        <v>32</v>
      </c>
      <c r="F45" s="25" t="s">
        <v>1113</v>
      </c>
      <c r="G45" s="21">
        <v>85978.725999999995</v>
      </c>
      <c r="H45" s="137" t="s">
        <v>1108</v>
      </c>
      <c r="I45" s="21">
        <v>12436.477999999999</v>
      </c>
      <c r="J45" s="25" t="s">
        <v>1112</v>
      </c>
      <c r="K45" s="16"/>
      <c r="L45" s="21"/>
      <c r="M45" s="25"/>
      <c r="N45" s="21">
        <f t="shared" si="1"/>
        <v>131598.96630000026</v>
      </c>
      <c r="O45" s="21">
        <f t="shared" si="2"/>
        <v>303507.61230000027</v>
      </c>
    </row>
    <row r="46" spans="1:15" ht="12.75" customHeight="1" x14ac:dyDescent="0.2">
      <c r="A46" s="16"/>
      <c r="B46" s="22"/>
      <c r="C46" s="21"/>
      <c r="D46" s="137"/>
      <c r="E46" s="16"/>
      <c r="F46" s="25"/>
      <c r="G46" s="21"/>
      <c r="H46" s="137" t="s">
        <v>1098</v>
      </c>
      <c r="I46" s="21">
        <v>9858.0409999999993</v>
      </c>
      <c r="J46" s="25" t="s">
        <v>1112</v>
      </c>
      <c r="K46" s="16"/>
      <c r="L46" s="21">
        <v>5442.86</v>
      </c>
      <c r="M46" s="25" t="s">
        <v>1112</v>
      </c>
      <c r="N46" s="21">
        <f t="shared" si="1"/>
        <v>116298.06530000026</v>
      </c>
      <c r="O46" s="21">
        <f t="shared" si="2"/>
        <v>288206.71130000026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1"/>
        <v>116298.06530000026</v>
      </c>
      <c r="O47" s="21">
        <f t="shared" si="2"/>
        <v>288206.71130000026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1"/>
        <v>116298.06530000026</v>
      </c>
      <c r="O48" s="21">
        <f t="shared" si="2"/>
        <v>288206.71130000026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1"/>
        <v>116298.06530000026</v>
      </c>
      <c r="O49" s="21">
        <f t="shared" si="2"/>
        <v>288206.71130000026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1"/>
        <v>116298.06530000026</v>
      </c>
      <c r="O50" s="21">
        <f t="shared" si="2"/>
        <v>288206.71130000026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1"/>
        <v>116298.06530000026</v>
      </c>
      <c r="O51" s="21">
        <f t="shared" si="2"/>
        <v>288206.71130000026</v>
      </c>
    </row>
    <row r="52" spans="1:16" ht="12" hidden="1" x14ac:dyDescent="0.2">
      <c r="A52" s="16"/>
      <c r="B52" s="16"/>
      <c r="C52" s="21"/>
      <c r="D52" s="137"/>
      <c r="E52" s="16"/>
      <c r="F52" s="16"/>
      <c r="G52" s="21"/>
      <c r="H52" s="137"/>
      <c r="I52" s="21"/>
      <c r="J52" s="16"/>
      <c r="K52" s="16"/>
      <c r="L52" s="21"/>
      <c r="M52" s="16"/>
      <c r="N52" s="21">
        <f t="shared" si="1"/>
        <v>116298.06530000026</v>
      </c>
      <c r="O52" s="21">
        <f t="shared" si="2"/>
        <v>288206.71130000026</v>
      </c>
    </row>
    <row r="53" spans="1:16" ht="12" x14ac:dyDescent="0.2">
      <c r="A53" s="30"/>
      <c r="B53" s="30"/>
      <c r="C53" s="21"/>
      <c r="D53" s="137"/>
      <c r="E53" s="30"/>
      <c r="F53" s="30"/>
      <c r="G53" s="21"/>
      <c r="H53" s="137"/>
      <c r="I53" s="21"/>
      <c r="J53" s="30"/>
      <c r="K53" s="30"/>
      <c r="L53" s="21"/>
      <c r="M53" s="30"/>
      <c r="N53" s="21">
        <f t="shared" si="1"/>
        <v>116298.06530000026</v>
      </c>
      <c r="O53" s="21">
        <f t="shared" si="2"/>
        <v>288206.71130000026</v>
      </c>
    </row>
    <row r="54" spans="1:16" x14ac:dyDescent="0.15">
      <c r="A54" s="32"/>
      <c r="B54" s="32"/>
      <c r="C54" s="33">
        <f>SUM(C7:C46)</f>
        <v>96170.963300000309</v>
      </c>
      <c r="D54" s="32"/>
      <c r="E54" s="32"/>
      <c r="F54" s="32"/>
      <c r="G54" s="33">
        <f>SUM(G7:G52)</f>
        <v>737564.7620000001</v>
      </c>
      <c r="H54" s="34"/>
      <c r="I54" s="33">
        <f>SUM(I7:I52)</f>
        <v>401652.9530000001</v>
      </c>
      <c r="J54" s="32"/>
      <c r="K54" s="32"/>
      <c r="L54" s="33">
        <f>SUM(L9:L52)</f>
        <v>143876.06099999999</v>
      </c>
      <c r="M54" s="32"/>
      <c r="N54" s="35"/>
      <c r="O54" s="36">
        <f>C54+G54-I54-L54</f>
        <v>288206.71130000032</v>
      </c>
      <c r="P54" s="37"/>
    </row>
    <row r="55" spans="1:16" x14ac:dyDescent="0.15">
      <c r="A55" s="38"/>
      <c r="B55" s="204"/>
      <c r="C55" s="204"/>
      <c r="D55" s="204"/>
      <c r="E55" s="39"/>
      <c r="F55" s="40"/>
      <c r="G55" s="41">
        <f>+G54-737564.762</f>
        <v>0</v>
      </c>
      <c r="H55" s="42"/>
      <c r="I55" s="43"/>
      <c r="J55" s="44"/>
      <c r="K55" s="45" t="s">
        <v>44</v>
      </c>
      <c r="L55" s="46">
        <f>+L54+I54</f>
        <v>545529.01400000008</v>
      </c>
      <c r="M55" s="55"/>
      <c r="N55" s="47">
        <f>+N53</f>
        <v>116298.06530000026</v>
      </c>
      <c r="O55" s="48" t="s">
        <v>1112</v>
      </c>
    </row>
    <row r="56" spans="1:16" x14ac:dyDescent="0.15">
      <c r="A56" s="49"/>
      <c r="B56" s="155"/>
      <c r="C56" s="54"/>
      <c r="D56" s="155"/>
      <c r="E56" s="39"/>
      <c r="F56" s="40"/>
      <c r="G56" s="41"/>
      <c r="H56" s="42"/>
      <c r="I56" s="43"/>
      <c r="J56" s="52"/>
      <c r="K56" s="52"/>
      <c r="L56" s="46"/>
      <c r="M56" s="44"/>
      <c r="N56" s="47">
        <v>171908.64600000001</v>
      </c>
      <c r="O56" s="48" t="s">
        <v>1113</v>
      </c>
    </row>
    <row r="57" spans="1:16" x14ac:dyDescent="0.15">
      <c r="A57" s="38"/>
      <c r="B57" s="155"/>
      <c r="C57" s="155"/>
      <c r="D57" s="155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x14ac:dyDescent="0.15">
      <c r="A58" s="49"/>
      <c r="B58" s="155"/>
      <c r="C58" s="54"/>
      <c r="D58" s="155"/>
      <c r="E58" s="39"/>
      <c r="F58" s="40"/>
      <c r="G58" s="41"/>
      <c r="H58" s="42"/>
      <c r="I58" s="43"/>
      <c r="J58" s="52"/>
      <c r="K58" s="52"/>
      <c r="L58" s="46"/>
      <c r="M58" s="44"/>
      <c r="N58" s="47"/>
      <c r="O58" s="48"/>
    </row>
    <row r="59" spans="1:16" ht="11.25" customHeight="1" x14ac:dyDescent="0.15">
      <c r="A59" s="49"/>
      <c r="B59" s="155"/>
      <c r="C59" s="54"/>
      <c r="D59" s="155"/>
      <c r="E59" s="39"/>
      <c r="F59" s="40"/>
      <c r="G59" s="41"/>
      <c r="H59" s="42"/>
      <c r="I59" s="43"/>
      <c r="J59" s="52"/>
      <c r="K59" s="52"/>
      <c r="L59" s="46"/>
      <c r="M59" s="44"/>
      <c r="N59" s="47"/>
      <c r="O59" s="48"/>
    </row>
    <row r="60" spans="1:16" x14ac:dyDescent="0.15">
      <c r="A60" s="49" t="s">
        <v>1112</v>
      </c>
      <c r="B60" s="155" t="s">
        <v>1114</v>
      </c>
      <c r="C60" s="54"/>
      <c r="D60" s="155"/>
      <c r="E60" s="39" t="s">
        <v>45</v>
      </c>
      <c r="F60" s="40">
        <v>65438555.82</v>
      </c>
      <c r="G60" s="41" t="s">
        <v>46</v>
      </c>
      <c r="H60" s="42">
        <v>42024</v>
      </c>
      <c r="I60" s="43" t="s">
        <v>47</v>
      </c>
      <c r="J60" s="52">
        <v>33147.4</v>
      </c>
      <c r="K60" s="52"/>
      <c r="L60" s="46"/>
      <c r="M60" s="44"/>
      <c r="N60" s="36" t="s">
        <v>48</v>
      </c>
      <c r="O60" s="53">
        <f>SUM(N55:N59)</f>
        <v>288206.71130000026</v>
      </c>
    </row>
    <row r="61" spans="1:16" ht="12" thickBot="1" x14ac:dyDescent="0.2">
      <c r="A61" s="38"/>
      <c r="B61" s="155"/>
      <c r="C61" s="155"/>
      <c r="D61" s="155"/>
      <c r="E61" s="39"/>
      <c r="F61" s="40"/>
      <c r="G61" s="41"/>
      <c r="H61" s="42"/>
      <c r="I61" s="9" t="s">
        <v>1071</v>
      </c>
      <c r="J61" s="62">
        <f>SUM(J60)</f>
        <v>33147.4</v>
      </c>
      <c r="K61" s="52"/>
      <c r="L61" s="46"/>
      <c r="M61" s="44"/>
      <c r="O61" s="3">
        <f>+O60-O54</f>
        <v>0</v>
      </c>
    </row>
    <row r="62" spans="1:16" ht="12" thickTop="1" x14ac:dyDescent="0.15">
      <c r="A62" s="49" t="s">
        <v>1070</v>
      </c>
      <c r="B62" s="155" t="s">
        <v>1075</v>
      </c>
      <c r="C62" s="54"/>
      <c r="D62" s="155"/>
      <c r="E62" s="39" t="s">
        <v>45</v>
      </c>
      <c r="F62" s="40">
        <v>31863738.84</v>
      </c>
      <c r="G62" s="41" t="s">
        <v>46</v>
      </c>
      <c r="H62" s="42">
        <v>41981</v>
      </c>
      <c r="I62" s="43" t="s">
        <v>47</v>
      </c>
      <c r="J62" s="52">
        <v>13878.018</v>
      </c>
      <c r="K62" s="52"/>
      <c r="L62" s="46"/>
      <c r="M62" s="44"/>
    </row>
    <row r="63" spans="1:16" x14ac:dyDescent="0.15">
      <c r="A63" s="49" t="s">
        <v>1072</v>
      </c>
      <c r="B63" s="155" t="s">
        <v>1115</v>
      </c>
      <c r="C63" s="54"/>
      <c r="D63" s="155"/>
      <c r="E63" s="39" t="s">
        <v>45</v>
      </c>
      <c r="F63" s="40">
        <v>25482026.52</v>
      </c>
      <c r="G63" s="41" t="s">
        <v>46</v>
      </c>
      <c r="H63" s="42">
        <v>41989</v>
      </c>
      <c r="I63" s="43" t="s">
        <v>47</v>
      </c>
      <c r="J63" s="52">
        <v>32830.07</v>
      </c>
      <c r="K63" s="52"/>
      <c r="L63" s="46"/>
      <c r="M63" s="44"/>
    </row>
    <row r="64" spans="1:16" x14ac:dyDescent="0.15">
      <c r="A64" s="49" t="s">
        <v>1109</v>
      </c>
      <c r="B64" s="155" t="s">
        <v>1116</v>
      </c>
      <c r="C64" s="54"/>
      <c r="D64" s="155"/>
      <c r="E64" s="39" t="s">
        <v>45</v>
      </c>
      <c r="F64" s="40">
        <v>25772648.25</v>
      </c>
      <c r="G64" s="41" t="s">
        <v>46</v>
      </c>
      <c r="H64" s="42">
        <v>41997</v>
      </c>
      <c r="I64" s="43" t="s">
        <v>47</v>
      </c>
      <c r="J64" s="52">
        <v>31988.076000000001</v>
      </c>
      <c r="K64" s="52"/>
      <c r="L64" s="46"/>
    </row>
    <row r="65" spans="1:16" x14ac:dyDescent="0.15">
      <c r="A65" s="49" t="s">
        <v>1110</v>
      </c>
      <c r="B65" s="155" t="s">
        <v>1117</v>
      </c>
      <c r="C65" s="54"/>
      <c r="D65" s="155"/>
      <c r="E65" s="39" t="s">
        <v>45</v>
      </c>
      <c r="F65" s="40">
        <v>53126053.340000004</v>
      </c>
      <c r="G65" s="41" t="s">
        <v>46</v>
      </c>
      <c r="H65" s="42">
        <v>42009</v>
      </c>
      <c r="I65" s="43" t="s">
        <v>47</v>
      </c>
      <c r="J65" s="52">
        <v>26023.732000000004</v>
      </c>
      <c r="K65" s="52"/>
      <c r="L65" s="46"/>
      <c r="M65" s="44"/>
    </row>
    <row r="66" spans="1:16" x14ac:dyDescent="0.15">
      <c r="A66" s="49" t="s">
        <v>1111</v>
      </c>
      <c r="B66" s="155" t="s">
        <v>1118</v>
      </c>
      <c r="C66" s="54"/>
      <c r="D66" s="155"/>
      <c r="E66" s="39" t="s">
        <v>45</v>
      </c>
      <c r="F66" s="40">
        <v>83621926.760000005</v>
      </c>
      <c r="G66" s="41" t="s">
        <v>46</v>
      </c>
      <c r="H66" s="42">
        <v>42023</v>
      </c>
      <c r="I66" s="43" t="s">
        <v>47</v>
      </c>
      <c r="J66" s="52">
        <v>6008.7650000000003</v>
      </c>
      <c r="K66" s="52"/>
      <c r="L66" s="46"/>
      <c r="M66" s="44"/>
    </row>
    <row r="67" spans="1:16" s="3" customFormat="1" ht="12" thickBot="1" x14ac:dyDescent="0.2">
      <c r="A67" s="38"/>
      <c r="B67" s="155"/>
      <c r="C67" s="155"/>
      <c r="D67" s="155"/>
      <c r="E67" s="39"/>
      <c r="F67" s="40"/>
      <c r="G67" s="41"/>
      <c r="H67" s="42"/>
      <c r="I67" s="9" t="s">
        <v>1071</v>
      </c>
      <c r="J67" s="62">
        <f>SUM(J62:J66)</f>
        <v>110728.66100000001</v>
      </c>
      <c r="K67" s="52"/>
      <c r="L67" s="46"/>
      <c r="M67" s="5"/>
      <c r="P67" s="5"/>
    </row>
    <row r="68" spans="1:16" s="3" customFormat="1" ht="12" thickTop="1" x14ac:dyDescent="0.15">
      <c r="A68" s="38" t="s">
        <v>49</v>
      </c>
      <c r="B68" s="49" t="s">
        <v>8</v>
      </c>
      <c r="C68" s="101" t="s">
        <v>87</v>
      </c>
      <c r="D68" s="101" t="s">
        <v>146</v>
      </c>
      <c r="E68" s="49" t="s">
        <v>51</v>
      </c>
      <c r="F68" s="49" t="s">
        <v>52</v>
      </c>
      <c r="G68" s="40" t="s">
        <v>15</v>
      </c>
      <c r="H68" s="42"/>
      <c r="I68" s="9"/>
      <c r="J68" s="52"/>
      <c r="K68" s="60"/>
      <c r="L68" s="46"/>
      <c r="M68" s="5"/>
      <c r="P68" s="5"/>
    </row>
    <row r="69" spans="1:16" s="3" customFormat="1" x14ac:dyDescent="0.15">
      <c r="A69" s="49" t="s">
        <v>1112</v>
      </c>
      <c r="B69" s="43">
        <v>33147</v>
      </c>
      <c r="C69" s="57">
        <v>0.2</v>
      </c>
      <c r="D69" s="58"/>
      <c r="E69" s="58">
        <f t="shared" ref="E69" si="3">+B69*C69</f>
        <v>6629.4000000000005</v>
      </c>
      <c r="F69" s="58">
        <f t="shared" ref="F69:F73" si="4">+E69*0.1</f>
        <v>662.94</v>
      </c>
      <c r="G69" s="59">
        <f t="shared" ref="G69" si="5">+E69+F69</f>
        <v>7292.34</v>
      </c>
      <c r="H69" s="4"/>
      <c r="J69" s="5"/>
      <c r="K69" s="4"/>
      <c r="L69" s="46"/>
      <c r="M69" s="5"/>
      <c r="P69" s="5"/>
    </row>
    <row r="70" spans="1:16" ht="12" thickBot="1" x14ac:dyDescent="0.2">
      <c r="A70" s="38"/>
      <c r="B70" s="102">
        <f>SUM(B69)</f>
        <v>33147</v>
      </c>
      <c r="C70" s="155"/>
      <c r="D70" s="155"/>
      <c r="E70" s="103">
        <f>SUM(E69)</f>
        <v>6629.4000000000005</v>
      </c>
      <c r="F70" s="103">
        <f t="shared" ref="F70:G70" si="6">SUM(F69)</f>
        <v>662.94</v>
      </c>
      <c r="G70" s="103">
        <f t="shared" si="6"/>
        <v>7292.34</v>
      </c>
      <c r="K70" s="60"/>
      <c r="L70" s="46"/>
    </row>
    <row r="71" spans="1:16" s="4" customFormat="1" ht="12" thickTop="1" x14ac:dyDescent="0.15">
      <c r="A71" s="49" t="s">
        <v>1070</v>
      </c>
      <c r="B71" s="43">
        <v>13878</v>
      </c>
      <c r="C71" s="57">
        <v>0.2</v>
      </c>
      <c r="D71" s="58"/>
      <c r="E71" s="58">
        <f t="shared" ref="E71:E73" si="7">+B71*C71</f>
        <v>2775.6000000000004</v>
      </c>
      <c r="F71" s="58">
        <f t="shared" si="4"/>
        <v>277.56000000000006</v>
      </c>
      <c r="G71" s="59">
        <f t="shared" ref="G71:G73" si="8">+E71+F71</f>
        <v>3053.1600000000003</v>
      </c>
      <c r="I71" s="3"/>
      <c r="J71" s="52"/>
      <c r="K71" s="60"/>
      <c r="L71" s="46"/>
      <c r="M71" s="5"/>
      <c r="N71" s="3"/>
      <c r="O71" s="3"/>
      <c r="P71" s="5"/>
    </row>
    <row r="72" spans="1:16" s="4" customFormat="1" x14ac:dyDescent="0.15">
      <c r="A72" s="49" t="s">
        <v>1072</v>
      </c>
      <c r="B72" s="43">
        <v>32830</v>
      </c>
      <c r="C72" s="57">
        <v>0.2</v>
      </c>
      <c r="D72" s="58"/>
      <c r="E72" s="58">
        <f t="shared" si="7"/>
        <v>6566</v>
      </c>
      <c r="F72" s="58">
        <f t="shared" si="4"/>
        <v>656.6</v>
      </c>
      <c r="G72" s="59">
        <f t="shared" si="8"/>
        <v>7222.6</v>
      </c>
      <c r="I72" s="3"/>
      <c r="J72" s="5"/>
      <c r="K72" s="60"/>
      <c r="L72" s="46"/>
      <c r="M72" s="5"/>
      <c r="N72" s="3"/>
      <c r="O72" s="3"/>
      <c r="P72" s="5"/>
    </row>
    <row r="73" spans="1:16" x14ac:dyDescent="0.15">
      <c r="A73" s="49" t="s">
        <v>1109</v>
      </c>
      <c r="B73" s="43">
        <v>31988</v>
      </c>
      <c r="C73" s="57">
        <v>0.2</v>
      </c>
      <c r="D73" s="58"/>
      <c r="E73" s="58">
        <f t="shared" si="7"/>
        <v>6397.6</v>
      </c>
      <c r="F73" s="58">
        <f t="shared" si="4"/>
        <v>639.7600000000001</v>
      </c>
      <c r="G73" s="59">
        <f t="shared" si="8"/>
        <v>7037.3600000000006</v>
      </c>
      <c r="K73" s="60"/>
    </row>
    <row r="74" spans="1:16" x14ac:dyDescent="0.15">
      <c r="A74" s="49" t="s">
        <v>1110</v>
      </c>
      <c r="B74" s="43">
        <v>26024</v>
      </c>
      <c r="C74" s="57">
        <v>0.2</v>
      </c>
      <c r="D74" s="58"/>
      <c r="E74" s="58">
        <f>+B74*C74</f>
        <v>5204.8</v>
      </c>
      <c r="F74" s="58">
        <f>+E74*0.1</f>
        <v>520.48</v>
      </c>
      <c r="G74" s="59">
        <f>+E74+F74</f>
        <v>5725.2800000000007</v>
      </c>
      <c r="K74" s="60"/>
    </row>
    <row r="75" spans="1:16" x14ac:dyDescent="0.15">
      <c r="A75" s="49" t="s">
        <v>1111</v>
      </c>
      <c r="B75" s="43">
        <v>6009</v>
      </c>
      <c r="C75" s="57">
        <v>0.2</v>
      </c>
      <c r="D75" s="58"/>
      <c r="E75" s="58">
        <f t="shared" ref="E75" si="9">+B75*C75</f>
        <v>1201.8</v>
      </c>
      <c r="F75" s="58">
        <f t="shared" ref="F75" si="10">+E75*0.1</f>
        <v>120.18</v>
      </c>
      <c r="G75" s="59">
        <f t="shared" ref="G75" si="11">+E75+F75</f>
        <v>1321.98</v>
      </c>
      <c r="K75" s="60"/>
    </row>
    <row r="76" spans="1:16" ht="12" thickBot="1" x14ac:dyDescent="0.2">
      <c r="A76" s="38"/>
      <c r="B76" s="102">
        <f>SUM(B71:B75)</f>
        <v>110729</v>
      </c>
      <c r="C76" s="155"/>
      <c r="D76" s="155"/>
      <c r="E76" s="103">
        <f>SUM(E71:E75)</f>
        <v>22145.8</v>
      </c>
      <c r="F76" s="103">
        <f t="shared" ref="F76:G76" si="12">SUM(F71:F75)</f>
        <v>2214.58</v>
      </c>
      <c r="G76" s="103">
        <f t="shared" si="12"/>
        <v>24360.38</v>
      </c>
      <c r="K76" s="60"/>
    </row>
    <row r="77" spans="1:16" ht="12" thickTop="1" x14ac:dyDescent="0.15">
      <c r="H77" s="60"/>
      <c r="I77" s="9"/>
      <c r="J77" s="6"/>
      <c r="K77" s="60"/>
    </row>
    <row r="78" spans="1:16" x14ac:dyDescent="0.15">
      <c r="H78" s="60"/>
      <c r="I78" s="9"/>
      <c r="J78" s="6"/>
      <c r="K78" s="60"/>
    </row>
    <row r="79" spans="1:16" x14ac:dyDescent="0.15">
      <c r="H79" s="60"/>
      <c r="I79" s="9"/>
      <c r="J79" s="6"/>
      <c r="K79" s="60"/>
    </row>
    <row r="80" spans="1:16" x14ac:dyDescent="0.15">
      <c r="A80" s="6"/>
      <c r="B80" s="73"/>
      <c r="C80" s="9"/>
      <c r="D80" s="60"/>
      <c r="E80" s="60"/>
      <c r="F80" s="6"/>
      <c r="G80" s="9"/>
      <c r="H80" s="60"/>
      <c r="I80" s="9"/>
      <c r="J80" s="6"/>
    </row>
    <row r="81" spans="1:16" x14ac:dyDescent="0.15">
      <c r="H81" s="60"/>
      <c r="I81" s="9"/>
      <c r="J81" s="6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5"/>
      <c r="B86" s="2"/>
      <c r="D86" s="4"/>
      <c r="E86" s="4"/>
      <c r="F86" s="5"/>
      <c r="H86" s="4"/>
      <c r="J86" s="5"/>
      <c r="K86" s="4"/>
      <c r="M86" s="5"/>
      <c r="P86" s="5"/>
    </row>
  </sheetData>
  <mergeCells count="7">
    <mergeCell ref="B55:D55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115" zoomScaleNormal="115" workbookViewId="0">
      <pane ySplit="6" topLeftCell="A37" activePane="bottomLeft" state="frozen"/>
      <selection pane="bottomLeft" activeCell="A59" sqref="A59:I59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1037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1025</v>
      </c>
      <c r="B7" s="17"/>
      <c r="C7" s="18">
        <v>44762.465300000171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44762.465300000171</v>
      </c>
      <c r="O7" s="18">
        <f>+C54</f>
        <v>60725.83430000017</v>
      </c>
    </row>
    <row r="8" spans="1:15" ht="12" x14ac:dyDescent="0.2">
      <c r="A8" s="16" t="s">
        <v>1036</v>
      </c>
      <c r="B8" s="22"/>
      <c r="C8" s="21">
        <v>15963.369000000001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44762.465300000171</v>
      </c>
      <c r="O8" s="21">
        <f t="shared" ref="O8:O9" si="0">O7+G8-I8-L8</f>
        <v>60725.83430000017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44762.465300000171</v>
      </c>
      <c r="O9" s="21">
        <f t="shared" si="0"/>
        <v>60725.83430000017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 t="s">
        <v>1038</v>
      </c>
      <c r="I10" s="21">
        <v>15506.842000000001</v>
      </c>
      <c r="J10" s="16" t="s">
        <v>1025</v>
      </c>
      <c r="K10" s="16">
        <v>5700363933</v>
      </c>
      <c r="L10" s="21">
        <v>9970.1139999999996</v>
      </c>
      <c r="M10" s="16" t="s">
        <v>1025</v>
      </c>
      <c r="N10" s="21">
        <f t="shared" ref="N10:N53" si="2">+N9-I10-L10</f>
        <v>19285.509300000173</v>
      </c>
      <c r="O10" s="21">
        <f t="shared" ref="O10:O53" si="3">O9+G10-I10-L10</f>
        <v>35248.878300000171</v>
      </c>
    </row>
    <row r="11" spans="1:15" ht="12" x14ac:dyDescent="0.2">
      <c r="A11" s="16"/>
      <c r="B11" s="22"/>
      <c r="C11" s="21"/>
      <c r="D11" s="137" t="s">
        <v>1039</v>
      </c>
      <c r="E11" s="16" t="s">
        <v>32</v>
      </c>
      <c r="F11" s="25" t="s">
        <v>1036</v>
      </c>
      <c r="G11" s="21">
        <v>43879.444000000003</v>
      </c>
      <c r="H11" s="137" t="s">
        <v>1039</v>
      </c>
      <c r="I11" s="21">
        <v>10524.73</v>
      </c>
      <c r="J11" s="16" t="s">
        <v>1025</v>
      </c>
      <c r="K11" s="16">
        <v>5700363933</v>
      </c>
      <c r="L11" s="21">
        <v>6659.1779999999999</v>
      </c>
      <c r="M11" s="16" t="s">
        <v>1025</v>
      </c>
      <c r="N11" s="21">
        <f t="shared" si="2"/>
        <v>2101.6013000001731</v>
      </c>
      <c r="O11" s="21">
        <f t="shared" si="3"/>
        <v>61944.414300000179</v>
      </c>
    </row>
    <row r="12" spans="1:15" ht="12" x14ac:dyDescent="0.2">
      <c r="A12" s="16"/>
      <c r="B12" s="22"/>
      <c r="C12" s="21"/>
      <c r="D12" s="137" t="s">
        <v>1040</v>
      </c>
      <c r="E12" s="16" t="s">
        <v>32</v>
      </c>
      <c r="F12" s="25" t="s">
        <v>1036</v>
      </c>
      <c r="G12" s="21">
        <v>43951.627999999997</v>
      </c>
      <c r="H12" s="137" t="s">
        <v>1040</v>
      </c>
      <c r="I12" s="21">
        <v>2101.6013000001731</v>
      </c>
      <c r="J12" s="16" t="s">
        <v>1025</v>
      </c>
      <c r="K12" s="16"/>
      <c r="L12" s="21"/>
      <c r="M12" s="16"/>
      <c r="N12" s="21">
        <f t="shared" ref="N12:N17" si="4">+N11-I12-L12</f>
        <v>0</v>
      </c>
      <c r="O12" s="21">
        <f t="shared" ref="O12:O17" si="5">O11+G12-I12-L12</f>
        <v>103794.44100000001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1040</v>
      </c>
      <c r="I13" s="21">
        <v>17476.334699999799</v>
      </c>
      <c r="J13" s="16" t="s">
        <v>1036</v>
      </c>
      <c r="K13" s="16">
        <v>5700363933</v>
      </c>
      <c r="L13" s="21">
        <v>10397.215</v>
      </c>
      <c r="M13" s="16" t="s">
        <v>1036</v>
      </c>
      <c r="N13" s="21">
        <f>C8+G11+G12+G15+N12-I13-L13</f>
        <v>119855.6893000002</v>
      </c>
      <c r="O13" s="21">
        <f t="shared" si="5"/>
        <v>75920.891300000207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1041</v>
      </c>
      <c r="I14" s="21">
        <v>12400</v>
      </c>
      <c r="J14" s="16" t="s">
        <v>1036</v>
      </c>
      <c r="K14" s="16">
        <v>5700363933</v>
      </c>
      <c r="L14" s="21">
        <v>6733</v>
      </c>
      <c r="M14" s="16" t="s">
        <v>1036</v>
      </c>
      <c r="N14" s="21">
        <f t="shared" si="4"/>
        <v>100722.6893000002</v>
      </c>
      <c r="O14" s="21">
        <f t="shared" si="5"/>
        <v>56787.891300000207</v>
      </c>
    </row>
    <row r="15" spans="1:15" ht="12" x14ac:dyDescent="0.2">
      <c r="A15" s="16"/>
      <c r="B15" s="22"/>
      <c r="C15" s="21"/>
      <c r="D15" s="137" t="s">
        <v>1060</v>
      </c>
      <c r="E15" s="16" t="s">
        <v>32</v>
      </c>
      <c r="F15" s="25" t="s">
        <v>1036</v>
      </c>
      <c r="G15" s="21">
        <v>43934.798000000003</v>
      </c>
      <c r="H15" s="137" t="s">
        <v>1060</v>
      </c>
      <c r="I15" s="21">
        <v>19634.025999999998</v>
      </c>
      <c r="J15" s="16" t="s">
        <v>1036</v>
      </c>
      <c r="K15" s="16"/>
      <c r="L15" s="21"/>
      <c r="M15" s="16"/>
      <c r="N15" s="21">
        <f t="shared" si="4"/>
        <v>81088.663300000204</v>
      </c>
      <c r="O15" s="21">
        <f t="shared" si="5"/>
        <v>81088.663300000204</v>
      </c>
    </row>
    <row r="16" spans="1:15" ht="12" x14ac:dyDescent="0.2">
      <c r="A16" s="16"/>
      <c r="B16" s="22"/>
      <c r="C16" s="21"/>
      <c r="D16" s="137" t="s">
        <v>1042</v>
      </c>
      <c r="E16" s="16" t="s">
        <v>32</v>
      </c>
      <c r="F16" s="25" t="s">
        <v>1069</v>
      </c>
      <c r="G16" s="21">
        <v>43929.222000000002</v>
      </c>
      <c r="H16" s="137" t="s">
        <v>1042</v>
      </c>
      <c r="I16" s="21">
        <v>11403.548999999999</v>
      </c>
      <c r="J16" s="16" t="s">
        <v>1036</v>
      </c>
      <c r="K16" s="16">
        <v>5700363933</v>
      </c>
      <c r="L16" s="21">
        <v>8953.0669999999991</v>
      </c>
      <c r="M16" s="16" t="s">
        <v>1036</v>
      </c>
      <c r="N16" s="21">
        <f t="shared" si="4"/>
        <v>60732.047300000209</v>
      </c>
      <c r="O16" s="21">
        <f t="shared" si="5"/>
        <v>104661.2693000002</v>
      </c>
    </row>
    <row r="17" spans="1:15" ht="12" x14ac:dyDescent="0.2">
      <c r="A17" s="16"/>
      <c r="B17" s="22"/>
      <c r="C17" s="21"/>
      <c r="D17" s="137" t="s">
        <v>1061</v>
      </c>
      <c r="E17" s="16" t="s">
        <v>32</v>
      </c>
      <c r="F17" s="25" t="s">
        <v>1069</v>
      </c>
      <c r="G17" s="21">
        <v>15961.514999999999</v>
      </c>
      <c r="H17" s="137" t="s">
        <v>1061</v>
      </c>
      <c r="I17" s="21">
        <v>12446.346</v>
      </c>
      <c r="J17" s="16" t="s">
        <v>1036</v>
      </c>
      <c r="K17" s="16"/>
      <c r="L17" s="21"/>
      <c r="M17" s="25"/>
      <c r="N17" s="21">
        <f t="shared" si="4"/>
        <v>48285.701300000212</v>
      </c>
      <c r="O17" s="21">
        <f t="shared" si="5"/>
        <v>108176.4383000002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1043</v>
      </c>
      <c r="I18" s="21">
        <v>15322.121999999999</v>
      </c>
      <c r="J18" s="16" t="s">
        <v>1036</v>
      </c>
      <c r="K18" s="16">
        <v>5700363933</v>
      </c>
      <c r="L18" s="21">
        <v>10652.446</v>
      </c>
      <c r="M18" s="16" t="s">
        <v>1036</v>
      </c>
      <c r="N18" s="21">
        <f t="shared" si="2"/>
        <v>22311.133300000216</v>
      </c>
      <c r="O18" s="21">
        <f t="shared" si="3"/>
        <v>82201.870300000199</v>
      </c>
    </row>
    <row r="19" spans="1:15" ht="12" x14ac:dyDescent="0.2">
      <c r="A19" s="16"/>
      <c r="B19" s="22"/>
      <c r="C19" s="21"/>
      <c r="D19" s="137" t="s">
        <v>1044</v>
      </c>
      <c r="E19" s="16" t="s">
        <v>32</v>
      </c>
      <c r="F19" s="25" t="s">
        <v>1069</v>
      </c>
      <c r="G19" s="21">
        <v>43949.701999999997</v>
      </c>
      <c r="H19" s="137" t="s">
        <v>1044</v>
      </c>
      <c r="I19" s="21">
        <v>12194.837</v>
      </c>
      <c r="J19" s="16" t="s">
        <v>1036</v>
      </c>
      <c r="K19" s="16">
        <v>5700363933</v>
      </c>
      <c r="L19" s="21">
        <v>9149.8179999999993</v>
      </c>
      <c r="M19" s="16" t="s">
        <v>1036</v>
      </c>
      <c r="N19" s="21">
        <f t="shared" si="2"/>
        <v>966.47830000021713</v>
      </c>
      <c r="O19" s="21">
        <f t="shared" si="3"/>
        <v>104806.9173000002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1045</v>
      </c>
      <c r="I20" s="21">
        <v>966.47830000021713</v>
      </c>
      <c r="J20" s="16" t="s">
        <v>1036</v>
      </c>
      <c r="K20" s="16"/>
      <c r="L20" s="21"/>
      <c r="M20" s="16"/>
      <c r="N20" s="21">
        <f t="shared" si="2"/>
        <v>0</v>
      </c>
      <c r="O20" s="21">
        <f t="shared" si="3"/>
        <v>103840.43899999998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1045</v>
      </c>
      <c r="I21" s="21">
        <v>16602.332699999799</v>
      </c>
      <c r="J21" s="25" t="s">
        <v>1069</v>
      </c>
      <c r="K21" s="16">
        <v>5700363933</v>
      </c>
      <c r="L21" s="21">
        <v>7538.3760000000002</v>
      </c>
      <c r="M21" s="25" t="s">
        <v>1069</v>
      </c>
      <c r="N21" s="21">
        <f>G16+G17+G19+N20-I21-L21</f>
        <v>79699.730300000199</v>
      </c>
      <c r="O21" s="21">
        <f t="shared" si="3"/>
        <v>79699.730300000185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1046</v>
      </c>
      <c r="I22" s="21">
        <v>10824.963</v>
      </c>
      <c r="J22" s="25" t="s">
        <v>1069</v>
      </c>
      <c r="K22" s="16">
        <v>5700363933</v>
      </c>
      <c r="L22" s="21">
        <v>8959.0730000000003</v>
      </c>
      <c r="M22" s="25" t="s">
        <v>1069</v>
      </c>
      <c r="N22" s="21">
        <f t="shared" si="2"/>
        <v>59915.694300000192</v>
      </c>
      <c r="O22" s="21">
        <f t="shared" si="3"/>
        <v>59915.694300000177</v>
      </c>
    </row>
    <row r="23" spans="1:15" ht="12" x14ac:dyDescent="0.2">
      <c r="A23" s="16"/>
      <c r="B23" s="22"/>
      <c r="C23" s="21"/>
      <c r="D23" s="137" t="s">
        <v>1062</v>
      </c>
      <c r="E23" s="16" t="s">
        <v>32</v>
      </c>
      <c r="F23" s="25" t="s">
        <v>1070</v>
      </c>
      <c r="G23" s="21">
        <v>43940.273000000001</v>
      </c>
      <c r="H23" s="137" t="s">
        <v>1062</v>
      </c>
      <c r="I23" s="21">
        <v>21700.543000000001</v>
      </c>
      <c r="J23" s="25" t="s">
        <v>1069</v>
      </c>
      <c r="K23" s="16"/>
      <c r="L23" s="21"/>
      <c r="M23" s="25"/>
      <c r="N23" s="21">
        <f t="shared" si="2"/>
        <v>38215.151300000187</v>
      </c>
      <c r="O23" s="21">
        <f t="shared" si="3"/>
        <v>82155.424300000173</v>
      </c>
    </row>
    <row r="24" spans="1:15" ht="12" x14ac:dyDescent="0.2">
      <c r="A24" s="16"/>
      <c r="B24" s="22"/>
      <c r="C24" s="21"/>
      <c r="D24" s="137" t="s">
        <v>1047</v>
      </c>
      <c r="E24" s="16" t="s">
        <v>32</v>
      </c>
      <c r="F24" s="25" t="s">
        <v>1070</v>
      </c>
      <c r="G24" s="21">
        <v>43953.656000000003</v>
      </c>
      <c r="H24" s="137" t="s">
        <v>1047</v>
      </c>
      <c r="I24" s="21">
        <v>12803.378000000001</v>
      </c>
      <c r="J24" s="25" t="s">
        <v>1069</v>
      </c>
      <c r="K24" s="16">
        <v>5700363933</v>
      </c>
      <c r="L24" s="21">
        <v>7218.701</v>
      </c>
      <c r="M24" s="25" t="s">
        <v>1069</v>
      </c>
      <c r="N24" s="21">
        <f t="shared" si="2"/>
        <v>18193.072300000185</v>
      </c>
      <c r="O24" s="21">
        <f t="shared" si="3"/>
        <v>106087.00130000018</v>
      </c>
    </row>
    <row r="25" spans="1:15" ht="12" x14ac:dyDescent="0.2">
      <c r="A25" s="16"/>
      <c r="B25" s="22"/>
      <c r="C25" s="21"/>
      <c r="D25" s="137" t="s">
        <v>1063</v>
      </c>
      <c r="E25" s="16" t="s">
        <v>32</v>
      </c>
      <c r="F25" s="25" t="s">
        <v>1070</v>
      </c>
      <c r="G25" s="21">
        <v>15986.689</v>
      </c>
      <c r="H25" s="137" t="s">
        <v>1063</v>
      </c>
      <c r="I25" s="21">
        <v>13822.324000000001</v>
      </c>
      <c r="J25" s="25" t="s">
        <v>1069</v>
      </c>
      <c r="K25" s="16"/>
      <c r="L25" s="21"/>
      <c r="M25" s="25"/>
      <c r="N25" s="21">
        <f t="shared" si="2"/>
        <v>4370.7483000001848</v>
      </c>
      <c r="O25" s="21">
        <f t="shared" si="3"/>
        <v>108251.36630000017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1048</v>
      </c>
      <c r="I26" s="21">
        <v>4370.7483000001848</v>
      </c>
      <c r="J26" s="25" t="s">
        <v>1069</v>
      </c>
      <c r="K26" s="16"/>
      <c r="L26" s="21"/>
      <c r="M26" s="25"/>
      <c r="N26" s="21">
        <f t="shared" si="2"/>
        <v>0</v>
      </c>
      <c r="O26" s="21">
        <f t="shared" si="3"/>
        <v>103880.61799999999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1048</v>
      </c>
      <c r="I27" s="21">
        <v>17617.669699999798</v>
      </c>
      <c r="J27" s="25" t="s">
        <v>1070</v>
      </c>
      <c r="K27" s="16">
        <v>5700363933</v>
      </c>
      <c r="L27" s="21">
        <v>8080.5709999999999</v>
      </c>
      <c r="M27" s="25" t="s">
        <v>1070</v>
      </c>
      <c r="N27" s="21">
        <f>G23+G24+G25+G28+G29+G31+G33+G36+G39+G41+N26-I27-L27</f>
        <v>358230.37130000029</v>
      </c>
      <c r="O27" s="21">
        <f t="shared" si="3"/>
        <v>78182.377300000197</v>
      </c>
    </row>
    <row r="28" spans="1:15" ht="12" x14ac:dyDescent="0.2">
      <c r="A28" s="16"/>
      <c r="B28" s="22"/>
      <c r="C28" s="21"/>
      <c r="D28" s="137" t="s">
        <v>1049</v>
      </c>
      <c r="E28" s="16" t="s">
        <v>32</v>
      </c>
      <c r="F28" s="25" t="s">
        <v>1070</v>
      </c>
      <c r="G28" s="21">
        <v>43974.525000000001</v>
      </c>
      <c r="H28" s="137" t="s">
        <v>1049</v>
      </c>
      <c r="I28" s="21">
        <v>9651.0629999999983</v>
      </c>
      <c r="J28" s="25" t="s">
        <v>1070</v>
      </c>
      <c r="K28" s="16">
        <v>5700363933</v>
      </c>
      <c r="L28" s="21">
        <v>7345.4470000000001</v>
      </c>
      <c r="M28" s="25" t="s">
        <v>1070</v>
      </c>
      <c r="N28" s="21">
        <f t="shared" si="2"/>
        <v>341233.86130000028</v>
      </c>
      <c r="O28" s="21">
        <f t="shared" si="3"/>
        <v>105160.3923000002</v>
      </c>
    </row>
    <row r="29" spans="1:15" ht="12" x14ac:dyDescent="0.2">
      <c r="A29" s="16"/>
      <c r="B29" s="22"/>
      <c r="C29" s="21"/>
      <c r="D29" s="137" t="s">
        <v>1050</v>
      </c>
      <c r="E29" s="16" t="s">
        <v>32</v>
      </c>
      <c r="F29" s="25" t="s">
        <v>1070</v>
      </c>
      <c r="G29" s="21">
        <v>16000.217000000001</v>
      </c>
      <c r="H29" s="137" t="s">
        <v>1050</v>
      </c>
      <c r="I29" s="21">
        <v>16060.983</v>
      </c>
      <c r="J29" s="25" t="s">
        <v>1070</v>
      </c>
      <c r="K29" s="16">
        <v>5700363933</v>
      </c>
      <c r="L29" s="21">
        <v>7871.1049999999996</v>
      </c>
      <c r="M29" s="25" t="s">
        <v>1070</v>
      </c>
      <c r="N29" s="21">
        <f t="shared" si="2"/>
        <v>317301.77330000029</v>
      </c>
      <c r="O29" s="21">
        <f t="shared" si="3"/>
        <v>97228.521300000211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1051</v>
      </c>
      <c r="I30" s="21">
        <v>5695.7250000000004</v>
      </c>
      <c r="J30" s="25" t="s">
        <v>1070</v>
      </c>
      <c r="K30" s="16">
        <v>5700363933</v>
      </c>
      <c r="L30" s="21">
        <v>6958.0919999999996</v>
      </c>
      <c r="M30" s="25" t="s">
        <v>1070</v>
      </c>
      <c r="N30" s="21">
        <f t="shared" si="2"/>
        <v>304647.95630000031</v>
      </c>
      <c r="O30" s="21">
        <f t="shared" si="3"/>
        <v>84574.704300000201</v>
      </c>
    </row>
    <row r="31" spans="1:15" ht="12" x14ac:dyDescent="0.2">
      <c r="A31" s="16"/>
      <c r="B31" s="22"/>
      <c r="C31" s="21"/>
      <c r="D31" s="137" t="s">
        <v>1064</v>
      </c>
      <c r="E31" s="16" t="s">
        <v>32</v>
      </c>
      <c r="F31" s="25" t="s">
        <v>1070</v>
      </c>
      <c r="G31" s="21">
        <v>44018.654000000002</v>
      </c>
      <c r="H31" s="137" t="s">
        <v>1064</v>
      </c>
      <c r="I31" s="21">
        <v>13859.460000000001</v>
      </c>
      <c r="J31" s="25" t="s">
        <v>1070</v>
      </c>
      <c r="K31" s="16"/>
      <c r="L31" s="21"/>
      <c r="M31" s="25"/>
      <c r="N31" s="21">
        <f t="shared" si="2"/>
        <v>290788.49630000029</v>
      </c>
      <c r="O31" s="21">
        <f t="shared" si="3"/>
        <v>114733.89830000019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1052</v>
      </c>
      <c r="I32" s="21">
        <v>11432.511</v>
      </c>
      <c r="J32" s="25" t="s">
        <v>1070</v>
      </c>
      <c r="K32" s="16">
        <v>5700363933</v>
      </c>
      <c r="L32" s="21">
        <v>7763.3739999999998</v>
      </c>
      <c r="M32" s="25" t="s">
        <v>1070</v>
      </c>
      <c r="N32" s="21">
        <f t="shared" si="2"/>
        <v>271592.61130000028</v>
      </c>
      <c r="O32" s="21">
        <f t="shared" si="3"/>
        <v>95538.013300000195</v>
      </c>
    </row>
    <row r="33" spans="1:15" ht="12" x14ac:dyDescent="0.2">
      <c r="A33" s="16"/>
      <c r="B33" s="22"/>
      <c r="C33" s="21"/>
      <c r="D33" s="137" t="s">
        <v>1065</v>
      </c>
      <c r="E33" s="16" t="s">
        <v>32</v>
      </c>
      <c r="F33" s="25" t="s">
        <v>1070</v>
      </c>
      <c r="G33" s="21">
        <v>44015.597999999998</v>
      </c>
      <c r="H33" s="137" t="s">
        <v>1065</v>
      </c>
      <c r="I33" s="21">
        <v>14200.132000000001</v>
      </c>
      <c r="J33" s="25" t="s">
        <v>1070</v>
      </c>
      <c r="K33" s="16"/>
      <c r="L33" s="21"/>
      <c r="M33" s="25"/>
      <c r="N33" s="21">
        <f t="shared" si="2"/>
        <v>257392.47930000027</v>
      </c>
      <c r="O33" s="21">
        <f t="shared" si="3"/>
        <v>125353.4793000002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1053</v>
      </c>
      <c r="I34" s="21">
        <v>17849.764999999999</v>
      </c>
      <c r="J34" s="25" t="s">
        <v>1070</v>
      </c>
      <c r="K34" s="16">
        <v>5700363933</v>
      </c>
      <c r="L34" s="21">
        <v>7572.7489999999998</v>
      </c>
      <c r="M34" s="25" t="s">
        <v>1070</v>
      </c>
      <c r="N34" s="21">
        <f t="shared" si="2"/>
        <v>231969.96530000027</v>
      </c>
      <c r="O34" s="21">
        <f t="shared" si="3"/>
        <v>99930.9653000002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1054</v>
      </c>
      <c r="I35" s="21">
        <v>11324.062</v>
      </c>
      <c r="J35" s="25" t="s">
        <v>1070</v>
      </c>
      <c r="K35" s="16">
        <v>5700363933</v>
      </c>
      <c r="L35" s="21">
        <v>8425.4069999999992</v>
      </c>
      <c r="M35" s="25" t="s">
        <v>1070</v>
      </c>
      <c r="N35" s="21">
        <f t="shared" si="2"/>
        <v>212220.49630000026</v>
      </c>
      <c r="O35" s="21">
        <f t="shared" si="3"/>
        <v>80181.496300000203</v>
      </c>
    </row>
    <row r="36" spans="1:15" ht="12" x14ac:dyDescent="0.2">
      <c r="A36" s="16"/>
      <c r="B36" s="22"/>
      <c r="C36" s="21"/>
      <c r="D36" s="137" t="s">
        <v>1055</v>
      </c>
      <c r="E36" s="16" t="s">
        <v>32</v>
      </c>
      <c r="F36" s="25" t="s">
        <v>1070</v>
      </c>
      <c r="G36" s="21">
        <v>44032.324999999997</v>
      </c>
      <c r="H36" s="137" t="s">
        <v>1055</v>
      </c>
      <c r="I36" s="21">
        <v>17679.288</v>
      </c>
      <c r="J36" s="25" t="s">
        <v>1070</v>
      </c>
      <c r="K36" s="16">
        <v>5700363933</v>
      </c>
      <c r="L36" s="21">
        <v>6245.3620000000001</v>
      </c>
      <c r="M36" s="25" t="s">
        <v>1070</v>
      </c>
      <c r="N36" s="21">
        <f t="shared" si="2"/>
        <v>188295.84630000027</v>
      </c>
      <c r="O36" s="21">
        <f t="shared" si="3"/>
        <v>100289.17130000021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1056</v>
      </c>
      <c r="I37" s="21">
        <v>9585.616</v>
      </c>
      <c r="J37" s="25" t="s">
        <v>1070</v>
      </c>
      <c r="K37" s="16">
        <v>5700363933</v>
      </c>
      <c r="L37" s="21">
        <v>6698.0910000000003</v>
      </c>
      <c r="M37" s="25" t="s">
        <v>1070</v>
      </c>
      <c r="N37" s="21">
        <f t="shared" si="2"/>
        <v>172012.13930000027</v>
      </c>
      <c r="O37" s="21">
        <f t="shared" si="3"/>
        <v>84005.464300000211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1066</v>
      </c>
      <c r="I38" s="21">
        <v>20252.46</v>
      </c>
      <c r="J38" s="25" t="s">
        <v>1070</v>
      </c>
      <c r="K38" s="16"/>
      <c r="L38" s="21"/>
      <c r="M38" s="25"/>
      <c r="N38" s="21">
        <f t="shared" si="2"/>
        <v>151759.67930000028</v>
      </c>
      <c r="O38" s="21">
        <f t="shared" si="3"/>
        <v>63753.004300000212</v>
      </c>
    </row>
    <row r="39" spans="1:15" ht="12" x14ac:dyDescent="0.2">
      <c r="A39" s="16"/>
      <c r="B39" s="22"/>
      <c r="C39" s="21"/>
      <c r="D39" s="137" t="s">
        <v>1057</v>
      </c>
      <c r="E39" s="16" t="s">
        <v>32</v>
      </c>
      <c r="F39" s="25" t="s">
        <v>1070</v>
      </c>
      <c r="G39" s="21">
        <v>44027.678</v>
      </c>
      <c r="H39" s="137" t="s">
        <v>1057</v>
      </c>
      <c r="I39" s="21">
        <v>10971.323</v>
      </c>
      <c r="J39" s="25" t="s">
        <v>1070</v>
      </c>
      <c r="K39" s="16">
        <v>5700363933</v>
      </c>
      <c r="L39" s="21">
        <v>8793.6479999999992</v>
      </c>
      <c r="M39" s="25" t="s">
        <v>1070</v>
      </c>
      <c r="N39" s="21">
        <f t="shared" si="2"/>
        <v>131994.70830000029</v>
      </c>
      <c r="O39" s="21">
        <f t="shared" si="3"/>
        <v>88015.711300000214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1067</v>
      </c>
      <c r="I40" s="21">
        <v>12758.643</v>
      </c>
      <c r="J40" s="25" t="s">
        <v>1070</v>
      </c>
      <c r="K40" s="16"/>
      <c r="L40" s="21"/>
      <c r="M40" s="25"/>
      <c r="N40" s="21">
        <f t="shared" si="2"/>
        <v>119236.06530000029</v>
      </c>
      <c r="O40" s="21">
        <f t="shared" si="3"/>
        <v>75257.068300000217</v>
      </c>
    </row>
    <row r="41" spans="1:15" ht="12" x14ac:dyDescent="0.2">
      <c r="A41" s="16"/>
      <c r="B41" s="22"/>
      <c r="C41" s="21"/>
      <c r="D41" s="137" t="s">
        <v>1058</v>
      </c>
      <c r="E41" s="16" t="s">
        <v>32</v>
      </c>
      <c r="F41" s="25" t="s">
        <v>1070</v>
      </c>
      <c r="G41" s="21">
        <v>43978.997000000003</v>
      </c>
      <c r="H41" s="137" t="s">
        <v>1058</v>
      </c>
      <c r="I41" s="21">
        <v>21711.689000000002</v>
      </c>
      <c r="J41" s="25" t="s">
        <v>1070</v>
      </c>
      <c r="K41" s="16">
        <v>5700363933</v>
      </c>
      <c r="L41" s="21">
        <v>7950.1090000000004</v>
      </c>
      <c r="M41" s="25" t="s">
        <v>1070</v>
      </c>
      <c r="N41" s="21">
        <f t="shared" si="2"/>
        <v>89574.267300000298</v>
      </c>
      <c r="O41" s="21">
        <f t="shared" si="3"/>
        <v>89574.267300000225</v>
      </c>
    </row>
    <row r="42" spans="1:15" ht="12" x14ac:dyDescent="0.2">
      <c r="A42" s="16"/>
      <c r="B42" s="22"/>
      <c r="C42" s="21"/>
      <c r="D42" s="137" t="s">
        <v>1059</v>
      </c>
      <c r="E42" s="16" t="s">
        <v>32</v>
      </c>
      <c r="F42" s="25" t="s">
        <v>1072</v>
      </c>
      <c r="G42" s="21">
        <v>43994.525000000001</v>
      </c>
      <c r="H42" s="137" t="s">
        <v>1059</v>
      </c>
      <c r="I42" s="21">
        <v>11358.987000000001</v>
      </c>
      <c r="J42" s="25" t="s">
        <v>1070</v>
      </c>
      <c r="K42" s="16">
        <v>5700363933</v>
      </c>
      <c r="L42" s="21">
        <v>6433.018</v>
      </c>
      <c r="M42" s="25" t="s">
        <v>1070</v>
      </c>
      <c r="N42" s="21">
        <f t="shared" si="2"/>
        <v>71782.262300000308</v>
      </c>
      <c r="O42" s="21">
        <f t="shared" si="3"/>
        <v>115776.78730000024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1068</v>
      </c>
      <c r="I43" s="21">
        <v>19605.824000000001</v>
      </c>
      <c r="J43" s="25" t="s">
        <v>1070</v>
      </c>
      <c r="K43" s="16"/>
      <c r="L43" s="21"/>
      <c r="M43" s="25"/>
      <c r="N43" s="21">
        <f t="shared" si="2"/>
        <v>52176.438300000307</v>
      </c>
      <c r="O43" s="21">
        <f t="shared" si="3"/>
        <v>96170.963300000236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52176.438300000307</v>
      </c>
      <c r="O44" s="21">
        <f t="shared" si="3"/>
        <v>96170.963300000236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25"/>
      <c r="N45" s="21">
        <f t="shared" si="2"/>
        <v>52176.438300000307</v>
      </c>
      <c r="O45" s="21">
        <f t="shared" si="3"/>
        <v>96170.963300000236</v>
      </c>
    </row>
    <row r="46" spans="1:15" ht="12.75" hidden="1" customHeight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16"/>
      <c r="K46" s="16"/>
      <c r="L46" s="21"/>
      <c r="M46" s="16"/>
      <c r="N46" s="21">
        <f t="shared" si="2"/>
        <v>52176.438300000307</v>
      </c>
      <c r="O46" s="21">
        <f t="shared" si="3"/>
        <v>96170.963300000236</v>
      </c>
    </row>
    <row r="47" spans="1:15" ht="12" hidden="1" x14ac:dyDescent="0.2">
      <c r="A47" s="16"/>
      <c r="B47" s="16"/>
      <c r="C47" s="21"/>
      <c r="D47" s="137"/>
      <c r="E47" s="16"/>
      <c r="F47" s="16"/>
      <c r="G47" s="21"/>
      <c r="H47" s="137"/>
      <c r="I47" s="21"/>
      <c r="J47" s="25"/>
      <c r="K47" s="16"/>
      <c r="L47" s="21"/>
      <c r="M47" s="16"/>
      <c r="N47" s="21">
        <f t="shared" si="2"/>
        <v>52176.438300000307</v>
      </c>
      <c r="O47" s="21">
        <f t="shared" si="3"/>
        <v>96170.963300000236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52176.438300000307</v>
      </c>
      <c r="O48" s="21">
        <f t="shared" si="3"/>
        <v>96170.963300000236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52176.438300000307</v>
      </c>
      <c r="O49" s="21">
        <f t="shared" si="3"/>
        <v>96170.963300000236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52176.438300000307</v>
      </c>
      <c r="O50" s="21">
        <f t="shared" si="3"/>
        <v>96170.963300000236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52176.438300000307</v>
      </c>
      <c r="O51" s="21">
        <f t="shared" si="3"/>
        <v>96170.963300000236</v>
      </c>
    </row>
    <row r="52" spans="1:16" ht="12" hidden="1" x14ac:dyDescent="0.2">
      <c r="A52" s="16"/>
      <c r="B52" s="16"/>
      <c r="C52" s="21"/>
      <c r="D52" s="137"/>
      <c r="E52" s="16"/>
      <c r="F52" s="16"/>
      <c r="G52" s="21"/>
      <c r="H52" s="137"/>
      <c r="I52" s="21"/>
      <c r="J52" s="16"/>
      <c r="K52" s="16"/>
      <c r="L52" s="21"/>
      <c r="M52" s="16"/>
      <c r="N52" s="21">
        <f t="shared" si="2"/>
        <v>52176.438300000307</v>
      </c>
      <c r="O52" s="21">
        <f t="shared" si="3"/>
        <v>96170.963300000236</v>
      </c>
    </row>
    <row r="53" spans="1:16" ht="12" x14ac:dyDescent="0.2">
      <c r="A53" s="30"/>
      <c r="B53" s="30"/>
      <c r="C53" s="21"/>
      <c r="D53" s="137"/>
      <c r="E53" s="30"/>
      <c r="F53" s="30"/>
      <c r="G53" s="21"/>
      <c r="H53" s="137"/>
      <c r="I53" s="21"/>
      <c r="J53" s="30"/>
      <c r="K53" s="30"/>
      <c r="L53" s="21"/>
      <c r="M53" s="30"/>
      <c r="N53" s="21">
        <f t="shared" si="2"/>
        <v>52176.438300000307</v>
      </c>
      <c r="O53" s="21">
        <f t="shared" si="3"/>
        <v>96170.963300000236</v>
      </c>
    </row>
    <row r="54" spans="1:16" x14ac:dyDescent="0.15">
      <c r="A54" s="32"/>
      <c r="B54" s="32"/>
      <c r="C54" s="33">
        <f>SUM(C7:C46)</f>
        <v>60725.83430000017</v>
      </c>
      <c r="D54" s="32"/>
      <c r="E54" s="32"/>
      <c r="F54" s="32"/>
      <c r="G54" s="33">
        <f>SUM(G7:G52)</f>
        <v>663529.446</v>
      </c>
      <c r="H54" s="34"/>
      <c r="I54" s="33">
        <f>SUM(I7:I52)</f>
        <v>451716.35599999997</v>
      </c>
      <c r="J54" s="32"/>
      <c r="K54" s="32"/>
      <c r="L54" s="33">
        <f>SUM(L9:L52)</f>
        <v>176367.96099999998</v>
      </c>
      <c r="M54" s="32"/>
      <c r="N54" s="35"/>
      <c r="O54" s="36">
        <f>C54+G54-I54-L54</f>
        <v>96170.963300000265</v>
      </c>
      <c r="P54" s="37"/>
    </row>
    <row r="55" spans="1:16" x14ac:dyDescent="0.15">
      <c r="A55" s="38"/>
      <c r="B55" s="204"/>
      <c r="C55" s="204"/>
      <c r="D55" s="204"/>
      <c r="E55" s="39"/>
      <c r="F55" s="40"/>
      <c r="G55" s="41"/>
      <c r="H55" s="42"/>
      <c r="I55" s="43"/>
      <c r="J55" s="44"/>
      <c r="K55" s="45" t="s">
        <v>44</v>
      </c>
      <c r="L55" s="46">
        <f>+L54+I54</f>
        <v>628084.31699999992</v>
      </c>
      <c r="M55" s="55"/>
      <c r="N55" s="47">
        <f>+N53</f>
        <v>52176.438300000307</v>
      </c>
      <c r="O55" s="48" t="s">
        <v>1070</v>
      </c>
    </row>
    <row r="56" spans="1:16" x14ac:dyDescent="0.15">
      <c r="A56" s="49" t="s">
        <v>1025</v>
      </c>
      <c r="B56" s="154" t="s">
        <v>1035</v>
      </c>
      <c r="C56" s="54"/>
      <c r="D56" s="154"/>
      <c r="E56" s="39" t="s">
        <v>45</v>
      </c>
      <c r="F56" s="40">
        <v>11316904.02</v>
      </c>
      <c r="G56" s="41" t="s">
        <v>46</v>
      </c>
      <c r="H56" s="42">
        <v>41955</v>
      </c>
      <c r="I56" s="43" t="s">
        <v>47</v>
      </c>
      <c r="J56" s="52">
        <v>16629.292000000001</v>
      </c>
      <c r="K56" s="52"/>
      <c r="L56" s="46"/>
      <c r="M56" s="44"/>
      <c r="N56" s="47">
        <f>+G42</f>
        <v>43994.525000000001</v>
      </c>
      <c r="O56" s="48" t="s">
        <v>1072</v>
      </c>
    </row>
    <row r="57" spans="1:16" x14ac:dyDescent="0.15">
      <c r="A57" s="49" t="s">
        <v>1036</v>
      </c>
      <c r="B57" s="154" t="s">
        <v>1073</v>
      </c>
      <c r="C57" s="54"/>
      <c r="D57" s="154"/>
      <c r="E57" s="39" t="s">
        <v>45</v>
      </c>
      <c r="F57" s="40">
        <v>22980241.23</v>
      </c>
      <c r="G57" s="41" t="s">
        <v>46</v>
      </c>
      <c r="H57" s="42">
        <v>41962</v>
      </c>
      <c r="I57" s="43" t="s">
        <v>47</v>
      </c>
      <c r="J57" s="52">
        <v>45885.546000000002</v>
      </c>
      <c r="K57" s="52"/>
      <c r="L57" s="46"/>
      <c r="M57" s="44"/>
      <c r="N57" s="47"/>
      <c r="O57" s="48"/>
    </row>
    <row r="58" spans="1:16" x14ac:dyDescent="0.15">
      <c r="A58" s="49" t="s">
        <v>1069</v>
      </c>
      <c r="B58" s="154" t="s">
        <v>1074</v>
      </c>
      <c r="C58" s="54"/>
      <c r="D58" s="154"/>
      <c r="E58" s="39" t="s">
        <v>45</v>
      </c>
      <c r="F58" s="40">
        <v>48864064.399999999</v>
      </c>
      <c r="G58" s="41" t="s">
        <v>46</v>
      </c>
      <c r="H58" s="42">
        <v>41974</v>
      </c>
      <c r="I58" s="43" t="s">
        <v>47</v>
      </c>
      <c r="J58" s="52">
        <v>23716.15</v>
      </c>
      <c r="K58" s="52"/>
      <c r="L58" s="46"/>
      <c r="M58" s="44"/>
      <c r="N58" s="47"/>
      <c r="O58" s="48"/>
    </row>
    <row r="59" spans="1:16" ht="11.25" customHeight="1" x14ac:dyDescent="0.15">
      <c r="A59" s="49" t="s">
        <v>1070</v>
      </c>
      <c r="B59" s="154" t="s">
        <v>1075</v>
      </c>
      <c r="C59" s="54"/>
      <c r="D59" s="154"/>
      <c r="E59" s="39" t="s">
        <v>45</v>
      </c>
      <c r="F59" s="40">
        <v>31863738.84</v>
      </c>
      <c r="G59" s="41" t="s">
        <v>46</v>
      </c>
      <c r="H59" s="42">
        <v>41981</v>
      </c>
      <c r="I59" s="43" t="s">
        <v>47</v>
      </c>
      <c r="J59" s="52">
        <v>90136.972999999998</v>
      </c>
      <c r="K59" s="52"/>
      <c r="L59" s="46"/>
      <c r="M59" s="44"/>
      <c r="N59" s="47"/>
      <c r="O59" s="48"/>
    </row>
    <row r="60" spans="1:16" ht="12" thickBot="1" x14ac:dyDescent="0.2">
      <c r="A60" s="38"/>
      <c r="B60" s="154"/>
      <c r="C60" s="154"/>
      <c r="D60" s="154"/>
      <c r="E60" s="39"/>
      <c r="F60" s="40"/>
      <c r="G60" s="41"/>
      <c r="H60" s="42"/>
      <c r="I60" s="9" t="s">
        <v>1071</v>
      </c>
      <c r="J60" s="62">
        <f>SUM(J55:J59)</f>
        <v>176367.96100000001</v>
      </c>
      <c r="K60" s="52"/>
      <c r="L60" s="46"/>
      <c r="M60" s="44"/>
      <c r="N60" s="36" t="s">
        <v>48</v>
      </c>
      <c r="O60" s="53">
        <f>SUM(N55:N59)</f>
        <v>96170.963300000309</v>
      </c>
    </row>
    <row r="61" spans="1:16" ht="12" thickTop="1" x14ac:dyDescent="0.15">
      <c r="A61" s="38"/>
      <c r="B61" s="154"/>
      <c r="C61" s="154"/>
      <c r="D61" s="154"/>
      <c r="E61" s="39"/>
      <c r="F61" s="40"/>
      <c r="G61" s="41"/>
      <c r="H61" s="42"/>
      <c r="I61" s="9"/>
      <c r="J61" s="52"/>
      <c r="K61" s="52"/>
      <c r="L61" s="46"/>
      <c r="M61" s="44"/>
      <c r="O61" s="3">
        <f>+O60-O54</f>
        <v>0</v>
      </c>
    </row>
    <row r="62" spans="1:16" x14ac:dyDescent="0.15">
      <c r="A62" s="38"/>
      <c r="B62" s="154"/>
      <c r="C62" s="154"/>
      <c r="D62" s="154"/>
      <c r="E62" s="39"/>
      <c r="F62" s="40"/>
      <c r="G62" s="41"/>
      <c r="H62" s="42"/>
      <c r="I62" s="9"/>
      <c r="J62" s="52"/>
      <c r="K62" s="52"/>
      <c r="L62" s="46"/>
      <c r="M62" s="44"/>
    </row>
    <row r="63" spans="1:16" x14ac:dyDescent="0.15">
      <c r="A63" s="38"/>
      <c r="B63" s="154"/>
      <c r="C63" s="154"/>
      <c r="D63" s="154"/>
      <c r="E63" s="39"/>
      <c r="F63" s="40"/>
      <c r="G63" s="41"/>
      <c r="H63" s="42"/>
      <c r="I63" s="9"/>
      <c r="J63" s="52"/>
      <c r="K63" s="52"/>
      <c r="L63" s="46"/>
      <c r="M63" s="44"/>
    </row>
    <row r="64" spans="1:16" x14ac:dyDescent="0.15">
      <c r="A64" s="38" t="s">
        <v>49</v>
      </c>
      <c r="B64" s="49" t="s">
        <v>8</v>
      </c>
      <c r="C64" s="101" t="s">
        <v>87</v>
      </c>
      <c r="D64" s="101" t="s">
        <v>146</v>
      </c>
      <c r="E64" s="49" t="s">
        <v>51</v>
      </c>
      <c r="F64" s="49" t="s">
        <v>52</v>
      </c>
      <c r="G64" s="40" t="s">
        <v>15</v>
      </c>
      <c r="H64" s="42"/>
      <c r="I64" s="9"/>
      <c r="J64" s="52"/>
      <c r="L64" s="46"/>
      <c r="M64" s="44"/>
    </row>
    <row r="65" spans="1:16" x14ac:dyDescent="0.15">
      <c r="A65" s="49" t="s">
        <v>1025</v>
      </c>
      <c r="B65" s="43">
        <v>16629</v>
      </c>
      <c r="C65" s="57">
        <v>20.952200000000001</v>
      </c>
      <c r="D65" s="58">
        <f>+B65*C65</f>
        <v>348414.13380000001</v>
      </c>
      <c r="E65" s="58">
        <f>+D65*1%</f>
        <v>3484.1413380000004</v>
      </c>
      <c r="F65" s="58">
        <f>+E65*0.1</f>
        <v>348.41413380000006</v>
      </c>
      <c r="G65" s="59">
        <f>+E65+F65</f>
        <v>3832.5554718000003</v>
      </c>
      <c r="J65" s="52"/>
      <c r="L65" s="46"/>
      <c r="M65" s="44"/>
    </row>
    <row r="66" spans="1:16" x14ac:dyDescent="0.15">
      <c r="A66" s="49" t="s">
        <v>1036</v>
      </c>
      <c r="B66" s="43">
        <v>45886</v>
      </c>
      <c r="C66" s="57">
        <v>20.9452</v>
      </c>
      <c r="D66" s="58">
        <f>+B66*C66</f>
        <v>961091.44719999994</v>
      </c>
      <c r="E66" s="58">
        <f>+D66*1%</f>
        <v>9610.9144720000004</v>
      </c>
      <c r="F66" s="58">
        <f>+E66*0.1</f>
        <v>961.09144720000006</v>
      </c>
      <c r="G66" s="59">
        <f>+E66+F66</f>
        <v>10572.005919200001</v>
      </c>
      <c r="K66" s="60"/>
      <c r="L66" s="46"/>
      <c r="M66" s="44"/>
    </row>
    <row r="67" spans="1:16" s="3" customFormat="1" x14ac:dyDescent="0.15">
      <c r="A67" s="49" t="s">
        <v>1069</v>
      </c>
      <c r="B67" s="43">
        <v>23716</v>
      </c>
      <c r="C67" s="57">
        <v>20.572600000000001</v>
      </c>
      <c r="D67" s="58">
        <f>+B67*C67</f>
        <v>487899.78160000005</v>
      </c>
      <c r="E67" s="58">
        <f>+D67*1%</f>
        <v>4878.997816000001</v>
      </c>
      <c r="F67" s="58">
        <f>+E67*0.1</f>
        <v>487.8997816000001</v>
      </c>
      <c r="G67" s="59">
        <f>+E67+F67</f>
        <v>5366.8975976000011</v>
      </c>
      <c r="H67" s="4"/>
      <c r="J67" s="5"/>
      <c r="K67" s="60"/>
      <c r="L67" s="46"/>
      <c r="M67" s="5"/>
      <c r="P67" s="5"/>
    </row>
    <row r="68" spans="1:16" s="3" customFormat="1" x14ac:dyDescent="0.15">
      <c r="A68" s="49" t="s">
        <v>1070</v>
      </c>
      <c r="B68" s="43">
        <v>90137</v>
      </c>
      <c r="C68" s="57">
        <v>0.2</v>
      </c>
      <c r="D68" s="58"/>
      <c r="E68" s="58">
        <f>+B68*C68</f>
        <v>18027.400000000001</v>
      </c>
      <c r="F68" s="58">
        <f>+E68*0.1</f>
        <v>1802.7400000000002</v>
      </c>
      <c r="G68" s="59">
        <f>+E68+F68</f>
        <v>19830.140000000003</v>
      </c>
      <c r="H68" s="4"/>
      <c r="J68" s="5"/>
      <c r="K68" s="60"/>
      <c r="L68" s="46"/>
      <c r="M68" s="5"/>
      <c r="P68" s="5"/>
    </row>
    <row r="69" spans="1:16" s="3" customFormat="1" ht="12" thickBot="1" x14ac:dyDescent="0.2">
      <c r="A69" s="38"/>
      <c r="B69" s="102">
        <f>SUM(B64:B68)</f>
        <v>176368</v>
      </c>
      <c r="C69" s="154"/>
      <c r="D69" s="154"/>
      <c r="E69" s="103">
        <f>SUM(E65:E68)</f>
        <v>36001.453626000002</v>
      </c>
      <c r="F69" s="103">
        <f t="shared" ref="F69:G69" si="6">SUM(F65:F68)</f>
        <v>3600.1453626000002</v>
      </c>
      <c r="G69" s="103">
        <f t="shared" si="6"/>
        <v>39601.598988600002</v>
      </c>
      <c r="H69" s="4"/>
      <c r="J69" s="5"/>
      <c r="K69" s="60"/>
      <c r="L69" s="46"/>
      <c r="M69" s="5"/>
      <c r="P69" s="5"/>
    </row>
    <row r="70" spans="1:16" ht="12" thickTop="1" x14ac:dyDescent="0.15">
      <c r="A70" s="38"/>
      <c r="B70" s="43"/>
      <c r="C70" s="57"/>
      <c r="D70" s="58"/>
      <c r="E70" s="58"/>
      <c r="F70" s="58"/>
      <c r="G70" s="59"/>
      <c r="K70" s="60"/>
      <c r="L70" s="46"/>
    </row>
    <row r="71" spans="1:16" s="4" customFormat="1" x14ac:dyDescent="0.15">
      <c r="A71" s="5"/>
      <c r="B71" s="2"/>
      <c r="C71" s="3"/>
      <c r="F71" s="5"/>
      <c r="G71" s="3"/>
      <c r="H71" s="60"/>
      <c r="I71" s="9"/>
      <c r="J71" s="6"/>
      <c r="K71" s="60"/>
      <c r="L71" s="46"/>
      <c r="M71" s="5"/>
      <c r="N71" s="3"/>
      <c r="O71" s="3"/>
      <c r="P71" s="5"/>
    </row>
    <row r="72" spans="1:16" s="4" customFormat="1" x14ac:dyDescent="0.15">
      <c r="A72" s="5"/>
      <c r="B72" s="2"/>
      <c r="C72" s="3"/>
      <c r="F72" s="5"/>
      <c r="G72" s="3"/>
      <c r="H72" s="60"/>
      <c r="I72" s="9"/>
      <c r="J72" s="6"/>
      <c r="K72" s="60"/>
      <c r="L72" s="46"/>
      <c r="M72" s="5"/>
      <c r="N72" s="3"/>
      <c r="O72" s="3"/>
      <c r="P72" s="5"/>
    </row>
    <row r="73" spans="1:16" x14ac:dyDescent="0.15"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H75" s="60"/>
      <c r="I75" s="9"/>
      <c r="J75" s="6"/>
      <c r="K75" s="60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6"/>
      <c r="B86" s="73"/>
      <c r="C86" s="9"/>
      <c r="D86" s="60"/>
      <c r="E86" s="60"/>
      <c r="F86" s="6"/>
      <c r="G86" s="9"/>
      <c r="H86" s="60"/>
      <c r="I86" s="9"/>
      <c r="J86" s="6"/>
      <c r="K86" s="60"/>
      <c r="M86" s="5"/>
      <c r="P86" s="5"/>
    </row>
  </sheetData>
  <mergeCells count="7">
    <mergeCell ref="B55:D55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15" zoomScaleNormal="115" workbookViewId="0">
      <pane ySplit="6" topLeftCell="A34" activePane="bottomLeft" state="frozen"/>
      <selection pane="bottomLeft" activeCell="G54" sqref="G5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953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951</v>
      </c>
      <c r="B7" s="17"/>
      <c r="C7" s="18">
        <v>12009.322300000116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12009.322300000116</v>
      </c>
      <c r="O7" s="18">
        <f>+C53</f>
        <v>75909.412300000113</v>
      </c>
    </row>
    <row r="8" spans="1:15" ht="12" x14ac:dyDescent="0.2">
      <c r="A8" s="16" t="s">
        <v>952</v>
      </c>
      <c r="B8" s="22"/>
      <c r="C8" s="21">
        <v>63900.09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12009.322300000116</v>
      </c>
      <c r="O8" s="21">
        <f t="shared" ref="O8:O9" si="0">O7+G8-I8-L8</f>
        <v>75909.412300000113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 t="s">
        <v>999</v>
      </c>
      <c r="I9" s="21">
        <v>2281.7570000000001</v>
      </c>
      <c r="J9" s="16" t="s">
        <v>951</v>
      </c>
      <c r="K9" s="16"/>
      <c r="L9" s="21"/>
      <c r="M9" s="16"/>
      <c r="N9" s="21">
        <f t="shared" ref="N9" si="1">+N8-I9-L9</f>
        <v>9727.5653000001166</v>
      </c>
      <c r="O9" s="21">
        <f t="shared" si="0"/>
        <v>73627.655300000115</v>
      </c>
    </row>
    <row r="10" spans="1:15" ht="12" x14ac:dyDescent="0.2">
      <c r="A10" s="16"/>
      <c r="B10" s="22"/>
      <c r="C10" s="21"/>
      <c r="D10" s="137" t="s">
        <v>1004</v>
      </c>
      <c r="E10" s="16" t="s">
        <v>32</v>
      </c>
      <c r="F10" s="25" t="str">
        <f>+'[1]รับ 1114'!$D$21</f>
        <v>TOP 071014</v>
      </c>
      <c r="G10" s="21">
        <f>+'[1]รับ 1114'!$D$31</f>
        <v>15993.279</v>
      </c>
      <c r="H10" s="137" t="s">
        <v>1004</v>
      </c>
      <c r="I10" s="21">
        <v>2282.3789999999999</v>
      </c>
      <c r="J10" s="16" t="s">
        <v>951</v>
      </c>
      <c r="K10" s="16"/>
      <c r="L10" s="21"/>
      <c r="M10" s="16"/>
      <c r="N10" s="21">
        <f t="shared" ref="N10:N44" si="2">+N9-I10-L10</f>
        <v>7445.1863000001167</v>
      </c>
      <c r="O10" s="21">
        <f t="shared" ref="O10:O44" si="3">O9+G10-I10-L10</f>
        <v>87338.555300000109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970</v>
      </c>
      <c r="I11" s="21">
        <v>7445.1863000001167</v>
      </c>
      <c r="J11" s="16" t="s">
        <v>951</v>
      </c>
      <c r="K11" s="16"/>
      <c r="L11" s="21"/>
      <c r="M11" s="16"/>
      <c r="N11" s="21">
        <f t="shared" si="2"/>
        <v>0</v>
      </c>
      <c r="O11" s="21">
        <f t="shared" si="3"/>
        <v>79893.368999999992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 t="s">
        <v>970</v>
      </c>
      <c r="I12" s="21">
        <v>9035.4136999998791</v>
      </c>
      <c r="J12" s="16" t="s">
        <v>952</v>
      </c>
      <c r="K12" s="16">
        <v>5700362426</v>
      </c>
      <c r="L12" s="21">
        <v>7951.1220000000003</v>
      </c>
      <c r="M12" s="16" t="s">
        <v>952</v>
      </c>
      <c r="N12" s="21">
        <f>C8+N11-I12-L12</f>
        <v>46913.554300000113</v>
      </c>
      <c r="O12" s="21">
        <f t="shared" si="3"/>
        <v>62906.833300000115</v>
      </c>
    </row>
    <row r="13" spans="1:15" ht="12" x14ac:dyDescent="0.2">
      <c r="A13" s="16"/>
      <c r="B13" s="22"/>
      <c r="C13" s="21"/>
      <c r="D13" s="137" t="s">
        <v>978</v>
      </c>
      <c r="E13" s="16" t="s">
        <v>32</v>
      </c>
      <c r="F13" s="25" t="str">
        <f>+'[1]รับ 1114'!$D$21</f>
        <v>TOP 071014</v>
      </c>
      <c r="G13" s="21">
        <f>+'[1]รับ 1114'!$D$32</f>
        <v>31946.233</v>
      </c>
      <c r="H13" s="137" t="s">
        <v>978</v>
      </c>
      <c r="I13" s="21">
        <v>5439.2049999999999</v>
      </c>
      <c r="J13" s="16" t="s">
        <v>952</v>
      </c>
      <c r="K13" s="16">
        <v>5700362426</v>
      </c>
      <c r="L13" s="21">
        <v>8603.4869999999992</v>
      </c>
      <c r="M13" s="16" t="s">
        <v>952</v>
      </c>
      <c r="N13" s="21">
        <f t="shared" si="2"/>
        <v>32870.86230000011</v>
      </c>
      <c r="O13" s="21">
        <f t="shared" si="3"/>
        <v>80810.374300000127</v>
      </c>
    </row>
    <row r="14" spans="1:15" ht="12" x14ac:dyDescent="0.2">
      <c r="A14" s="16"/>
      <c r="B14" s="22"/>
      <c r="C14" s="21"/>
      <c r="D14" s="137"/>
      <c r="E14" s="16"/>
      <c r="F14" s="16"/>
      <c r="G14" s="21"/>
      <c r="H14" s="137" t="s">
        <v>979</v>
      </c>
      <c r="I14" s="21">
        <v>14489.294</v>
      </c>
      <c r="J14" s="16" t="s">
        <v>952</v>
      </c>
      <c r="K14" s="16">
        <v>5700362426</v>
      </c>
      <c r="L14" s="21">
        <v>9567.2900000000009</v>
      </c>
      <c r="M14" s="16" t="s">
        <v>952</v>
      </c>
      <c r="N14" s="21">
        <f t="shared" si="2"/>
        <v>8814.2783000001073</v>
      </c>
      <c r="O14" s="21">
        <f t="shared" si="3"/>
        <v>56753.790300000132</v>
      </c>
    </row>
    <row r="15" spans="1:15" ht="12" x14ac:dyDescent="0.2">
      <c r="A15" s="16"/>
      <c r="B15" s="22"/>
      <c r="C15" s="21"/>
      <c r="D15" s="137" t="s">
        <v>980</v>
      </c>
      <c r="E15" s="16" t="s">
        <v>32</v>
      </c>
      <c r="F15" s="25" t="str">
        <f>+'[1]รับ 1114'!$D$21</f>
        <v>TOP 071014</v>
      </c>
      <c r="G15" s="21">
        <f>+'[1]รับ 1114'!$D$33</f>
        <v>43962.267999999996</v>
      </c>
      <c r="H15" s="137" t="s">
        <v>980</v>
      </c>
      <c r="I15" s="21">
        <v>8466.1280000000006</v>
      </c>
      <c r="J15" s="16" t="s">
        <v>952</v>
      </c>
      <c r="K15" s="16">
        <v>5700362426</v>
      </c>
      <c r="L15" s="21">
        <v>348.15030000010665</v>
      </c>
      <c r="M15" s="16" t="s">
        <v>952</v>
      </c>
      <c r="N15" s="21">
        <f t="shared" si="2"/>
        <v>0</v>
      </c>
      <c r="O15" s="21">
        <f t="shared" si="3"/>
        <v>91901.780000000013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980</v>
      </c>
      <c r="I16" s="21"/>
      <c r="J16" s="16"/>
      <c r="K16" s="16">
        <v>5700362426</v>
      </c>
      <c r="L16" s="21">
        <v>5380.1996999998901</v>
      </c>
      <c r="M16" s="25" t="str">
        <f>+'[1]รับ 1114'!$D$21</f>
        <v>TOP 071014</v>
      </c>
      <c r="N16" s="21">
        <f>G10+G13+G15+G18+N15-I16-L16</f>
        <v>130471.37630000011</v>
      </c>
      <c r="O16" s="21">
        <f t="shared" si="3"/>
        <v>86521.580300000118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1013</v>
      </c>
      <c r="I17" s="21">
        <v>18561.165000000001</v>
      </c>
      <c r="J17" s="25" t="str">
        <f>+'[1]รับ 1114'!$D$21</f>
        <v>TOP 071014</v>
      </c>
      <c r="K17" s="16"/>
      <c r="L17" s="21"/>
      <c r="M17" s="16"/>
      <c r="N17" s="21">
        <f t="shared" si="2"/>
        <v>111910.21130000011</v>
      </c>
      <c r="O17" s="21">
        <f t="shared" si="3"/>
        <v>67960.41530000011</v>
      </c>
    </row>
    <row r="18" spans="1:15" ht="12" x14ac:dyDescent="0.2">
      <c r="A18" s="16"/>
      <c r="B18" s="22"/>
      <c r="C18" s="21"/>
      <c r="D18" s="137" t="s">
        <v>982</v>
      </c>
      <c r="E18" s="16" t="s">
        <v>32</v>
      </c>
      <c r="F18" s="25" t="str">
        <f>+'[1]รับ 1114'!$D$21</f>
        <v>TOP 071014</v>
      </c>
      <c r="G18" s="21">
        <f>+'[1]รับ 1114'!$D$34</f>
        <v>43949.796000000002</v>
      </c>
      <c r="H18" s="137" t="s">
        <v>982</v>
      </c>
      <c r="I18" s="21">
        <v>11382.537</v>
      </c>
      <c r="J18" s="25" t="str">
        <f>+'[1]รับ 1114'!$D$21</f>
        <v>TOP 071014</v>
      </c>
      <c r="K18" s="16">
        <v>5700362426</v>
      </c>
      <c r="L18" s="21">
        <v>7311.7759999999998</v>
      </c>
      <c r="M18" s="25" t="str">
        <f>+'[1]รับ 1114'!$D$21</f>
        <v>TOP 071014</v>
      </c>
      <c r="N18" s="21">
        <f t="shared" si="2"/>
        <v>93215.898300000117</v>
      </c>
      <c r="O18" s="21">
        <f t="shared" si="3"/>
        <v>93215.898300000117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1014</v>
      </c>
      <c r="I19" s="21">
        <v>12610.761999999999</v>
      </c>
      <c r="J19" s="25" t="str">
        <f>+'[1]รับ 1114'!$D$21</f>
        <v>TOP 071014</v>
      </c>
      <c r="K19" s="16"/>
      <c r="L19" s="21"/>
      <c r="M19" s="16"/>
      <c r="N19" s="21">
        <f t="shared" si="2"/>
        <v>80605.136300000115</v>
      </c>
      <c r="O19" s="21">
        <f t="shared" si="3"/>
        <v>80605.136300000115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983</v>
      </c>
      <c r="I20" s="21">
        <v>19681.025000000001</v>
      </c>
      <c r="J20" s="25" t="str">
        <f>+'[1]รับ 1114'!$D$21</f>
        <v>TOP 071014</v>
      </c>
      <c r="K20" s="16">
        <v>5700362426</v>
      </c>
      <c r="L20" s="21">
        <v>9491.3310000000001</v>
      </c>
      <c r="M20" s="25" t="str">
        <f>+'[1]รับ 1114'!$D$21</f>
        <v>TOP 071014</v>
      </c>
      <c r="N20" s="21">
        <f t="shared" si="2"/>
        <v>51432.780300000115</v>
      </c>
      <c r="O20" s="21">
        <f t="shared" si="3"/>
        <v>51432.780300000115</v>
      </c>
    </row>
    <row r="21" spans="1:15" ht="12" x14ac:dyDescent="0.2">
      <c r="A21" s="16"/>
      <c r="B21" s="22"/>
      <c r="C21" s="21"/>
      <c r="D21" s="137" t="s">
        <v>984</v>
      </c>
      <c r="E21" s="16" t="s">
        <v>32</v>
      </c>
      <c r="F21" s="25" t="str">
        <f>+'[1]รับ 1114'!$F$35</f>
        <v>GC 151014</v>
      </c>
      <c r="G21" s="21">
        <f>+'[1]รับ 1114'!$D$35</f>
        <v>15975.074000000001</v>
      </c>
      <c r="H21" s="137" t="s">
        <v>984</v>
      </c>
      <c r="I21" s="21">
        <v>10583.259</v>
      </c>
      <c r="J21" s="25" t="str">
        <f>+'[1]รับ 1114'!$D$21</f>
        <v>TOP 071014</v>
      </c>
      <c r="K21" s="16">
        <v>5700362426</v>
      </c>
      <c r="L21" s="21">
        <v>7388.5010000000002</v>
      </c>
      <c r="M21" s="25" t="str">
        <f>+'[1]รับ 1114'!$D$21</f>
        <v>TOP 071014</v>
      </c>
      <c r="N21" s="21">
        <f t="shared" si="2"/>
        <v>33461.02030000012</v>
      </c>
      <c r="O21" s="21">
        <f t="shared" si="3"/>
        <v>49436.094300000128</v>
      </c>
    </row>
    <row r="22" spans="1:15" ht="12" x14ac:dyDescent="0.2">
      <c r="A22" s="16"/>
      <c r="B22" s="22"/>
      <c r="C22" s="21"/>
      <c r="D22" s="137" t="s">
        <v>985</v>
      </c>
      <c r="E22" s="16" t="s">
        <v>32</v>
      </c>
      <c r="F22" s="25" t="str">
        <f>+'[1]รับ 1114'!$F$35</f>
        <v>GC 151014</v>
      </c>
      <c r="G22" s="21">
        <f>+'[1]รับ 1114'!$D$36</f>
        <v>15970.832</v>
      </c>
      <c r="H22" s="137" t="s">
        <v>985</v>
      </c>
      <c r="I22" s="21">
        <v>11808.7</v>
      </c>
      <c r="J22" s="25" t="str">
        <f>+'[1]รับ 1114'!$D$21</f>
        <v>TOP 071014</v>
      </c>
      <c r="K22" s="16">
        <v>5700362426</v>
      </c>
      <c r="L22" s="21">
        <v>7878.1940000000004</v>
      </c>
      <c r="M22" s="25" t="str">
        <f>+'[1]รับ 1114'!$D$21</f>
        <v>TOP 071014</v>
      </c>
      <c r="N22" s="21">
        <f t="shared" si="2"/>
        <v>13774.12630000012</v>
      </c>
      <c r="O22" s="21">
        <f t="shared" si="3"/>
        <v>45720.032300000123</v>
      </c>
    </row>
    <row r="23" spans="1:15" ht="12" x14ac:dyDescent="0.2">
      <c r="A23" s="16"/>
      <c r="B23" s="22"/>
      <c r="C23" s="21"/>
      <c r="D23" s="137" t="s">
        <v>986</v>
      </c>
      <c r="E23" s="16" t="s">
        <v>32</v>
      </c>
      <c r="F23" s="25" t="str">
        <f>+'[1]รับ 1114'!$F$35</f>
        <v>GC 151014</v>
      </c>
      <c r="G23" s="21">
        <f>+'[1]รับ 1114'!$D$37</f>
        <v>16697.070999993623</v>
      </c>
      <c r="H23" s="137" t="s">
        <v>986</v>
      </c>
      <c r="I23" s="21">
        <v>7194.773000000001</v>
      </c>
      <c r="J23" s="25" t="str">
        <f>+'[1]รับ 1114'!$D$21</f>
        <v>TOP 071014</v>
      </c>
      <c r="K23" s="16">
        <v>5700362426</v>
      </c>
      <c r="L23" s="21">
        <v>6579.3533000001189</v>
      </c>
      <c r="M23" s="25" t="str">
        <f>+'[1]รับ 1114'!$D$21</f>
        <v>TOP 071014</v>
      </c>
      <c r="N23" s="21">
        <f t="shared" si="2"/>
        <v>0</v>
      </c>
      <c r="O23" s="21">
        <f t="shared" si="3"/>
        <v>48642.976999993625</v>
      </c>
    </row>
    <row r="24" spans="1:15" ht="12" x14ac:dyDescent="0.2">
      <c r="A24" s="16"/>
      <c r="B24" s="22"/>
      <c r="C24" s="21"/>
      <c r="D24" s="137" t="s">
        <v>986</v>
      </c>
      <c r="E24" s="16" t="s">
        <v>32</v>
      </c>
      <c r="F24" s="25" t="str">
        <f>+'[1]รับ 1114'!$F$38</f>
        <v>TOP 241014</v>
      </c>
      <c r="G24" s="21">
        <f>+'[1]รับ 1114'!$D$38</f>
        <v>27223.338000006399</v>
      </c>
      <c r="H24" s="137" t="s">
        <v>986</v>
      </c>
      <c r="I24" s="21"/>
      <c r="J24" s="25"/>
      <c r="K24" s="16">
        <v>5700362445</v>
      </c>
      <c r="L24" s="21">
        <v>1082.7556999998801</v>
      </c>
      <c r="M24" s="25" t="str">
        <f>+'[1]รับ 1114'!$F$35</f>
        <v>GC 151014</v>
      </c>
      <c r="N24" s="21">
        <f>G21+G22+G23+N23-I24-L24</f>
        <v>47560.221299993747</v>
      </c>
      <c r="O24" s="21">
        <f t="shared" si="3"/>
        <v>74783.559300000154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1016</v>
      </c>
      <c r="I25" s="21">
        <v>18710.822</v>
      </c>
      <c r="J25" s="25" t="str">
        <f>+'[1]รับ 1114'!$F$35</f>
        <v>GC 151014</v>
      </c>
      <c r="K25" s="16"/>
      <c r="L25" s="21"/>
      <c r="M25" s="25"/>
      <c r="N25" s="21">
        <f t="shared" si="2"/>
        <v>28849.399299993747</v>
      </c>
      <c r="O25" s="21">
        <f t="shared" si="3"/>
        <v>56072.737300000153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987</v>
      </c>
      <c r="I26" s="21">
        <v>9806.0550000000003</v>
      </c>
      <c r="J26" s="25" t="str">
        <f>+'[1]รับ 1114'!$F$35</f>
        <v>GC 151014</v>
      </c>
      <c r="K26" s="16">
        <v>5700362445</v>
      </c>
      <c r="L26" s="21">
        <v>8685.42</v>
      </c>
      <c r="M26" s="25" t="str">
        <f>+'[1]รับ 1114'!$F$35</f>
        <v>GC 151014</v>
      </c>
      <c r="N26" s="21">
        <f t="shared" si="2"/>
        <v>10357.924299993747</v>
      </c>
      <c r="O26" s="21">
        <f t="shared" si="3"/>
        <v>37581.262300000155</v>
      </c>
    </row>
    <row r="27" spans="1:15" ht="12" x14ac:dyDescent="0.2">
      <c r="A27" s="16"/>
      <c r="B27" s="22"/>
      <c r="C27" s="21"/>
      <c r="D27" s="137" t="s">
        <v>1017</v>
      </c>
      <c r="E27" s="16" t="s">
        <v>32</v>
      </c>
      <c r="F27" s="25" t="str">
        <f>+'[1]รับ 1114'!$F$38</f>
        <v>TOP 241014</v>
      </c>
      <c r="G27" s="21">
        <f>+'[1]รับ 1114'!$D$39</f>
        <v>31943.796999999999</v>
      </c>
      <c r="H27" s="137" t="s">
        <v>1017</v>
      </c>
      <c r="I27" s="21">
        <v>10357.924299993747</v>
      </c>
      <c r="J27" s="25" t="str">
        <f>+'[1]รับ 1114'!$F$35</f>
        <v>GC 151014</v>
      </c>
      <c r="K27" s="16"/>
      <c r="L27" s="21"/>
      <c r="M27" s="25"/>
      <c r="N27" s="21">
        <f t="shared" si="2"/>
        <v>0</v>
      </c>
      <c r="O27" s="21">
        <f t="shared" si="3"/>
        <v>59167.135000006405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1017</v>
      </c>
      <c r="I28" s="21">
        <v>1791.2957000062499</v>
      </c>
      <c r="J28" s="25" t="str">
        <f>+'[1]รับ 1114'!$F$38</f>
        <v>TOP 241014</v>
      </c>
      <c r="K28" s="16"/>
      <c r="L28" s="21"/>
      <c r="M28" s="25"/>
      <c r="N28" s="21">
        <f>G24+G27+G30+G31+N27-I28-L28</f>
        <v>145226.07130000016</v>
      </c>
      <c r="O28" s="21">
        <f t="shared" si="3"/>
        <v>57375.839300000152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988</v>
      </c>
      <c r="I29" s="21">
        <v>21934.432000000001</v>
      </c>
      <c r="J29" s="25" t="str">
        <f>+'[1]รับ 1114'!$F$38</f>
        <v>TOP 241014</v>
      </c>
      <c r="K29" s="16">
        <v>5700362426</v>
      </c>
      <c r="L29" s="21">
        <v>9174.3590000000004</v>
      </c>
      <c r="M29" s="25" t="str">
        <f>+'[1]รับ 1114'!$F$38</f>
        <v>TOP 241014</v>
      </c>
      <c r="N29" s="21">
        <f t="shared" si="2"/>
        <v>114117.28030000016</v>
      </c>
      <c r="O29" s="21">
        <f t="shared" si="3"/>
        <v>26267.048300000151</v>
      </c>
    </row>
    <row r="30" spans="1:15" ht="12" x14ac:dyDescent="0.2">
      <c r="A30" s="16"/>
      <c r="B30" s="22"/>
      <c r="C30" s="21"/>
      <c r="D30" s="137" t="s">
        <v>989</v>
      </c>
      <c r="E30" s="16" t="s">
        <v>32</v>
      </c>
      <c r="F30" s="25" t="str">
        <f>+'[1]รับ 1114'!$F$38</f>
        <v>TOP 241014</v>
      </c>
      <c r="G30" s="21">
        <f>+'[1]รับ 1114'!$D$40</f>
        <v>43928.622000000003</v>
      </c>
      <c r="H30" s="137" t="s">
        <v>989</v>
      </c>
      <c r="I30" s="21">
        <v>11300.727999999999</v>
      </c>
      <c r="J30" s="25" t="str">
        <f>+'[1]รับ 1114'!$F$38</f>
        <v>TOP 241014</v>
      </c>
      <c r="K30" s="16">
        <v>5700362426</v>
      </c>
      <c r="L30" s="21">
        <v>9152.598</v>
      </c>
      <c r="M30" s="25" t="str">
        <f>+'[1]รับ 1114'!$F$38</f>
        <v>TOP 241014</v>
      </c>
      <c r="N30" s="21">
        <f t="shared" si="2"/>
        <v>93663.954300000158</v>
      </c>
      <c r="O30" s="21">
        <f t="shared" si="3"/>
        <v>49742.344300000157</v>
      </c>
    </row>
    <row r="31" spans="1:15" ht="12" x14ac:dyDescent="0.2">
      <c r="A31" s="16"/>
      <c r="B31" s="22"/>
      <c r="C31" s="21"/>
      <c r="D31" s="137" t="s">
        <v>990</v>
      </c>
      <c r="E31" s="16" t="s">
        <v>32</v>
      </c>
      <c r="F31" s="25" t="str">
        <f>+'[1]รับ 1114'!$F$38</f>
        <v>TOP 241014</v>
      </c>
      <c r="G31" s="21">
        <f>+'[1]รับ 1114'!$D$41</f>
        <v>43921.61</v>
      </c>
      <c r="H31" s="137" t="s">
        <v>990</v>
      </c>
      <c r="I31" s="21">
        <v>12143.600999999999</v>
      </c>
      <c r="J31" s="25" t="str">
        <f>+'[1]รับ 1114'!$F$38</f>
        <v>TOP 241014</v>
      </c>
      <c r="K31" s="16">
        <v>5700362426</v>
      </c>
      <c r="L31" s="21">
        <v>8211.0720000000001</v>
      </c>
      <c r="M31" s="25" t="str">
        <f>+'[1]รับ 1114'!$F$38</f>
        <v>TOP 241014</v>
      </c>
      <c r="N31" s="21">
        <f t="shared" si="2"/>
        <v>73309.281300000162</v>
      </c>
      <c r="O31" s="21">
        <f t="shared" si="3"/>
        <v>73309.281300000162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991</v>
      </c>
      <c r="I32" s="21">
        <v>9296.3159999999989</v>
      </c>
      <c r="J32" s="25" t="str">
        <f>+'[1]รับ 1114'!$F$38</f>
        <v>TOP 241014</v>
      </c>
      <c r="K32" s="16">
        <v>5700362426</v>
      </c>
      <c r="L32" s="21">
        <v>7968.558</v>
      </c>
      <c r="M32" s="25" t="str">
        <f>+'[1]รับ 1114'!$F$38</f>
        <v>TOP 241014</v>
      </c>
      <c r="N32" s="21">
        <f t="shared" si="2"/>
        <v>56044.407300000166</v>
      </c>
      <c r="O32" s="21">
        <f t="shared" si="3"/>
        <v>56044.407300000166</v>
      </c>
    </row>
    <row r="33" spans="1:15" ht="12" x14ac:dyDescent="0.2">
      <c r="A33" s="16"/>
      <c r="B33" s="22"/>
      <c r="C33" s="21"/>
      <c r="D33" s="137" t="s">
        <v>1018</v>
      </c>
      <c r="E33" s="16" t="s">
        <v>32</v>
      </c>
      <c r="F33" s="25" t="str">
        <f>+'[1]รับ 1114'!$F$42</f>
        <v>TOP 011114</v>
      </c>
      <c r="G33" s="21">
        <f>+'[1]รับ 1114'!$D$42</f>
        <v>43905.487999999998</v>
      </c>
      <c r="H33" s="137" t="s">
        <v>1018</v>
      </c>
      <c r="I33" s="21">
        <v>16512.595000000001</v>
      </c>
      <c r="J33" s="25" t="str">
        <f>+'[1]รับ 1114'!$F$38</f>
        <v>TOP 241014</v>
      </c>
      <c r="K33" s="16"/>
      <c r="L33" s="21"/>
      <c r="M33" s="25"/>
      <c r="N33" s="21">
        <f t="shared" si="2"/>
        <v>39531.812300000165</v>
      </c>
      <c r="O33" s="21">
        <f t="shared" si="3"/>
        <v>83437.300300000163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992</v>
      </c>
      <c r="I34" s="21">
        <v>10745.757</v>
      </c>
      <c r="J34" s="25" t="str">
        <f>+'[1]รับ 1114'!$F$38</f>
        <v>TOP 241014</v>
      </c>
      <c r="K34" s="16">
        <v>5700362426</v>
      </c>
      <c r="L34" s="21">
        <v>6562.2910000000002</v>
      </c>
      <c r="M34" s="25" t="str">
        <f>+'[1]รับ 1114'!$F$38</f>
        <v>TOP 241014</v>
      </c>
      <c r="N34" s="21">
        <f t="shared" si="2"/>
        <v>22223.764300000166</v>
      </c>
      <c r="O34" s="21">
        <f t="shared" si="3"/>
        <v>66129.252300000167</v>
      </c>
    </row>
    <row r="35" spans="1:15" ht="12" x14ac:dyDescent="0.2">
      <c r="A35" s="16"/>
      <c r="B35" s="22"/>
      <c r="C35" s="21"/>
      <c r="D35" s="137" t="s">
        <v>1019</v>
      </c>
      <c r="E35" s="16" t="s">
        <v>32</v>
      </c>
      <c r="F35" s="25" t="str">
        <f>+'[1]รับ 1114'!$F$43</f>
        <v>TOP 021114</v>
      </c>
      <c r="G35" s="21">
        <f>+'[1]รับ 1114'!$D$43</f>
        <v>43916.23</v>
      </c>
      <c r="H35" s="137" t="s">
        <v>1019</v>
      </c>
      <c r="I35" s="21">
        <v>12399.257</v>
      </c>
      <c r="J35" s="25" t="str">
        <f>+'[1]รับ 1114'!$F$38</f>
        <v>TOP 241014</v>
      </c>
      <c r="K35" s="16"/>
      <c r="L35" s="21"/>
      <c r="M35" s="25"/>
      <c r="N35" s="21">
        <f t="shared" si="2"/>
        <v>9824.5073000001667</v>
      </c>
      <c r="O35" s="21">
        <f t="shared" si="3"/>
        <v>97646.22530000018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993</v>
      </c>
      <c r="I36" s="21">
        <v>9824.5073000001667</v>
      </c>
      <c r="J36" s="25" t="str">
        <f>+'[1]รับ 1114'!$F$38</f>
        <v>TOP 241014</v>
      </c>
      <c r="K36" s="16"/>
      <c r="L36" s="21"/>
      <c r="M36" s="25"/>
      <c r="N36" s="21">
        <f t="shared" si="2"/>
        <v>0</v>
      </c>
      <c r="O36" s="21">
        <f t="shared" si="3"/>
        <v>87821.718000000008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993</v>
      </c>
      <c r="I37" s="21">
        <v>10631.4546999998</v>
      </c>
      <c r="J37" s="25" t="str">
        <f>+'[1]รับ 1114'!$F$42</f>
        <v>TOP 011114</v>
      </c>
      <c r="K37" s="16">
        <v>5700362426</v>
      </c>
      <c r="L37" s="21">
        <v>6061.9920000000002</v>
      </c>
      <c r="M37" s="25" t="str">
        <f>+'[1]รับ 1114'!$F$42</f>
        <v>TOP 011114</v>
      </c>
      <c r="N37" s="21">
        <f>G33+N36-I37-L37</f>
        <v>27212.041300000201</v>
      </c>
      <c r="O37" s="21">
        <f t="shared" si="3"/>
        <v>71128.271300000211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994</v>
      </c>
      <c r="I38" s="21">
        <v>9817.0249999999996</v>
      </c>
      <c r="J38" s="25" t="str">
        <f>+'[1]รับ 1114'!$F$42</f>
        <v>TOP 011114</v>
      </c>
      <c r="K38" s="16">
        <v>5700362426</v>
      </c>
      <c r="L38" s="21">
        <v>8247.98</v>
      </c>
      <c r="M38" s="25" t="str">
        <f>+'[1]รับ 1114'!$F$42</f>
        <v>TOP 011114</v>
      </c>
      <c r="N38" s="21">
        <f t="shared" si="2"/>
        <v>9147.0363000001998</v>
      </c>
      <c r="O38" s="21">
        <f t="shared" si="3"/>
        <v>53063.266300000207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995</v>
      </c>
      <c r="I39" s="21">
        <v>9147.0363000001998</v>
      </c>
      <c r="J39" s="25" t="str">
        <f>+'[1]รับ 1114'!$F$42</f>
        <v>TOP 011114</v>
      </c>
      <c r="K39" s="16"/>
      <c r="L39" s="21"/>
      <c r="M39" s="25"/>
      <c r="N39" s="21">
        <f t="shared" si="2"/>
        <v>0</v>
      </c>
      <c r="O39" s="21">
        <f t="shared" si="3"/>
        <v>43916.23000000001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995</v>
      </c>
      <c r="I40" s="21">
        <v>11926.137699999799</v>
      </c>
      <c r="J40" s="25" t="str">
        <f>+'[1]รับ 1114'!$F$43</f>
        <v>TOP 021114</v>
      </c>
      <c r="K40" s="16">
        <v>5700362426</v>
      </c>
      <c r="L40" s="21">
        <v>6855.8270000000002</v>
      </c>
      <c r="M40" s="25" t="str">
        <f>+'[1]รับ 1114'!$F$43</f>
        <v>TOP 021114</v>
      </c>
      <c r="N40" s="21">
        <f>G35+G41+G42+N39-I40-L40</f>
        <v>112953.75030000019</v>
      </c>
      <c r="O40" s="21">
        <f t="shared" si="3"/>
        <v>25134.26530000021</v>
      </c>
    </row>
    <row r="41" spans="1:15" ht="12" x14ac:dyDescent="0.2">
      <c r="A41" s="16"/>
      <c r="B41" s="22"/>
      <c r="C41" s="21"/>
      <c r="D41" s="137" t="s">
        <v>1020</v>
      </c>
      <c r="E41" s="16" t="s">
        <v>32</v>
      </c>
      <c r="F41" s="25" t="str">
        <f>+'[1]รับ 1114'!$F$43</f>
        <v>TOP 021114</v>
      </c>
      <c r="G41" s="21">
        <f>+'[1]รับ 1114'!$D$44</f>
        <v>43883.688000000002</v>
      </c>
      <c r="H41" s="137" t="s">
        <v>1020</v>
      </c>
      <c r="I41" s="21">
        <v>12938.847000000002</v>
      </c>
      <c r="J41" s="25" t="str">
        <f>+'[1]รับ 1114'!$F$43</f>
        <v>TOP 021114</v>
      </c>
      <c r="K41" s="16"/>
      <c r="L41" s="21"/>
      <c r="M41" s="16"/>
      <c r="N41" s="21">
        <f t="shared" si="2"/>
        <v>100014.90330000018</v>
      </c>
      <c r="O41" s="21">
        <f t="shared" si="3"/>
        <v>56079.10630000021</v>
      </c>
    </row>
    <row r="42" spans="1:15" ht="12" x14ac:dyDescent="0.2">
      <c r="A42" s="16"/>
      <c r="B42" s="22"/>
      <c r="C42" s="21"/>
      <c r="D42" s="137" t="s">
        <v>996</v>
      </c>
      <c r="E42" s="16" t="s">
        <v>32</v>
      </c>
      <c r="F42" s="25" t="str">
        <f>+'[1]รับ 1114'!$F$43</f>
        <v>TOP 021114</v>
      </c>
      <c r="G42" s="21">
        <f>+'[1]รับ 1114'!$D$45</f>
        <v>43935.796999999999</v>
      </c>
      <c r="H42" s="137" t="s">
        <v>996</v>
      </c>
      <c r="I42" s="21">
        <v>14806.403</v>
      </c>
      <c r="J42" s="25" t="str">
        <f>+'[1]รับ 1114'!$F$43</f>
        <v>TOP 021114</v>
      </c>
      <c r="K42" s="16">
        <v>5700362426</v>
      </c>
      <c r="L42" s="21">
        <v>9369.9599999999991</v>
      </c>
      <c r="M42" s="25" t="str">
        <f>+'[1]รับ 1114'!$F$43</f>
        <v>TOP 021114</v>
      </c>
      <c r="N42" s="21">
        <f t="shared" si="2"/>
        <v>75838.540300000168</v>
      </c>
      <c r="O42" s="21">
        <f t="shared" si="3"/>
        <v>75838.540300000197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997</v>
      </c>
      <c r="I43" s="21">
        <v>11381.057000000001</v>
      </c>
      <c r="J43" s="25" t="str">
        <f>+'[1]รับ 1114'!$F$43</f>
        <v>TOP 021114</v>
      </c>
      <c r="K43" s="16">
        <v>5700362426</v>
      </c>
      <c r="L43" s="21">
        <v>8455.2780000000002</v>
      </c>
      <c r="M43" s="25" t="str">
        <f>+'[1]รับ 1114'!$F$43</f>
        <v>TOP 021114</v>
      </c>
      <c r="N43" s="21">
        <f t="shared" si="2"/>
        <v>56002.205300000169</v>
      </c>
      <c r="O43" s="21">
        <f t="shared" si="3"/>
        <v>56002.205300000198</v>
      </c>
    </row>
    <row r="44" spans="1:15" ht="12" x14ac:dyDescent="0.2">
      <c r="A44" s="16"/>
      <c r="B44" s="22"/>
      <c r="C44" s="21"/>
      <c r="D44" s="137" t="s">
        <v>1022</v>
      </c>
      <c r="E44" s="16" t="s">
        <v>32</v>
      </c>
      <c r="F44" s="25" t="str">
        <f>+'[1]รับ 1114'!$F$46</f>
        <v>TOP 091114</v>
      </c>
      <c r="G44" s="21">
        <f>+'[1]รับ 1114'!$D$46</f>
        <v>15963.369000000001</v>
      </c>
      <c r="H44" s="137" t="s">
        <v>1022</v>
      </c>
      <c r="I44" s="21">
        <v>11239.740000000002</v>
      </c>
      <c r="J44" s="25" t="str">
        <f>+'[1]รับ 1114'!$F$43</f>
        <v>TOP 021114</v>
      </c>
      <c r="K44" s="16"/>
      <c r="L44" s="21"/>
      <c r="M44" s="25"/>
      <c r="N44" s="21">
        <f t="shared" si="2"/>
        <v>44762.465300000171</v>
      </c>
      <c r="O44" s="21">
        <f t="shared" si="3"/>
        <v>60725.834300000191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ref="N45:N52" si="4">+N44-I45-L45</f>
        <v>44762.465300000171</v>
      </c>
      <c r="O45" s="21">
        <f t="shared" ref="O45:O52" si="5">O44+G45-I45-L45</f>
        <v>60725.834300000191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4"/>
        <v>44762.465300000171</v>
      </c>
      <c r="O46" s="21">
        <f t="shared" si="5"/>
        <v>60725.834300000191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4"/>
        <v>44762.465300000171</v>
      </c>
      <c r="O47" s="21">
        <f t="shared" si="5"/>
        <v>60725.834300000191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4"/>
        <v>44762.465300000171</v>
      </c>
      <c r="O48" s="21">
        <f t="shared" si="5"/>
        <v>60725.834300000191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4"/>
        <v>44762.465300000171</v>
      </c>
      <c r="O49" s="21">
        <f t="shared" si="5"/>
        <v>60725.834300000191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4"/>
        <v>44762.465300000171</v>
      </c>
      <c r="O50" s="21">
        <f t="shared" si="5"/>
        <v>60725.834300000191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4"/>
        <v>44762.465300000171</v>
      </c>
      <c r="O51" s="21">
        <f t="shared" si="5"/>
        <v>60725.834300000191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4"/>
        <v>44762.465300000171</v>
      </c>
      <c r="O52" s="21">
        <f t="shared" si="5"/>
        <v>60725.834300000191</v>
      </c>
    </row>
    <row r="53" spans="1:16" x14ac:dyDescent="0.15">
      <c r="A53" s="32"/>
      <c r="B53" s="32"/>
      <c r="C53" s="33">
        <f>SUM(C7:C45)</f>
        <v>75909.412300000113</v>
      </c>
      <c r="D53" s="32"/>
      <c r="E53" s="32"/>
      <c r="F53" s="32"/>
      <c r="G53" s="33">
        <f>SUM(G7:G51)</f>
        <v>523116.49200000003</v>
      </c>
      <c r="H53" s="34"/>
      <c r="I53" s="33">
        <f>SUM(I7:I51)</f>
        <v>377972.57499999995</v>
      </c>
      <c r="J53" s="32"/>
      <c r="K53" s="32"/>
      <c r="L53" s="33">
        <f>SUM(L9:L51)</f>
        <v>160327.49499999997</v>
      </c>
      <c r="M53" s="32"/>
      <c r="N53" s="35"/>
      <c r="O53" s="36">
        <f>C53+G53-I53-L53</f>
        <v>60725.83430000025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538300.06999999995</v>
      </c>
      <c r="M54" s="55"/>
      <c r="N54" s="47">
        <f>+N52</f>
        <v>44762.465300000171</v>
      </c>
      <c r="O54" s="48" t="s">
        <v>1025</v>
      </c>
    </row>
    <row r="55" spans="1:16" x14ac:dyDescent="0.15">
      <c r="A55" s="49"/>
      <c r="B55" s="148"/>
      <c r="C55" s="54"/>
      <c r="D55" s="148"/>
      <c r="E55" s="39"/>
      <c r="F55" s="40"/>
      <c r="G55" s="41"/>
      <c r="H55" s="42"/>
      <c r="I55" s="43"/>
      <c r="J55" s="52"/>
      <c r="K55" s="52"/>
      <c r="L55" s="46"/>
      <c r="M55" s="44"/>
      <c r="N55" s="47">
        <f>+G44</f>
        <v>15963.369000000001</v>
      </c>
      <c r="O55" s="48" t="str">
        <f>+F44</f>
        <v>TOP 091114</v>
      </c>
    </row>
    <row r="56" spans="1:16" x14ac:dyDescent="0.15">
      <c r="A56" s="49"/>
      <c r="B56" s="148"/>
      <c r="C56" s="54"/>
      <c r="D56" s="148"/>
      <c r="E56" s="39"/>
      <c r="F56" s="40"/>
      <c r="G56" s="41"/>
      <c r="H56" s="42"/>
      <c r="I56" s="43"/>
      <c r="J56" s="52"/>
      <c r="K56" s="52"/>
      <c r="L56" s="46"/>
      <c r="M56" s="44"/>
      <c r="N56" s="47"/>
      <c r="O56" s="48"/>
    </row>
    <row r="57" spans="1:16" x14ac:dyDescent="0.15">
      <c r="A57" s="49"/>
      <c r="B57" s="148"/>
      <c r="C57" s="54"/>
      <c r="D57" s="148"/>
      <c r="E57" s="39"/>
      <c r="F57" s="40"/>
      <c r="G57" s="41"/>
      <c r="H57" s="42"/>
      <c r="I57" s="43"/>
      <c r="J57" s="52"/>
      <c r="K57" s="52"/>
      <c r="L57" s="46"/>
      <c r="M57" s="44"/>
      <c r="N57" s="47"/>
      <c r="O57" s="48"/>
    </row>
    <row r="58" spans="1:16" ht="11.25" customHeight="1" x14ac:dyDescent="0.15">
      <c r="A58" s="49"/>
      <c r="B58" s="148"/>
      <c r="C58" s="54"/>
      <c r="D58" s="148"/>
      <c r="E58" s="39"/>
      <c r="F58" s="40"/>
      <c r="G58" s="41"/>
      <c r="H58" s="42"/>
      <c r="I58" s="43"/>
      <c r="J58" s="52"/>
      <c r="K58" s="52"/>
      <c r="L58" s="46"/>
      <c r="M58" s="44"/>
      <c r="N58" s="47"/>
      <c r="O58" s="48"/>
    </row>
    <row r="59" spans="1:16" x14ac:dyDescent="0.15">
      <c r="A59" s="49"/>
      <c r="B59" s="148"/>
      <c r="C59" s="54"/>
      <c r="D59" s="148"/>
      <c r="E59" s="39"/>
      <c r="F59" s="40"/>
      <c r="G59" s="41"/>
      <c r="H59" s="42"/>
      <c r="I59" s="43"/>
      <c r="J59" s="52"/>
      <c r="K59" s="52"/>
      <c r="L59" s="46"/>
      <c r="M59" s="44"/>
      <c r="N59" s="36" t="s">
        <v>48</v>
      </c>
      <c r="O59" s="53">
        <f>SUM(N54:N58)</f>
        <v>60725.83430000017</v>
      </c>
    </row>
    <row r="60" spans="1:16" x14ac:dyDescent="0.15">
      <c r="A60" s="49"/>
      <c r="B60" s="148"/>
      <c r="C60" s="54"/>
      <c r="D60" s="148"/>
      <c r="E60" s="39"/>
      <c r="F60" s="40"/>
      <c r="G60" s="41"/>
      <c r="H60" s="42"/>
      <c r="I60" s="43"/>
      <c r="J60" s="52"/>
      <c r="K60" s="52"/>
      <c r="L60" s="46"/>
      <c r="M60" s="44"/>
      <c r="N60" s="46"/>
      <c r="O60" s="52">
        <f>+O53-O59</f>
        <v>8.0035533756017685E-11</v>
      </c>
    </row>
    <row r="61" spans="1:16" x14ac:dyDescent="0.15">
      <c r="A61" s="49"/>
      <c r="B61" s="148"/>
      <c r="C61" s="54"/>
      <c r="D61" s="148"/>
      <c r="E61" s="39"/>
      <c r="F61" s="40"/>
      <c r="G61" s="41"/>
      <c r="H61" s="42"/>
      <c r="I61" s="43"/>
      <c r="J61" s="52"/>
      <c r="K61" s="52"/>
      <c r="L61" s="46"/>
      <c r="M61" s="44"/>
      <c r="N61" s="46"/>
      <c r="O61" s="46"/>
    </row>
    <row r="62" spans="1:16" x14ac:dyDescent="0.15">
      <c r="A62" s="49" t="s">
        <v>1027</v>
      </c>
      <c r="B62" s="148" t="s">
        <v>1030</v>
      </c>
      <c r="C62" s="54"/>
      <c r="D62" s="148"/>
      <c r="E62" s="39" t="s">
        <v>45</v>
      </c>
      <c r="F62" s="40">
        <v>13490305.77</v>
      </c>
      <c r="G62" s="41" t="s">
        <v>46</v>
      </c>
      <c r="H62" s="42">
        <v>41940</v>
      </c>
      <c r="I62" s="43" t="s">
        <v>47</v>
      </c>
      <c r="J62" s="52">
        <v>9768.1756999998797</v>
      </c>
      <c r="K62" s="52"/>
      <c r="L62" s="46"/>
      <c r="M62" s="44"/>
      <c r="N62" s="55"/>
      <c r="O62" s="56"/>
    </row>
    <row r="63" spans="1:16" s="3" customFormat="1" ht="12" thickBot="1" x14ac:dyDescent="0.2">
      <c r="A63" s="49"/>
      <c r="B63" s="148"/>
      <c r="C63" s="54"/>
      <c r="D63" s="148"/>
      <c r="E63" s="39"/>
      <c r="F63" s="40"/>
      <c r="G63" s="41"/>
      <c r="H63" s="42"/>
      <c r="I63" s="43"/>
      <c r="J63" s="62">
        <f>SUM(J62)</f>
        <v>9768.1756999998797</v>
      </c>
      <c r="K63" s="52"/>
      <c r="L63" s="46"/>
      <c r="M63" s="5"/>
      <c r="P63" s="5"/>
    </row>
    <row r="64" spans="1:16" s="3" customFormat="1" ht="12" thickTop="1" x14ac:dyDescent="0.15">
      <c r="A64" s="49" t="s">
        <v>952</v>
      </c>
      <c r="B64" s="148" t="s">
        <v>1031</v>
      </c>
      <c r="C64" s="54"/>
      <c r="D64" s="148"/>
      <c r="E64" s="39" t="s">
        <v>45</v>
      </c>
      <c r="F64" s="40">
        <v>17320607.780000001</v>
      </c>
      <c r="G64" s="41" t="s">
        <v>46</v>
      </c>
      <c r="H64" s="42">
        <v>41920</v>
      </c>
      <c r="I64" s="43" t="s">
        <v>47</v>
      </c>
      <c r="J64" s="52">
        <v>26470.049300000108</v>
      </c>
      <c r="K64" s="52"/>
      <c r="L64" s="46"/>
      <c r="M64" s="5"/>
      <c r="P64" s="5"/>
    </row>
    <row r="65" spans="1:16" s="3" customFormat="1" x14ac:dyDescent="0.15">
      <c r="A65" s="49" t="s">
        <v>1026</v>
      </c>
      <c r="B65" s="148" t="s">
        <v>1032</v>
      </c>
      <c r="C65" s="54"/>
      <c r="D65" s="148"/>
      <c r="E65" s="39" t="s">
        <v>45</v>
      </c>
      <c r="F65" s="40">
        <v>22369598.280000001</v>
      </c>
      <c r="G65" s="41" t="s">
        <v>46</v>
      </c>
      <c r="H65" s="42">
        <v>41929</v>
      </c>
      <c r="I65" s="43" t="s">
        <v>47</v>
      </c>
      <c r="J65" s="52">
        <v>44029.35500000001</v>
      </c>
      <c r="K65" s="44"/>
      <c r="L65" s="46"/>
      <c r="M65" s="5"/>
      <c r="P65" s="5"/>
    </row>
    <row r="66" spans="1:16" x14ac:dyDescent="0.15">
      <c r="A66" s="49" t="s">
        <v>1028</v>
      </c>
      <c r="B66" s="148" t="s">
        <v>1033</v>
      </c>
      <c r="C66" s="54"/>
      <c r="D66" s="148"/>
      <c r="E66" s="39" t="s">
        <v>45</v>
      </c>
      <c r="F66" s="40">
        <v>32014964.27</v>
      </c>
      <c r="G66" s="41" t="s">
        <v>46</v>
      </c>
      <c r="H66" s="42">
        <v>41946</v>
      </c>
      <c r="I66" s="43" t="s">
        <v>47</v>
      </c>
      <c r="J66" s="52">
        <v>41068.877999999997</v>
      </c>
      <c r="K66" s="44"/>
      <c r="L66" s="46"/>
    </row>
    <row r="67" spans="1:16" s="4" customFormat="1" x14ac:dyDescent="0.15">
      <c r="A67" s="49" t="s">
        <v>1029</v>
      </c>
      <c r="B67" s="148" t="s">
        <v>1034</v>
      </c>
      <c r="C67" s="54"/>
      <c r="D67" s="148"/>
      <c r="E67" s="39" t="s">
        <v>45</v>
      </c>
      <c r="F67" s="40">
        <v>27500935.120000001</v>
      </c>
      <c r="G67" s="41" t="s">
        <v>46</v>
      </c>
      <c r="H67" s="42">
        <v>41954</v>
      </c>
      <c r="I67" s="43" t="s">
        <v>47</v>
      </c>
      <c r="J67" s="52">
        <v>14309.972</v>
      </c>
      <c r="K67" s="60"/>
      <c r="L67" s="46"/>
      <c r="M67" s="5"/>
      <c r="N67" s="3"/>
      <c r="O67" s="3"/>
      <c r="P67" s="5"/>
    </row>
    <row r="68" spans="1:16" s="4" customFormat="1" x14ac:dyDescent="0.15">
      <c r="A68" s="49" t="s">
        <v>1025</v>
      </c>
      <c r="B68" s="148" t="s">
        <v>1035</v>
      </c>
      <c r="C68" s="54"/>
      <c r="D68" s="148"/>
      <c r="E68" s="39" t="s">
        <v>45</v>
      </c>
      <c r="F68" s="40">
        <v>11316904.02</v>
      </c>
      <c r="G68" s="41" t="s">
        <v>46</v>
      </c>
      <c r="H68" s="42">
        <v>41955</v>
      </c>
      <c r="I68" s="43" t="s">
        <v>47</v>
      </c>
      <c r="J68" s="52">
        <v>24681.065000000002</v>
      </c>
      <c r="K68" s="60"/>
      <c r="L68" s="46"/>
      <c r="M68" s="5"/>
      <c r="N68" s="3"/>
      <c r="O68" s="3"/>
      <c r="P68" s="5"/>
    </row>
    <row r="69" spans="1:16" ht="12" thickBot="1" x14ac:dyDescent="0.2">
      <c r="A69" s="38"/>
      <c r="B69" s="148"/>
      <c r="C69" s="148"/>
      <c r="D69" s="148"/>
      <c r="E69" s="39"/>
      <c r="F69" s="40"/>
      <c r="G69" s="41"/>
      <c r="H69" s="42"/>
      <c r="I69" s="9"/>
      <c r="J69" s="62">
        <f>SUM(J64:J68)</f>
        <v>150559.31930000009</v>
      </c>
    </row>
    <row r="70" spans="1:16" ht="12" thickTop="1" x14ac:dyDescent="0.15">
      <c r="A70" s="38"/>
      <c r="B70" s="148"/>
      <c r="C70" s="148"/>
      <c r="D70" s="148"/>
      <c r="E70" s="39"/>
      <c r="F70" s="40"/>
      <c r="G70" s="41"/>
      <c r="H70" s="42"/>
      <c r="I70" s="9"/>
      <c r="J70" s="52"/>
    </row>
    <row r="71" spans="1:16" x14ac:dyDescent="0.15">
      <c r="A71" s="38" t="s">
        <v>49</v>
      </c>
      <c r="B71" s="49" t="s">
        <v>8</v>
      </c>
      <c r="C71" s="101" t="s">
        <v>87</v>
      </c>
      <c r="D71" s="101" t="s">
        <v>146</v>
      </c>
      <c r="E71" s="49" t="s">
        <v>51</v>
      </c>
      <c r="F71" s="49" t="s">
        <v>52</v>
      </c>
      <c r="G71" s="40" t="s">
        <v>15</v>
      </c>
      <c r="H71" s="42"/>
      <c r="I71" s="9"/>
      <c r="J71" s="52"/>
    </row>
    <row r="72" spans="1:16" x14ac:dyDescent="0.15">
      <c r="A72" s="49" t="s">
        <v>1027</v>
      </c>
      <c r="B72" s="43">
        <v>9768</v>
      </c>
      <c r="C72" s="57">
        <v>20.3813</v>
      </c>
      <c r="D72" s="58">
        <f>+B72*C72</f>
        <v>199084.53839999999</v>
      </c>
      <c r="E72" s="58">
        <f>+D72*1%</f>
        <v>1990.845384</v>
      </c>
      <c r="F72" s="58">
        <f>+E72*0.1</f>
        <v>199.08453840000001</v>
      </c>
      <c r="G72" s="59">
        <f>+E72+F72</f>
        <v>2189.9299224000001</v>
      </c>
      <c r="H72" s="42"/>
      <c r="I72" s="9"/>
      <c r="J72" s="52"/>
    </row>
    <row r="73" spans="1:16" ht="12" thickBot="1" x14ac:dyDescent="0.2">
      <c r="A73" s="49"/>
      <c r="B73" s="102">
        <f>SUM(B72)</f>
        <v>9768</v>
      </c>
      <c r="C73" s="148"/>
      <c r="D73" s="148"/>
      <c r="E73" s="103">
        <f>SUM(E72)</f>
        <v>1990.845384</v>
      </c>
      <c r="F73" s="103">
        <f t="shared" ref="F73" si="6">SUM(F72)</f>
        <v>199.08453840000001</v>
      </c>
      <c r="G73" s="103">
        <f t="shared" ref="G73" si="7">SUM(G72)</f>
        <v>2189.9299224000001</v>
      </c>
      <c r="H73" s="42"/>
      <c r="I73" s="9"/>
      <c r="J73" s="52"/>
    </row>
    <row r="74" spans="1:16" ht="12" thickTop="1" x14ac:dyDescent="0.15">
      <c r="A74" s="49" t="s">
        <v>952</v>
      </c>
      <c r="B74" s="43">
        <v>26470</v>
      </c>
      <c r="C74" s="57">
        <v>22.825299999999999</v>
      </c>
      <c r="D74" s="58">
        <f>+B74*C74</f>
        <v>604185.69099999999</v>
      </c>
      <c r="E74" s="58">
        <f>+D74*1%</f>
        <v>6041.8569100000004</v>
      </c>
      <c r="F74" s="58">
        <f>+E74*0.1</f>
        <v>604.18569100000002</v>
      </c>
      <c r="G74" s="59">
        <f>+E74+F74</f>
        <v>6646.0426010000001</v>
      </c>
      <c r="J74" s="52"/>
    </row>
    <row r="75" spans="1:16" x14ac:dyDescent="0.15">
      <c r="A75" s="49" t="s">
        <v>1026</v>
      </c>
      <c r="B75" s="43">
        <v>44029</v>
      </c>
      <c r="C75" s="57">
        <v>22.4528</v>
      </c>
      <c r="D75" s="58">
        <f>+B75*C75</f>
        <v>988574.33120000002</v>
      </c>
      <c r="E75" s="58">
        <f>+D75*1%</f>
        <v>9885.7433120000005</v>
      </c>
      <c r="F75" s="58">
        <f>+E75*0.1</f>
        <v>988.57433120000007</v>
      </c>
      <c r="G75" s="59">
        <f>+E75+F75</f>
        <v>10874.3176432</v>
      </c>
      <c r="K75" s="60"/>
    </row>
    <row r="76" spans="1:16" x14ac:dyDescent="0.15">
      <c r="A76" s="49" t="s">
        <v>1028</v>
      </c>
      <c r="B76" s="43">
        <v>41069</v>
      </c>
      <c r="C76" s="57">
        <v>20.606300000000001</v>
      </c>
      <c r="D76" s="58">
        <f>+B76*C76</f>
        <v>846280.13470000005</v>
      </c>
      <c r="E76" s="58">
        <f>+D76*1%</f>
        <v>8462.8013470000005</v>
      </c>
      <c r="F76" s="58">
        <f>+E76*0.1</f>
        <v>846.28013470000008</v>
      </c>
      <c r="G76" s="59">
        <f>+E76+F76</f>
        <v>9309.0814817000009</v>
      </c>
      <c r="K76" s="60"/>
    </row>
    <row r="77" spans="1:16" x14ac:dyDescent="0.15">
      <c r="A77" s="49" t="s">
        <v>1029</v>
      </c>
      <c r="B77" s="43">
        <v>14310</v>
      </c>
      <c r="C77" s="57">
        <v>20.9908</v>
      </c>
      <c r="D77" s="58">
        <f>+B77*C77</f>
        <v>300378.348</v>
      </c>
      <c r="E77" s="58">
        <f>+D77*1%</f>
        <v>3003.7834800000001</v>
      </c>
      <c r="F77" s="58">
        <f>+E77*0.1</f>
        <v>300.37834800000002</v>
      </c>
      <c r="G77" s="59">
        <f>+E77+F77</f>
        <v>3304.1618280000002</v>
      </c>
      <c r="K77" s="60"/>
    </row>
    <row r="78" spans="1:16" x14ac:dyDescent="0.15">
      <c r="A78" s="49" t="s">
        <v>1025</v>
      </c>
      <c r="B78" s="43">
        <v>24681</v>
      </c>
      <c r="C78" s="57">
        <v>20.952200000000001</v>
      </c>
      <c r="D78" s="58">
        <f>+B78*C78</f>
        <v>517121.24820000003</v>
      </c>
      <c r="E78" s="58">
        <f>+D78*1%</f>
        <v>5171.2124820000008</v>
      </c>
      <c r="F78" s="58">
        <f>+E78*0.1</f>
        <v>517.12124820000008</v>
      </c>
      <c r="G78" s="59">
        <f>+E78+F78</f>
        <v>5688.3337302000009</v>
      </c>
      <c r="K78" s="60"/>
    </row>
    <row r="79" spans="1:16" ht="12" thickBot="1" x14ac:dyDescent="0.2">
      <c r="A79" s="38"/>
      <c r="B79" s="102">
        <f>SUM(B74:B78)</f>
        <v>150559</v>
      </c>
      <c r="C79" s="148"/>
      <c r="D79" s="148"/>
      <c r="E79" s="103">
        <f>SUM(E74:E78)</f>
        <v>32565.397531000002</v>
      </c>
      <c r="F79" s="103">
        <f t="shared" ref="F79" si="8">SUM(F74:F78)</f>
        <v>3256.5397531000003</v>
      </c>
      <c r="G79" s="103">
        <f t="shared" ref="G79" si="9">SUM(G74:G78)</f>
        <v>35821.937284100008</v>
      </c>
      <c r="K79" s="60"/>
    </row>
    <row r="80" spans="1:16" ht="12" thickTop="1" x14ac:dyDescent="0.15">
      <c r="A80" s="38"/>
      <c r="B80" s="43"/>
      <c r="C80" s="57"/>
      <c r="D80" s="58"/>
      <c r="E80" s="58"/>
      <c r="F80" s="58"/>
      <c r="G80" s="59"/>
      <c r="H80" s="60"/>
      <c r="I80" s="9"/>
      <c r="J80" s="6"/>
      <c r="K80" s="60"/>
    </row>
    <row r="81" spans="1:11" x14ac:dyDescent="0.15">
      <c r="H81" s="60"/>
      <c r="I81" s="9"/>
      <c r="J81" s="6"/>
      <c r="K81" s="60"/>
    </row>
    <row r="82" spans="1:11" x14ac:dyDescent="0.15">
      <c r="H82" s="60"/>
      <c r="I82" s="9"/>
      <c r="J82" s="6"/>
      <c r="K82" s="60"/>
    </row>
    <row r="83" spans="1:11" x14ac:dyDescent="0.15">
      <c r="H83" s="60"/>
      <c r="I83" s="9"/>
      <c r="J83" s="6"/>
      <c r="K83" s="60"/>
    </row>
    <row r="84" spans="1:11" x14ac:dyDescent="0.15">
      <c r="A84" s="6"/>
      <c r="B84" s="73"/>
      <c r="C84" s="9"/>
      <c r="D84" s="60"/>
      <c r="E84" s="60"/>
      <c r="F84" s="6"/>
      <c r="G84" s="9"/>
      <c r="H84" s="60"/>
      <c r="I84" s="9"/>
      <c r="J84" s="6"/>
      <c r="K84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16" activePane="bottomLeft" state="frozen"/>
      <selection pane="bottomLeft" activeCell="L56" sqref="A56:L6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948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944</v>
      </c>
      <c r="B7" s="17"/>
      <c r="C7" s="18">
        <v>12817.84230000012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12817.84230000012</v>
      </c>
      <c r="O7" s="18">
        <f>+C53</f>
        <v>56757.37430000012</v>
      </c>
    </row>
    <row r="8" spans="1:15" ht="12" x14ac:dyDescent="0.2">
      <c r="A8" s="16" t="s">
        <v>945</v>
      </c>
      <c r="B8" s="22"/>
      <c r="C8" s="21">
        <v>43939.531999999999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12817.84230000012</v>
      </c>
      <c r="O8" s="21">
        <f t="shared" ref="O8" si="0">O7+G8-I8-L8</f>
        <v>56757.37430000012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>
        <v>41913</v>
      </c>
      <c r="I9" s="21">
        <v>5301.39</v>
      </c>
      <c r="J9" s="16" t="s">
        <v>944</v>
      </c>
      <c r="K9" s="16"/>
      <c r="L9" s="21"/>
      <c r="M9" s="16"/>
      <c r="N9" s="21">
        <f t="shared" ref="N9:N52" si="1">+N8-I9-L9</f>
        <v>7516.45230000012</v>
      </c>
      <c r="O9" s="21">
        <f t="shared" ref="O9:O52" si="2">O8+G9-I9-L9</f>
        <v>51455.98430000012</v>
      </c>
    </row>
    <row r="10" spans="1:15" ht="12" x14ac:dyDescent="0.2">
      <c r="A10" s="16"/>
      <c r="B10" s="22"/>
      <c r="C10" s="21"/>
      <c r="D10" s="137">
        <v>41914</v>
      </c>
      <c r="E10" s="16" t="s">
        <v>32</v>
      </c>
      <c r="F10" s="25" t="s">
        <v>950</v>
      </c>
      <c r="G10" s="21">
        <v>43961.167999999998</v>
      </c>
      <c r="H10" s="137">
        <v>41914</v>
      </c>
      <c r="I10" s="21">
        <v>6458.66</v>
      </c>
      <c r="J10" s="16" t="s">
        <v>944</v>
      </c>
      <c r="K10" s="16"/>
      <c r="L10" s="21"/>
      <c r="M10" s="16"/>
      <c r="N10" s="21">
        <f t="shared" si="1"/>
        <v>1057.7923000001201</v>
      </c>
      <c r="O10" s="21">
        <f t="shared" si="2"/>
        <v>88958.492300000114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>
        <v>41915</v>
      </c>
      <c r="I11" s="21">
        <v>1057.7923000001201</v>
      </c>
      <c r="J11" s="16" t="s">
        <v>944</v>
      </c>
      <c r="K11" s="16"/>
      <c r="L11" s="21"/>
      <c r="M11" s="16"/>
      <c r="N11" s="21">
        <f t="shared" si="1"/>
        <v>0</v>
      </c>
      <c r="O11" s="21">
        <f t="shared" si="2"/>
        <v>87900.7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41915</v>
      </c>
      <c r="I12" s="21">
        <v>4030.29769999988</v>
      </c>
      <c r="J12" s="16" t="s">
        <v>945</v>
      </c>
      <c r="K12" s="16"/>
      <c r="L12" s="21"/>
      <c r="M12" s="16"/>
      <c r="N12" s="21">
        <f>C8+N11-I12-L12</f>
        <v>39909.23430000012</v>
      </c>
      <c r="O12" s="21">
        <f t="shared" si="2"/>
        <v>83870.402300000118</v>
      </c>
    </row>
    <row r="13" spans="1:15" ht="12" x14ac:dyDescent="0.2">
      <c r="A13" s="16"/>
      <c r="B13" s="22"/>
      <c r="C13" s="21"/>
      <c r="D13" s="137"/>
      <c r="E13" s="16"/>
      <c r="F13" s="16"/>
      <c r="G13" s="21"/>
      <c r="H13" s="137">
        <v>41916</v>
      </c>
      <c r="I13" s="21">
        <v>4607.51</v>
      </c>
      <c r="J13" s="16" t="s">
        <v>945</v>
      </c>
      <c r="K13" s="16"/>
      <c r="L13" s="21"/>
      <c r="M13" s="16"/>
      <c r="N13" s="21">
        <f t="shared" si="1"/>
        <v>35301.724300000118</v>
      </c>
      <c r="O13" s="21">
        <f t="shared" si="2"/>
        <v>79262.892300000123</v>
      </c>
    </row>
    <row r="14" spans="1:15" ht="12" x14ac:dyDescent="0.2">
      <c r="A14" s="16"/>
      <c r="B14" s="22"/>
      <c r="C14" s="21"/>
      <c r="D14" s="137"/>
      <c r="E14" s="16"/>
      <c r="F14" s="16"/>
      <c r="G14" s="21"/>
      <c r="H14" s="137">
        <v>41917</v>
      </c>
      <c r="I14" s="21">
        <v>7059.25</v>
      </c>
      <c r="J14" s="16" t="s">
        <v>945</v>
      </c>
      <c r="K14" s="16"/>
      <c r="L14" s="21"/>
      <c r="M14" s="16"/>
      <c r="N14" s="21">
        <f t="shared" si="1"/>
        <v>28242.474300000118</v>
      </c>
      <c r="O14" s="21">
        <f t="shared" si="2"/>
        <v>72203.642300000123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41918</v>
      </c>
      <c r="I15" s="21">
        <v>14457</v>
      </c>
      <c r="J15" s="16" t="s">
        <v>945</v>
      </c>
      <c r="K15" s="16"/>
      <c r="L15" s="21"/>
      <c r="M15" s="16"/>
      <c r="N15" s="21">
        <f t="shared" si="1"/>
        <v>13785.474300000118</v>
      </c>
      <c r="O15" s="21">
        <f t="shared" si="2"/>
        <v>57746.642300000123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41919</v>
      </c>
      <c r="I16" s="21">
        <v>4583.7199999999993</v>
      </c>
      <c r="J16" s="16" t="s">
        <v>945</v>
      </c>
      <c r="K16" s="16"/>
      <c r="L16" s="21"/>
      <c r="M16" s="16"/>
      <c r="N16" s="21">
        <f t="shared" si="1"/>
        <v>9201.7543000001187</v>
      </c>
      <c r="O16" s="21">
        <f t="shared" si="2"/>
        <v>53162.922300000122</v>
      </c>
    </row>
    <row r="17" spans="1:15" ht="12" x14ac:dyDescent="0.2">
      <c r="A17" s="16"/>
      <c r="B17" s="22"/>
      <c r="C17" s="21"/>
      <c r="D17" s="137">
        <v>41920</v>
      </c>
      <c r="E17" s="16" t="s">
        <v>32</v>
      </c>
      <c r="F17" s="25" t="s">
        <v>950</v>
      </c>
      <c r="G17" s="21">
        <v>43972.784</v>
      </c>
      <c r="H17" s="137">
        <v>41920</v>
      </c>
      <c r="I17" s="21">
        <v>9201.7543000001187</v>
      </c>
      <c r="J17" s="16" t="s">
        <v>945</v>
      </c>
      <c r="K17" s="16"/>
      <c r="L17" s="21"/>
      <c r="M17" s="16"/>
      <c r="N17" s="21">
        <f t="shared" si="1"/>
        <v>0</v>
      </c>
      <c r="O17" s="21">
        <f t="shared" si="2"/>
        <v>87933.952000000005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41920</v>
      </c>
      <c r="I18" s="21">
        <v>1935.63569999988</v>
      </c>
      <c r="J18" s="25" t="s">
        <v>950</v>
      </c>
      <c r="K18" s="16"/>
      <c r="L18" s="21"/>
      <c r="M18" s="16"/>
      <c r="N18" s="21">
        <f>G10+G17+N17-I18-L18</f>
        <v>85998.316300000108</v>
      </c>
      <c r="O18" s="21">
        <f t="shared" si="2"/>
        <v>85998.316300000122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41921</v>
      </c>
      <c r="I19" s="21">
        <v>3749.86</v>
      </c>
      <c r="J19" s="25" t="s">
        <v>950</v>
      </c>
      <c r="K19" s="16"/>
      <c r="L19" s="21"/>
      <c r="M19" s="16"/>
      <c r="N19" s="21">
        <f t="shared" si="1"/>
        <v>82248.456300000107</v>
      </c>
      <c r="O19" s="21">
        <f t="shared" si="2"/>
        <v>82248.456300000122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41922</v>
      </c>
      <c r="I20" s="21">
        <v>16538.330000000002</v>
      </c>
      <c r="J20" s="25" t="s">
        <v>950</v>
      </c>
      <c r="K20" s="16"/>
      <c r="L20" s="21"/>
      <c r="M20" s="16"/>
      <c r="N20" s="21">
        <f t="shared" si="1"/>
        <v>65710.126300000105</v>
      </c>
      <c r="O20" s="21">
        <f t="shared" si="2"/>
        <v>65710.12630000012</v>
      </c>
    </row>
    <row r="21" spans="1:15" ht="12" x14ac:dyDescent="0.2">
      <c r="A21" s="16"/>
      <c r="B21" s="22"/>
      <c r="C21" s="21"/>
      <c r="D21" s="137"/>
      <c r="E21" s="16"/>
      <c r="F21" s="16"/>
      <c r="G21" s="21"/>
      <c r="H21" s="137">
        <v>41923</v>
      </c>
      <c r="I21" s="21">
        <v>4974.5200000000004</v>
      </c>
      <c r="J21" s="25" t="s">
        <v>950</v>
      </c>
      <c r="K21" s="16"/>
      <c r="L21" s="21"/>
      <c r="M21" s="16"/>
      <c r="N21" s="21">
        <f t="shared" si="1"/>
        <v>60735.606300000101</v>
      </c>
      <c r="O21" s="21">
        <f t="shared" si="2"/>
        <v>60735.606300000116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41924</v>
      </c>
      <c r="I22" s="21">
        <v>8106.35</v>
      </c>
      <c r="J22" s="25" t="s">
        <v>950</v>
      </c>
      <c r="K22" s="16"/>
      <c r="L22" s="21"/>
      <c r="M22" s="16"/>
      <c r="N22" s="21">
        <f t="shared" si="1"/>
        <v>52629.256300000103</v>
      </c>
      <c r="O22" s="21">
        <f t="shared" si="2"/>
        <v>52629.256300000117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41925</v>
      </c>
      <c r="I23" s="21">
        <v>20228.48</v>
      </c>
      <c r="J23" s="25" t="s">
        <v>950</v>
      </c>
      <c r="K23" s="16"/>
      <c r="L23" s="21"/>
      <c r="M23" s="16"/>
      <c r="N23" s="21">
        <f t="shared" si="1"/>
        <v>32400.776300000103</v>
      </c>
      <c r="O23" s="21">
        <f t="shared" si="2"/>
        <v>32400.776300000118</v>
      </c>
    </row>
    <row r="24" spans="1:15" ht="12" x14ac:dyDescent="0.2">
      <c r="A24" s="16"/>
      <c r="B24" s="22"/>
      <c r="C24" s="21"/>
      <c r="D24" s="137">
        <v>41926</v>
      </c>
      <c r="E24" s="16" t="s">
        <v>32</v>
      </c>
      <c r="F24" s="25" t="s">
        <v>951</v>
      </c>
      <c r="G24" s="21">
        <v>31930.113000000001</v>
      </c>
      <c r="H24" s="137">
        <v>41926</v>
      </c>
      <c r="I24" s="21">
        <v>10077.14</v>
      </c>
      <c r="J24" s="25" t="s">
        <v>950</v>
      </c>
      <c r="K24" s="16"/>
      <c r="L24" s="21"/>
      <c r="M24" s="16"/>
      <c r="N24" s="21">
        <f t="shared" si="1"/>
        <v>22323.636300000104</v>
      </c>
      <c r="O24" s="21">
        <f t="shared" si="2"/>
        <v>54253.74930000012</v>
      </c>
    </row>
    <row r="25" spans="1:15" ht="12" x14ac:dyDescent="0.2">
      <c r="A25" s="16"/>
      <c r="B25" s="22"/>
      <c r="C25" s="21"/>
      <c r="D25" s="137">
        <v>41927</v>
      </c>
      <c r="E25" s="16" t="s">
        <v>32</v>
      </c>
      <c r="F25" s="25" t="s">
        <v>951</v>
      </c>
      <c r="G25" s="21">
        <v>15976.262000000001</v>
      </c>
      <c r="H25" s="137">
        <v>41927</v>
      </c>
      <c r="I25" s="21">
        <v>6210.93</v>
      </c>
      <c r="J25" s="25" t="s">
        <v>950</v>
      </c>
      <c r="K25" s="16"/>
      <c r="L25" s="21"/>
      <c r="M25" s="25"/>
      <c r="N25" s="21">
        <f t="shared" si="1"/>
        <v>16112.706300000104</v>
      </c>
      <c r="O25" s="21">
        <f t="shared" si="2"/>
        <v>64019.081300000114</v>
      </c>
    </row>
    <row r="26" spans="1:15" ht="12" x14ac:dyDescent="0.2">
      <c r="A26" s="16"/>
      <c r="B26" s="22"/>
      <c r="C26" s="21"/>
      <c r="D26" s="137">
        <v>41928</v>
      </c>
      <c r="E26" s="16" t="s">
        <v>32</v>
      </c>
      <c r="F26" s="25" t="s">
        <v>951</v>
      </c>
      <c r="G26" s="21">
        <v>31914.792000000001</v>
      </c>
      <c r="H26" s="137">
        <v>41928</v>
      </c>
      <c r="I26" s="21">
        <v>6298.49</v>
      </c>
      <c r="J26" s="25" t="s">
        <v>950</v>
      </c>
      <c r="K26" s="16"/>
      <c r="L26" s="21"/>
      <c r="M26" s="25"/>
      <c r="N26" s="21">
        <f t="shared" si="1"/>
        <v>9814.2163000001037</v>
      </c>
      <c r="O26" s="21">
        <f t="shared" si="2"/>
        <v>89635.383300000118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>
        <v>41929</v>
      </c>
      <c r="I27" s="21">
        <v>9814.2163000001037</v>
      </c>
      <c r="J27" s="25" t="s">
        <v>950</v>
      </c>
      <c r="K27" s="16"/>
      <c r="L27" s="21"/>
      <c r="M27" s="16"/>
      <c r="N27" s="21">
        <f t="shared" si="1"/>
        <v>0</v>
      </c>
      <c r="O27" s="21">
        <f t="shared" si="2"/>
        <v>79821.167000000016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>
        <v>41929</v>
      </c>
      <c r="I28" s="21">
        <v>8511.1236999999001</v>
      </c>
      <c r="J28" s="16" t="s">
        <v>951</v>
      </c>
      <c r="K28" s="16"/>
      <c r="L28" s="21"/>
      <c r="M28" s="16"/>
      <c r="N28" s="21">
        <f>G24+G25+G26+G30+G33+G35+N27-I28-L28</f>
        <v>203089.1523000001</v>
      </c>
      <c r="O28" s="21">
        <f t="shared" si="2"/>
        <v>71310.043300000121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>
        <v>41930</v>
      </c>
      <c r="I29" s="21">
        <v>10417.720000000001</v>
      </c>
      <c r="J29" s="16" t="s">
        <v>951</v>
      </c>
      <c r="K29" s="16"/>
      <c r="L29" s="21"/>
      <c r="M29" s="16"/>
      <c r="N29" s="21">
        <f t="shared" si="1"/>
        <v>192671.4323000001</v>
      </c>
      <c r="O29" s="21">
        <f t="shared" si="2"/>
        <v>60892.32330000012</v>
      </c>
    </row>
    <row r="30" spans="1:15" ht="12" x14ac:dyDescent="0.2">
      <c r="A30" s="16"/>
      <c r="B30" s="22"/>
      <c r="C30" s="21"/>
      <c r="D30" s="137">
        <v>41931</v>
      </c>
      <c r="E30" s="16" t="s">
        <v>32</v>
      </c>
      <c r="F30" s="25" t="s">
        <v>951</v>
      </c>
      <c r="G30" s="21">
        <v>43883.586000000003</v>
      </c>
      <c r="H30" s="137">
        <v>41931</v>
      </c>
      <c r="I30" s="21">
        <v>12165.3</v>
      </c>
      <c r="J30" s="25" t="s">
        <v>951</v>
      </c>
      <c r="K30" s="16"/>
      <c r="L30" s="21"/>
      <c r="M30" s="16"/>
      <c r="N30" s="21">
        <f t="shared" si="1"/>
        <v>180506.13230000011</v>
      </c>
      <c r="O30" s="21">
        <f t="shared" si="2"/>
        <v>92610.609300000113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>
        <v>41932</v>
      </c>
      <c r="I31" s="21">
        <v>20689.61</v>
      </c>
      <c r="J31" s="16" t="s">
        <v>951</v>
      </c>
      <c r="K31" s="16"/>
      <c r="L31" s="21"/>
      <c r="M31" s="16"/>
      <c r="N31" s="21">
        <f t="shared" si="1"/>
        <v>159816.52230000013</v>
      </c>
      <c r="O31" s="21">
        <f t="shared" si="2"/>
        <v>71920.999300000112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>
        <v>41933</v>
      </c>
      <c r="I32" s="21">
        <v>10887.630000000001</v>
      </c>
      <c r="J32" s="16" t="s">
        <v>951</v>
      </c>
      <c r="K32" s="16"/>
      <c r="L32" s="21"/>
      <c r="M32" s="16"/>
      <c r="N32" s="21">
        <f t="shared" si="1"/>
        <v>148928.89230000012</v>
      </c>
      <c r="O32" s="21">
        <f t="shared" si="2"/>
        <v>61033.369300000108</v>
      </c>
    </row>
    <row r="33" spans="1:15" ht="12" x14ac:dyDescent="0.2">
      <c r="A33" s="16"/>
      <c r="B33" s="22"/>
      <c r="C33" s="21"/>
      <c r="D33" s="137">
        <v>41934</v>
      </c>
      <c r="E33" s="16" t="s">
        <v>32</v>
      </c>
      <c r="F33" s="25" t="s">
        <v>951</v>
      </c>
      <c r="G33" s="21">
        <v>43927.07</v>
      </c>
      <c r="H33" s="137">
        <v>41934</v>
      </c>
      <c r="I33" s="21">
        <v>16714.39</v>
      </c>
      <c r="J33" s="16" t="s">
        <v>951</v>
      </c>
      <c r="K33" s="16"/>
      <c r="L33" s="21"/>
      <c r="M33" s="16"/>
      <c r="N33" s="21">
        <f t="shared" si="1"/>
        <v>132214.50230000011</v>
      </c>
      <c r="O33" s="21">
        <f t="shared" si="2"/>
        <v>88246.049300000115</v>
      </c>
    </row>
    <row r="34" spans="1:15" ht="12" x14ac:dyDescent="0.2">
      <c r="A34" s="16"/>
      <c r="B34" s="22"/>
      <c r="C34" s="21"/>
      <c r="D34" s="137"/>
      <c r="E34" s="16"/>
      <c r="F34" s="16"/>
      <c r="G34" s="21"/>
      <c r="H34" s="137">
        <v>41935</v>
      </c>
      <c r="I34" s="21">
        <v>8082.0999999999995</v>
      </c>
      <c r="J34" s="16" t="s">
        <v>951</v>
      </c>
      <c r="K34" s="16"/>
      <c r="L34" s="21"/>
      <c r="M34" s="16"/>
      <c r="N34" s="21">
        <f t="shared" si="1"/>
        <v>124132.4023000001</v>
      </c>
      <c r="O34" s="21">
        <f t="shared" si="2"/>
        <v>80163.949300000109</v>
      </c>
    </row>
    <row r="35" spans="1:15" ht="12" x14ac:dyDescent="0.2">
      <c r="A35" s="16"/>
      <c r="B35" s="22"/>
      <c r="C35" s="21"/>
      <c r="D35" s="137">
        <v>41936</v>
      </c>
      <c r="E35" s="16" t="s">
        <v>32</v>
      </c>
      <c r="F35" s="25" t="s">
        <v>951</v>
      </c>
      <c r="G35" s="21">
        <v>43968.453000000001</v>
      </c>
      <c r="H35" s="137">
        <v>41936</v>
      </c>
      <c r="I35" s="21">
        <v>19948.080000000002</v>
      </c>
      <c r="J35" s="16" t="s">
        <v>951</v>
      </c>
      <c r="K35" s="16"/>
      <c r="L35" s="21"/>
      <c r="M35" s="16"/>
      <c r="N35" s="21">
        <f t="shared" si="1"/>
        <v>104184.3223000001</v>
      </c>
      <c r="O35" s="21">
        <f t="shared" si="2"/>
        <v>104184.3223000001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>
        <v>41937</v>
      </c>
      <c r="I36" s="21">
        <v>5150.09</v>
      </c>
      <c r="J36" s="16" t="s">
        <v>951</v>
      </c>
      <c r="K36" s="16"/>
      <c r="L36" s="21"/>
      <c r="M36" s="16"/>
      <c r="N36" s="21">
        <f t="shared" si="1"/>
        <v>99034.232300000105</v>
      </c>
      <c r="O36" s="21">
        <f t="shared" si="2"/>
        <v>99034.232300000105</v>
      </c>
    </row>
    <row r="37" spans="1:15" ht="12" x14ac:dyDescent="0.2">
      <c r="A37" s="16"/>
      <c r="B37" s="22"/>
      <c r="C37" s="21"/>
      <c r="D37" s="137">
        <v>41938</v>
      </c>
      <c r="E37" s="16" t="s">
        <v>32</v>
      </c>
      <c r="F37" s="25" t="s">
        <v>952</v>
      </c>
      <c r="G37" s="21">
        <v>15984.285</v>
      </c>
      <c r="H37" s="137">
        <v>41938</v>
      </c>
      <c r="I37" s="21">
        <v>13824.7</v>
      </c>
      <c r="J37" s="16" t="s">
        <v>951</v>
      </c>
      <c r="K37" s="16"/>
      <c r="L37" s="21"/>
      <c r="M37" s="16"/>
      <c r="N37" s="21">
        <f t="shared" si="1"/>
        <v>85209.532300000108</v>
      </c>
      <c r="O37" s="21">
        <f t="shared" si="2"/>
        <v>101193.81730000011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>
        <v>41939</v>
      </c>
      <c r="I38" s="21">
        <v>17045.810000000001</v>
      </c>
      <c r="J38" s="25" t="s">
        <v>951</v>
      </c>
      <c r="K38" s="16"/>
      <c r="L38" s="21"/>
      <c r="M38" s="16"/>
      <c r="N38" s="21">
        <f t="shared" si="1"/>
        <v>68163.72230000011</v>
      </c>
      <c r="O38" s="21">
        <f t="shared" si="2"/>
        <v>84148.007300000114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>
        <v>41940</v>
      </c>
      <c r="I39" s="21">
        <v>12382.199999999999</v>
      </c>
      <c r="J39" s="16" t="s">
        <v>951</v>
      </c>
      <c r="K39" s="16"/>
      <c r="L39" s="21"/>
      <c r="M39" s="16"/>
      <c r="N39" s="21">
        <f t="shared" si="1"/>
        <v>55781.522300000113</v>
      </c>
      <c r="O39" s="21">
        <f t="shared" si="2"/>
        <v>71765.807300000117</v>
      </c>
    </row>
    <row r="40" spans="1:15" ht="12" x14ac:dyDescent="0.2">
      <c r="A40" s="16"/>
      <c r="B40" s="22"/>
      <c r="C40" s="21"/>
      <c r="D40" s="137">
        <v>41941</v>
      </c>
      <c r="E40" s="16" t="s">
        <v>32</v>
      </c>
      <c r="F40" s="25" t="s">
        <v>952</v>
      </c>
      <c r="G40" s="21">
        <v>31938.888999999999</v>
      </c>
      <c r="H40" s="137">
        <v>41941</v>
      </c>
      <c r="I40" s="21">
        <v>11214.59</v>
      </c>
      <c r="J40" s="25" t="s">
        <v>951</v>
      </c>
      <c r="K40" s="16" t="s">
        <v>949</v>
      </c>
      <c r="L40" s="21">
        <v>8000</v>
      </c>
      <c r="M40" s="16" t="s">
        <v>951</v>
      </c>
      <c r="N40" s="21">
        <f t="shared" si="1"/>
        <v>36566.932300000117</v>
      </c>
      <c r="O40" s="21">
        <f t="shared" si="2"/>
        <v>84490.106300000116</v>
      </c>
    </row>
    <row r="41" spans="1:15" ht="12" x14ac:dyDescent="0.2">
      <c r="A41" s="16"/>
      <c r="B41" s="22"/>
      <c r="C41" s="21"/>
      <c r="D41" s="137">
        <v>41942</v>
      </c>
      <c r="E41" s="16" t="s">
        <v>32</v>
      </c>
      <c r="F41" s="25" t="s">
        <v>952</v>
      </c>
      <c r="G41" s="21">
        <v>15976.915999999999</v>
      </c>
      <c r="H41" s="137">
        <v>41942</v>
      </c>
      <c r="I41" s="21">
        <v>12551.830000000002</v>
      </c>
      <c r="J41" s="25" t="s">
        <v>951</v>
      </c>
      <c r="K41" s="16"/>
      <c r="L41" s="21"/>
      <c r="M41" s="25"/>
      <c r="N41" s="21">
        <f t="shared" si="1"/>
        <v>24015.102300000115</v>
      </c>
      <c r="O41" s="21">
        <f t="shared" si="2"/>
        <v>87915.192300000112</v>
      </c>
    </row>
    <row r="42" spans="1:15" ht="12" x14ac:dyDescent="0.2">
      <c r="A42" s="16"/>
      <c r="B42" s="22"/>
      <c r="C42" s="21"/>
      <c r="D42" s="137"/>
      <c r="E42" s="16"/>
      <c r="F42" s="16"/>
      <c r="G42" s="21"/>
      <c r="H42" s="137">
        <v>41943</v>
      </c>
      <c r="I42" s="21">
        <v>12005.779999999999</v>
      </c>
      <c r="J42" s="25" t="s">
        <v>951</v>
      </c>
      <c r="K42" s="16"/>
      <c r="L42" s="21"/>
      <c r="M42" s="16"/>
      <c r="N42" s="21">
        <f t="shared" si="1"/>
        <v>12009.322300000116</v>
      </c>
      <c r="O42" s="21">
        <f t="shared" si="2"/>
        <v>75909.412300000113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1"/>
        <v>12009.322300000116</v>
      </c>
      <c r="O43" s="21">
        <f t="shared" si="2"/>
        <v>75909.412300000113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16"/>
      <c r="N44" s="21">
        <f t="shared" si="1"/>
        <v>12009.322300000116</v>
      </c>
      <c r="O44" s="21">
        <f t="shared" si="2"/>
        <v>75909.412300000113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si="1"/>
        <v>12009.322300000116</v>
      </c>
      <c r="O45" s="21">
        <f t="shared" si="2"/>
        <v>75909.412300000113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1"/>
        <v>12009.322300000116</v>
      </c>
      <c r="O46" s="21">
        <f t="shared" si="2"/>
        <v>75909.412300000113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1"/>
        <v>12009.322300000116</v>
      </c>
      <c r="O47" s="21">
        <f t="shared" si="2"/>
        <v>75909.412300000113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1"/>
        <v>12009.322300000116</v>
      </c>
      <c r="O48" s="21">
        <f t="shared" si="2"/>
        <v>75909.412300000113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1"/>
        <v>12009.322300000116</v>
      </c>
      <c r="O49" s="21">
        <f t="shared" si="2"/>
        <v>75909.412300000113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1"/>
        <v>12009.322300000116</v>
      </c>
      <c r="O50" s="21">
        <f t="shared" si="2"/>
        <v>75909.412300000113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1"/>
        <v>12009.322300000116</v>
      </c>
      <c r="O51" s="21">
        <f t="shared" si="2"/>
        <v>75909.412300000113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1"/>
        <v>12009.322300000116</v>
      </c>
      <c r="O52" s="21">
        <f t="shared" si="2"/>
        <v>75909.412300000113</v>
      </c>
    </row>
    <row r="53" spans="1:16" x14ac:dyDescent="0.15">
      <c r="A53" s="32"/>
      <c r="B53" s="32"/>
      <c r="C53" s="33">
        <f>SUM(C7:C45)</f>
        <v>56757.37430000012</v>
      </c>
      <c r="D53" s="32"/>
      <c r="E53" s="32"/>
      <c r="F53" s="32"/>
      <c r="G53" s="33">
        <f>SUM(G7:G51)</f>
        <v>363434.31800000003</v>
      </c>
      <c r="H53" s="34"/>
      <c r="I53" s="33">
        <f>SUM(I7:I51)</f>
        <v>336282.28</v>
      </c>
      <c r="J53" s="32"/>
      <c r="K53" s="32"/>
      <c r="L53" s="33">
        <f>SUM(L9:L51)</f>
        <v>8000</v>
      </c>
      <c r="M53" s="32"/>
      <c r="N53" s="35"/>
      <c r="O53" s="36">
        <f>C53+G53-I53-L53</f>
        <v>75909.412300000142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>
        <f>+G53-'[1]รับ 1014'!$D$16</f>
        <v>0</v>
      </c>
      <c r="H54" s="42"/>
      <c r="I54" s="43"/>
      <c r="J54" s="44"/>
      <c r="K54" s="45" t="s">
        <v>44</v>
      </c>
      <c r="L54" s="46">
        <f>+L53+I53</f>
        <v>344282.28</v>
      </c>
      <c r="M54" s="55">
        <f>+L54-336282.28-8000</f>
        <v>0</v>
      </c>
      <c r="N54" s="47">
        <f>+N52</f>
        <v>12009.322300000116</v>
      </c>
      <c r="O54" s="48" t="s">
        <v>951</v>
      </c>
    </row>
    <row r="55" spans="1:16" x14ac:dyDescent="0.15">
      <c r="A55" s="49"/>
      <c r="B55" s="147"/>
      <c r="C55" s="54"/>
      <c r="D55" s="147"/>
      <c r="E55" s="39"/>
      <c r="F55" s="40"/>
      <c r="G55" s="41"/>
      <c r="H55" s="42"/>
      <c r="I55" s="43"/>
      <c r="J55" s="52"/>
      <c r="K55" s="52"/>
      <c r="L55" s="46"/>
      <c r="M55" s="44"/>
      <c r="N55" s="47">
        <f>+G37+G40+G41</f>
        <v>63900.09</v>
      </c>
      <c r="O55" s="48" t="str">
        <f>+F40</f>
        <v>TOP 280914</v>
      </c>
    </row>
    <row r="56" spans="1:16" x14ac:dyDescent="0.15">
      <c r="A56" s="38"/>
      <c r="B56" s="147"/>
      <c r="C56" s="54"/>
      <c r="D56" s="147"/>
      <c r="E56" s="39"/>
      <c r="F56" s="40"/>
      <c r="G56" s="41"/>
      <c r="H56" s="42"/>
      <c r="I56" s="43"/>
      <c r="J56" s="52"/>
      <c r="K56" s="52"/>
      <c r="L56" s="46"/>
      <c r="M56" s="44"/>
      <c r="N56" s="47"/>
      <c r="O56" s="48"/>
    </row>
    <row r="57" spans="1:16" x14ac:dyDescent="0.15">
      <c r="A57" s="38"/>
      <c r="B57" s="147"/>
      <c r="C57" s="147"/>
      <c r="D57" s="147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/>
      <c r="B58" s="49"/>
      <c r="C58" s="101"/>
      <c r="D58" s="101"/>
      <c r="E58" s="49"/>
      <c r="F58" s="49"/>
      <c r="G58" s="40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75909.412300000113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52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19" activePane="bottomLeft" state="frozen"/>
      <selection pane="bottomLeft" activeCell="G54" sqref="G5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943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940</v>
      </c>
      <c r="B7" s="17"/>
      <c r="C7" s="18">
        <v>30493.111300000113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30493.111300000113</v>
      </c>
      <c r="O7" s="18">
        <f>+C53</f>
        <v>74417.036300000123</v>
      </c>
    </row>
    <row r="8" spans="1:15" ht="12" x14ac:dyDescent="0.2">
      <c r="A8" s="16" t="s">
        <v>941</v>
      </c>
      <c r="B8" s="22"/>
      <c r="C8" s="21">
        <v>43923.925000000003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30493.111300000113</v>
      </c>
      <c r="O8" s="21">
        <f t="shared" ref="O8" si="0">O7+G8-I8-L8</f>
        <v>74417.036300000123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52" si="1">+N8-I9-L9</f>
        <v>30493.111300000113</v>
      </c>
      <c r="O9" s="21">
        <f t="shared" ref="O9:O52" si="2">O8+G9-I9-L9</f>
        <v>74417.036300000123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>
        <v>41884</v>
      </c>
      <c r="I10" s="21">
        <v>4595.6499999999996</v>
      </c>
      <c r="J10" s="16" t="s">
        <v>940</v>
      </c>
      <c r="K10" s="16"/>
      <c r="L10" s="21"/>
      <c r="M10" s="16"/>
      <c r="N10" s="21">
        <f t="shared" si="1"/>
        <v>25897.461300000112</v>
      </c>
      <c r="O10" s="21">
        <f t="shared" si="2"/>
        <v>69821.386300000129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>
        <v>41885</v>
      </c>
      <c r="I11" s="21">
        <v>5672.89</v>
      </c>
      <c r="J11" s="16" t="s">
        <v>940</v>
      </c>
      <c r="K11" s="16"/>
      <c r="L11" s="21"/>
      <c r="M11" s="16"/>
      <c r="N11" s="21">
        <f t="shared" si="1"/>
        <v>20224.571300000112</v>
      </c>
      <c r="O11" s="21">
        <f t="shared" si="2"/>
        <v>64148.49630000013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41886</v>
      </c>
      <c r="I12" s="21">
        <v>5946.23</v>
      </c>
      <c r="J12" s="16" t="s">
        <v>940</v>
      </c>
      <c r="K12" s="16"/>
      <c r="L12" s="21"/>
      <c r="M12" s="16"/>
      <c r="N12" s="21">
        <f t="shared" si="1"/>
        <v>14278.341300000113</v>
      </c>
      <c r="O12" s="21">
        <f t="shared" si="2"/>
        <v>58202.266300000134</v>
      </c>
    </row>
    <row r="13" spans="1:15" ht="12" x14ac:dyDescent="0.2">
      <c r="A13" s="16"/>
      <c r="B13" s="22"/>
      <c r="C13" s="21"/>
      <c r="D13" s="137"/>
      <c r="E13" s="16"/>
      <c r="F13" s="16"/>
      <c r="G13" s="21"/>
      <c r="H13" s="137">
        <v>41887</v>
      </c>
      <c r="I13" s="21">
        <v>6824.9500000000007</v>
      </c>
      <c r="J13" s="16" t="s">
        <v>940</v>
      </c>
      <c r="K13" s="16"/>
      <c r="L13" s="21"/>
      <c r="M13" s="16"/>
      <c r="N13" s="21">
        <f t="shared" si="1"/>
        <v>7453.3913000001121</v>
      </c>
      <c r="O13" s="21">
        <f t="shared" si="2"/>
        <v>51377.316300000137</v>
      </c>
    </row>
    <row r="14" spans="1:15" ht="12" x14ac:dyDescent="0.2">
      <c r="A14" s="16"/>
      <c r="B14" s="22"/>
      <c r="C14" s="21"/>
      <c r="D14" s="137">
        <v>41888</v>
      </c>
      <c r="E14" s="16" t="s">
        <v>32</v>
      </c>
      <c r="F14" s="16" t="s">
        <v>944</v>
      </c>
      <c r="G14" s="21">
        <v>43926.803999999996</v>
      </c>
      <c r="H14" s="137">
        <v>41888</v>
      </c>
      <c r="I14" s="21">
        <v>4927</v>
      </c>
      <c r="J14" s="16" t="s">
        <v>940</v>
      </c>
      <c r="K14" s="16"/>
      <c r="L14" s="21"/>
      <c r="M14" s="16"/>
      <c r="N14" s="21">
        <f t="shared" si="1"/>
        <v>2526.3913000001121</v>
      </c>
      <c r="O14" s="21">
        <f t="shared" si="2"/>
        <v>90377.120300000126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41889</v>
      </c>
      <c r="I15" s="21">
        <v>2526.3913000001121</v>
      </c>
      <c r="J15" s="16" t="s">
        <v>940</v>
      </c>
      <c r="K15" s="16"/>
      <c r="L15" s="21"/>
      <c r="M15" s="16"/>
      <c r="N15" s="21">
        <f t="shared" si="1"/>
        <v>0</v>
      </c>
      <c r="O15" s="21">
        <f t="shared" si="2"/>
        <v>87850.729000000021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41889</v>
      </c>
      <c r="I16" s="21">
        <v>2138.4486999998899</v>
      </c>
      <c r="J16" s="16" t="s">
        <v>941</v>
      </c>
      <c r="K16" s="16"/>
      <c r="L16" s="21"/>
      <c r="M16" s="16"/>
      <c r="N16" s="21">
        <f>C8+N15-I16-L16</f>
        <v>41785.476300000111</v>
      </c>
      <c r="O16" s="21">
        <f t="shared" si="2"/>
        <v>85712.28030000013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41890</v>
      </c>
      <c r="I17" s="21">
        <v>7424.9500000000007</v>
      </c>
      <c r="J17" s="16" t="s">
        <v>941</v>
      </c>
      <c r="K17" s="16"/>
      <c r="L17" s="21"/>
      <c r="M17" s="16"/>
      <c r="N17" s="21">
        <f t="shared" si="1"/>
        <v>34360.526300000114</v>
      </c>
      <c r="O17" s="21">
        <f t="shared" si="2"/>
        <v>78287.330300000132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41891</v>
      </c>
      <c r="I18" s="21">
        <v>8013.35</v>
      </c>
      <c r="J18" s="16" t="s">
        <v>941</v>
      </c>
      <c r="K18" s="16"/>
      <c r="L18" s="21"/>
      <c r="M18" s="16"/>
      <c r="N18" s="21">
        <f t="shared" si="1"/>
        <v>26347.176300000116</v>
      </c>
      <c r="O18" s="21">
        <f t="shared" si="2"/>
        <v>70273.980300000127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41892</v>
      </c>
      <c r="I19" s="21">
        <v>7989.82</v>
      </c>
      <c r="J19" s="16" t="s">
        <v>941</v>
      </c>
      <c r="K19" s="16"/>
      <c r="L19" s="21"/>
      <c r="M19" s="16"/>
      <c r="N19" s="21">
        <f t="shared" si="1"/>
        <v>18357.356300000116</v>
      </c>
      <c r="O19" s="21">
        <f t="shared" si="2"/>
        <v>62284.160300000127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41893</v>
      </c>
      <c r="I20" s="21">
        <v>4955.9399999999996</v>
      </c>
      <c r="J20" s="16" t="s">
        <v>941</v>
      </c>
      <c r="K20" s="16"/>
      <c r="L20" s="21"/>
      <c r="M20" s="16"/>
      <c r="N20" s="21">
        <f t="shared" si="1"/>
        <v>13401.416300000117</v>
      </c>
      <c r="O20" s="21">
        <f t="shared" si="2"/>
        <v>57328.220300000125</v>
      </c>
    </row>
    <row r="21" spans="1:15" ht="12" x14ac:dyDescent="0.2">
      <c r="A21" s="16"/>
      <c r="B21" s="22"/>
      <c r="C21" s="21"/>
      <c r="D21" s="137">
        <v>41894</v>
      </c>
      <c r="E21" s="16" t="s">
        <v>32</v>
      </c>
      <c r="F21" s="16" t="s">
        <v>944</v>
      </c>
      <c r="G21" s="21">
        <v>39919.271999999997</v>
      </c>
      <c r="H21" s="137">
        <v>41894</v>
      </c>
      <c r="I21" s="21">
        <v>6156.5199999999995</v>
      </c>
      <c r="J21" s="16" t="s">
        <v>941</v>
      </c>
      <c r="K21" s="16"/>
      <c r="L21" s="21"/>
      <c r="M21" s="16"/>
      <c r="N21" s="21">
        <f t="shared" si="1"/>
        <v>7244.8963000001177</v>
      </c>
      <c r="O21" s="21">
        <f t="shared" si="2"/>
        <v>91090.972300000125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41895</v>
      </c>
      <c r="I22" s="21">
        <v>5163.6099999999997</v>
      </c>
      <c r="J22" s="16" t="s">
        <v>941</v>
      </c>
      <c r="K22" s="16"/>
      <c r="L22" s="21"/>
      <c r="M22" s="16"/>
      <c r="N22" s="21">
        <f t="shared" si="1"/>
        <v>2081.286300000118</v>
      </c>
      <c r="O22" s="21">
        <f t="shared" si="2"/>
        <v>85927.362300000124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41896</v>
      </c>
      <c r="I23" s="21">
        <v>2081.286300000118</v>
      </c>
      <c r="J23" s="16" t="s">
        <v>941</v>
      </c>
      <c r="K23" s="16"/>
      <c r="L23" s="21"/>
      <c r="M23" s="25"/>
      <c r="N23" s="21">
        <f t="shared" si="1"/>
        <v>0</v>
      </c>
      <c r="O23" s="21">
        <f t="shared" si="2"/>
        <v>83846.076000000001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41896</v>
      </c>
      <c r="I24" s="21">
        <v>2093.7136999998802</v>
      </c>
      <c r="J24" s="16" t="s">
        <v>944</v>
      </c>
      <c r="K24" s="16"/>
      <c r="L24" s="21"/>
      <c r="M24" s="25"/>
      <c r="N24" s="21">
        <f>G14+G21+N23-I24-L24</f>
        <v>81752.362300000124</v>
      </c>
      <c r="O24" s="21">
        <f t="shared" si="2"/>
        <v>81752.362300000124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>
        <v>41898</v>
      </c>
      <c r="I25" s="21">
        <v>2499.7600000000002</v>
      </c>
      <c r="J25" s="16" t="s">
        <v>944</v>
      </c>
      <c r="K25" s="16"/>
      <c r="L25" s="21"/>
      <c r="M25" s="16"/>
      <c r="N25" s="21">
        <f t="shared" si="1"/>
        <v>79252.60230000013</v>
      </c>
      <c r="O25" s="21">
        <f t="shared" si="2"/>
        <v>79252.60230000013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>
        <v>41899</v>
      </c>
      <c r="I26" s="21">
        <v>4473.8900000000003</v>
      </c>
      <c r="J26" s="16" t="s">
        <v>944</v>
      </c>
      <c r="K26" s="16" t="s">
        <v>947</v>
      </c>
      <c r="L26" s="21">
        <v>1700.24</v>
      </c>
      <c r="M26" s="16" t="s">
        <v>944</v>
      </c>
      <c r="N26" s="21">
        <f t="shared" si="1"/>
        <v>73078.472300000125</v>
      </c>
      <c r="O26" s="21">
        <f t="shared" si="2"/>
        <v>73078.472300000125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>
        <v>41900</v>
      </c>
      <c r="I27" s="21">
        <v>6111.86</v>
      </c>
      <c r="J27" s="25" t="s">
        <v>944</v>
      </c>
      <c r="K27" s="16"/>
      <c r="L27" s="21"/>
      <c r="M27" s="16"/>
      <c r="N27" s="21">
        <f t="shared" si="1"/>
        <v>66966.612300000124</v>
      </c>
      <c r="O27" s="21">
        <f t="shared" si="2"/>
        <v>66966.612300000124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>
        <v>41901</v>
      </c>
      <c r="I28" s="21">
        <v>4191.91</v>
      </c>
      <c r="J28" s="16" t="s">
        <v>944</v>
      </c>
      <c r="K28" s="16"/>
      <c r="L28" s="21"/>
      <c r="M28" s="16"/>
      <c r="N28" s="21">
        <f t="shared" si="1"/>
        <v>62774.702300000121</v>
      </c>
      <c r="O28" s="21">
        <f t="shared" si="2"/>
        <v>62774.702300000121</v>
      </c>
    </row>
    <row r="29" spans="1:15" ht="12" x14ac:dyDescent="0.2">
      <c r="A29" s="16"/>
      <c r="B29" s="22"/>
      <c r="C29" s="21"/>
      <c r="D29" s="137">
        <v>41902</v>
      </c>
      <c r="E29" s="16" t="s">
        <v>32</v>
      </c>
      <c r="F29" s="25" t="s">
        <v>945</v>
      </c>
      <c r="G29" s="21">
        <v>43939.531999999999</v>
      </c>
      <c r="H29" s="137">
        <v>41902</v>
      </c>
      <c r="I29" s="21">
        <v>4223.24</v>
      </c>
      <c r="J29" s="16" t="s">
        <v>944</v>
      </c>
      <c r="K29" s="16"/>
      <c r="L29" s="21"/>
      <c r="M29" s="16"/>
      <c r="N29" s="21">
        <f t="shared" si="1"/>
        <v>58551.462300000123</v>
      </c>
      <c r="O29" s="21">
        <f t="shared" si="2"/>
        <v>102490.99430000012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>
        <v>41903</v>
      </c>
      <c r="I30" s="21">
        <v>646.48</v>
      </c>
      <c r="J30" s="16" t="s">
        <v>944</v>
      </c>
      <c r="K30" s="16"/>
      <c r="L30" s="21"/>
      <c r="M30" s="16"/>
      <c r="N30" s="21">
        <f t="shared" si="1"/>
        <v>57904.98230000012</v>
      </c>
      <c r="O30" s="21">
        <f t="shared" si="2"/>
        <v>101844.51430000013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>
        <v>41904</v>
      </c>
      <c r="I31" s="21">
        <v>4815.51</v>
      </c>
      <c r="J31" s="16" t="s">
        <v>944</v>
      </c>
      <c r="K31" s="16"/>
      <c r="L31" s="21"/>
      <c r="M31" s="16"/>
      <c r="N31" s="21">
        <f t="shared" si="1"/>
        <v>53089.472300000118</v>
      </c>
      <c r="O31" s="21">
        <f t="shared" si="2"/>
        <v>97029.004300000131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>
        <v>41905</v>
      </c>
      <c r="I32" s="21">
        <v>4685.42</v>
      </c>
      <c r="J32" s="16" t="s">
        <v>944</v>
      </c>
      <c r="K32" s="16"/>
      <c r="L32" s="21"/>
      <c r="M32" s="16"/>
      <c r="N32" s="21">
        <f t="shared" si="1"/>
        <v>48404.052300000119</v>
      </c>
      <c r="O32" s="21">
        <f t="shared" si="2"/>
        <v>92343.584300000133</v>
      </c>
    </row>
    <row r="33" spans="1:15" ht="12" x14ac:dyDescent="0.2">
      <c r="A33" s="16"/>
      <c r="B33" s="22"/>
      <c r="C33" s="21"/>
      <c r="D33" s="137"/>
      <c r="E33" s="16"/>
      <c r="F33" s="16"/>
      <c r="G33" s="21"/>
      <c r="H33" s="137">
        <v>41906</v>
      </c>
      <c r="I33" s="21">
        <v>6362.1699999999992</v>
      </c>
      <c r="J33" s="16" t="s">
        <v>944</v>
      </c>
      <c r="K33" s="16"/>
      <c r="L33" s="21"/>
      <c r="M33" s="16"/>
      <c r="N33" s="21">
        <f t="shared" si="1"/>
        <v>42041.882300000121</v>
      </c>
      <c r="O33" s="21">
        <f t="shared" si="2"/>
        <v>85981.414300000135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>
        <v>41907</v>
      </c>
      <c r="I34" s="21">
        <v>5011.24</v>
      </c>
      <c r="J34" s="16" t="s">
        <v>944</v>
      </c>
      <c r="K34" s="16"/>
      <c r="L34" s="21"/>
      <c r="M34" s="16"/>
      <c r="N34" s="21">
        <f t="shared" si="1"/>
        <v>37030.642300000123</v>
      </c>
      <c r="O34" s="21">
        <f t="shared" si="2"/>
        <v>80970.17430000013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>
        <v>41908</v>
      </c>
      <c r="I35" s="21">
        <v>4776.45</v>
      </c>
      <c r="J35" s="25" t="s">
        <v>944</v>
      </c>
      <c r="K35" s="16"/>
      <c r="L35" s="21"/>
      <c r="M35" s="16"/>
      <c r="N35" s="21">
        <f t="shared" si="1"/>
        <v>32254.192300000122</v>
      </c>
      <c r="O35" s="21">
        <f t="shared" si="2"/>
        <v>76193.724300000133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>
        <v>41909</v>
      </c>
      <c r="I36" s="21">
        <v>5142.4799999999996</v>
      </c>
      <c r="J36" s="16" t="s">
        <v>944</v>
      </c>
      <c r="K36" s="16"/>
      <c r="L36" s="21"/>
      <c r="M36" s="16"/>
      <c r="N36" s="21">
        <f t="shared" si="1"/>
        <v>27111.712300000123</v>
      </c>
      <c r="O36" s="21">
        <f t="shared" si="2"/>
        <v>71051.244300000137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>
        <v>41910</v>
      </c>
      <c r="I37" s="21">
        <v>4879.01</v>
      </c>
      <c r="J37" s="25" t="s">
        <v>944</v>
      </c>
      <c r="K37" s="16"/>
      <c r="L37" s="21"/>
      <c r="M37" s="16"/>
      <c r="N37" s="21">
        <f t="shared" si="1"/>
        <v>22232.702300000121</v>
      </c>
      <c r="O37" s="21">
        <f t="shared" si="2"/>
        <v>66172.234300000142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>
        <v>41911</v>
      </c>
      <c r="I38" s="21">
        <v>4557.3100000000004</v>
      </c>
      <c r="J38" s="25" t="s">
        <v>944</v>
      </c>
      <c r="K38" s="16"/>
      <c r="L38" s="21"/>
      <c r="M38" s="25"/>
      <c r="N38" s="21">
        <f t="shared" si="1"/>
        <v>17675.39230000012</v>
      </c>
      <c r="O38" s="21">
        <f t="shared" si="2"/>
        <v>61614.924300000144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>
        <v>41912</v>
      </c>
      <c r="I39" s="21">
        <v>4857.55</v>
      </c>
      <c r="J39" s="25" t="s">
        <v>944</v>
      </c>
      <c r="K39" s="16"/>
      <c r="L39" s="21"/>
      <c r="M39" s="16"/>
      <c r="N39" s="21">
        <f t="shared" si="1"/>
        <v>12817.84230000012</v>
      </c>
      <c r="O39" s="21">
        <f t="shared" si="2"/>
        <v>56757.374300000141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25"/>
      <c r="K40" s="16"/>
      <c r="L40" s="21"/>
      <c r="M40" s="16"/>
      <c r="N40" s="21">
        <f t="shared" si="1"/>
        <v>12817.84230000012</v>
      </c>
      <c r="O40" s="21">
        <f t="shared" si="2"/>
        <v>56757.374300000141</v>
      </c>
    </row>
    <row r="41" spans="1:15" ht="12" hidden="1" x14ac:dyDescent="0.2">
      <c r="A41" s="16"/>
      <c r="B41" s="22"/>
      <c r="C41" s="21"/>
      <c r="D41" s="137"/>
      <c r="E41" s="16"/>
      <c r="F41" s="16"/>
      <c r="G41" s="21"/>
      <c r="H41" s="137"/>
      <c r="I41" s="21"/>
      <c r="J41" s="25"/>
      <c r="K41" s="16"/>
      <c r="L41" s="21"/>
      <c r="M41" s="16"/>
      <c r="N41" s="21">
        <f t="shared" si="1"/>
        <v>12817.84230000012</v>
      </c>
      <c r="O41" s="21">
        <f t="shared" si="2"/>
        <v>56757.374300000141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16"/>
      <c r="N42" s="21">
        <f t="shared" si="1"/>
        <v>12817.84230000012</v>
      </c>
      <c r="O42" s="21">
        <f t="shared" si="2"/>
        <v>56757.374300000141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1"/>
        <v>12817.84230000012</v>
      </c>
      <c r="O43" s="21">
        <f t="shared" si="2"/>
        <v>56757.374300000141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16"/>
      <c r="N44" s="21">
        <f t="shared" si="1"/>
        <v>12817.84230000012</v>
      </c>
      <c r="O44" s="21">
        <f t="shared" si="2"/>
        <v>56757.374300000141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si="1"/>
        <v>12817.84230000012</v>
      </c>
      <c r="O45" s="21">
        <f t="shared" si="2"/>
        <v>56757.374300000141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1"/>
        <v>12817.84230000012</v>
      </c>
      <c r="O46" s="21">
        <f t="shared" si="2"/>
        <v>56757.374300000141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1"/>
        <v>12817.84230000012</v>
      </c>
      <c r="O47" s="21">
        <f t="shared" si="2"/>
        <v>56757.374300000141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1"/>
        <v>12817.84230000012</v>
      </c>
      <c r="O48" s="21">
        <f t="shared" si="2"/>
        <v>56757.374300000141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1"/>
        <v>12817.84230000012</v>
      </c>
      <c r="O49" s="21">
        <f t="shared" si="2"/>
        <v>56757.374300000141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1"/>
        <v>12817.84230000012</v>
      </c>
      <c r="O50" s="21">
        <f t="shared" si="2"/>
        <v>56757.374300000141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1"/>
        <v>12817.84230000012</v>
      </c>
      <c r="O51" s="21">
        <f t="shared" si="2"/>
        <v>56757.374300000141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1"/>
        <v>12817.84230000012</v>
      </c>
      <c r="O52" s="21">
        <f t="shared" si="2"/>
        <v>56757.374300000141</v>
      </c>
    </row>
    <row r="53" spans="1:16" x14ac:dyDescent="0.15">
      <c r="A53" s="32"/>
      <c r="B53" s="32"/>
      <c r="C53" s="33">
        <f>SUM(C7:C45)</f>
        <v>74417.036300000123</v>
      </c>
      <c r="D53" s="32"/>
      <c r="E53" s="32"/>
      <c r="F53" s="32"/>
      <c r="G53" s="33">
        <f>SUM(G7:G51)</f>
        <v>127785.60800000001</v>
      </c>
      <c r="H53" s="34"/>
      <c r="I53" s="33">
        <f>SUM(I7:I51)</f>
        <v>143745.03</v>
      </c>
      <c r="J53" s="32"/>
      <c r="K53" s="32"/>
      <c r="L53" s="33">
        <f>SUM(L9:L51)</f>
        <v>1700.24</v>
      </c>
      <c r="M53" s="32"/>
      <c r="N53" s="35"/>
      <c r="O53" s="36">
        <f>C53+G53-I53-L53</f>
        <v>56757.374300000134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145445.26999999999</v>
      </c>
      <c r="M54" s="55"/>
      <c r="N54" s="47">
        <f>+N52</f>
        <v>12817.84230000012</v>
      </c>
      <c r="O54" s="48" t="s">
        <v>944</v>
      </c>
    </row>
    <row r="55" spans="1:16" x14ac:dyDescent="0.15">
      <c r="A55" s="49"/>
      <c r="B55" s="145"/>
      <c r="C55" s="54"/>
      <c r="D55" s="145"/>
      <c r="E55" s="39"/>
      <c r="F55" s="40"/>
      <c r="G55" s="41"/>
      <c r="H55" s="42"/>
      <c r="I55" s="43"/>
      <c r="J55" s="52"/>
      <c r="K55" s="52"/>
      <c r="L55" s="46"/>
      <c r="M55" s="44"/>
      <c r="N55" s="47">
        <v>43939.531999999999</v>
      </c>
      <c r="O55" s="48" t="s">
        <v>945</v>
      </c>
    </row>
    <row r="56" spans="1:16" x14ac:dyDescent="0.15">
      <c r="A56" s="38" t="s">
        <v>944</v>
      </c>
      <c r="B56" s="146" t="s">
        <v>946</v>
      </c>
      <c r="C56" s="54"/>
      <c r="D56" s="146"/>
      <c r="E56" s="39" t="s">
        <v>45</v>
      </c>
      <c r="F56" s="40">
        <v>31214688.890000001</v>
      </c>
      <c r="G56" s="41" t="s">
        <v>46</v>
      </c>
      <c r="H56" s="42">
        <v>41870</v>
      </c>
      <c r="I56" s="43" t="s">
        <v>47</v>
      </c>
      <c r="J56" s="52">
        <f>+L26</f>
        <v>1700.24</v>
      </c>
      <c r="K56" s="52"/>
      <c r="L56" s="46"/>
      <c r="M56" s="44"/>
      <c r="N56" s="47"/>
      <c r="O56" s="48"/>
    </row>
    <row r="57" spans="1:16" x14ac:dyDescent="0.15">
      <c r="A57" s="38"/>
      <c r="B57" s="145"/>
      <c r="C57" s="145"/>
      <c r="D57" s="145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 t="s">
        <v>49</v>
      </c>
      <c r="B58" s="49" t="s">
        <v>8</v>
      </c>
      <c r="C58" s="101" t="s">
        <v>87</v>
      </c>
      <c r="D58" s="101" t="s">
        <v>146</v>
      </c>
      <c r="E58" s="49" t="s">
        <v>51</v>
      </c>
      <c r="F58" s="49" t="s">
        <v>52</v>
      </c>
      <c r="G58" s="40" t="s">
        <v>15</v>
      </c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 t="s">
        <v>944</v>
      </c>
      <c r="B59" s="43">
        <v>1700</v>
      </c>
      <c r="C59" s="57">
        <v>24.290400000000002</v>
      </c>
      <c r="D59" s="58">
        <f>+B59*C59</f>
        <v>41293.68</v>
      </c>
      <c r="E59" s="58">
        <f>+D59*1%</f>
        <v>412.93680000000001</v>
      </c>
      <c r="F59" s="58">
        <f>+E59*0.1</f>
        <v>41.293680000000002</v>
      </c>
      <c r="G59" s="59">
        <f>+E59+F59</f>
        <v>454.23048</v>
      </c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56757.37430000012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52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C1" zoomScale="115" zoomScaleNormal="115" workbookViewId="0">
      <pane ySplit="6" topLeftCell="A22" activePane="bottomLeft" state="frozen"/>
      <selection pane="bottomLeft" activeCell="A2" sqref="A2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942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938</v>
      </c>
      <c r="B7" s="17"/>
      <c r="C7" s="18">
        <v>9531.2583000001105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9531.2583000001105</v>
      </c>
      <c r="O7" s="18">
        <f>+C53</f>
        <v>53416.771300000109</v>
      </c>
    </row>
    <row r="8" spans="1:15" ht="12" x14ac:dyDescent="0.2">
      <c r="A8" s="16" t="s">
        <v>939</v>
      </c>
      <c r="B8" s="22"/>
      <c r="C8" s="21">
        <v>43885.512999999999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9531.2583000001105</v>
      </c>
      <c r="O8" s="21">
        <f t="shared" ref="O8:O11" si="0">O7+G8-I8-L8</f>
        <v>53416.771300000109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>
        <v>41852</v>
      </c>
      <c r="I9" s="21">
        <v>4746.7</v>
      </c>
      <c r="J9" s="16" t="s">
        <v>938</v>
      </c>
      <c r="K9" s="16"/>
      <c r="L9" s="21"/>
      <c r="M9" s="16"/>
      <c r="N9" s="21">
        <f t="shared" ref="N9:N10" si="1">+N8-I9-L9</f>
        <v>4784.5583000001106</v>
      </c>
      <c r="O9" s="21">
        <f t="shared" si="0"/>
        <v>48670.071300000112</v>
      </c>
    </row>
    <row r="10" spans="1:15" ht="12" x14ac:dyDescent="0.2">
      <c r="A10" s="16"/>
      <c r="B10" s="22"/>
      <c r="C10" s="21"/>
      <c r="D10" s="137">
        <v>41853</v>
      </c>
      <c r="E10" s="16" t="s">
        <v>32</v>
      </c>
      <c r="F10" s="25" t="s">
        <v>939</v>
      </c>
      <c r="G10" s="21">
        <v>43965.02</v>
      </c>
      <c r="H10" s="137">
        <v>41853</v>
      </c>
      <c r="I10" s="21">
        <v>4784.5583000001106</v>
      </c>
      <c r="J10" s="16" t="s">
        <v>938</v>
      </c>
      <c r="K10" s="16"/>
      <c r="L10" s="21"/>
      <c r="M10" s="16"/>
      <c r="N10" s="21">
        <f t="shared" si="1"/>
        <v>0</v>
      </c>
      <c r="O10" s="21">
        <f t="shared" si="0"/>
        <v>87850.53300000001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>
        <v>41853</v>
      </c>
      <c r="I11" s="21">
        <v>589.52169999988905</v>
      </c>
      <c r="J11" s="16" t="s">
        <v>939</v>
      </c>
      <c r="K11" s="16"/>
      <c r="L11" s="21"/>
      <c r="M11" s="16"/>
      <c r="N11" s="21">
        <f>C8+G10+N10-I11-L11</f>
        <v>87261.0113000001</v>
      </c>
      <c r="O11" s="21">
        <f t="shared" si="0"/>
        <v>87261.011300000115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41854</v>
      </c>
      <c r="I12" s="21">
        <v>5941.17</v>
      </c>
      <c r="J12" s="16" t="s">
        <v>939</v>
      </c>
      <c r="K12" s="16"/>
      <c r="L12" s="21"/>
      <c r="M12" s="16"/>
      <c r="N12" s="21">
        <f t="shared" ref="N12:N52" si="2">+N11-I12-L12</f>
        <v>81319.841300000102</v>
      </c>
      <c r="O12" s="21">
        <f t="shared" ref="O12:O52" si="3">O11+G12-I12-L12</f>
        <v>81319.841300000116</v>
      </c>
    </row>
    <row r="13" spans="1:15" ht="12" x14ac:dyDescent="0.2">
      <c r="A13" s="16"/>
      <c r="B13" s="22"/>
      <c r="C13" s="21"/>
      <c r="D13" s="137"/>
      <c r="E13" s="16"/>
      <c r="F13" s="16"/>
      <c r="G13" s="21"/>
      <c r="H13" s="137">
        <v>41855</v>
      </c>
      <c r="I13" s="21">
        <v>4451.8999999999996</v>
      </c>
      <c r="J13" s="16" t="s">
        <v>939</v>
      </c>
      <c r="K13" s="16"/>
      <c r="L13" s="21"/>
      <c r="M13" s="16"/>
      <c r="N13" s="21">
        <f t="shared" si="2"/>
        <v>76867.941300000108</v>
      </c>
      <c r="O13" s="21">
        <f t="shared" si="3"/>
        <v>76867.941300000122</v>
      </c>
    </row>
    <row r="14" spans="1:15" ht="12" x14ac:dyDescent="0.2">
      <c r="A14" s="16"/>
      <c r="B14" s="22"/>
      <c r="C14" s="21"/>
      <c r="D14" s="137"/>
      <c r="E14" s="16"/>
      <c r="F14" s="16"/>
      <c r="G14" s="21"/>
      <c r="H14" s="137">
        <v>41856</v>
      </c>
      <c r="I14" s="21">
        <v>4500</v>
      </c>
      <c r="J14" s="16" t="s">
        <v>939</v>
      </c>
      <c r="K14" s="16"/>
      <c r="L14" s="21"/>
      <c r="M14" s="16"/>
      <c r="N14" s="21">
        <f t="shared" si="2"/>
        <v>72367.941300000108</v>
      </c>
      <c r="O14" s="21">
        <f t="shared" si="3"/>
        <v>72367.941300000122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41857</v>
      </c>
      <c r="I15" s="21">
        <v>10996.2</v>
      </c>
      <c r="J15" s="16" t="s">
        <v>939</v>
      </c>
      <c r="K15" s="16"/>
      <c r="L15" s="21"/>
      <c r="M15" s="16"/>
      <c r="N15" s="21">
        <f t="shared" si="2"/>
        <v>61371.741300000111</v>
      </c>
      <c r="O15" s="21">
        <f t="shared" si="3"/>
        <v>61371.741300000125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41858</v>
      </c>
      <c r="I16" s="21">
        <v>6008.47</v>
      </c>
      <c r="J16" s="16" t="s">
        <v>939</v>
      </c>
      <c r="K16" s="16"/>
      <c r="L16" s="21"/>
      <c r="M16" s="16"/>
      <c r="N16" s="21">
        <f t="shared" si="2"/>
        <v>55363.271300000109</v>
      </c>
      <c r="O16" s="21">
        <f t="shared" si="3"/>
        <v>55363.271300000124</v>
      </c>
    </row>
    <row r="17" spans="1:15" ht="12" x14ac:dyDescent="0.2">
      <c r="A17" s="16"/>
      <c r="B17" s="22"/>
      <c r="C17" s="21"/>
      <c r="D17" s="137">
        <v>41859</v>
      </c>
      <c r="E17" s="16" t="s">
        <v>32</v>
      </c>
      <c r="F17" s="25" t="s">
        <v>940</v>
      </c>
      <c r="G17" s="21">
        <v>39925.190999999999</v>
      </c>
      <c r="H17" s="137">
        <v>41859</v>
      </c>
      <c r="I17" s="21">
        <v>12769.97</v>
      </c>
      <c r="J17" s="16" t="s">
        <v>939</v>
      </c>
      <c r="K17" s="16"/>
      <c r="L17" s="21"/>
      <c r="M17" s="16"/>
      <c r="N17" s="21">
        <f t="shared" si="2"/>
        <v>42593.301300000108</v>
      </c>
      <c r="O17" s="21">
        <f t="shared" si="3"/>
        <v>82518.492300000129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41860</v>
      </c>
      <c r="I18" s="21">
        <v>6887.5</v>
      </c>
      <c r="J18" s="16" t="s">
        <v>939</v>
      </c>
      <c r="K18" s="16"/>
      <c r="L18" s="21"/>
      <c r="M18" s="16"/>
      <c r="N18" s="21">
        <f t="shared" si="2"/>
        <v>35705.801300000108</v>
      </c>
      <c r="O18" s="21">
        <f t="shared" si="3"/>
        <v>75630.992300000129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41861</v>
      </c>
      <c r="I19" s="21">
        <v>4598.93</v>
      </c>
      <c r="J19" s="16" t="s">
        <v>939</v>
      </c>
      <c r="K19" s="16"/>
      <c r="L19" s="21"/>
      <c r="M19" s="16"/>
      <c r="N19" s="21">
        <f t="shared" si="2"/>
        <v>31106.871300000108</v>
      </c>
      <c r="O19" s="21">
        <f t="shared" si="3"/>
        <v>71032.062300000136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41862</v>
      </c>
      <c r="I20" s="21">
        <v>8757.32</v>
      </c>
      <c r="J20" s="16" t="s">
        <v>939</v>
      </c>
      <c r="K20" s="16"/>
      <c r="L20" s="21"/>
      <c r="M20" s="16"/>
      <c r="N20" s="21">
        <f t="shared" si="2"/>
        <v>22349.551300000108</v>
      </c>
      <c r="O20" s="21">
        <f t="shared" si="3"/>
        <v>62274.742300000136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41863</v>
      </c>
      <c r="I21" s="21">
        <v>10662.880000000001</v>
      </c>
      <c r="J21" s="16" t="s">
        <v>939</v>
      </c>
      <c r="K21" s="16"/>
      <c r="L21" s="21"/>
      <c r="M21" s="16"/>
      <c r="N21" s="21">
        <f t="shared" si="2"/>
        <v>11686.671300000107</v>
      </c>
      <c r="O21" s="21">
        <f t="shared" si="3"/>
        <v>51611.862300000139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41864</v>
      </c>
      <c r="I22" s="21">
        <v>5324.14</v>
      </c>
      <c r="J22" s="16" t="s">
        <v>939</v>
      </c>
      <c r="K22" s="16"/>
      <c r="L22" s="21"/>
      <c r="M22" s="25"/>
      <c r="N22" s="21">
        <f t="shared" si="2"/>
        <v>6362.531300000107</v>
      </c>
      <c r="O22" s="21">
        <f t="shared" si="3"/>
        <v>46287.72230000014</v>
      </c>
    </row>
    <row r="23" spans="1:15" ht="12" x14ac:dyDescent="0.2">
      <c r="A23" s="16"/>
      <c r="B23" s="22"/>
      <c r="C23" s="21"/>
      <c r="D23" s="137">
        <v>41865</v>
      </c>
      <c r="E23" s="16" t="s">
        <v>32</v>
      </c>
      <c r="F23" s="25" t="s">
        <v>940</v>
      </c>
      <c r="G23" s="21">
        <v>43939.267</v>
      </c>
      <c r="H23" s="137">
        <v>41865</v>
      </c>
      <c r="I23" s="21">
        <v>5323.76</v>
      </c>
      <c r="J23" s="16" t="s">
        <v>939</v>
      </c>
      <c r="K23" s="16"/>
      <c r="L23" s="21"/>
      <c r="M23" s="16"/>
      <c r="N23" s="21">
        <f t="shared" si="2"/>
        <v>1038.7713000001067</v>
      </c>
      <c r="O23" s="21">
        <f t="shared" si="3"/>
        <v>84903.229300000137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41866</v>
      </c>
      <c r="I24" s="21">
        <v>1038.7713000001067</v>
      </c>
      <c r="J24" s="16" t="s">
        <v>939</v>
      </c>
      <c r="K24" s="16"/>
      <c r="L24" s="21"/>
      <c r="M24" s="16"/>
      <c r="N24" s="21">
        <f t="shared" si="2"/>
        <v>0</v>
      </c>
      <c r="O24" s="21">
        <f t="shared" si="3"/>
        <v>83864.458000000028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>
        <v>41866</v>
      </c>
      <c r="I25" s="21">
        <v>2808.1786999998899</v>
      </c>
      <c r="J25" s="25" t="s">
        <v>940</v>
      </c>
      <c r="K25" s="16"/>
      <c r="L25" s="21"/>
      <c r="M25" s="16"/>
      <c r="N25" s="21">
        <f>G17+G23+G30+N24-I25-L25</f>
        <v>124981.25130000011</v>
      </c>
      <c r="O25" s="21">
        <f t="shared" si="3"/>
        <v>81056.27930000014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>
        <v>41867</v>
      </c>
      <c r="I26" s="21">
        <v>5387.18</v>
      </c>
      <c r="J26" s="16" t="s">
        <v>940</v>
      </c>
      <c r="K26" s="16"/>
      <c r="L26" s="21"/>
      <c r="M26" s="16"/>
      <c r="N26" s="21">
        <f t="shared" si="2"/>
        <v>119594.0713000001</v>
      </c>
      <c r="O26" s="21">
        <f t="shared" si="3"/>
        <v>75669.099300000147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>
        <v>41868</v>
      </c>
      <c r="I27" s="21">
        <v>4833.09</v>
      </c>
      <c r="J27" s="16" t="s">
        <v>940</v>
      </c>
      <c r="K27" s="16"/>
      <c r="L27" s="21"/>
      <c r="M27" s="16"/>
      <c r="N27" s="21">
        <f t="shared" si="2"/>
        <v>114760.9813000001</v>
      </c>
      <c r="O27" s="21">
        <f t="shared" si="3"/>
        <v>70836.009300000151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>
        <v>41869</v>
      </c>
      <c r="I28" s="21">
        <v>7489.58</v>
      </c>
      <c r="J28" s="16" t="s">
        <v>940</v>
      </c>
      <c r="K28" s="16"/>
      <c r="L28" s="21"/>
      <c r="M28" s="16"/>
      <c r="N28" s="21">
        <f t="shared" si="2"/>
        <v>107271.4013000001</v>
      </c>
      <c r="O28" s="21">
        <f t="shared" si="3"/>
        <v>63346.429300000149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>
        <v>41870</v>
      </c>
      <c r="I29" s="21">
        <v>7364.76</v>
      </c>
      <c r="J29" s="16" t="s">
        <v>940</v>
      </c>
      <c r="K29" s="16"/>
      <c r="L29" s="21"/>
      <c r="M29" s="16"/>
      <c r="N29" s="21">
        <f t="shared" si="2"/>
        <v>99906.641300000105</v>
      </c>
      <c r="O29" s="21">
        <f t="shared" si="3"/>
        <v>55981.669300000147</v>
      </c>
    </row>
    <row r="30" spans="1:15" ht="12" x14ac:dyDescent="0.2">
      <c r="A30" s="16"/>
      <c r="B30" s="22"/>
      <c r="C30" s="21"/>
      <c r="D30" s="137">
        <v>41871</v>
      </c>
      <c r="E30" s="16" t="s">
        <v>32</v>
      </c>
      <c r="F30" s="25" t="s">
        <v>940</v>
      </c>
      <c r="G30" s="21">
        <v>43924.972000000002</v>
      </c>
      <c r="H30" s="137">
        <v>41871</v>
      </c>
      <c r="I30" s="21">
        <v>11162.399999999998</v>
      </c>
      <c r="J30" s="16" t="s">
        <v>940</v>
      </c>
      <c r="K30" s="16"/>
      <c r="L30" s="21"/>
      <c r="M30" s="16"/>
      <c r="N30" s="21">
        <f t="shared" si="2"/>
        <v>88744.241300000111</v>
      </c>
      <c r="O30" s="21">
        <f t="shared" si="3"/>
        <v>88744.241300000154</v>
      </c>
    </row>
    <row r="31" spans="1:15" ht="12" x14ac:dyDescent="0.2">
      <c r="A31" s="16"/>
      <c r="B31" s="22"/>
      <c r="C31" s="21"/>
      <c r="D31" s="137"/>
      <c r="E31" s="16"/>
      <c r="F31" s="16"/>
      <c r="G31" s="21"/>
      <c r="H31" s="137">
        <v>41872</v>
      </c>
      <c r="I31" s="21">
        <v>7017.28</v>
      </c>
      <c r="J31" s="16" t="s">
        <v>940</v>
      </c>
      <c r="K31" s="16"/>
      <c r="L31" s="21"/>
      <c r="M31" s="16"/>
      <c r="N31" s="21">
        <f t="shared" si="2"/>
        <v>81726.961300000112</v>
      </c>
      <c r="O31" s="21">
        <f t="shared" si="3"/>
        <v>81726.961300000155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>
        <v>41873</v>
      </c>
      <c r="I32" s="21">
        <v>5619.8</v>
      </c>
      <c r="J32" s="16" t="s">
        <v>940</v>
      </c>
      <c r="K32" s="16"/>
      <c r="L32" s="21"/>
      <c r="M32" s="16"/>
      <c r="N32" s="21">
        <f t="shared" si="2"/>
        <v>76107.161300000109</v>
      </c>
      <c r="O32" s="21">
        <f t="shared" si="3"/>
        <v>76107.161300000153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>
        <v>41874</v>
      </c>
      <c r="I33" s="21">
        <v>1834.93</v>
      </c>
      <c r="J33" s="25" t="s">
        <v>940</v>
      </c>
      <c r="K33" s="16"/>
      <c r="L33" s="21"/>
      <c r="M33" s="16"/>
      <c r="N33" s="21">
        <f t="shared" si="2"/>
        <v>74272.231300000116</v>
      </c>
      <c r="O33" s="21">
        <f t="shared" si="3"/>
        <v>74272.23130000016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>
        <v>41875</v>
      </c>
      <c r="I34" s="21">
        <v>6694.78</v>
      </c>
      <c r="J34" s="16" t="s">
        <v>940</v>
      </c>
      <c r="K34" s="16"/>
      <c r="L34" s="21"/>
      <c r="M34" s="16"/>
      <c r="N34" s="21">
        <f t="shared" si="2"/>
        <v>67577.451300000117</v>
      </c>
      <c r="O34" s="21">
        <f t="shared" si="3"/>
        <v>67577.451300000161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>
        <v>41876</v>
      </c>
      <c r="I35" s="21">
        <v>5118.92</v>
      </c>
      <c r="J35" s="25" t="s">
        <v>940</v>
      </c>
      <c r="K35" s="16"/>
      <c r="L35" s="21"/>
      <c r="M35" s="16"/>
      <c r="N35" s="21">
        <f t="shared" si="2"/>
        <v>62458.531300000119</v>
      </c>
      <c r="O35" s="21">
        <f t="shared" si="3"/>
        <v>62458.531300000162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>
        <v>41877</v>
      </c>
      <c r="I36" s="21">
        <v>5207.8900000000003</v>
      </c>
      <c r="J36" s="25" t="s">
        <v>940</v>
      </c>
      <c r="K36" s="16"/>
      <c r="L36" s="21"/>
      <c r="M36" s="25"/>
      <c r="N36" s="21">
        <f t="shared" si="2"/>
        <v>57250.641300000119</v>
      </c>
      <c r="O36" s="21">
        <f t="shared" si="3"/>
        <v>57250.641300000163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>
        <v>41878</v>
      </c>
      <c r="I37" s="21">
        <v>5023.66</v>
      </c>
      <c r="J37" s="25" t="s">
        <v>940</v>
      </c>
      <c r="K37" s="16"/>
      <c r="L37" s="21"/>
      <c r="M37" s="16"/>
      <c r="N37" s="21">
        <f t="shared" si="2"/>
        <v>52226.981300000116</v>
      </c>
      <c r="O37" s="21">
        <f t="shared" si="3"/>
        <v>52226.98130000016</v>
      </c>
    </row>
    <row r="38" spans="1:15" ht="12" x14ac:dyDescent="0.2">
      <c r="A38" s="16"/>
      <c r="B38" s="22"/>
      <c r="C38" s="21"/>
      <c r="D38" s="137">
        <v>41879</v>
      </c>
      <c r="E38" s="16" t="s">
        <v>32</v>
      </c>
      <c r="F38" s="25" t="s">
        <v>941</v>
      </c>
      <c r="G38" s="21">
        <v>43923.925000000003</v>
      </c>
      <c r="H38" s="137">
        <v>41879</v>
      </c>
      <c r="I38" s="21">
        <v>5335.84</v>
      </c>
      <c r="J38" s="25" t="s">
        <v>940</v>
      </c>
      <c r="K38" s="16"/>
      <c r="L38" s="21"/>
      <c r="M38" s="16"/>
      <c r="N38" s="21">
        <f t="shared" si="2"/>
        <v>46891.141300000119</v>
      </c>
      <c r="O38" s="21">
        <f t="shared" si="3"/>
        <v>90815.066300000166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>
        <v>41880</v>
      </c>
      <c r="I39" s="21">
        <v>4646.12</v>
      </c>
      <c r="J39" s="25" t="s">
        <v>940</v>
      </c>
      <c r="K39" s="16"/>
      <c r="L39" s="21"/>
      <c r="M39" s="16"/>
      <c r="N39" s="21">
        <f t="shared" si="2"/>
        <v>42245.021300000117</v>
      </c>
      <c r="O39" s="21">
        <f t="shared" si="3"/>
        <v>86168.946300000171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>
        <v>41881</v>
      </c>
      <c r="I40" s="21">
        <v>6480.37</v>
      </c>
      <c r="J40" s="25" t="s">
        <v>940</v>
      </c>
      <c r="K40" s="16"/>
      <c r="L40" s="21"/>
      <c r="M40" s="16"/>
      <c r="N40" s="21">
        <f t="shared" si="2"/>
        <v>35764.651300000114</v>
      </c>
      <c r="O40" s="21">
        <f t="shared" si="3"/>
        <v>79688.576300000175</v>
      </c>
    </row>
    <row r="41" spans="1:15" ht="12" x14ac:dyDescent="0.2">
      <c r="A41" s="16"/>
      <c r="B41" s="22"/>
      <c r="C41" s="21"/>
      <c r="D41" s="137"/>
      <c r="E41" s="16"/>
      <c r="F41" s="16"/>
      <c r="G41" s="21"/>
      <c r="H41" s="137">
        <v>41882</v>
      </c>
      <c r="I41" s="21">
        <v>5271.54</v>
      </c>
      <c r="J41" s="25" t="s">
        <v>940</v>
      </c>
      <c r="K41" s="16"/>
      <c r="L41" s="21"/>
      <c r="M41" s="16"/>
      <c r="N41" s="21">
        <f t="shared" si="2"/>
        <v>30493.111300000113</v>
      </c>
      <c r="O41" s="21">
        <f t="shared" si="3"/>
        <v>74417.036300000182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16"/>
      <c r="N42" s="21">
        <f t="shared" si="2"/>
        <v>30493.111300000113</v>
      </c>
      <c r="O42" s="21">
        <f t="shared" si="3"/>
        <v>74417.036300000182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30493.111300000113</v>
      </c>
      <c r="O43" s="21">
        <f t="shared" si="3"/>
        <v>74417.036300000182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16"/>
      <c r="N44" s="21">
        <f t="shared" si="2"/>
        <v>30493.111300000113</v>
      </c>
      <c r="O44" s="21">
        <f t="shared" si="3"/>
        <v>74417.036300000182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si="2"/>
        <v>30493.111300000113</v>
      </c>
      <c r="O45" s="21">
        <f t="shared" si="3"/>
        <v>74417.036300000182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30493.111300000113</v>
      </c>
      <c r="O46" s="21">
        <f t="shared" si="3"/>
        <v>74417.036300000182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30493.111300000113</v>
      </c>
      <c r="O47" s="21">
        <f t="shared" si="3"/>
        <v>74417.036300000182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30493.111300000113</v>
      </c>
      <c r="O48" s="21">
        <f t="shared" si="3"/>
        <v>74417.036300000182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30493.111300000113</v>
      </c>
      <c r="O49" s="21">
        <f t="shared" si="3"/>
        <v>74417.036300000182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30493.111300000113</v>
      </c>
      <c r="O50" s="21">
        <f t="shared" si="3"/>
        <v>74417.036300000182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30493.111300000113</v>
      </c>
      <c r="O51" s="21">
        <f t="shared" si="3"/>
        <v>74417.036300000182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2"/>
        <v>30493.111300000113</v>
      </c>
      <c r="O52" s="21">
        <f t="shared" si="3"/>
        <v>74417.036300000182</v>
      </c>
    </row>
    <row r="53" spans="1:16" x14ac:dyDescent="0.15">
      <c r="A53" s="32"/>
      <c r="B53" s="32"/>
      <c r="C53" s="33">
        <f>SUM(C7:C45)</f>
        <v>53416.771300000109</v>
      </c>
      <c r="D53" s="32"/>
      <c r="E53" s="32"/>
      <c r="F53" s="32"/>
      <c r="G53" s="33">
        <f>SUM(G7:G51)</f>
        <v>215678.375</v>
      </c>
      <c r="H53" s="34"/>
      <c r="I53" s="33">
        <f>SUM(I7:I51)</f>
        <v>194678.11000000002</v>
      </c>
      <c r="J53" s="32"/>
      <c r="K53" s="32"/>
      <c r="L53" s="33">
        <f>SUM(L9:L51)</f>
        <v>0</v>
      </c>
      <c r="M53" s="32"/>
      <c r="N53" s="35"/>
      <c r="O53" s="36">
        <f>C53+G53-I53-L53</f>
        <v>74417.036300000123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194678.11000000002</v>
      </c>
      <c r="M54" s="55"/>
      <c r="N54" s="47">
        <f>+N52</f>
        <v>30493.111300000113</v>
      </c>
      <c r="O54" s="48" t="s">
        <v>940</v>
      </c>
    </row>
    <row r="55" spans="1:16" x14ac:dyDescent="0.15">
      <c r="A55" s="49"/>
      <c r="B55" s="144"/>
      <c r="C55" s="54"/>
      <c r="D55" s="144"/>
      <c r="E55" s="39"/>
      <c r="F55" s="40"/>
      <c r="G55" s="41"/>
      <c r="H55" s="42"/>
      <c r="I55" s="43"/>
      <c r="J55" s="52"/>
      <c r="K55" s="52"/>
      <c r="L55" s="46"/>
      <c r="M55" s="44"/>
      <c r="N55" s="47">
        <v>43923.925000000003</v>
      </c>
      <c r="O55" s="48" t="s">
        <v>941</v>
      </c>
    </row>
    <row r="56" spans="1:16" x14ac:dyDescent="0.15">
      <c r="A56" s="49"/>
      <c r="B56" s="144"/>
      <c r="C56" s="54"/>
      <c r="D56" s="144"/>
      <c r="E56" s="39"/>
      <c r="F56" s="40"/>
      <c r="G56" s="41"/>
      <c r="H56" s="42"/>
      <c r="I56" s="43"/>
      <c r="J56" s="52"/>
      <c r="K56" s="52"/>
      <c r="L56" s="46"/>
      <c r="M56" s="44"/>
      <c r="N56" s="47"/>
      <c r="O56" s="48"/>
    </row>
    <row r="57" spans="1:16" x14ac:dyDescent="0.15">
      <c r="A57" s="38"/>
      <c r="B57" s="144"/>
      <c r="C57" s="144"/>
      <c r="D57" s="144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/>
      <c r="B58" s="49"/>
      <c r="C58" s="101"/>
      <c r="D58" s="101"/>
      <c r="E58" s="49"/>
      <c r="F58" s="49"/>
      <c r="G58" s="40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74417.036300000123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52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zoomScale="115" zoomScaleNormal="115" workbookViewId="0">
      <pane ySplit="6" topLeftCell="A31" activePane="bottomLeft" state="frozen"/>
      <selection pane="bottomLeft" activeCell="K40" sqref="K40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1694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1651</v>
      </c>
      <c r="B7" s="17"/>
      <c r="C7" s="18">
        <v>122410.6373</v>
      </c>
      <c r="D7" s="193"/>
      <c r="E7" s="20"/>
      <c r="F7" s="20"/>
      <c r="G7" s="18"/>
      <c r="H7" s="137"/>
      <c r="I7" s="21"/>
      <c r="J7" s="20"/>
      <c r="K7" s="20"/>
      <c r="L7" s="21"/>
      <c r="M7" s="20"/>
      <c r="N7" s="18">
        <f>+C7</f>
        <v>122410.6373</v>
      </c>
      <c r="O7" s="18">
        <f>+C76</f>
        <v>210137.0393</v>
      </c>
    </row>
    <row r="8" spans="1:15" ht="12" x14ac:dyDescent="0.2">
      <c r="A8" s="16" t="s">
        <v>1652</v>
      </c>
      <c r="B8" s="22"/>
      <c r="C8" s="21">
        <v>87726.402000000002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122410.6373</v>
      </c>
      <c r="O8" s="21">
        <f t="shared" ref="O8:O74" si="0">O7+G8-I8-L8</f>
        <v>210137.0393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75" si="1">+N8-I9-L9</f>
        <v>122410.6373</v>
      </c>
      <c r="O9" s="21">
        <f t="shared" si="0"/>
        <v>210137.0393</v>
      </c>
    </row>
    <row r="10" spans="1:15" ht="12" x14ac:dyDescent="0.2">
      <c r="A10" s="16"/>
      <c r="B10" s="22"/>
      <c r="C10" s="21"/>
      <c r="D10" s="137" t="s">
        <v>1658</v>
      </c>
      <c r="E10" s="16" t="s">
        <v>32</v>
      </c>
      <c r="F10" s="25" t="s">
        <v>1688</v>
      </c>
      <c r="G10" s="21">
        <v>43888.455999999998</v>
      </c>
      <c r="H10" s="137" t="s">
        <v>1658</v>
      </c>
      <c r="I10" s="21">
        <v>9178.6509999999998</v>
      </c>
      <c r="J10" s="16" t="s">
        <v>1651</v>
      </c>
      <c r="K10" s="16">
        <v>5800362604</v>
      </c>
      <c r="L10" s="21">
        <v>7467.7839999999997</v>
      </c>
      <c r="M10" s="16" t="s">
        <v>1651</v>
      </c>
      <c r="N10" s="21">
        <f>+N9-I10-L10</f>
        <v>105764.2023</v>
      </c>
      <c r="O10" s="21">
        <f t="shared" ref="O10" si="2">O9+G10-I10-L10</f>
        <v>237379.06030000001</v>
      </c>
    </row>
    <row r="11" spans="1:15" ht="12" x14ac:dyDescent="0.2">
      <c r="A11" s="16"/>
      <c r="B11" s="22"/>
      <c r="C11" s="21"/>
      <c r="D11" s="137" t="s">
        <v>1659</v>
      </c>
      <c r="E11" s="16" t="s">
        <v>32</v>
      </c>
      <c r="F11" s="25" t="s">
        <v>1688</v>
      </c>
      <c r="G11" s="21">
        <v>43875.375999999997</v>
      </c>
      <c r="H11" s="137" t="s">
        <v>1659</v>
      </c>
      <c r="I11" s="21">
        <v>15578.606</v>
      </c>
      <c r="J11" s="16" t="s">
        <v>1651</v>
      </c>
      <c r="K11" s="16">
        <v>5800362604</v>
      </c>
      <c r="L11" s="21">
        <v>7528.5940000000001</v>
      </c>
      <c r="M11" s="16" t="s">
        <v>1651</v>
      </c>
      <c r="N11" s="21">
        <f t="shared" ref="N11:N47" si="3">+N10-I11-L11</f>
        <v>82657.002300000007</v>
      </c>
      <c r="O11" s="21">
        <f t="shared" ref="O11:O48" si="4">O10+G11-I11-L11</f>
        <v>258147.23630000002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1660</v>
      </c>
      <c r="I12" s="21">
        <v>7197.54</v>
      </c>
      <c r="J12" s="16" t="s">
        <v>1651</v>
      </c>
      <c r="K12" s="16">
        <v>5800362604</v>
      </c>
      <c r="L12" s="21">
        <v>6011.7809999999999</v>
      </c>
      <c r="M12" s="16" t="s">
        <v>1651</v>
      </c>
      <c r="N12" s="21">
        <f t="shared" si="3"/>
        <v>69447.681300000011</v>
      </c>
      <c r="O12" s="21">
        <f t="shared" si="4"/>
        <v>244937.91530000002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1661</v>
      </c>
      <c r="I13" s="21">
        <v>11591.59</v>
      </c>
      <c r="J13" s="16" t="s">
        <v>1651</v>
      </c>
      <c r="K13" s="16"/>
      <c r="L13" s="21"/>
      <c r="M13" s="16"/>
      <c r="N13" s="21">
        <f t="shared" si="3"/>
        <v>57856.091300000015</v>
      </c>
      <c r="O13" s="21">
        <f t="shared" si="4"/>
        <v>233346.32530000003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1662</v>
      </c>
      <c r="I14" s="21">
        <v>4807.5789999999997</v>
      </c>
      <c r="J14" s="16" t="s">
        <v>1651</v>
      </c>
      <c r="K14" s="16">
        <v>5800362604</v>
      </c>
      <c r="L14" s="21">
        <v>8424.5470000000005</v>
      </c>
      <c r="M14" s="16" t="s">
        <v>1651</v>
      </c>
      <c r="N14" s="21">
        <f t="shared" si="3"/>
        <v>44623.965300000018</v>
      </c>
      <c r="O14" s="21">
        <f t="shared" si="4"/>
        <v>220114.19930000004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1663</v>
      </c>
      <c r="I15" s="21">
        <v>10421.603999999999</v>
      </c>
      <c r="J15" s="16" t="s">
        <v>1651</v>
      </c>
      <c r="K15" s="16"/>
      <c r="L15" s="21"/>
      <c r="M15" s="16"/>
      <c r="N15" s="21">
        <f t="shared" si="3"/>
        <v>34202.361300000019</v>
      </c>
      <c r="O15" s="21">
        <f t="shared" si="4"/>
        <v>209692.59530000004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1664</v>
      </c>
      <c r="I16" s="21">
        <v>16774.473000000002</v>
      </c>
      <c r="J16" s="16" t="s">
        <v>1651</v>
      </c>
      <c r="K16" s="16">
        <v>5800362604</v>
      </c>
      <c r="L16" s="21">
        <v>5213.9179999999997</v>
      </c>
      <c r="M16" s="16" t="s">
        <v>1651</v>
      </c>
      <c r="N16" s="21">
        <f t="shared" si="3"/>
        <v>12213.970300000017</v>
      </c>
      <c r="O16" s="21">
        <f t="shared" si="4"/>
        <v>187704.20430000004</v>
      </c>
    </row>
    <row r="17" spans="1:15" ht="12" x14ac:dyDescent="0.2">
      <c r="A17" s="16"/>
      <c r="B17" s="22"/>
      <c r="C17" s="21"/>
      <c r="D17" s="137" t="s">
        <v>1665</v>
      </c>
      <c r="E17" s="16" t="s">
        <v>32</v>
      </c>
      <c r="F17" s="25" t="s">
        <v>1689</v>
      </c>
      <c r="G17" s="21">
        <v>87823.1</v>
      </c>
      <c r="H17" s="137" t="s">
        <v>1665</v>
      </c>
      <c r="I17" s="21">
        <v>9584.81</v>
      </c>
      <c r="J17" s="16" t="s">
        <v>1651</v>
      </c>
      <c r="K17" s="16">
        <v>5800362604</v>
      </c>
      <c r="L17" s="21">
        <f>N16-I17</f>
        <v>2629.1603000000177</v>
      </c>
      <c r="M17" s="16" t="s">
        <v>1651</v>
      </c>
      <c r="N17" s="21">
        <f t="shared" si="3"/>
        <v>0</v>
      </c>
      <c r="O17" s="21">
        <f t="shared" si="4"/>
        <v>263313.33400000003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1665</v>
      </c>
      <c r="I18" s="21"/>
      <c r="J18" s="16"/>
      <c r="K18" s="16">
        <v>5800362604</v>
      </c>
      <c r="L18" s="21">
        <f>6707.311-L17</f>
        <v>4078.150699999982</v>
      </c>
      <c r="M18" s="16" t="s">
        <v>1652</v>
      </c>
      <c r="N18" s="21">
        <f>C8+N17-I18-L18</f>
        <v>83648.251300000018</v>
      </c>
      <c r="O18" s="21">
        <f t="shared" ref="O18:O20" si="5">O17+G18-I18-L18</f>
        <v>259235.18330000006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1666</v>
      </c>
      <c r="I19" s="21">
        <v>14118.303</v>
      </c>
      <c r="J19" s="16" t="s">
        <v>1652</v>
      </c>
      <c r="K19" s="16">
        <v>5800362604</v>
      </c>
      <c r="L19" s="21">
        <v>7402.7479999999996</v>
      </c>
      <c r="M19" s="16" t="s">
        <v>1652</v>
      </c>
      <c r="N19" s="21">
        <f t="shared" ref="N19:N20" si="6">+N18-I19-L19</f>
        <v>62127.200300000019</v>
      </c>
      <c r="O19" s="21">
        <f t="shared" si="5"/>
        <v>237714.13230000008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1667</v>
      </c>
      <c r="I20" s="21">
        <v>5699.6880000000001</v>
      </c>
      <c r="J20" s="16" t="s">
        <v>1652</v>
      </c>
      <c r="K20" s="16">
        <v>5800362604</v>
      </c>
      <c r="L20" s="21">
        <v>6045.5469999999996</v>
      </c>
      <c r="M20" s="16" t="s">
        <v>1652</v>
      </c>
      <c r="N20" s="21">
        <f t="shared" si="6"/>
        <v>50381.965300000018</v>
      </c>
      <c r="O20" s="21">
        <f t="shared" si="5"/>
        <v>225968.8973000001</v>
      </c>
    </row>
    <row r="21" spans="1:15" ht="12" x14ac:dyDescent="0.2">
      <c r="A21" s="16"/>
      <c r="B21" s="22"/>
      <c r="C21" s="21"/>
      <c r="D21" s="194"/>
      <c r="E21" s="194"/>
      <c r="F21" s="194"/>
      <c r="G21" s="194"/>
      <c r="H21" s="137" t="s">
        <v>1668</v>
      </c>
      <c r="I21" s="21">
        <v>10632.442999999999</v>
      </c>
      <c r="J21" s="16" t="s">
        <v>1652</v>
      </c>
      <c r="K21" s="16"/>
      <c r="L21" s="21"/>
      <c r="M21" s="16"/>
      <c r="N21" s="21">
        <f t="shared" si="3"/>
        <v>39749.522300000019</v>
      </c>
      <c r="O21" s="21">
        <f t="shared" si="4"/>
        <v>215336.4543000001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1669</v>
      </c>
      <c r="I22" s="21">
        <v>11596.092000000001</v>
      </c>
      <c r="J22" s="16" t="s">
        <v>1652</v>
      </c>
      <c r="K22" s="16">
        <v>5800362604</v>
      </c>
      <c r="L22" s="21">
        <v>7426.0240000000003</v>
      </c>
      <c r="M22" s="16" t="s">
        <v>1652</v>
      </c>
      <c r="N22" s="21">
        <f t="shared" si="3"/>
        <v>20727.406300000017</v>
      </c>
      <c r="O22" s="21">
        <f t="shared" si="4"/>
        <v>196314.33830000009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1670</v>
      </c>
      <c r="I23" s="21">
        <v>11846.365000000002</v>
      </c>
      <c r="J23" s="16" t="s">
        <v>1652</v>
      </c>
      <c r="K23" s="16"/>
      <c r="L23" s="21"/>
      <c r="M23" s="16"/>
      <c r="N23" s="21">
        <f t="shared" si="3"/>
        <v>8881.0413000000153</v>
      </c>
      <c r="O23" s="21">
        <f t="shared" si="4"/>
        <v>184467.9733000001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1671</v>
      </c>
      <c r="I24" s="21">
        <v>8881.0413000000153</v>
      </c>
      <c r="J24" s="16" t="s">
        <v>1652</v>
      </c>
      <c r="K24" s="16"/>
      <c r="L24" s="21"/>
      <c r="M24" s="16"/>
      <c r="N24" s="21">
        <f t="shared" si="3"/>
        <v>0</v>
      </c>
      <c r="O24" s="21">
        <f t="shared" si="4"/>
        <v>175586.93200000009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1671</v>
      </c>
      <c r="I25" s="21">
        <f>12718.627-I24</f>
        <v>3837.5856999999851</v>
      </c>
      <c r="J25" s="25" t="s">
        <v>1688</v>
      </c>
      <c r="K25" s="16">
        <v>5800361777</v>
      </c>
      <c r="L25" s="21">
        <v>7867.0169999999998</v>
      </c>
      <c r="M25" s="25" t="s">
        <v>1688</v>
      </c>
      <c r="N25" s="21">
        <f>G10+N24-I25-L25</f>
        <v>32183.85330000001</v>
      </c>
      <c r="O25" s="21">
        <f t="shared" ref="O25:O27" si="7">O24+G25-I25-L25</f>
        <v>163882.3293000001</v>
      </c>
    </row>
    <row r="26" spans="1:15" ht="12" x14ac:dyDescent="0.2">
      <c r="A26" s="16"/>
      <c r="B26" s="22"/>
      <c r="C26" s="21"/>
      <c r="D26" s="137" t="s">
        <v>1672</v>
      </c>
      <c r="E26" s="16" t="s">
        <v>32</v>
      </c>
      <c r="F26" s="25" t="s">
        <v>1690</v>
      </c>
      <c r="G26" s="21">
        <v>43846.985999999997</v>
      </c>
      <c r="H26" s="137" t="s">
        <v>1672</v>
      </c>
      <c r="I26" s="21">
        <v>11187.731</v>
      </c>
      <c r="J26" s="25" t="s">
        <v>1688</v>
      </c>
      <c r="K26" s="16">
        <v>5800361777</v>
      </c>
      <c r="L26" s="21">
        <v>5605.8630000000003</v>
      </c>
      <c r="M26" s="25" t="s">
        <v>1688</v>
      </c>
      <c r="N26" s="21">
        <f t="shared" ref="N26:N27" si="8">+N25-I26-L26</f>
        <v>15390.259300000009</v>
      </c>
      <c r="O26" s="21">
        <f t="shared" si="7"/>
        <v>190935.72130000009</v>
      </c>
    </row>
    <row r="27" spans="1:15" ht="12" x14ac:dyDescent="0.2">
      <c r="A27" s="16"/>
      <c r="B27" s="22"/>
      <c r="C27" s="21"/>
      <c r="D27" s="137" t="s">
        <v>1673</v>
      </c>
      <c r="E27" s="16" t="s">
        <v>32</v>
      </c>
      <c r="F27" s="25" t="s">
        <v>1691</v>
      </c>
      <c r="G27" s="21">
        <v>87762.09</v>
      </c>
      <c r="H27" s="137" t="s">
        <v>1673</v>
      </c>
      <c r="I27" s="21">
        <v>15390.259300000009</v>
      </c>
      <c r="J27" s="25" t="s">
        <v>1688</v>
      </c>
      <c r="K27" s="16"/>
      <c r="L27" s="21"/>
      <c r="M27" s="16"/>
      <c r="N27" s="21">
        <f t="shared" si="8"/>
        <v>0</v>
      </c>
      <c r="O27" s="21">
        <f t="shared" si="7"/>
        <v>263307.55200000003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1673</v>
      </c>
      <c r="I28" s="21">
        <f>15936.86-I27</f>
        <v>546.60069999999178</v>
      </c>
      <c r="J28" s="25" t="s">
        <v>1688</v>
      </c>
      <c r="K28" s="16">
        <v>5800361777</v>
      </c>
      <c r="L28" s="21">
        <v>7613.1750000000002</v>
      </c>
      <c r="M28" s="25" t="s">
        <v>1688</v>
      </c>
      <c r="N28" s="21">
        <f>G11+N27-I28-L28</f>
        <v>35715.600300000006</v>
      </c>
      <c r="O28" s="21">
        <f t="shared" ref="O28:O30" si="9">O27+G28-I28-L28</f>
        <v>255147.77630000003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1674</v>
      </c>
      <c r="I29" s="21">
        <v>10891.655999999999</v>
      </c>
      <c r="J29" s="25" t="s">
        <v>1688</v>
      </c>
      <c r="K29" s="16">
        <v>5800361777</v>
      </c>
      <c r="L29" s="21">
        <v>6720.875</v>
      </c>
      <c r="M29" s="25" t="s">
        <v>1688</v>
      </c>
      <c r="N29" s="21">
        <f t="shared" ref="N29:N30" si="10">+N28-I29-L29</f>
        <v>18103.069300000006</v>
      </c>
      <c r="O29" s="21">
        <f t="shared" si="9"/>
        <v>237535.24530000004</v>
      </c>
    </row>
    <row r="30" spans="1:15" ht="12" x14ac:dyDescent="0.2">
      <c r="A30" s="16"/>
      <c r="B30" s="22"/>
      <c r="C30" s="21"/>
      <c r="D30" s="137" t="s">
        <v>1675</v>
      </c>
      <c r="E30" s="16" t="s">
        <v>32</v>
      </c>
      <c r="F30" s="25" t="s">
        <v>1691</v>
      </c>
      <c r="G30" s="21">
        <v>43930.705000000002</v>
      </c>
      <c r="H30" s="137" t="s">
        <v>1675</v>
      </c>
      <c r="I30" s="21">
        <v>18103.069300000006</v>
      </c>
      <c r="J30" s="25" t="s">
        <v>1688</v>
      </c>
      <c r="K30" s="16"/>
      <c r="L30" s="21"/>
      <c r="M30" s="25"/>
      <c r="N30" s="21">
        <f t="shared" si="10"/>
        <v>0</v>
      </c>
      <c r="O30" s="21">
        <f t="shared" si="9"/>
        <v>263362.88099999999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1675</v>
      </c>
      <c r="I31" s="21">
        <f>18200.314-I30</f>
        <v>97.244699999992008</v>
      </c>
      <c r="J31" s="25" t="s">
        <v>1689</v>
      </c>
      <c r="K31" s="16"/>
      <c r="L31" s="21"/>
      <c r="M31" s="25"/>
      <c r="N31" s="21">
        <f>G17+N30-I31-L31</f>
        <v>87725.85530000001</v>
      </c>
      <c r="O31" s="21">
        <f t="shared" ref="O31:O34" si="11">O30+G31-I31-L31</f>
        <v>263265.63630000001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1676</v>
      </c>
      <c r="I32" s="21">
        <v>16060.100000000002</v>
      </c>
      <c r="J32" s="25" t="s">
        <v>1689</v>
      </c>
      <c r="K32" s="16">
        <v>5800362604</v>
      </c>
      <c r="L32" s="21">
        <v>8066.2030000000004</v>
      </c>
      <c r="M32" s="25" t="s">
        <v>1689</v>
      </c>
      <c r="N32" s="21">
        <f t="shared" ref="N32:N34" si="12">+N31-I32-L32</f>
        <v>63599.552300000003</v>
      </c>
      <c r="O32" s="21">
        <f t="shared" si="11"/>
        <v>239139.3333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1677</v>
      </c>
      <c r="I33" s="21">
        <v>10252.441999999999</v>
      </c>
      <c r="J33" s="25" t="s">
        <v>1689</v>
      </c>
      <c r="K33" s="16"/>
      <c r="L33" s="21"/>
      <c r="M33" s="16"/>
      <c r="N33" s="21">
        <f t="shared" si="12"/>
        <v>53347.1103</v>
      </c>
      <c r="O33" s="21">
        <f t="shared" si="11"/>
        <v>228886.89129999999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1678</v>
      </c>
      <c r="I34" s="21">
        <v>13243.072999999999</v>
      </c>
      <c r="J34" s="25" t="s">
        <v>1689</v>
      </c>
      <c r="K34" s="16">
        <v>5800362604</v>
      </c>
      <c r="L34" s="21">
        <v>7574.9059999999999</v>
      </c>
      <c r="M34" s="25" t="s">
        <v>1689</v>
      </c>
      <c r="N34" s="21">
        <f t="shared" si="12"/>
        <v>32529.131300000005</v>
      </c>
      <c r="O34" s="21">
        <f t="shared" si="11"/>
        <v>208068.9123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1679</v>
      </c>
      <c r="I35" s="21">
        <v>7780.6679999999997</v>
      </c>
      <c r="J35" s="25" t="s">
        <v>1689</v>
      </c>
      <c r="K35" s="16">
        <v>5800362604</v>
      </c>
      <c r="L35" s="21">
        <v>7095.9049999999997</v>
      </c>
      <c r="M35" s="25" t="s">
        <v>1689</v>
      </c>
      <c r="N35" s="21">
        <f t="shared" si="3"/>
        <v>17652.558300000004</v>
      </c>
      <c r="O35" s="21">
        <f t="shared" si="4"/>
        <v>193192.33929999999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1680</v>
      </c>
      <c r="I36" s="21">
        <v>14557.088</v>
      </c>
      <c r="J36" s="25" t="s">
        <v>1689</v>
      </c>
      <c r="K36" s="16">
        <v>5800362604</v>
      </c>
      <c r="L36" s="21">
        <f>N35-I36</f>
        <v>3095.4703000000045</v>
      </c>
      <c r="M36" s="25" t="s">
        <v>1689</v>
      </c>
      <c r="N36" s="21">
        <f t="shared" si="3"/>
        <v>0</v>
      </c>
      <c r="O36" s="21">
        <f t="shared" si="4"/>
        <v>175539.78099999999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1680</v>
      </c>
      <c r="I37" s="21"/>
      <c r="J37" s="25"/>
      <c r="K37" s="16">
        <v>5800362604</v>
      </c>
      <c r="L37" s="21">
        <f>7198.54-L36</f>
        <v>4103.0696999999955</v>
      </c>
      <c r="M37" s="25" t="s">
        <v>1690</v>
      </c>
      <c r="N37" s="21">
        <f>G26+N36-I37-L37</f>
        <v>39743.916300000004</v>
      </c>
      <c r="O37" s="21">
        <f t="shared" ref="O37:O40" si="13">O36+G37-I37-L37</f>
        <v>171436.7113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1681</v>
      </c>
      <c r="I38" s="21">
        <v>2778.0950000000003</v>
      </c>
      <c r="J38" s="25" t="s">
        <v>1690</v>
      </c>
      <c r="K38" s="16">
        <v>5800362604</v>
      </c>
      <c r="L38" s="21">
        <v>7094.9040000000005</v>
      </c>
      <c r="M38" s="25" t="s">
        <v>1690</v>
      </c>
      <c r="N38" s="21">
        <f t="shared" ref="N38:N40" si="14">+N37-I38-L38</f>
        <v>29870.917300000001</v>
      </c>
      <c r="O38" s="21">
        <f t="shared" si="13"/>
        <v>161563.71229999998</v>
      </c>
    </row>
    <row r="39" spans="1:15" ht="12" x14ac:dyDescent="0.2">
      <c r="A39" s="16"/>
      <c r="B39" s="22"/>
      <c r="C39" s="21"/>
      <c r="D39" s="137" t="s">
        <v>1682</v>
      </c>
      <c r="E39" s="16" t="s">
        <v>32</v>
      </c>
      <c r="F39" s="25" t="s">
        <v>1692</v>
      </c>
      <c r="G39" s="21">
        <v>131792.96299999999</v>
      </c>
      <c r="H39" s="137" t="s">
        <v>1682</v>
      </c>
      <c r="I39" s="21">
        <v>8920.1319999999996</v>
      </c>
      <c r="J39" s="25" t="s">
        <v>1690</v>
      </c>
      <c r="K39" s="16"/>
      <c r="L39" s="21"/>
      <c r="M39" s="16"/>
      <c r="N39" s="21">
        <f t="shared" si="14"/>
        <v>20950.785300000003</v>
      </c>
      <c r="O39" s="21">
        <f t="shared" si="13"/>
        <v>284436.54330000002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1683</v>
      </c>
      <c r="I40" s="21">
        <v>11766.614</v>
      </c>
      <c r="J40" s="25" t="s">
        <v>1690</v>
      </c>
      <c r="K40" s="16">
        <v>5800362604</v>
      </c>
      <c r="L40" s="21">
        <v>6792.6220000000003</v>
      </c>
      <c r="M40" s="25" t="s">
        <v>1690</v>
      </c>
      <c r="N40" s="21">
        <f t="shared" si="14"/>
        <v>2391.5493000000033</v>
      </c>
      <c r="O40" s="21">
        <f t="shared" si="13"/>
        <v>265877.30730000004</v>
      </c>
    </row>
    <row r="41" spans="1:15" ht="12" x14ac:dyDescent="0.2">
      <c r="A41" s="16"/>
      <c r="B41" s="22"/>
      <c r="C41" s="21"/>
      <c r="D41" s="137"/>
      <c r="E41" s="137"/>
      <c r="F41" s="137"/>
      <c r="G41" s="137"/>
      <c r="H41" s="137" t="s">
        <v>1684</v>
      </c>
      <c r="I41" s="21">
        <v>2391.5493000000033</v>
      </c>
      <c r="J41" s="25" t="s">
        <v>1690</v>
      </c>
      <c r="K41" s="16"/>
      <c r="L41" s="21"/>
      <c r="M41" s="16"/>
      <c r="N41" s="21">
        <f t="shared" si="3"/>
        <v>0</v>
      </c>
      <c r="O41" s="21">
        <f t="shared" si="4"/>
        <v>263485.75800000003</v>
      </c>
    </row>
    <row r="42" spans="1:15" ht="12" x14ac:dyDescent="0.2">
      <c r="A42" s="16"/>
      <c r="B42" s="22"/>
      <c r="C42" s="21"/>
      <c r="D42" s="137"/>
      <c r="E42" s="137"/>
      <c r="F42" s="137"/>
      <c r="G42" s="137"/>
      <c r="H42" s="137" t="s">
        <v>1684</v>
      </c>
      <c r="I42" s="21">
        <f>16784.049-I41</f>
        <v>14392.499699999997</v>
      </c>
      <c r="J42" s="25" t="s">
        <v>1691</v>
      </c>
      <c r="K42" s="16"/>
      <c r="L42" s="21"/>
      <c r="M42" s="16"/>
      <c r="N42" s="21">
        <f>G27+N41-I42-L42</f>
        <v>73369.590299999996</v>
      </c>
      <c r="O42" s="21">
        <f t="shared" ref="O42:O44" si="15">O41+G42-I42-L42</f>
        <v>249093.25830000004</v>
      </c>
    </row>
    <row r="43" spans="1:15" ht="12" x14ac:dyDescent="0.2">
      <c r="A43" s="16"/>
      <c r="B43" s="22"/>
      <c r="C43" s="21"/>
      <c r="D43" s="137"/>
      <c r="E43" s="137"/>
      <c r="F43" s="137"/>
      <c r="G43" s="137"/>
      <c r="H43" s="137" t="s">
        <v>1685</v>
      </c>
      <c r="I43" s="21">
        <v>12431.156000000001</v>
      </c>
      <c r="J43" s="25" t="s">
        <v>1691</v>
      </c>
      <c r="K43" s="16">
        <v>5800361777</v>
      </c>
      <c r="L43" s="21">
        <v>7926.04</v>
      </c>
      <c r="M43" s="25" t="s">
        <v>1691</v>
      </c>
      <c r="N43" s="21">
        <f t="shared" ref="N43:N44" si="16">+N42-I43-L43</f>
        <v>53012.394299999993</v>
      </c>
      <c r="O43" s="21">
        <f t="shared" si="15"/>
        <v>228736.06230000005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 t="s">
        <v>1686</v>
      </c>
      <c r="I44" s="21">
        <v>6429</v>
      </c>
      <c r="J44" s="25" t="s">
        <v>1691</v>
      </c>
      <c r="K44" s="16">
        <v>5800361777</v>
      </c>
      <c r="L44" s="21">
        <v>5926</v>
      </c>
      <c r="M44" s="25" t="s">
        <v>1691</v>
      </c>
      <c r="N44" s="21">
        <f t="shared" si="16"/>
        <v>40657.394299999993</v>
      </c>
      <c r="O44" s="21">
        <f t="shared" si="15"/>
        <v>216381.06230000005</v>
      </c>
    </row>
    <row r="45" spans="1:15" ht="12" x14ac:dyDescent="0.2">
      <c r="A45" s="16"/>
      <c r="B45" s="22"/>
      <c r="C45" s="21"/>
      <c r="D45" s="137" t="s">
        <v>1687</v>
      </c>
      <c r="E45" s="16" t="s">
        <v>32</v>
      </c>
      <c r="F45" s="25" t="s">
        <v>1693</v>
      </c>
      <c r="G45" s="21">
        <v>87870.885000000009</v>
      </c>
      <c r="H45" s="137" t="s">
        <v>1687</v>
      </c>
      <c r="I45" s="21">
        <v>13255.312000000002</v>
      </c>
      <c r="J45" s="25" t="s">
        <v>1691</v>
      </c>
      <c r="K45" s="16">
        <v>5800361777</v>
      </c>
      <c r="L45" s="21">
        <v>4834.0200000000004</v>
      </c>
      <c r="M45" s="25" t="s">
        <v>1691</v>
      </c>
      <c r="N45" s="21">
        <f t="shared" si="3"/>
        <v>22568.062299999991</v>
      </c>
      <c r="O45" s="21">
        <f t="shared" si="4"/>
        <v>286162.61530000006</v>
      </c>
    </row>
    <row r="46" spans="1:15" ht="12" x14ac:dyDescent="0.2">
      <c r="A46" s="16"/>
      <c r="B46" s="22"/>
      <c r="C46" s="21"/>
      <c r="D46" s="137"/>
      <c r="E46" s="16"/>
      <c r="F46" s="25"/>
      <c r="G46" s="21"/>
      <c r="H46" s="187">
        <v>42369</v>
      </c>
      <c r="I46" s="21">
        <v>5736.45</v>
      </c>
      <c r="J46" s="25" t="s">
        <v>1691</v>
      </c>
      <c r="K46" s="16"/>
      <c r="L46" s="21">
        <v>0</v>
      </c>
      <c r="M46" s="25"/>
      <c r="N46" s="21">
        <f t="shared" si="3"/>
        <v>16831.61229999999</v>
      </c>
      <c r="O46" s="21">
        <f t="shared" si="4"/>
        <v>280426.16530000005</v>
      </c>
    </row>
    <row r="47" spans="1:15" ht="12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3"/>
        <v>16831.61229999999</v>
      </c>
      <c r="O47" s="21">
        <f t="shared" si="4"/>
        <v>280426.16530000005</v>
      </c>
    </row>
    <row r="48" spans="1:15" ht="12" hidden="1" x14ac:dyDescent="0.2">
      <c r="A48" s="16"/>
      <c r="B48" s="22"/>
      <c r="C48" s="21"/>
      <c r="D48" s="137"/>
      <c r="E48" s="16"/>
      <c r="F48" s="25"/>
      <c r="G48" s="21"/>
      <c r="H48" s="137"/>
      <c r="I48" s="21"/>
      <c r="J48" s="25"/>
      <c r="K48" s="16"/>
      <c r="L48" s="21"/>
      <c r="M48" s="25"/>
      <c r="N48" s="21">
        <f>+N47-I48-L48</f>
        <v>16831.61229999999</v>
      </c>
      <c r="O48" s="21">
        <f t="shared" si="4"/>
        <v>280426.16530000005</v>
      </c>
    </row>
    <row r="49" spans="1:15" ht="12" hidden="1" x14ac:dyDescent="0.2">
      <c r="A49" s="16"/>
      <c r="B49" s="22"/>
      <c r="C49" s="21"/>
      <c r="D49" s="137"/>
      <c r="E49" s="16"/>
      <c r="F49" s="25"/>
      <c r="G49" s="21"/>
      <c r="H49" s="137"/>
      <c r="I49" s="21"/>
      <c r="J49" s="25"/>
      <c r="K49" s="16"/>
      <c r="L49" s="21"/>
      <c r="M49" s="25"/>
      <c r="N49" s="21">
        <f t="shared" ref="N49:N65" si="17">+N48-I49-L49</f>
        <v>16831.61229999999</v>
      </c>
      <c r="O49" s="21">
        <f t="shared" ref="O49:O65" si="18">O48+G49-I49-L49</f>
        <v>280426.16530000005</v>
      </c>
    </row>
    <row r="50" spans="1:15" ht="12" hidden="1" x14ac:dyDescent="0.2">
      <c r="A50" s="16"/>
      <c r="B50" s="22"/>
      <c r="C50" s="21"/>
      <c r="D50" s="137"/>
      <c r="E50" s="16"/>
      <c r="F50" s="25"/>
      <c r="G50" s="21"/>
      <c r="H50" s="137"/>
      <c r="I50" s="21"/>
      <c r="J50" s="25"/>
      <c r="K50" s="16"/>
      <c r="L50" s="21"/>
      <c r="M50" s="25"/>
      <c r="N50" s="21">
        <f t="shared" si="17"/>
        <v>16831.61229999999</v>
      </c>
      <c r="O50" s="21">
        <f t="shared" si="18"/>
        <v>280426.16530000005</v>
      </c>
    </row>
    <row r="51" spans="1:15" ht="12" hidden="1" x14ac:dyDescent="0.2">
      <c r="A51" s="16"/>
      <c r="B51" s="22"/>
      <c r="C51" s="21"/>
      <c r="D51" s="137"/>
      <c r="E51" s="16"/>
      <c r="F51" s="25"/>
      <c r="G51" s="21"/>
      <c r="H51" s="137"/>
      <c r="I51" s="21"/>
      <c r="J51" s="25"/>
      <c r="K51" s="16"/>
      <c r="L51" s="21"/>
      <c r="M51" s="25"/>
      <c r="N51" s="21">
        <f t="shared" si="17"/>
        <v>16831.61229999999</v>
      </c>
      <c r="O51" s="21">
        <f t="shared" si="18"/>
        <v>280426.16530000005</v>
      </c>
    </row>
    <row r="52" spans="1:15" ht="12" hidden="1" x14ac:dyDescent="0.2">
      <c r="A52" s="16"/>
      <c r="B52" s="22"/>
      <c r="C52" s="21"/>
      <c r="D52" s="137"/>
      <c r="E52" s="16"/>
      <c r="F52" s="25"/>
      <c r="G52" s="21"/>
      <c r="H52" s="137"/>
      <c r="I52" s="21"/>
      <c r="J52" s="25"/>
      <c r="K52" s="16"/>
      <c r="L52" s="21"/>
      <c r="M52" s="25"/>
      <c r="N52" s="21">
        <f t="shared" si="17"/>
        <v>16831.61229999999</v>
      </c>
      <c r="O52" s="21">
        <f t="shared" si="18"/>
        <v>280426.16530000005</v>
      </c>
    </row>
    <row r="53" spans="1:15" ht="12" hidden="1" x14ac:dyDescent="0.2">
      <c r="A53" s="16"/>
      <c r="B53" s="22"/>
      <c r="C53" s="21"/>
      <c r="D53" s="137"/>
      <c r="E53" s="16"/>
      <c r="F53" s="25"/>
      <c r="G53" s="21"/>
      <c r="H53" s="137"/>
      <c r="I53" s="21"/>
      <c r="J53" s="25"/>
      <c r="K53" s="16"/>
      <c r="L53" s="21"/>
      <c r="M53" s="25"/>
      <c r="N53" s="21">
        <f t="shared" si="17"/>
        <v>16831.61229999999</v>
      </c>
      <c r="O53" s="21">
        <f t="shared" si="18"/>
        <v>280426.16530000005</v>
      </c>
    </row>
    <row r="54" spans="1:15" ht="12" hidden="1" x14ac:dyDescent="0.2">
      <c r="A54" s="16"/>
      <c r="B54" s="22"/>
      <c r="C54" s="21"/>
      <c r="D54" s="195"/>
      <c r="E54" s="195"/>
      <c r="F54" s="194"/>
      <c r="G54" s="196"/>
      <c r="H54" s="137"/>
      <c r="I54" s="21"/>
      <c r="J54" s="25"/>
      <c r="K54" s="16"/>
      <c r="L54" s="21"/>
      <c r="M54" s="25"/>
      <c r="N54" s="21">
        <f t="shared" si="17"/>
        <v>16831.61229999999</v>
      </c>
      <c r="O54" s="21">
        <f t="shared" si="18"/>
        <v>280426.16530000005</v>
      </c>
    </row>
    <row r="55" spans="1:15" ht="12" hidden="1" x14ac:dyDescent="0.2">
      <c r="A55" s="16"/>
      <c r="B55" s="22"/>
      <c r="C55" s="21"/>
      <c r="D55" s="137"/>
      <c r="E55" s="16"/>
      <c r="F55" s="25"/>
      <c r="G55" s="21"/>
      <c r="H55" s="137"/>
      <c r="I55" s="21"/>
      <c r="J55" s="25"/>
      <c r="K55" s="16"/>
      <c r="L55" s="21"/>
      <c r="M55" s="25"/>
      <c r="N55" s="21">
        <f t="shared" si="17"/>
        <v>16831.61229999999</v>
      </c>
      <c r="O55" s="21">
        <f t="shared" si="18"/>
        <v>280426.16530000005</v>
      </c>
    </row>
    <row r="56" spans="1:15" ht="12" hidden="1" x14ac:dyDescent="0.2">
      <c r="A56" s="16"/>
      <c r="B56" s="22"/>
      <c r="C56" s="21"/>
      <c r="D56" s="137"/>
      <c r="E56" s="16"/>
      <c r="F56" s="25"/>
      <c r="G56" s="21"/>
      <c r="H56" s="137"/>
      <c r="I56" s="21"/>
      <c r="J56" s="25"/>
      <c r="K56" s="16"/>
      <c r="L56" s="21"/>
      <c r="M56" s="25"/>
      <c r="N56" s="21">
        <f t="shared" si="17"/>
        <v>16831.61229999999</v>
      </c>
      <c r="O56" s="21">
        <f t="shared" si="18"/>
        <v>280426.16530000005</v>
      </c>
    </row>
    <row r="57" spans="1:15" ht="12" hidden="1" x14ac:dyDescent="0.2">
      <c r="A57" s="16"/>
      <c r="B57" s="22"/>
      <c r="C57" s="21"/>
      <c r="D57" s="137"/>
      <c r="E57" s="16"/>
      <c r="F57" s="25"/>
      <c r="G57" s="21"/>
      <c r="H57" s="137"/>
      <c r="I57" s="21"/>
      <c r="J57" s="25"/>
      <c r="K57" s="16"/>
      <c r="L57" s="21"/>
      <c r="M57" s="25"/>
      <c r="N57" s="21">
        <f t="shared" si="17"/>
        <v>16831.61229999999</v>
      </c>
      <c r="O57" s="21">
        <f t="shared" si="18"/>
        <v>280426.16530000005</v>
      </c>
    </row>
    <row r="58" spans="1:15" ht="12" hidden="1" x14ac:dyDescent="0.2">
      <c r="A58" s="16"/>
      <c r="B58" s="22"/>
      <c r="C58" s="21"/>
      <c r="D58" s="137"/>
      <c r="E58" s="16"/>
      <c r="F58" s="25"/>
      <c r="G58" s="21"/>
      <c r="H58" s="137"/>
      <c r="I58" s="21"/>
      <c r="J58" s="25"/>
      <c r="K58" s="16"/>
      <c r="L58" s="21"/>
      <c r="M58" s="25"/>
      <c r="N58" s="21">
        <f t="shared" si="17"/>
        <v>16831.61229999999</v>
      </c>
      <c r="O58" s="21">
        <f t="shared" si="18"/>
        <v>280426.16530000005</v>
      </c>
    </row>
    <row r="59" spans="1:15" ht="12" hidden="1" x14ac:dyDescent="0.2">
      <c r="A59" s="16"/>
      <c r="B59" s="22"/>
      <c r="C59" s="21"/>
      <c r="D59" s="137"/>
      <c r="E59" s="16"/>
      <c r="F59" s="25"/>
      <c r="G59" s="21"/>
      <c r="H59" s="137"/>
      <c r="I59" s="21"/>
      <c r="J59" s="25"/>
      <c r="K59" s="16"/>
      <c r="L59" s="21"/>
      <c r="M59" s="25"/>
      <c r="N59" s="21">
        <f t="shared" si="17"/>
        <v>16831.61229999999</v>
      </c>
      <c r="O59" s="21">
        <f t="shared" si="18"/>
        <v>280426.16530000005</v>
      </c>
    </row>
    <row r="60" spans="1:15" ht="12" hidden="1" x14ac:dyDescent="0.2">
      <c r="A60" s="16"/>
      <c r="B60" s="22"/>
      <c r="C60" s="21"/>
      <c r="D60" s="137"/>
      <c r="E60" s="16"/>
      <c r="F60" s="25"/>
      <c r="G60" s="21"/>
      <c r="H60" s="137"/>
      <c r="I60" s="21"/>
      <c r="J60" s="25"/>
      <c r="K60" s="16"/>
      <c r="L60" s="21"/>
      <c r="M60" s="25"/>
      <c r="N60" s="21">
        <f t="shared" si="17"/>
        <v>16831.61229999999</v>
      </c>
      <c r="O60" s="21">
        <f t="shared" si="18"/>
        <v>280426.16530000005</v>
      </c>
    </row>
    <row r="61" spans="1:15" ht="12" hidden="1" x14ac:dyDescent="0.2">
      <c r="A61" s="16"/>
      <c r="B61" s="22"/>
      <c r="C61" s="21"/>
      <c r="D61" s="137"/>
      <c r="E61" s="16"/>
      <c r="F61" s="25"/>
      <c r="G61" s="21"/>
      <c r="H61" s="187"/>
      <c r="I61" s="21"/>
      <c r="J61" s="25"/>
      <c r="K61" s="16"/>
      <c r="L61" s="21"/>
      <c r="M61" s="25"/>
      <c r="N61" s="21">
        <f t="shared" si="17"/>
        <v>16831.61229999999</v>
      </c>
      <c r="O61" s="21">
        <f t="shared" si="18"/>
        <v>280426.16530000005</v>
      </c>
    </row>
    <row r="62" spans="1:15" ht="12" hidden="1" x14ac:dyDescent="0.2">
      <c r="A62" s="16"/>
      <c r="B62" s="22"/>
      <c r="C62" s="21"/>
      <c r="D62" s="137"/>
      <c r="E62" s="16"/>
      <c r="F62" s="25"/>
      <c r="G62" s="21"/>
      <c r="H62" s="137"/>
      <c r="I62" s="21"/>
      <c r="J62" s="25"/>
      <c r="K62" s="16"/>
      <c r="L62" s="21"/>
      <c r="M62" s="25"/>
      <c r="N62" s="21">
        <f t="shared" si="17"/>
        <v>16831.61229999999</v>
      </c>
      <c r="O62" s="21">
        <f t="shared" si="18"/>
        <v>280426.16530000005</v>
      </c>
    </row>
    <row r="63" spans="1:15" ht="12" hidden="1" x14ac:dyDescent="0.2">
      <c r="A63" s="16"/>
      <c r="B63" s="22"/>
      <c r="C63" s="21"/>
      <c r="D63" s="137"/>
      <c r="E63" s="16"/>
      <c r="F63" s="25"/>
      <c r="G63" s="21"/>
      <c r="H63" s="137"/>
      <c r="I63" s="21"/>
      <c r="J63" s="25"/>
      <c r="K63" s="16"/>
      <c r="L63" s="21"/>
      <c r="M63" s="25"/>
      <c r="N63" s="21">
        <f t="shared" si="17"/>
        <v>16831.61229999999</v>
      </c>
      <c r="O63" s="21">
        <f t="shared" si="18"/>
        <v>280426.16530000005</v>
      </c>
    </row>
    <row r="64" spans="1:15" ht="12" hidden="1" x14ac:dyDescent="0.2">
      <c r="A64" s="16"/>
      <c r="B64" s="22"/>
      <c r="C64" s="21"/>
      <c r="D64" s="137"/>
      <c r="E64" s="16"/>
      <c r="F64" s="25"/>
      <c r="G64" s="21"/>
      <c r="H64" s="137"/>
      <c r="I64" s="21"/>
      <c r="J64" s="25"/>
      <c r="K64" s="16"/>
      <c r="L64" s="21"/>
      <c r="M64" s="25"/>
      <c r="N64" s="21">
        <f t="shared" si="17"/>
        <v>16831.61229999999</v>
      </c>
      <c r="O64" s="21">
        <f t="shared" si="18"/>
        <v>280426.16530000005</v>
      </c>
    </row>
    <row r="65" spans="1:16" ht="12" hidden="1" x14ac:dyDescent="0.2">
      <c r="A65" s="16"/>
      <c r="B65" s="22"/>
      <c r="C65" s="21"/>
      <c r="D65" s="137"/>
      <c r="E65" s="16"/>
      <c r="F65" s="25"/>
      <c r="G65" s="21"/>
      <c r="H65" s="137"/>
      <c r="I65" s="21"/>
      <c r="J65" s="25"/>
      <c r="K65" s="16"/>
      <c r="L65" s="21"/>
      <c r="M65" s="25"/>
      <c r="N65" s="21">
        <f t="shared" si="17"/>
        <v>16831.61229999999</v>
      </c>
      <c r="O65" s="21">
        <f t="shared" si="18"/>
        <v>280426.16530000005</v>
      </c>
    </row>
    <row r="66" spans="1:16" ht="12" hidden="1" x14ac:dyDescent="0.2">
      <c r="A66" s="16"/>
      <c r="B66" s="197"/>
      <c r="C66" s="198"/>
      <c r="D66" s="199"/>
      <c r="E66" s="200"/>
      <c r="F66" s="201"/>
      <c r="G66" s="198"/>
      <c r="H66" s="137"/>
      <c r="I66" s="21"/>
      <c r="J66" s="25"/>
      <c r="K66" s="16"/>
      <c r="L66" s="21"/>
      <c r="M66" s="25"/>
      <c r="N66" s="21">
        <f>+N65-I66-L66</f>
        <v>16831.61229999999</v>
      </c>
      <c r="O66" s="21">
        <f t="shared" si="0"/>
        <v>280426.16530000005</v>
      </c>
    </row>
    <row r="67" spans="1:16" ht="12" hidden="1" x14ac:dyDescent="0.2">
      <c r="A67" s="16"/>
      <c r="B67" s="188"/>
      <c r="C67" s="189"/>
      <c r="D67" s="190"/>
      <c r="E67" s="191"/>
      <c r="F67" s="192"/>
      <c r="G67" s="189"/>
      <c r="H67" s="137"/>
      <c r="I67" s="21"/>
      <c r="J67" s="25"/>
      <c r="K67" s="16"/>
      <c r="L67" s="21"/>
      <c r="M67" s="25"/>
      <c r="N67" s="21">
        <f t="shared" si="1"/>
        <v>16831.61229999999</v>
      </c>
      <c r="O67" s="21">
        <f t="shared" si="0"/>
        <v>280426.16530000005</v>
      </c>
    </row>
    <row r="68" spans="1:16" ht="12.75" hidden="1" customHeight="1" x14ac:dyDescent="0.2">
      <c r="A68" s="16"/>
      <c r="B68" s="22"/>
      <c r="C68" s="21"/>
      <c r="D68" s="137"/>
      <c r="E68" s="16"/>
      <c r="F68" s="25"/>
      <c r="G68" s="21"/>
      <c r="H68" s="137"/>
      <c r="I68" s="21"/>
      <c r="J68" s="25"/>
      <c r="K68" s="16"/>
      <c r="L68" s="21"/>
      <c r="M68" s="25"/>
      <c r="N68" s="21">
        <f t="shared" si="1"/>
        <v>16831.61229999999</v>
      </c>
      <c r="O68" s="21">
        <f t="shared" si="0"/>
        <v>280426.16530000005</v>
      </c>
    </row>
    <row r="69" spans="1:16" ht="12" hidden="1" x14ac:dyDescent="0.2">
      <c r="A69" s="16"/>
      <c r="B69" s="16"/>
      <c r="C69" s="21"/>
      <c r="D69" s="137"/>
      <c r="E69" s="16"/>
      <c r="F69" s="25"/>
      <c r="G69" s="21"/>
      <c r="H69" s="137"/>
      <c r="I69" s="21"/>
      <c r="J69" s="25"/>
      <c r="K69" s="16"/>
      <c r="L69" s="21"/>
      <c r="M69" s="25"/>
      <c r="N69" s="21">
        <f t="shared" si="1"/>
        <v>16831.61229999999</v>
      </c>
      <c r="O69" s="21">
        <f t="shared" si="0"/>
        <v>280426.16530000005</v>
      </c>
    </row>
    <row r="70" spans="1:16" ht="12" hidden="1" x14ac:dyDescent="0.2">
      <c r="A70" s="16"/>
      <c r="B70" s="16"/>
      <c r="C70" s="21"/>
      <c r="D70" s="137"/>
      <c r="E70" s="16"/>
      <c r="F70" s="25"/>
      <c r="G70" s="21"/>
      <c r="H70" s="137"/>
      <c r="I70" s="21"/>
      <c r="J70" s="25"/>
      <c r="K70" s="16"/>
      <c r="L70" s="21"/>
      <c r="M70" s="25"/>
      <c r="N70" s="21">
        <f t="shared" si="1"/>
        <v>16831.61229999999</v>
      </c>
      <c r="O70" s="21">
        <f t="shared" si="0"/>
        <v>280426.16530000005</v>
      </c>
    </row>
    <row r="71" spans="1:16" ht="12" hidden="1" x14ac:dyDescent="0.2">
      <c r="A71" s="16"/>
      <c r="B71" s="16"/>
      <c r="C71" s="21"/>
      <c r="D71" s="137"/>
      <c r="E71" s="16"/>
      <c r="F71" s="25"/>
      <c r="G71" s="21"/>
      <c r="H71" s="137"/>
      <c r="I71" s="21"/>
      <c r="J71" s="25"/>
      <c r="K71" s="16"/>
      <c r="L71" s="21"/>
      <c r="M71" s="25"/>
      <c r="N71" s="21">
        <f t="shared" si="1"/>
        <v>16831.61229999999</v>
      </c>
      <c r="O71" s="21">
        <f t="shared" si="0"/>
        <v>280426.16530000005</v>
      </c>
    </row>
    <row r="72" spans="1:16" ht="12" hidden="1" x14ac:dyDescent="0.2">
      <c r="A72" s="16"/>
      <c r="B72" s="16"/>
      <c r="C72" s="21"/>
      <c r="D72" s="137"/>
      <c r="E72" s="16"/>
      <c r="F72" s="25"/>
      <c r="G72" s="21"/>
      <c r="H72" s="137"/>
      <c r="I72" s="21"/>
      <c r="J72" s="16"/>
      <c r="K72" s="16"/>
      <c r="L72" s="21"/>
      <c r="M72" s="16"/>
      <c r="N72" s="21">
        <f t="shared" si="1"/>
        <v>16831.61229999999</v>
      </c>
      <c r="O72" s="21">
        <f t="shared" si="0"/>
        <v>280426.16530000005</v>
      </c>
    </row>
    <row r="73" spans="1:16" ht="12" hidden="1" x14ac:dyDescent="0.2">
      <c r="A73" s="16"/>
      <c r="B73" s="16"/>
      <c r="C73" s="21"/>
      <c r="D73" s="137"/>
      <c r="E73" s="16"/>
      <c r="F73" s="25"/>
      <c r="G73" s="21"/>
      <c r="H73" s="137"/>
      <c r="I73" s="21"/>
      <c r="J73" s="16"/>
      <c r="K73" s="16"/>
      <c r="L73" s="21"/>
      <c r="M73" s="16"/>
      <c r="N73" s="21">
        <f t="shared" si="1"/>
        <v>16831.61229999999</v>
      </c>
      <c r="O73" s="21">
        <f t="shared" si="0"/>
        <v>280426.16530000005</v>
      </c>
    </row>
    <row r="74" spans="1:16" ht="12" hidden="1" x14ac:dyDescent="0.2">
      <c r="A74" s="16"/>
      <c r="B74" s="16"/>
      <c r="C74" s="21"/>
      <c r="D74" s="137"/>
      <c r="E74" s="16"/>
      <c r="F74" s="16"/>
      <c r="G74" s="21"/>
      <c r="H74" s="137"/>
      <c r="I74" s="21"/>
      <c r="J74" s="16"/>
      <c r="K74" s="16"/>
      <c r="L74" s="21"/>
      <c r="M74" s="16"/>
      <c r="N74" s="21">
        <f t="shared" si="1"/>
        <v>16831.61229999999</v>
      </c>
      <c r="O74" s="21">
        <f t="shared" si="0"/>
        <v>280426.16530000005</v>
      </c>
    </row>
    <row r="75" spans="1:16" ht="12" hidden="1" x14ac:dyDescent="0.2">
      <c r="A75" s="30"/>
      <c r="B75" s="30"/>
      <c r="C75" s="21"/>
      <c r="D75" s="137"/>
      <c r="E75" s="30"/>
      <c r="F75" s="30"/>
      <c r="G75" s="21"/>
      <c r="H75" s="137"/>
      <c r="I75" s="21"/>
      <c r="J75" s="30"/>
      <c r="K75" s="30"/>
      <c r="L75" s="21"/>
      <c r="M75" s="30"/>
      <c r="N75" s="21">
        <f t="shared" si="1"/>
        <v>16831.61229999999</v>
      </c>
      <c r="O75" s="21">
        <f>O74+G75-I75-L75</f>
        <v>280426.16530000005</v>
      </c>
    </row>
    <row r="76" spans="1:16" x14ac:dyDescent="0.15">
      <c r="A76" s="32"/>
      <c r="B76" s="32"/>
      <c r="C76" s="33">
        <f>SUM(C7:C68)</f>
        <v>210137.0393</v>
      </c>
      <c r="D76" s="32"/>
      <c r="E76" s="32"/>
      <c r="F76" s="32"/>
      <c r="G76" s="33">
        <f>SUM(G7:G74)</f>
        <v>570790.56099999999</v>
      </c>
      <c r="H76" s="34"/>
      <c r="I76" s="33">
        <f>SUM(I7:I74)</f>
        <v>347957.11099999998</v>
      </c>
      <c r="J76" s="32"/>
      <c r="K76" s="32"/>
      <c r="L76" s="33">
        <f>SUM(L9:L74)</f>
        <v>152544.32399999996</v>
      </c>
      <c r="M76" s="32"/>
      <c r="N76" s="35"/>
      <c r="O76" s="36">
        <f>C76+G76-I76-L76</f>
        <v>280426.16530000011</v>
      </c>
      <c r="P76" s="37"/>
    </row>
    <row r="77" spans="1:16" x14ac:dyDescent="0.15">
      <c r="A77" s="38"/>
      <c r="B77" s="204"/>
      <c r="C77" s="204"/>
      <c r="D77" s="204"/>
      <c r="E77" s="39"/>
      <c r="F77" s="40"/>
      <c r="G77" s="41">
        <f>G76-[1]รับ1215!$D$22</f>
        <v>0</v>
      </c>
      <c r="H77" s="42"/>
      <c r="I77" s="43"/>
      <c r="J77" s="44"/>
      <c r="K77" s="45" t="s">
        <v>44</v>
      </c>
      <c r="L77" s="46">
        <f>+L76+I76</f>
        <v>500501.43499999994</v>
      </c>
      <c r="M77" s="55">
        <f>L77-[2]อุดร!$O$142</f>
        <v>0</v>
      </c>
      <c r="N77" s="47">
        <f>+N75</f>
        <v>16831.61229999999</v>
      </c>
      <c r="O77" s="48" t="s">
        <v>1691</v>
      </c>
    </row>
    <row r="78" spans="1:16" x14ac:dyDescent="0.15">
      <c r="A78" s="49"/>
      <c r="B78" s="186"/>
      <c r="C78" s="54"/>
      <c r="D78" s="186"/>
      <c r="E78" s="39"/>
      <c r="F78" s="40"/>
      <c r="G78" s="41"/>
      <c r="H78" s="42"/>
      <c r="I78" s="43"/>
      <c r="J78" s="52"/>
      <c r="K78" s="52"/>
      <c r="L78" s="46"/>
      <c r="M78" s="44"/>
      <c r="N78" s="47">
        <v>43930.705000000002</v>
      </c>
      <c r="O78" s="48" t="s">
        <v>1691</v>
      </c>
    </row>
    <row r="79" spans="1:16" x14ac:dyDescent="0.15">
      <c r="A79" s="38" t="s">
        <v>49</v>
      </c>
      <c r="B79" s="49" t="s">
        <v>8</v>
      </c>
      <c r="C79" s="101" t="s">
        <v>1149</v>
      </c>
      <c r="D79" s="49" t="s">
        <v>51</v>
      </c>
      <c r="E79" s="49" t="s">
        <v>52</v>
      </c>
      <c r="F79" s="40" t="s">
        <v>15</v>
      </c>
      <c r="G79" s="42"/>
      <c r="J79" s="163"/>
      <c r="L79" s="46"/>
      <c r="M79" s="44"/>
      <c r="N79" s="47">
        <v>131792.96299999999</v>
      </c>
      <c r="O79" s="48" t="s">
        <v>1692</v>
      </c>
    </row>
    <row r="80" spans="1:16" x14ac:dyDescent="0.15">
      <c r="A80" s="38" t="s">
        <v>1688</v>
      </c>
      <c r="B80" s="43">
        <v>27807</v>
      </c>
      <c r="C80" s="57">
        <v>0.2</v>
      </c>
      <c r="D80" s="69">
        <f>C80*B80</f>
        <v>5561.4000000000005</v>
      </c>
      <c r="E80" s="69">
        <f>D80*0.1</f>
        <v>556.1400000000001</v>
      </c>
      <c r="F80" s="70">
        <f>SUM(D80:E80)</f>
        <v>6117.5400000000009</v>
      </c>
      <c r="G80" s="4"/>
      <c r="K80" s="60"/>
      <c r="L80" s="46"/>
      <c r="M80" s="44"/>
      <c r="N80" s="47">
        <v>87870.885000000009</v>
      </c>
      <c r="O80" s="48" t="s">
        <v>1693</v>
      </c>
    </row>
    <row r="81" spans="1:16" ht="11.25" customHeight="1" x14ac:dyDescent="0.15">
      <c r="A81" s="38" t="s">
        <v>1691</v>
      </c>
      <c r="B81" s="54">
        <v>18686</v>
      </c>
      <c r="C81" s="57">
        <v>0.2</v>
      </c>
      <c r="D81" s="69">
        <f>C81*B81</f>
        <v>3737.2000000000003</v>
      </c>
      <c r="E81" s="69">
        <f>D81*0.1</f>
        <v>373.72</v>
      </c>
      <c r="F81" s="70">
        <f>SUM(D81:E81)</f>
        <v>4110.92</v>
      </c>
      <c r="G81" s="4"/>
      <c r="K81" s="60"/>
      <c r="L81" s="46"/>
      <c r="M81" s="44"/>
      <c r="N81" s="47"/>
      <c r="O81" s="48"/>
    </row>
    <row r="82" spans="1:16" ht="11.25" customHeight="1" thickBot="1" x14ac:dyDescent="0.2">
      <c r="A82" s="38"/>
      <c r="B82" s="102">
        <f>SUM(B80:B81)</f>
        <v>46493</v>
      </c>
      <c r="C82" s="57"/>
      <c r="D82" s="103">
        <f>SUM(D80:D81)</f>
        <v>9298.6</v>
      </c>
      <c r="E82" s="103">
        <f t="shared" ref="E82:F82" si="19">SUM(E80:E81)</f>
        <v>929.86000000000013</v>
      </c>
      <c r="F82" s="103">
        <f t="shared" si="19"/>
        <v>10228.460000000001</v>
      </c>
      <c r="G82" s="4"/>
      <c r="K82" s="60"/>
      <c r="L82" s="46"/>
      <c r="M82" s="44"/>
      <c r="N82" s="21"/>
      <c r="O82" s="48"/>
    </row>
    <row r="83" spans="1:16" ht="12" thickTop="1" x14ac:dyDescent="0.15">
      <c r="A83" s="38" t="s">
        <v>1651</v>
      </c>
      <c r="B83" s="54">
        <v>37276</v>
      </c>
      <c r="C83" s="57">
        <v>0.2</v>
      </c>
      <c r="D83" s="70">
        <f t="shared" ref="D83:D86" si="20">C83*B83</f>
        <v>7455.2000000000007</v>
      </c>
      <c r="E83" s="70">
        <f>D83*0.1</f>
        <v>745.5200000000001</v>
      </c>
      <c r="F83" s="70">
        <f>SUM(D83:E83)</f>
        <v>8200.7200000000012</v>
      </c>
      <c r="G83" s="4"/>
      <c r="L83" s="46"/>
      <c r="M83" s="44"/>
      <c r="N83" s="36" t="s">
        <v>48</v>
      </c>
      <c r="O83" s="53">
        <f>SUM(N77:N82)</f>
        <v>280426.16529999999</v>
      </c>
    </row>
    <row r="84" spans="1:16" x14ac:dyDescent="0.15">
      <c r="A84" s="38" t="s">
        <v>1652</v>
      </c>
      <c r="B84" s="43">
        <v>24952</v>
      </c>
      <c r="C84" s="57">
        <v>0.2</v>
      </c>
      <c r="D84" s="70">
        <f t="shared" si="20"/>
        <v>4990.4000000000005</v>
      </c>
      <c r="E84" s="70">
        <f>D84*0.1</f>
        <v>499.04000000000008</v>
      </c>
      <c r="F84" s="70">
        <f>SUM(D84:E84)</f>
        <v>5489.4400000000005</v>
      </c>
      <c r="G84" s="4"/>
      <c r="K84" s="60"/>
      <c r="L84" s="46"/>
      <c r="M84" s="44"/>
      <c r="O84" s="3">
        <f>+O83-O76</f>
        <v>0</v>
      </c>
    </row>
    <row r="85" spans="1:16" x14ac:dyDescent="0.15">
      <c r="A85" s="38" t="s">
        <v>1689</v>
      </c>
      <c r="B85" s="43">
        <v>25832</v>
      </c>
      <c r="C85" s="57">
        <v>0.2</v>
      </c>
      <c r="D85" s="70">
        <f t="shared" si="20"/>
        <v>5166.4000000000005</v>
      </c>
      <c r="E85" s="70">
        <f>D85*0.1</f>
        <v>516.6400000000001</v>
      </c>
      <c r="F85" s="70">
        <f t="shared" ref="F85:F86" si="21">SUM(D85:E85)</f>
        <v>5683.0400000000009</v>
      </c>
      <c r="G85" s="4"/>
      <c r="K85" s="60"/>
      <c r="L85" s="46"/>
      <c r="M85" s="44"/>
    </row>
    <row r="86" spans="1:16" x14ac:dyDescent="0.15">
      <c r="A86" s="38" t="s">
        <v>1690</v>
      </c>
      <c r="B86" s="43">
        <v>17991</v>
      </c>
      <c r="C86" s="57">
        <v>0.2</v>
      </c>
      <c r="D86" s="70">
        <f t="shared" si="20"/>
        <v>3598.2000000000003</v>
      </c>
      <c r="E86" s="70">
        <f t="shared" ref="E86" si="22">D86*0.1</f>
        <v>359.82000000000005</v>
      </c>
      <c r="F86" s="70">
        <f t="shared" si="21"/>
        <v>3958.0200000000004</v>
      </c>
      <c r="G86" s="4"/>
      <c r="K86" s="60"/>
      <c r="L86" s="46"/>
      <c r="M86" s="44"/>
    </row>
    <row r="87" spans="1:16" ht="12" thickBot="1" x14ac:dyDescent="0.2">
      <c r="A87" s="38"/>
      <c r="B87" s="63">
        <f>SUM(B83:B86)</f>
        <v>106051</v>
      </c>
      <c r="C87" s="57"/>
      <c r="D87" s="103">
        <f>SUM(D83:D86)</f>
        <v>21210.200000000004</v>
      </c>
      <c r="E87" s="103">
        <f t="shared" ref="E87:F87" si="23">SUM(E83:E86)</f>
        <v>2121.0200000000004</v>
      </c>
      <c r="F87" s="103">
        <f t="shared" si="23"/>
        <v>23331.220000000005</v>
      </c>
      <c r="G87" s="9"/>
      <c r="H87" s="60"/>
      <c r="I87" s="9"/>
      <c r="J87" s="6"/>
      <c r="L87" s="46"/>
      <c r="M87" s="44"/>
    </row>
    <row r="88" spans="1:16" ht="12" thickTop="1" x14ac:dyDescent="0.15">
      <c r="B88" s="43"/>
      <c r="C88" s="57"/>
      <c r="D88" s="70"/>
      <c r="E88" s="70"/>
      <c r="F88" s="70"/>
      <c r="H88" s="60"/>
      <c r="I88" s="9"/>
      <c r="J88" s="6"/>
      <c r="L88" s="46"/>
      <c r="M88" s="44"/>
    </row>
    <row r="89" spans="1:16" x14ac:dyDescent="0.15">
      <c r="B89" s="43"/>
      <c r="C89" s="57"/>
      <c r="D89" s="70"/>
      <c r="E89" s="70"/>
      <c r="F89" s="70"/>
      <c r="I89" s="9"/>
      <c r="J89" s="6"/>
      <c r="L89" s="46"/>
      <c r="M89" s="44"/>
    </row>
    <row r="90" spans="1:16" x14ac:dyDescent="0.15">
      <c r="H90" s="60"/>
      <c r="L90" s="46"/>
      <c r="M90" s="44"/>
    </row>
    <row r="91" spans="1:16" x14ac:dyDescent="0.15">
      <c r="H91" s="60"/>
      <c r="L91" s="46"/>
      <c r="M91" s="44"/>
    </row>
    <row r="92" spans="1:16" x14ac:dyDescent="0.15">
      <c r="H92" s="60"/>
      <c r="I92" s="9"/>
      <c r="J92" s="6"/>
      <c r="L92" s="46"/>
      <c r="M92" s="44"/>
    </row>
    <row r="93" spans="1:16" s="3" customFormat="1" x14ac:dyDescent="0.15">
      <c r="A93" s="5"/>
      <c r="B93" s="2"/>
      <c r="D93" s="4"/>
      <c r="E93" s="4"/>
      <c r="F93" s="5"/>
      <c r="H93" s="4"/>
      <c r="J93" s="5"/>
      <c r="K93" s="4"/>
      <c r="L93" s="46"/>
      <c r="M93" s="5"/>
      <c r="P93" s="5"/>
    </row>
    <row r="94" spans="1:16" s="3" customFormat="1" x14ac:dyDescent="0.15">
      <c r="A94" s="5"/>
      <c r="B94" s="2"/>
      <c r="D94" s="4"/>
      <c r="E94" s="4"/>
      <c r="F94" s="5"/>
      <c r="H94" s="4"/>
      <c r="J94" s="5"/>
      <c r="K94" s="4"/>
      <c r="L94" s="46"/>
      <c r="M94" s="5"/>
      <c r="P94" s="5"/>
    </row>
    <row r="95" spans="1:16" x14ac:dyDescent="0.15">
      <c r="L95" s="46"/>
    </row>
    <row r="104" spans="1:16" s="3" customFormat="1" x14ac:dyDescent="0.15">
      <c r="A104" s="5"/>
      <c r="B104" s="2"/>
      <c r="D104" s="4"/>
      <c r="E104" s="4"/>
      <c r="F104" s="5"/>
      <c r="H104" s="4"/>
      <c r="J104" s="5"/>
      <c r="K104" s="4"/>
      <c r="M104" s="5"/>
      <c r="P104" s="5"/>
    </row>
    <row r="105" spans="1:16" s="3" customFormat="1" x14ac:dyDescent="0.15">
      <c r="A105" s="5"/>
      <c r="B105" s="2"/>
      <c r="D105" s="4"/>
      <c r="E105" s="4"/>
      <c r="F105" s="5"/>
      <c r="H105" s="4"/>
      <c r="J105" s="5"/>
      <c r="K105" s="4"/>
      <c r="M105" s="5"/>
      <c r="P105" s="5"/>
    </row>
    <row r="106" spans="1:16" s="3" customFormat="1" x14ac:dyDescent="0.15">
      <c r="A106" s="5"/>
      <c r="B106" s="2"/>
      <c r="D106" s="4"/>
      <c r="E106" s="4"/>
      <c r="F106" s="5"/>
      <c r="H106" s="4"/>
      <c r="J106" s="5"/>
      <c r="K106" s="4"/>
      <c r="M106" s="5"/>
      <c r="P106" s="5"/>
    </row>
    <row r="107" spans="1:16" s="3" customFormat="1" x14ac:dyDescent="0.15">
      <c r="A107" s="5"/>
      <c r="B107" s="2"/>
      <c r="D107" s="4"/>
      <c r="E107" s="4"/>
      <c r="F107" s="5"/>
      <c r="H107" s="4"/>
      <c r="J107" s="5"/>
      <c r="K107" s="4"/>
      <c r="M107" s="5"/>
      <c r="P107" s="5"/>
    </row>
  </sheetData>
  <mergeCells count="7">
    <mergeCell ref="B77:D77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C1" zoomScale="115" zoomScaleNormal="115" workbookViewId="0">
      <pane ySplit="6" topLeftCell="A25" activePane="bottomLeft" state="frozen"/>
      <selection pane="bottomLeft" activeCell="M54" sqref="M5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937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935</v>
      </c>
      <c r="B7" s="17"/>
      <c r="C7" s="18">
        <v>39818.452600000055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39818.452600000055</v>
      </c>
      <c r="O7" s="18">
        <f>+C53</f>
        <v>83715.130600000062</v>
      </c>
    </row>
    <row r="8" spans="1:15" ht="12" x14ac:dyDescent="0.2">
      <c r="A8" s="16" t="s">
        <v>936</v>
      </c>
      <c r="B8" s="22"/>
      <c r="C8" s="21">
        <v>43896.678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39818.452600000055</v>
      </c>
      <c r="O8" s="21">
        <f t="shared" ref="O8:O9" si="0">O7+G8-I8-L8</f>
        <v>83715.130600000062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>
        <v>41821</v>
      </c>
      <c r="I9" s="21">
        <v>2124.08</v>
      </c>
      <c r="J9" s="16" t="s">
        <v>935</v>
      </c>
      <c r="K9" s="16"/>
      <c r="L9" s="21"/>
      <c r="M9" s="16"/>
      <c r="N9" s="21">
        <f t="shared" ref="N9" si="1">+N8-I9-L9</f>
        <v>37694.372600000053</v>
      </c>
      <c r="O9" s="21">
        <f t="shared" si="0"/>
        <v>81591.050600000061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>
        <v>41822</v>
      </c>
      <c r="I10" s="21">
        <v>8142.35</v>
      </c>
      <c r="J10" s="16" t="s">
        <v>935</v>
      </c>
      <c r="K10" s="16"/>
      <c r="L10" s="21"/>
      <c r="M10" s="16"/>
      <c r="N10" s="21">
        <f t="shared" ref="N10:N11" si="2">+N9-I10-L10</f>
        <v>29552.022600000055</v>
      </c>
      <c r="O10" s="21">
        <f t="shared" ref="O10:O11" si="3">O9+G10-I10-L10</f>
        <v>73448.700600000055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>
        <v>41823</v>
      </c>
      <c r="I11" s="21">
        <v>9553.39</v>
      </c>
      <c r="J11" s="16" t="s">
        <v>935</v>
      </c>
      <c r="K11" s="16"/>
      <c r="L11" s="21"/>
      <c r="M11" s="16"/>
      <c r="N11" s="21">
        <f t="shared" si="2"/>
        <v>19998.632600000055</v>
      </c>
      <c r="O11" s="21">
        <f t="shared" si="3"/>
        <v>63895.310600000055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41824</v>
      </c>
      <c r="I12" s="21">
        <v>4208.59</v>
      </c>
      <c r="J12" s="16" t="s">
        <v>935</v>
      </c>
      <c r="K12" s="16"/>
      <c r="L12" s="21"/>
      <c r="M12" s="16"/>
      <c r="N12" s="21">
        <f t="shared" ref="N12:N52" si="4">+N11-I12-L12</f>
        <v>15790.042600000055</v>
      </c>
      <c r="O12" s="21">
        <f t="shared" ref="O12:O52" si="5">O11+G12-I12-L12</f>
        <v>59686.720600000059</v>
      </c>
    </row>
    <row r="13" spans="1:15" ht="12" x14ac:dyDescent="0.2">
      <c r="A13" s="16"/>
      <c r="B13" s="22"/>
      <c r="C13" s="21"/>
      <c r="D13" s="137"/>
      <c r="E13" s="16"/>
      <c r="F13" s="16"/>
      <c r="G13" s="21"/>
      <c r="H13" s="137">
        <v>41825</v>
      </c>
      <c r="I13" s="21">
        <v>10250.34</v>
      </c>
      <c r="J13" s="16" t="s">
        <v>935</v>
      </c>
      <c r="K13" s="16"/>
      <c r="L13" s="21"/>
      <c r="M13" s="16"/>
      <c r="N13" s="21">
        <f t="shared" si="4"/>
        <v>5539.7026000000551</v>
      </c>
      <c r="O13" s="21">
        <f t="shared" si="5"/>
        <v>49436.380600000062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41826</v>
      </c>
      <c r="I14" s="21">
        <v>4475.99</v>
      </c>
      <c r="J14" s="16" t="s">
        <v>935</v>
      </c>
      <c r="K14" s="16"/>
      <c r="L14" s="21"/>
      <c r="M14" s="16"/>
      <c r="N14" s="21">
        <f t="shared" si="4"/>
        <v>1063.7126000000553</v>
      </c>
      <c r="O14" s="21">
        <f t="shared" si="5"/>
        <v>44960.390600000064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41827</v>
      </c>
      <c r="I15" s="21">
        <v>1063.7126000000553</v>
      </c>
      <c r="J15" s="16" t="s">
        <v>935</v>
      </c>
      <c r="K15" s="16"/>
      <c r="L15" s="21"/>
      <c r="M15" s="16"/>
      <c r="N15" s="21">
        <f t="shared" si="4"/>
        <v>0</v>
      </c>
      <c r="O15" s="21">
        <f t="shared" si="5"/>
        <v>43896.678000000007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41827</v>
      </c>
      <c r="I16" s="21">
        <v>11537.947399999901</v>
      </c>
      <c r="J16" s="16" t="s">
        <v>936</v>
      </c>
      <c r="K16" s="16"/>
      <c r="L16" s="21"/>
      <c r="M16" s="16"/>
      <c r="N16" s="21">
        <f>C8+G17+G20+N15-I16-L16</f>
        <v>108134.4396000001</v>
      </c>
      <c r="O16" s="21">
        <f t="shared" si="5"/>
        <v>32358.730600000104</v>
      </c>
    </row>
    <row r="17" spans="1:15" ht="12" x14ac:dyDescent="0.2">
      <c r="A17" s="16"/>
      <c r="B17" s="22"/>
      <c r="C17" s="21"/>
      <c r="D17" s="137">
        <v>41828</v>
      </c>
      <c r="E17" s="16" t="s">
        <v>32</v>
      </c>
      <c r="F17" s="25" t="s">
        <v>936</v>
      </c>
      <c r="G17" s="21">
        <v>35871.421000000002</v>
      </c>
      <c r="H17" s="137">
        <v>41828</v>
      </c>
      <c r="I17" s="21">
        <v>6640.3</v>
      </c>
      <c r="J17" s="16" t="s">
        <v>936</v>
      </c>
      <c r="K17" s="16"/>
      <c r="L17" s="21"/>
      <c r="M17" s="16"/>
      <c r="N17" s="21">
        <f t="shared" si="4"/>
        <v>101494.1396000001</v>
      </c>
      <c r="O17" s="21">
        <f t="shared" si="5"/>
        <v>61589.851600000096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41829</v>
      </c>
      <c r="I18" s="21">
        <v>5257.73</v>
      </c>
      <c r="J18" s="16" t="s">
        <v>936</v>
      </c>
      <c r="K18" s="16"/>
      <c r="L18" s="21"/>
      <c r="M18" s="16"/>
      <c r="N18" s="21">
        <f t="shared" si="4"/>
        <v>96236.409600000101</v>
      </c>
      <c r="O18" s="21">
        <f t="shared" si="5"/>
        <v>56332.1216000001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41830</v>
      </c>
      <c r="I19" s="21">
        <v>6833.8352999999997</v>
      </c>
      <c r="J19" s="16" t="s">
        <v>936</v>
      </c>
      <c r="K19" s="16"/>
      <c r="L19" s="21"/>
      <c r="M19" s="16"/>
      <c r="N19" s="21">
        <f t="shared" si="4"/>
        <v>89402.574300000095</v>
      </c>
      <c r="O19" s="21">
        <f t="shared" si="5"/>
        <v>49498.286300000102</v>
      </c>
    </row>
    <row r="20" spans="1:15" ht="12" x14ac:dyDescent="0.2">
      <c r="A20" s="16"/>
      <c r="B20" s="22"/>
      <c r="C20" s="21"/>
      <c r="D20" s="137">
        <v>41831</v>
      </c>
      <c r="E20" s="16" t="s">
        <v>32</v>
      </c>
      <c r="F20" s="25" t="s">
        <v>936</v>
      </c>
      <c r="G20" s="21">
        <v>39904.288</v>
      </c>
      <c r="H20" s="137">
        <v>41831</v>
      </c>
      <c r="I20" s="21">
        <v>3921.01</v>
      </c>
      <c r="J20" s="16" t="s">
        <v>936</v>
      </c>
      <c r="K20" s="16"/>
      <c r="L20" s="21"/>
      <c r="M20" s="16"/>
      <c r="N20" s="21">
        <f t="shared" si="4"/>
        <v>85481.5643000001</v>
      </c>
      <c r="O20" s="21">
        <f t="shared" si="5"/>
        <v>85481.5643000001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41832</v>
      </c>
      <c r="I21" s="21">
        <v>9162.7000000000007</v>
      </c>
      <c r="J21" s="16" t="s">
        <v>936</v>
      </c>
      <c r="K21" s="16"/>
      <c r="L21" s="21"/>
      <c r="M21" s="25"/>
      <c r="N21" s="21">
        <f t="shared" si="4"/>
        <v>76318.864300000103</v>
      </c>
      <c r="O21" s="21">
        <f t="shared" si="5"/>
        <v>76318.864300000103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41833</v>
      </c>
      <c r="I22" s="21">
        <v>8899.0999999999985</v>
      </c>
      <c r="J22" s="16" t="s">
        <v>936</v>
      </c>
      <c r="K22" s="16"/>
      <c r="L22" s="21"/>
      <c r="M22" s="16"/>
      <c r="N22" s="21">
        <f t="shared" si="4"/>
        <v>67419.764300000097</v>
      </c>
      <c r="O22" s="21">
        <f t="shared" si="5"/>
        <v>67419.764300000097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41834</v>
      </c>
      <c r="I23" s="21">
        <v>8104.04</v>
      </c>
      <c r="J23" s="16" t="s">
        <v>936</v>
      </c>
      <c r="K23" s="16"/>
      <c r="L23" s="21"/>
      <c r="M23" s="16"/>
      <c r="N23" s="21">
        <f t="shared" si="4"/>
        <v>59315.724300000096</v>
      </c>
      <c r="O23" s="21">
        <f t="shared" si="5"/>
        <v>59315.724300000096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41835</v>
      </c>
      <c r="I24" s="21">
        <v>10314.82</v>
      </c>
      <c r="J24" s="16" t="s">
        <v>936</v>
      </c>
      <c r="K24" s="16"/>
      <c r="L24" s="21"/>
      <c r="M24" s="16"/>
      <c r="N24" s="21">
        <f t="shared" si="4"/>
        <v>49000.904300000097</v>
      </c>
      <c r="O24" s="21">
        <f t="shared" si="5"/>
        <v>49000.904300000097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>
        <v>41836</v>
      </c>
      <c r="I25" s="21">
        <v>11608.86</v>
      </c>
      <c r="J25" s="16" t="s">
        <v>936</v>
      </c>
      <c r="K25" s="16"/>
      <c r="L25" s="21"/>
      <c r="M25" s="16"/>
      <c r="N25" s="21">
        <f t="shared" si="4"/>
        <v>37392.044300000096</v>
      </c>
      <c r="O25" s="21">
        <f t="shared" si="5"/>
        <v>37392.044300000096</v>
      </c>
    </row>
    <row r="26" spans="1:15" ht="12" x14ac:dyDescent="0.2">
      <c r="A26" s="16"/>
      <c r="B26" s="22"/>
      <c r="C26" s="21"/>
      <c r="D26" s="137">
        <v>41837</v>
      </c>
      <c r="E26" s="16" t="s">
        <v>32</v>
      </c>
      <c r="F26" s="25" t="s">
        <v>938</v>
      </c>
      <c r="G26" s="21">
        <v>43935.79</v>
      </c>
      <c r="H26" s="137">
        <v>41837</v>
      </c>
      <c r="I26" s="21">
        <v>4788.1400000000003</v>
      </c>
      <c r="J26" s="16" t="s">
        <v>936</v>
      </c>
      <c r="K26" s="16"/>
      <c r="L26" s="21"/>
      <c r="M26" s="16"/>
      <c r="N26" s="21">
        <f t="shared" si="4"/>
        <v>32603.904300000097</v>
      </c>
      <c r="O26" s="21">
        <f t="shared" si="5"/>
        <v>76539.694300000105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>
        <v>41838</v>
      </c>
      <c r="I27" s="21">
        <v>10476.11</v>
      </c>
      <c r="J27" s="16" t="s">
        <v>936</v>
      </c>
      <c r="K27" s="16"/>
      <c r="L27" s="21"/>
      <c r="M27" s="16"/>
      <c r="N27" s="21">
        <f t="shared" si="4"/>
        <v>22127.794300000096</v>
      </c>
      <c r="O27" s="21">
        <f t="shared" si="5"/>
        <v>66063.584300000104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>
        <v>41839</v>
      </c>
      <c r="I28" s="21">
        <v>9110.75</v>
      </c>
      <c r="J28" s="16" t="s">
        <v>936</v>
      </c>
      <c r="K28" s="16"/>
      <c r="L28" s="21"/>
      <c r="M28" s="16"/>
      <c r="N28" s="21">
        <f t="shared" si="4"/>
        <v>13017.044300000096</v>
      </c>
      <c r="O28" s="21">
        <f t="shared" si="5"/>
        <v>56952.834300000104</v>
      </c>
    </row>
    <row r="29" spans="1:15" ht="12" x14ac:dyDescent="0.2">
      <c r="A29" s="16"/>
      <c r="B29" s="22"/>
      <c r="C29" s="21"/>
      <c r="D29" s="137"/>
      <c r="E29" s="16"/>
      <c r="F29" s="16"/>
      <c r="G29" s="21"/>
      <c r="H29" s="137">
        <v>41840</v>
      </c>
      <c r="I29" s="21">
        <v>9629.2000000000007</v>
      </c>
      <c r="J29" s="16" t="s">
        <v>936</v>
      </c>
      <c r="K29" s="16"/>
      <c r="L29" s="21"/>
      <c r="M29" s="16"/>
      <c r="N29" s="21">
        <f t="shared" si="4"/>
        <v>3387.8443000000952</v>
      </c>
      <c r="O29" s="21">
        <f t="shared" si="5"/>
        <v>47323.634300000107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>
        <v>41841</v>
      </c>
      <c r="I30" s="21">
        <v>3387.8443000000952</v>
      </c>
      <c r="J30" s="16" t="s">
        <v>936</v>
      </c>
      <c r="K30" s="16"/>
      <c r="L30" s="21"/>
      <c r="M30" s="16"/>
      <c r="N30" s="21">
        <f t="shared" si="4"/>
        <v>0</v>
      </c>
      <c r="O30" s="21">
        <f t="shared" si="5"/>
        <v>43935.790000000008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>
        <v>41841</v>
      </c>
      <c r="I31" s="21">
        <v>4607.9156999999004</v>
      </c>
      <c r="J31" s="25" t="s">
        <v>938</v>
      </c>
      <c r="K31" s="16"/>
      <c r="L31" s="21"/>
      <c r="M31" s="16"/>
      <c r="N31" s="21">
        <f>G26+G32+N30-I31-L31</f>
        <v>83277.048300000111</v>
      </c>
      <c r="O31" s="21">
        <f t="shared" si="5"/>
        <v>39327.874300000105</v>
      </c>
    </row>
    <row r="32" spans="1:15" ht="12" x14ac:dyDescent="0.2">
      <c r="A32" s="16"/>
      <c r="B32" s="22"/>
      <c r="C32" s="21"/>
      <c r="D32" s="137">
        <v>41842</v>
      </c>
      <c r="E32" s="16" t="s">
        <v>32</v>
      </c>
      <c r="F32" s="25" t="s">
        <v>938</v>
      </c>
      <c r="G32" s="21">
        <v>43949.173999999999</v>
      </c>
      <c r="H32" s="137">
        <v>41842</v>
      </c>
      <c r="I32" s="21">
        <v>9202.6</v>
      </c>
      <c r="J32" s="16" t="s">
        <v>938</v>
      </c>
      <c r="K32" s="16"/>
      <c r="L32" s="21"/>
      <c r="M32" s="16"/>
      <c r="N32" s="21">
        <f t="shared" si="4"/>
        <v>74074.448300000106</v>
      </c>
      <c r="O32" s="21">
        <f t="shared" si="5"/>
        <v>74074.448300000106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>
        <v>41843</v>
      </c>
      <c r="I33" s="21">
        <v>12588.47</v>
      </c>
      <c r="J33" s="25" t="s">
        <v>938</v>
      </c>
      <c r="K33" s="16"/>
      <c r="L33" s="21"/>
      <c r="M33" s="16"/>
      <c r="N33" s="21">
        <f t="shared" si="4"/>
        <v>61485.978300000104</v>
      </c>
      <c r="O33" s="21">
        <f t="shared" si="5"/>
        <v>61485.978300000104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>
        <v>41844</v>
      </c>
      <c r="I34" s="21">
        <v>8050.24</v>
      </c>
      <c r="J34" s="25" t="s">
        <v>938</v>
      </c>
      <c r="K34" s="16"/>
      <c r="L34" s="21"/>
      <c r="M34" s="25"/>
      <c r="N34" s="21">
        <f t="shared" si="4"/>
        <v>53435.738300000106</v>
      </c>
      <c r="O34" s="21">
        <f t="shared" si="5"/>
        <v>53435.738300000106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>
        <v>41845</v>
      </c>
      <c r="I35" s="21">
        <v>4614.74</v>
      </c>
      <c r="J35" s="25" t="s">
        <v>938</v>
      </c>
      <c r="K35" s="16"/>
      <c r="L35" s="21"/>
      <c r="M35" s="16"/>
      <c r="N35" s="21">
        <f t="shared" si="4"/>
        <v>48820.998300000108</v>
      </c>
      <c r="O35" s="21">
        <f t="shared" si="5"/>
        <v>48820.998300000108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>
        <v>41846</v>
      </c>
      <c r="I36" s="21">
        <v>5623.42</v>
      </c>
      <c r="J36" s="25" t="s">
        <v>938</v>
      </c>
      <c r="K36" s="16"/>
      <c r="L36" s="21"/>
      <c r="M36" s="16"/>
      <c r="N36" s="21">
        <f t="shared" si="4"/>
        <v>43197.57830000011</v>
      </c>
      <c r="O36" s="21">
        <f t="shared" si="5"/>
        <v>43197.57830000011</v>
      </c>
    </row>
    <row r="37" spans="1:15" ht="12" x14ac:dyDescent="0.2">
      <c r="A37" s="16"/>
      <c r="B37" s="22"/>
      <c r="C37" s="21"/>
      <c r="D37" s="137">
        <v>41847</v>
      </c>
      <c r="E37" s="16" t="s">
        <v>32</v>
      </c>
      <c r="F37" s="25" t="s">
        <v>939</v>
      </c>
      <c r="G37" s="21">
        <v>43885.512999999999</v>
      </c>
      <c r="H37" s="137">
        <v>41847</v>
      </c>
      <c r="I37" s="21">
        <v>4826.53</v>
      </c>
      <c r="J37" s="25" t="s">
        <v>938</v>
      </c>
      <c r="K37" s="16"/>
      <c r="L37" s="21"/>
      <c r="M37" s="16"/>
      <c r="N37" s="21">
        <f t="shared" si="4"/>
        <v>38371.048300000111</v>
      </c>
      <c r="O37" s="21">
        <f t="shared" si="5"/>
        <v>82256.561300000118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>
        <v>41848</v>
      </c>
      <c r="I38" s="21">
        <v>9344.52</v>
      </c>
      <c r="J38" s="25" t="s">
        <v>938</v>
      </c>
      <c r="K38" s="16"/>
      <c r="L38" s="21"/>
      <c r="M38" s="16"/>
      <c r="N38" s="21">
        <f t="shared" si="4"/>
        <v>29026.528300000111</v>
      </c>
      <c r="O38" s="21">
        <f t="shared" si="5"/>
        <v>72912.041300000114</v>
      </c>
    </row>
    <row r="39" spans="1:15" ht="12" x14ac:dyDescent="0.2">
      <c r="A39" s="16"/>
      <c r="B39" s="22"/>
      <c r="C39" s="21"/>
      <c r="D39" s="137"/>
      <c r="E39" s="16"/>
      <c r="F39" s="16"/>
      <c r="G39" s="21"/>
      <c r="H39" s="137">
        <v>41849</v>
      </c>
      <c r="I39" s="21">
        <v>9242.3100000000013</v>
      </c>
      <c r="J39" s="25" t="s">
        <v>938</v>
      </c>
      <c r="K39" s="16"/>
      <c r="L39" s="21"/>
      <c r="M39" s="16"/>
      <c r="N39" s="21">
        <f t="shared" si="4"/>
        <v>19784.21830000011</v>
      </c>
      <c r="O39" s="21">
        <f t="shared" si="5"/>
        <v>63669.731300000116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>
        <v>41850</v>
      </c>
      <c r="I40" s="21">
        <v>5423.3499999999995</v>
      </c>
      <c r="J40" s="25" t="s">
        <v>938</v>
      </c>
      <c r="K40" s="16"/>
      <c r="L40" s="21"/>
      <c r="M40" s="16"/>
      <c r="N40" s="21">
        <f t="shared" si="4"/>
        <v>14360.868300000111</v>
      </c>
      <c r="O40" s="21">
        <f t="shared" si="5"/>
        <v>58246.381300000117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>
        <v>41851</v>
      </c>
      <c r="I41" s="21">
        <v>4829.6099999999997</v>
      </c>
      <c r="J41" s="25" t="s">
        <v>938</v>
      </c>
      <c r="K41" s="16"/>
      <c r="L41" s="21"/>
      <c r="M41" s="16"/>
      <c r="N41" s="21">
        <f t="shared" si="4"/>
        <v>9531.2583000001105</v>
      </c>
      <c r="O41" s="21">
        <f t="shared" si="5"/>
        <v>53416.771300000117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16"/>
      <c r="N42" s="21">
        <f t="shared" si="4"/>
        <v>9531.2583000001105</v>
      </c>
      <c r="O42" s="21">
        <f t="shared" si="5"/>
        <v>53416.771300000117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4"/>
        <v>9531.2583000001105</v>
      </c>
      <c r="O43" s="21">
        <f t="shared" si="5"/>
        <v>53416.771300000117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16"/>
      <c r="N44" s="21">
        <f t="shared" si="4"/>
        <v>9531.2583000001105</v>
      </c>
      <c r="O44" s="21">
        <f t="shared" si="5"/>
        <v>53416.771300000117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si="4"/>
        <v>9531.2583000001105</v>
      </c>
      <c r="O45" s="21">
        <f t="shared" si="5"/>
        <v>53416.771300000117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4"/>
        <v>9531.2583000001105</v>
      </c>
      <c r="O46" s="21">
        <f t="shared" si="5"/>
        <v>53416.771300000117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4"/>
        <v>9531.2583000001105</v>
      </c>
      <c r="O47" s="21">
        <f t="shared" si="5"/>
        <v>53416.771300000117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4"/>
        <v>9531.2583000001105</v>
      </c>
      <c r="O48" s="21">
        <f t="shared" si="5"/>
        <v>53416.771300000117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4"/>
        <v>9531.2583000001105</v>
      </c>
      <c r="O49" s="21">
        <f t="shared" si="5"/>
        <v>53416.771300000117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4"/>
        <v>9531.2583000001105</v>
      </c>
      <c r="O50" s="21">
        <f t="shared" si="5"/>
        <v>53416.771300000117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4"/>
        <v>9531.2583000001105</v>
      </c>
      <c r="O51" s="21">
        <f t="shared" si="5"/>
        <v>53416.771300000117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4"/>
        <v>9531.2583000001105</v>
      </c>
      <c r="O52" s="21">
        <f t="shared" si="5"/>
        <v>53416.771300000117</v>
      </c>
    </row>
    <row r="53" spans="1:16" x14ac:dyDescent="0.15">
      <c r="A53" s="32"/>
      <c r="B53" s="32"/>
      <c r="C53" s="33">
        <f>SUM(C7:C45)</f>
        <v>83715.130600000062</v>
      </c>
      <c r="D53" s="32"/>
      <c r="E53" s="32"/>
      <c r="F53" s="32"/>
      <c r="G53" s="33">
        <f>SUM(G7:G51)</f>
        <v>207546.18600000002</v>
      </c>
      <c r="H53" s="34"/>
      <c r="I53" s="33">
        <f>SUM(I7:I51)</f>
        <v>237844.54529999991</v>
      </c>
      <c r="J53" s="32"/>
      <c r="K53" s="32"/>
      <c r="L53" s="33">
        <f>SUM(L9:L51)</f>
        <v>0</v>
      </c>
      <c r="M53" s="32"/>
      <c r="N53" s="35"/>
      <c r="O53" s="36">
        <f>C53+G53-I53-L53</f>
        <v>53416.771300000168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237844.54529999991</v>
      </c>
      <c r="M54" s="55"/>
      <c r="N54" s="47">
        <f>+N52</f>
        <v>9531.2583000001105</v>
      </c>
      <c r="O54" s="48" t="s">
        <v>938</v>
      </c>
    </row>
    <row r="55" spans="1:16" x14ac:dyDescent="0.15">
      <c r="A55" s="49"/>
      <c r="B55" s="144"/>
      <c r="C55" s="54"/>
      <c r="D55" s="144"/>
      <c r="E55" s="39"/>
      <c r="F55" s="40"/>
      <c r="G55" s="41"/>
      <c r="H55" s="42"/>
      <c r="I55" s="43"/>
      <c r="J55" s="52"/>
      <c r="K55" s="52"/>
      <c r="L55" s="46"/>
      <c r="M55" s="44"/>
      <c r="N55" s="47">
        <v>43885.512999999999</v>
      </c>
      <c r="O55" s="48" t="s">
        <v>939</v>
      </c>
    </row>
    <row r="56" spans="1:16" x14ac:dyDescent="0.15">
      <c r="A56" s="49"/>
      <c r="B56" s="144"/>
      <c r="C56" s="54"/>
      <c r="D56" s="144"/>
      <c r="E56" s="39"/>
      <c r="F56" s="40"/>
      <c r="G56" s="41"/>
      <c r="H56" s="42"/>
      <c r="I56" s="43"/>
      <c r="J56" s="52"/>
      <c r="K56" s="52"/>
      <c r="L56" s="46"/>
      <c r="M56" s="44"/>
      <c r="N56" s="47"/>
      <c r="O56" s="48"/>
    </row>
    <row r="57" spans="1:16" x14ac:dyDescent="0.15">
      <c r="A57" s="38"/>
      <c r="B57" s="144"/>
      <c r="C57" s="144"/>
      <c r="D57" s="144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/>
      <c r="B58" s="49"/>
      <c r="C58" s="101"/>
      <c r="D58" s="101"/>
      <c r="E58" s="49"/>
      <c r="F58" s="49"/>
      <c r="G58" s="40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53416.771300000109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52">
        <f>+O53-O59</f>
        <v>5.8207660913467407E-11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B1" zoomScale="115" zoomScaleNormal="115" workbookViewId="0">
      <pane ySplit="6" topLeftCell="A28" activePane="bottomLeft" state="frozen"/>
      <selection pane="bottomLeft" activeCell="B40" sqref="A40:XFD43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934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930</v>
      </c>
      <c r="B7" s="17"/>
      <c r="C7" s="18">
        <v>14847.532600000042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14847.532600000042</v>
      </c>
      <c r="O7" s="18">
        <f>+C53</f>
        <v>58736.800600000039</v>
      </c>
    </row>
    <row r="8" spans="1:15" ht="12" x14ac:dyDescent="0.2">
      <c r="A8" s="16" t="s">
        <v>931</v>
      </c>
      <c r="B8" s="22"/>
      <c r="C8" s="21">
        <v>43889.267999999996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14847.532600000042</v>
      </c>
      <c r="O8" s="21">
        <f t="shared" ref="O8:O52" si="0">O7+G8-I8-L8</f>
        <v>58736.800600000039</v>
      </c>
    </row>
    <row r="9" spans="1:15" ht="12" x14ac:dyDescent="0.2">
      <c r="A9" s="16"/>
      <c r="B9" s="22"/>
      <c r="C9" s="21"/>
      <c r="D9" s="137">
        <v>41791</v>
      </c>
      <c r="E9" s="16" t="s">
        <v>32</v>
      </c>
      <c r="F9" s="16" t="s">
        <v>931</v>
      </c>
      <c r="G9" s="21">
        <v>15898.815000000001</v>
      </c>
      <c r="H9" s="137">
        <v>41791</v>
      </c>
      <c r="I9" s="21">
        <v>4670.9799999999996</v>
      </c>
      <c r="J9" s="16" t="s">
        <v>930</v>
      </c>
      <c r="K9" s="16"/>
      <c r="L9" s="21"/>
      <c r="M9" s="16"/>
      <c r="N9" s="21">
        <f t="shared" ref="N9:N52" si="1">+N8-I9-L9</f>
        <v>10176.552600000043</v>
      </c>
      <c r="O9" s="21">
        <f t="shared" si="0"/>
        <v>69964.635600000038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>
        <v>41793</v>
      </c>
      <c r="I10" s="21">
        <v>4951.34</v>
      </c>
      <c r="J10" s="16" t="s">
        <v>930</v>
      </c>
      <c r="K10" s="16"/>
      <c r="L10" s="21"/>
      <c r="M10" s="16"/>
      <c r="N10" s="21">
        <f t="shared" ref="N10:N51" si="2">+N9-I10-L10</f>
        <v>5225.2126000000426</v>
      </c>
      <c r="O10" s="21">
        <f t="shared" ref="O10:O51" si="3">O9+G10-I10-L10</f>
        <v>65013.295600000041</v>
      </c>
    </row>
    <row r="11" spans="1:15" ht="12" x14ac:dyDescent="0.2">
      <c r="A11" s="16"/>
      <c r="B11" s="22"/>
      <c r="C11" s="21"/>
      <c r="D11" s="137">
        <v>41794</v>
      </c>
      <c r="E11" s="16" t="s">
        <v>32</v>
      </c>
      <c r="F11" s="16" t="s">
        <v>931</v>
      </c>
      <c r="G11" s="21">
        <v>15996.218000000001</v>
      </c>
      <c r="H11" s="137">
        <v>41794</v>
      </c>
      <c r="I11" s="21">
        <v>5052.87</v>
      </c>
      <c r="J11" s="16" t="s">
        <v>930</v>
      </c>
      <c r="K11" s="16"/>
      <c r="L11" s="21"/>
      <c r="M11" s="16"/>
      <c r="N11" s="21">
        <f t="shared" si="2"/>
        <v>172.34260000004269</v>
      </c>
      <c r="O11" s="21">
        <f t="shared" si="3"/>
        <v>75956.643600000039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41795</v>
      </c>
      <c r="I12" s="21">
        <v>172.34260000004269</v>
      </c>
      <c r="J12" s="16" t="s">
        <v>930</v>
      </c>
      <c r="K12" s="16"/>
      <c r="L12" s="21"/>
      <c r="M12" s="16"/>
      <c r="N12" s="21">
        <f t="shared" si="2"/>
        <v>0</v>
      </c>
      <c r="O12" s="21">
        <f t="shared" si="3"/>
        <v>75784.300999999992</v>
      </c>
    </row>
    <row r="13" spans="1:15" ht="12" x14ac:dyDescent="0.2">
      <c r="A13" s="16"/>
      <c r="B13" s="22"/>
      <c r="C13" s="21"/>
      <c r="D13" s="137"/>
      <c r="E13" s="16"/>
      <c r="F13" s="16"/>
      <c r="G13" s="21"/>
      <c r="H13" s="137">
        <v>41795</v>
      </c>
      <c r="I13" s="21">
        <v>4552.0973999999596</v>
      </c>
      <c r="J13" s="16" t="s">
        <v>931</v>
      </c>
      <c r="K13" s="16"/>
      <c r="L13" s="21"/>
      <c r="M13" s="16"/>
      <c r="N13" s="21">
        <f>C8+G9+G11+N12-I13-L13</f>
        <v>71232.203600000052</v>
      </c>
      <c r="O13" s="21">
        <f t="shared" si="3"/>
        <v>71232.203600000037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41796</v>
      </c>
      <c r="I14" s="21">
        <v>3610.66</v>
      </c>
      <c r="J14" s="16" t="s">
        <v>931</v>
      </c>
      <c r="K14" s="16"/>
      <c r="L14" s="21"/>
      <c r="M14" s="16"/>
      <c r="N14" s="21">
        <f t="shared" si="2"/>
        <v>67621.543600000048</v>
      </c>
      <c r="O14" s="21">
        <f t="shared" si="3"/>
        <v>67621.543600000034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41797</v>
      </c>
      <c r="I15" s="21">
        <v>4956.9799999999996</v>
      </c>
      <c r="J15" s="16" t="s">
        <v>931</v>
      </c>
      <c r="K15" s="16"/>
      <c r="L15" s="21"/>
      <c r="M15" s="16"/>
      <c r="N15" s="21">
        <f t="shared" si="2"/>
        <v>62664.563600000052</v>
      </c>
      <c r="O15" s="21">
        <f t="shared" si="3"/>
        <v>62664.563600000038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41798</v>
      </c>
      <c r="I16" s="21">
        <v>4238.5200000000004</v>
      </c>
      <c r="J16" s="16" t="s">
        <v>931</v>
      </c>
      <c r="K16" s="16"/>
      <c r="L16" s="21"/>
      <c r="M16" s="16"/>
      <c r="N16" s="21">
        <f t="shared" si="2"/>
        <v>58426.043600000048</v>
      </c>
      <c r="O16" s="21">
        <f t="shared" si="3"/>
        <v>58426.043600000034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41799</v>
      </c>
      <c r="I17" s="21">
        <v>4119.6499999999996</v>
      </c>
      <c r="J17" s="16" t="s">
        <v>931</v>
      </c>
      <c r="K17" s="16"/>
      <c r="L17" s="21"/>
      <c r="M17" s="16"/>
      <c r="N17" s="21">
        <f t="shared" si="2"/>
        <v>54306.393600000047</v>
      </c>
      <c r="O17" s="21">
        <f t="shared" si="3"/>
        <v>54306.393600000032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41800</v>
      </c>
      <c r="I18" s="21">
        <v>4923.5</v>
      </c>
      <c r="J18" s="16" t="s">
        <v>931</v>
      </c>
      <c r="K18" s="16"/>
      <c r="L18" s="21"/>
      <c r="M18" s="16"/>
      <c r="N18" s="21">
        <f t="shared" si="2"/>
        <v>49382.893600000047</v>
      </c>
      <c r="O18" s="21">
        <f t="shared" si="3"/>
        <v>49382.893600000032</v>
      </c>
    </row>
    <row r="19" spans="1:15" ht="12" x14ac:dyDescent="0.2">
      <c r="A19" s="16"/>
      <c r="B19" s="22"/>
      <c r="C19" s="21"/>
      <c r="D19" s="137">
        <v>41801</v>
      </c>
      <c r="E19" s="16" t="s">
        <v>32</v>
      </c>
      <c r="F19" s="16" t="s">
        <v>935</v>
      </c>
      <c r="G19" s="21">
        <v>39875.089999999997</v>
      </c>
      <c r="H19" s="137">
        <v>41801</v>
      </c>
      <c r="I19" s="21">
        <v>4584.28</v>
      </c>
      <c r="J19" s="16" t="s">
        <v>931</v>
      </c>
      <c r="K19" s="16"/>
      <c r="L19" s="21"/>
      <c r="M19" s="16"/>
      <c r="N19" s="21">
        <f t="shared" si="2"/>
        <v>44798.613600000048</v>
      </c>
      <c r="O19" s="21">
        <f t="shared" si="3"/>
        <v>84673.703600000037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41802</v>
      </c>
      <c r="I20" s="21">
        <v>4685.05</v>
      </c>
      <c r="J20" s="16" t="s">
        <v>931</v>
      </c>
      <c r="K20" s="16"/>
      <c r="L20" s="21"/>
      <c r="M20" s="25"/>
      <c r="N20" s="21">
        <f t="shared" si="2"/>
        <v>40113.563600000045</v>
      </c>
      <c r="O20" s="21">
        <f t="shared" si="3"/>
        <v>79988.653600000034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41803</v>
      </c>
      <c r="I21" s="21">
        <v>4958.4799999999996</v>
      </c>
      <c r="J21" s="16" t="s">
        <v>931</v>
      </c>
      <c r="K21" s="16"/>
      <c r="L21" s="21"/>
      <c r="M21" s="16"/>
      <c r="N21" s="21">
        <f t="shared" si="2"/>
        <v>35155.083600000042</v>
      </c>
      <c r="O21" s="21">
        <f t="shared" si="3"/>
        <v>75030.173600000038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41804</v>
      </c>
      <c r="I22" s="21">
        <v>4813.07</v>
      </c>
      <c r="J22" s="16" t="s">
        <v>931</v>
      </c>
      <c r="K22" s="16"/>
      <c r="L22" s="21"/>
      <c r="M22" s="16"/>
      <c r="N22" s="21">
        <f t="shared" si="2"/>
        <v>30342.013600000042</v>
      </c>
      <c r="O22" s="21">
        <f t="shared" si="3"/>
        <v>70217.103600000031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41805</v>
      </c>
      <c r="I23" s="21">
        <v>2806.44</v>
      </c>
      <c r="J23" s="16" t="s">
        <v>931</v>
      </c>
      <c r="K23" s="16"/>
      <c r="L23" s="21"/>
      <c r="M23" s="16"/>
      <c r="N23" s="21">
        <f t="shared" si="2"/>
        <v>27535.573600000043</v>
      </c>
      <c r="O23" s="21">
        <f t="shared" si="3"/>
        <v>67410.663600000029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41806</v>
      </c>
      <c r="I24" s="21">
        <v>5983.6200000000008</v>
      </c>
      <c r="J24" s="16" t="s">
        <v>931</v>
      </c>
      <c r="K24" s="16"/>
      <c r="L24" s="21"/>
      <c r="M24" s="16"/>
      <c r="N24" s="21">
        <f t="shared" si="2"/>
        <v>21551.953600000044</v>
      </c>
      <c r="O24" s="21">
        <f t="shared" si="3"/>
        <v>61427.043600000026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>
        <v>41807</v>
      </c>
      <c r="I25" s="21">
        <v>4039.79</v>
      </c>
      <c r="J25" s="16" t="s">
        <v>931</v>
      </c>
      <c r="K25" s="16"/>
      <c r="L25" s="21"/>
      <c r="M25" s="16"/>
      <c r="N25" s="21">
        <f t="shared" si="2"/>
        <v>17512.163600000044</v>
      </c>
      <c r="O25" s="21">
        <f t="shared" si="3"/>
        <v>57387.253600000025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>
        <v>41808</v>
      </c>
      <c r="I26" s="21">
        <v>4350.82</v>
      </c>
      <c r="J26" s="16" t="s">
        <v>931</v>
      </c>
      <c r="K26" s="16"/>
      <c r="L26" s="21"/>
      <c r="M26" s="16"/>
      <c r="N26" s="21">
        <f t="shared" si="2"/>
        <v>13161.343600000044</v>
      </c>
      <c r="O26" s="21">
        <f t="shared" si="3"/>
        <v>53036.433600000026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>
        <v>41809</v>
      </c>
      <c r="I27" s="21">
        <v>4243.5600000000004</v>
      </c>
      <c r="J27" s="16" t="s">
        <v>931</v>
      </c>
      <c r="K27" s="16"/>
      <c r="L27" s="21"/>
      <c r="M27" s="16"/>
      <c r="N27" s="21">
        <f t="shared" si="2"/>
        <v>8917.7836000000425</v>
      </c>
      <c r="O27" s="21">
        <f t="shared" si="3"/>
        <v>48792.873600000028</v>
      </c>
    </row>
    <row r="28" spans="1:15" ht="12" x14ac:dyDescent="0.2">
      <c r="A28" s="16"/>
      <c r="B28" s="22"/>
      <c r="C28" s="21"/>
      <c r="D28" s="137">
        <v>41810</v>
      </c>
      <c r="E28" s="16" t="s">
        <v>32</v>
      </c>
      <c r="F28" s="16" t="s">
        <v>935</v>
      </c>
      <c r="G28" s="21">
        <v>43890.178999999996</v>
      </c>
      <c r="H28" s="137">
        <v>41810</v>
      </c>
      <c r="I28" s="21">
        <v>5171.91</v>
      </c>
      <c r="J28" s="16" t="s">
        <v>931</v>
      </c>
      <c r="K28" s="16"/>
      <c r="L28" s="21"/>
      <c r="M28" s="16"/>
      <c r="N28" s="21">
        <f t="shared" si="2"/>
        <v>3745.8736000000426</v>
      </c>
      <c r="O28" s="21">
        <f t="shared" si="3"/>
        <v>87511.142600000021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>
        <v>41811</v>
      </c>
      <c r="I29" s="21">
        <v>3745.8736000000426</v>
      </c>
      <c r="J29" s="16" t="s">
        <v>931</v>
      </c>
      <c r="K29" s="16"/>
      <c r="L29" s="21"/>
      <c r="M29" s="16"/>
      <c r="N29" s="21">
        <f t="shared" si="2"/>
        <v>0</v>
      </c>
      <c r="O29" s="21">
        <f t="shared" si="3"/>
        <v>83765.268999999971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>
        <v>41811</v>
      </c>
      <c r="I30" s="21">
        <v>695.83639999995705</v>
      </c>
      <c r="J30" s="16" t="s">
        <v>935</v>
      </c>
      <c r="K30" s="16"/>
      <c r="L30" s="21"/>
      <c r="M30" s="16"/>
      <c r="N30" s="21">
        <f>G19+G28+N29-I30-L30</f>
        <v>83069.432600000044</v>
      </c>
      <c r="O30" s="21">
        <f t="shared" si="3"/>
        <v>83069.432600000015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>
        <v>41812</v>
      </c>
      <c r="I31" s="21">
        <v>6566.64</v>
      </c>
      <c r="J31" s="25" t="s">
        <v>935</v>
      </c>
      <c r="K31" s="16"/>
      <c r="L31" s="21"/>
      <c r="M31" s="16"/>
      <c r="N31" s="21">
        <f t="shared" si="2"/>
        <v>76502.792600000044</v>
      </c>
      <c r="O31" s="21">
        <f t="shared" si="3"/>
        <v>76502.792600000015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>
        <v>41813</v>
      </c>
      <c r="I32" s="21">
        <v>5188.8099999999995</v>
      </c>
      <c r="J32" s="25" t="s">
        <v>935</v>
      </c>
      <c r="K32" s="16"/>
      <c r="L32" s="21"/>
      <c r="M32" s="25"/>
      <c r="N32" s="21">
        <f t="shared" si="2"/>
        <v>71313.982600000047</v>
      </c>
      <c r="O32" s="21">
        <f t="shared" si="3"/>
        <v>71313.982600000018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>
        <v>41814</v>
      </c>
      <c r="I33" s="21">
        <v>5455.97</v>
      </c>
      <c r="J33" s="25" t="s">
        <v>935</v>
      </c>
      <c r="K33" s="16"/>
      <c r="L33" s="21"/>
      <c r="M33" s="16"/>
      <c r="N33" s="21">
        <f t="shared" si="2"/>
        <v>65858.012600000045</v>
      </c>
      <c r="O33" s="21">
        <f t="shared" si="3"/>
        <v>65858.012600000016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>
        <v>41815</v>
      </c>
      <c r="I34" s="21">
        <v>4385.09</v>
      </c>
      <c r="J34" s="25" t="s">
        <v>935</v>
      </c>
      <c r="K34" s="16"/>
      <c r="L34" s="21"/>
      <c r="M34" s="16"/>
      <c r="N34" s="21">
        <f t="shared" si="2"/>
        <v>61472.922600000049</v>
      </c>
      <c r="O34" s="21">
        <f t="shared" si="3"/>
        <v>61472.92260000002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>
        <v>41816</v>
      </c>
      <c r="I35" s="21">
        <v>4754.1099999999997</v>
      </c>
      <c r="J35" s="25" t="s">
        <v>935</v>
      </c>
      <c r="K35" s="16"/>
      <c r="L35" s="21"/>
      <c r="M35" s="16"/>
      <c r="N35" s="21">
        <f t="shared" si="2"/>
        <v>56718.812600000048</v>
      </c>
      <c r="O35" s="21">
        <f t="shared" si="3"/>
        <v>56718.812600000019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>
        <v>41817</v>
      </c>
      <c r="I36" s="21">
        <v>4788.97</v>
      </c>
      <c r="J36" s="25" t="s">
        <v>935</v>
      </c>
      <c r="K36" s="16"/>
      <c r="L36" s="21"/>
      <c r="M36" s="16"/>
      <c r="N36" s="21">
        <f t="shared" si="2"/>
        <v>51929.842600000047</v>
      </c>
      <c r="O36" s="21">
        <f t="shared" si="3"/>
        <v>51929.842600000018</v>
      </c>
    </row>
    <row r="37" spans="1:15" ht="12" x14ac:dyDescent="0.2">
      <c r="A37" s="16"/>
      <c r="B37" s="22"/>
      <c r="C37" s="21"/>
      <c r="D37" s="137">
        <v>41818</v>
      </c>
      <c r="E37" s="16" t="s">
        <v>32</v>
      </c>
      <c r="F37" s="16" t="s">
        <v>936</v>
      </c>
      <c r="G37" s="21">
        <v>43896.678</v>
      </c>
      <c r="H37" s="137">
        <v>41818</v>
      </c>
      <c r="I37" s="21">
        <v>4746.7</v>
      </c>
      <c r="J37" s="25" t="s">
        <v>935</v>
      </c>
      <c r="K37" s="16"/>
      <c r="L37" s="21"/>
      <c r="M37" s="16"/>
      <c r="N37" s="21">
        <f t="shared" si="2"/>
        <v>47183.14260000005</v>
      </c>
      <c r="O37" s="21">
        <f t="shared" si="3"/>
        <v>91079.820600000021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>
        <v>41819</v>
      </c>
      <c r="I38" s="21">
        <v>2825.99</v>
      </c>
      <c r="J38" s="25" t="s">
        <v>935</v>
      </c>
      <c r="K38" s="16"/>
      <c r="L38" s="21"/>
      <c r="M38" s="16"/>
      <c r="N38" s="21">
        <f t="shared" si="2"/>
        <v>44357.152600000052</v>
      </c>
      <c r="O38" s="21">
        <f t="shared" si="3"/>
        <v>88253.830600000016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>
        <v>41820</v>
      </c>
      <c r="I39" s="21">
        <v>4538.7</v>
      </c>
      <c r="J39" s="25" t="s">
        <v>935</v>
      </c>
      <c r="K39" s="16"/>
      <c r="L39" s="21"/>
      <c r="M39" s="16"/>
      <c r="N39" s="21">
        <f t="shared" si="2"/>
        <v>39818.452600000055</v>
      </c>
      <c r="O39" s="21">
        <f t="shared" si="3"/>
        <v>83715.130600000019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25"/>
      <c r="K40" s="16"/>
      <c r="L40" s="21"/>
      <c r="M40" s="25"/>
      <c r="N40" s="21">
        <f t="shared" si="2"/>
        <v>39818.452600000055</v>
      </c>
      <c r="O40" s="21">
        <f t="shared" si="3"/>
        <v>83715.130600000019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25"/>
      <c r="K41" s="16"/>
      <c r="L41" s="21"/>
      <c r="M41" s="25"/>
      <c r="N41" s="21">
        <f t="shared" si="2"/>
        <v>39818.452600000055</v>
      </c>
      <c r="O41" s="21">
        <f t="shared" si="3"/>
        <v>83715.130600000019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16"/>
      <c r="N42" s="21">
        <f t="shared" si="2"/>
        <v>39818.452600000055</v>
      </c>
      <c r="O42" s="21">
        <f t="shared" si="3"/>
        <v>83715.130600000019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39818.452600000055</v>
      </c>
      <c r="O43" s="21">
        <f t="shared" si="3"/>
        <v>83715.130600000019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16"/>
      <c r="N44" s="21">
        <f t="shared" si="2"/>
        <v>39818.452600000055</v>
      </c>
      <c r="O44" s="21">
        <f t="shared" si="3"/>
        <v>83715.130600000019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si="2"/>
        <v>39818.452600000055</v>
      </c>
      <c r="O45" s="21">
        <f t="shared" si="3"/>
        <v>83715.130600000019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39818.452600000055</v>
      </c>
      <c r="O46" s="21">
        <f t="shared" si="3"/>
        <v>83715.130600000019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39818.452600000055</v>
      </c>
      <c r="O47" s="21">
        <f t="shared" si="3"/>
        <v>83715.130600000019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39818.452600000055</v>
      </c>
      <c r="O48" s="21">
        <f t="shared" si="3"/>
        <v>83715.130600000019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39818.452600000055</v>
      </c>
      <c r="O49" s="21">
        <f t="shared" si="3"/>
        <v>83715.130600000019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39818.452600000055</v>
      </c>
      <c r="O50" s="21">
        <f t="shared" si="3"/>
        <v>83715.130600000019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39818.452600000055</v>
      </c>
      <c r="O51" s="21">
        <f t="shared" si="3"/>
        <v>83715.130600000019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1"/>
        <v>39818.452600000055</v>
      </c>
      <c r="O52" s="21">
        <f t="shared" si="0"/>
        <v>83715.130600000019</v>
      </c>
    </row>
    <row r="53" spans="1:16" x14ac:dyDescent="0.15">
      <c r="A53" s="32"/>
      <c r="B53" s="32"/>
      <c r="C53" s="33">
        <f>SUM(C7:C45)</f>
        <v>58736.800600000039</v>
      </c>
      <c r="D53" s="32"/>
      <c r="E53" s="32"/>
      <c r="F53" s="32"/>
      <c r="G53" s="33">
        <f>SUM(G7:G51)</f>
        <v>159556.97999999998</v>
      </c>
      <c r="H53" s="34"/>
      <c r="I53" s="33">
        <f>SUM(I7:I51)</f>
        <v>134578.65</v>
      </c>
      <c r="J53" s="32"/>
      <c r="K53" s="32"/>
      <c r="L53" s="33">
        <f>SUM(L9:L51)</f>
        <v>0</v>
      </c>
      <c r="M53" s="32"/>
      <c r="N53" s="35"/>
      <c r="O53" s="36">
        <f>C53+G53-I53-L53</f>
        <v>83715.130600000033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134578.65</v>
      </c>
      <c r="M54" s="55"/>
      <c r="N54" s="47">
        <f>+N52</f>
        <v>39818.452600000055</v>
      </c>
      <c r="O54" s="48" t="s">
        <v>935</v>
      </c>
    </row>
    <row r="55" spans="1:16" x14ac:dyDescent="0.15">
      <c r="A55" s="49"/>
      <c r="B55" s="144"/>
      <c r="C55" s="54"/>
      <c r="D55" s="144"/>
      <c r="E55" s="39"/>
      <c r="F55" s="40"/>
      <c r="G55" s="41"/>
      <c r="H55" s="42"/>
      <c r="I55" s="43"/>
      <c r="J55" s="52"/>
      <c r="K55" s="52"/>
      <c r="L55" s="46"/>
      <c r="M55" s="44"/>
      <c r="N55" s="47">
        <v>43896.678</v>
      </c>
      <c r="O55" s="48" t="s">
        <v>936</v>
      </c>
    </row>
    <row r="56" spans="1:16" x14ac:dyDescent="0.15">
      <c r="A56" s="49"/>
      <c r="B56" s="144"/>
      <c r="C56" s="54"/>
      <c r="D56" s="144"/>
      <c r="E56" s="39"/>
      <c r="F56" s="40"/>
      <c r="G56" s="41"/>
      <c r="H56" s="42"/>
      <c r="I56" s="43"/>
      <c r="J56" s="52"/>
      <c r="K56" s="52"/>
      <c r="L56" s="46"/>
      <c r="M56" s="44"/>
      <c r="N56" s="47"/>
      <c r="O56" s="48"/>
    </row>
    <row r="57" spans="1:16" x14ac:dyDescent="0.15">
      <c r="A57" s="38"/>
      <c r="B57" s="144"/>
      <c r="C57" s="144"/>
      <c r="D57" s="144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/>
      <c r="B58" s="49"/>
      <c r="C58" s="101"/>
      <c r="D58" s="101"/>
      <c r="E58" s="49"/>
      <c r="F58" s="49"/>
      <c r="G58" s="40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83715.130600000062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52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31" activePane="bottomLeft" state="frozen"/>
      <selection pane="bottomLeft" activeCell="A56" sqref="A56:J60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927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926</v>
      </c>
      <c r="B7" s="17"/>
      <c r="C7" s="18">
        <v>46895.030200000037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46895.030200000037</v>
      </c>
      <c r="O7" s="18">
        <f>+C53</f>
        <v>46895.030200000037</v>
      </c>
    </row>
    <row r="8" spans="1:15" ht="12" x14ac:dyDescent="0.2">
      <c r="A8" s="16"/>
      <c r="B8" s="22"/>
      <c r="C8" s="21"/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46895.030200000037</v>
      </c>
      <c r="O8" s="21">
        <f t="shared" ref="O8:O52" si="0">O7+G8-I8-L8</f>
        <v>46895.030200000037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>
        <v>41760</v>
      </c>
      <c r="I9" s="21">
        <v>7993.43</v>
      </c>
      <c r="J9" s="25" t="s">
        <v>926</v>
      </c>
      <c r="K9" s="16"/>
      <c r="L9" s="21"/>
      <c r="M9" s="16"/>
      <c r="N9" s="21">
        <f t="shared" ref="N9:N52" si="1">+N8-I9-L9</f>
        <v>38901.600200000037</v>
      </c>
      <c r="O9" s="21">
        <f t="shared" si="0"/>
        <v>38901.600200000037</v>
      </c>
    </row>
    <row r="10" spans="1:15" ht="12" x14ac:dyDescent="0.2">
      <c r="A10" s="16"/>
      <c r="B10" s="22"/>
      <c r="C10" s="21"/>
      <c r="D10" s="137">
        <v>41761</v>
      </c>
      <c r="E10" s="16" t="s">
        <v>32</v>
      </c>
      <c r="F10" s="25" t="s">
        <v>926</v>
      </c>
      <c r="G10" s="21">
        <v>43859.964</v>
      </c>
      <c r="H10" s="137">
        <v>41761</v>
      </c>
      <c r="I10" s="21">
        <v>8274.32</v>
      </c>
      <c r="J10" s="25" t="s">
        <v>926</v>
      </c>
      <c r="K10" s="16"/>
      <c r="L10" s="21"/>
      <c r="M10" s="16"/>
      <c r="N10" s="21">
        <f t="shared" ref="N10:N51" si="2">+N9-I10-L10</f>
        <v>30627.280200000037</v>
      </c>
      <c r="O10" s="21">
        <f t="shared" ref="O10:O51" si="3">O9+G10-I10-L10</f>
        <v>74487.244200000045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>
        <v>41762</v>
      </c>
      <c r="I11" s="21">
        <v>8142.0400000000009</v>
      </c>
      <c r="J11" s="25" t="s">
        <v>926</v>
      </c>
      <c r="K11" s="16"/>
      <c r="L11" s="21"/>
      <c r="M11" s="16"/>
      <c r="N11" s="21">
        <f t="shared" si="2"/>
        <v>22485.240200000037</v>
      </c>
      <c r="O11" s="21">
        <f t="shared" si="3"/>
        <v>66345.204200000037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41763</v>
      </c>
      <c r="I12" s="21">
        <v>8112.18</v>
      </c>
      <c r="J12" s="25" t="s">
        <v>926</v>
      </c>
      <c r="K12" s="16"/>
      <c r="L12" s="21"/>
      <c r="M12" s="16"/>
      <c r="N12" s="21">
        <f t="shared" si="2"/>
        <v>14373.060200000036</v>
      </c>
      <c r="O12" s="21">
        <f t="shared" si="3"/>
        <v>58233.024200000036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41764</v>
      </c>
      <c r="I13" s="21">
        <v>9660.36</v>
      </c>
      <c r="J13" s="25" t="s">
        <v>926</v>
      </c>
      <c r="K13" s="16"/>
      <c r="L13" s="21"/>
      <c r="M13" s="16"/>
      <c r="N13" s="21">
        <f t="shared" si="2"/>
        <v>4712.7002000000357</v>
      </c>
      <c r="O13" s="21">
        <f t="shared" si="3"/>
        <v>48572.664200000036</v>
      </c>
    </row>
    <row r="14" spans="1:15" ht="12" x14ac:dyDescent="0.2">
      <c r="A14" s="16"/>
      <c r="B14" s="22"/>
      <c r="C14" s="21"/>
      <c r="D14" s="137">
        <v>41765</v>
      </c>
      <c r="E14" s="16" t="s">
        <v>32</v>
      </c>
      <c r="F14" s="25" t="s">
        <v>928</v>
      </c>
      <c r="G14" s="21">
        <v>15943.085999999999</v>
      </c>
      <c r="H14" s="137">
        <v>41765</v>
      </c>
      <c r="I14" s="21">
        <v>4458</v>
      </c>
      <c r="J14" s="25" t="s">
        <v>926</v>
      </c>
      <c r="K14" s="16"/>
      <c r="L14" s="21"/>
      <c r="M14" s="16"/>
      <c r="N14" s="21">
        <f t="shared" si="2"/>
        <v>254.70020000003569</v>
      </c>
      <c r="O14" s="21">
        <f t="shared" si="3"/>
        <v>60057.750200000039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41766</v>
      </c>
      <c r="I15" s="21">
        <v>254.70020000003569</v>
      </c>
      <c r="J15" s="25" t="s">
        <v>926</v>
      </c>
      <c r="K15" s="16"/>
      <c r="L15" s="21"/>
      <c r="M15" s="16"/>
      <c r="N15" s="21">
        <f t="shared" si="2"/>
        <v>0</v>
      </c>
      <c r="O15" s="21">
        <f t="shared" si="3"/>
        <v>59803.05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41766</v>
      </c>
      <c r="I16" s="21">
        <v>4426.4597999999596</v>
      </c>
      <c r="J16" s="25" t="s">
        <v>926</v>
      </c>
      <c r="K16" s="16"/>
      <c r="L16" s="21"/>
      <c r="M16" s="16"/>
      <c r="N16" s="21">
        <f>G10+N15-I16-L16</f>
        <v>39433.504200000039</v>
      </c>
      <c r="O16" s="21">
        <f t="shared" si="3"/>
        <v>55376.590200000042</v>
      </c>
    </row>
    <row r="17" spans="1:15" ht="12" x14ac:dyDescent="0.2">
      <c r="A17" s="16"/>
      <c r="B17" s="22"/>
      <c r="C17" s="21"/>
      <c r="D17" s="137">
        <v>41767</v>
      </c>
      <c r="E17" s="16" t="s">
        <v>32</v>
      </c>
      <c r="F17" s="25" t="s">
        <v>928</v>
      </c>
      <c r="G17" s="21">
        <v>39934.487999999998</v>
      </c>
      <c r="H17" s="137">
        <v>41767</v>
      </c>
      <c r="I17" s="21">
        <v>8961.5400000000009</v>
      </c>
      <c r="J17" s="25" t="s">
        <v>926</v>
      </c>
      <c r="K17" s="16"/>
      <c r="L17" s="21"/>
      <c r="M17" s="16"/>
      <c r="N17" s="21">
        <f t="shared" si="2"/>
        <v>30471.964200000039</v>
      </c>
      <c r="O17" s="21">
        <f t="shared" si="3"/>
        <v>86349.538200000039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41768</v>
      </c>
      <c r="I18" s="21">
        <v>3831.28</v>
      </c>
      <c r="J18" s="25" t="s">
        <v>926</v>
      </c>
      <c r="K18" s="16"/>
      <c r="L18" s="21"/>
      <c r="M18" s="16"/>
      <c r="N18" s="21">
        <f t="shared" si="2"/>
        <v>26640.68420000004</v>
      </c>
      <c r="O18" s="21">
        <f t="shared" si="3"/>
        <v>82518.25820000004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41769</v>
      </c>
      <c r="I19" s="21">
        <v>8776.880000000001</v>
      </c>
      <c r="J19" s="25" t="s">
        <v>926</v>
      </c>
      <c r="K19" s="16" t="s">
        <v>933</v>
      </c>
      <c r="L19" s="21">
        <v>10778.25</v>
      </c>
      <c r="M19" s="25" t="s">
        <v>926</v>
      </c>
      <c r="N19" s="21">
        <f t="shared" si="2"/>
        <v>7085.5542000000387</v>
      </c>
      <c r="O19" s="21">
        <f t="shared" si="3"/>
        <v>62963.128200000036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41770</v>
      </c>
      <c r="I20" s="21">
        <v>7085.5542000000387</v>
      </c>
      <c r="J20" s="25" t="s">
        <v>926</v>
      </c>
      <c r="K20" s="16"/>
      <c r="L20" s="21"/>
      <c r="M20" s="16"/>
      <c r="N20" s="21">
        <f t="shared" si="2"/>
        <v>0</v>
      </c>
      <c r="O20" s="21">
        <f t="shared" si="3"/>
        <v>55877.573999999993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41770</v>
      </c>
      <c r="I21" s="21">
        <v>1555.9857999999599</v>
      </c>
      <c r="J21" s="25" t="s">
        <v>928</v>
      </c>
      <c r="K21" s="16"/>
      <c r="L21" s="21"/>
      <c r="M21" s="16"/>
      <c r="N21" s="21">
        <f>G14+G17+G23+N20-I21-L21</f>
        <v>94185.506200000033</v>
      </c>
      <c r="O21" s="21">
        <f t="shared" si="3"/>
        <v>54321.588200000035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41771</v>
      </c>
      <c r="I22" s="21">
        <v>4886.6000000000004</v>
      </c>
      <c r="J22" s="25" t="s">
        <v>928</v>
      </c>
      <c r="K22" s="16"/>
      <c r="L22" s="21"/>
      <c r="M22" s="16"/>
      <c r="N22" s="21">
        <f t="shared" si="2"/>
        <v>89298.906200000027</v>
      </c>
      <c r="O22" s="21">
        <f t="shared" si="3"/>
        <v>49434.988200000036</v>
      </c>
    </row>
    <row r="23" spans="1:15" ht="12" x14ac:dyDescent="0.2">
      <c r="A23" s="16"/>
      <c r="B23" s="22"/>
      <c r="C23" s="21"/>
      <c r="D23" s="137">
        <v>41772</v>
      </c>
      <c r="E23" s="16" t="s">
        <v>32</v>
      </c>
      <c r="F23" s="25" t="s">
        <v>928</v>
      </c>
      <c r="G23" s="21">
        <v>39863.917999999998</v>
      </c>
      <c r="H23" s="137">
        <v>41772</v>
      </c>
      <c r="I23" s="21">
        <v>12331.900000000001</v>
      </c>
      <c r="J23" s="25" t="s">
        <v>928</v>
      </c>
      <c r="K23" s="16"/>
      <c r="L23" s="21"/>
      <c r="M23" s="16"/>
      <c r="N23" s="21">
        <f t="shared" si="2"/>
        <v>76967.006200000033</v>
      </c>
      <c r="O23" s="21">
        <f t="shared" si="3"/>
        <v>76967.006200000033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41773</v>
      </c>
      <c r="I24" s="21">
        <v>9725.0695999999989</v>
      </c>
      <c r="J24" s="25" t="s">
        <v>928</v>
      </c>
      <c r="K24" s="16"/>
      <c r="L24" s="21"/>
      <c r="M24" s="16"/>
      <c r="N24" s="21">
        <f t="shared" si="2"/>
        <v>67241.93660000003</v>
      </c>
      <c r="O24" s="21">
        <f t="shared" si="3"/>
        <v>67241.93660000003</v>
      </c>
    </row>
    <row r="25" spans="1:15" ht="12" x14ac:dyDescent="0.2">
      <c r="A25" s="16"/>
      <c r="B25" s="22"/>
      <c r="C25" s="21"/>
      <c r="D25" s="137">
        <v>41774</v>
      </c>
      <c r="E25" s="16" t="s">
        <v>32</v>
      </c>
      <c r="F25" s="25" t="s">
        <v>929</v>
      </c>
      <c r="G25" s="21">
        <v>15922.956</v>
      </c>
      <c r="H25" s="137">
        <v>41774</v>
      </c>
      <c r="I25" s="21">
        <v>4905.03</v>
      </c>
      <c r="J25" s="25" t="s">
        <v>928</v>
      </c>
      <c r="K25" s="16"/>
      <c r="L25" s="21"/>
      <c r="M25" s="16"/>
      <c r="N25" s="21">
        <f t="shared" si="2"/>
        <v>62336.906600000031</v>
      </c>
      <c r="O25" s="21">
        <f t="shared" si="3"/>
        <v>78259.862600000037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>
        <v>41775</v>
      </c>
      <c r="I26" s="21">
        <v>9573.6</v>
      </c>
      <c r="J26" s="25" t="s">
        <v>928</v>
      </c>
      <c r="K26" s="16"/>
      <c r="L26" s="21"/>
      <c r="M26" s="16"/>
      <c r="N26" s="21">
        <f t="shared" si="2"/>
        <v>52763.306600000033</v>
      </c>
      <c r="O26" s="21">
        <f t="shared" si="3"/>
        <v>68686.262600000031</v>
      </c>
    </row>
    <row r="27" spans="1:15" ht="12" x14ac:dyDescent="0.2">
      <c r="A27" s="16"/>
      <c r="B27" s="22"/>
      <c r="C27" s="21"/>
      <c r="D27" s="137">
        <v>41776</v>
      </c>
      <c r="E27" s="16" t="s">
        <v>32</v>
      </c>
      <c r="F27" s="25" t="s">
        <v>929</v>
      </c>
      <c r="G27" s="21">
        <v>15930.630999999999</v>
      </c>
      <c r="H27" s="137">
        <v>41776</v>
      </c>
      <c r="I27" s="21">
        <v>4341.21</v>
      </c>
      <c r="J27" s="25" t="s">
        <v>928</v>
      </c>
      <c r="K27" s="16"/>
      <c r="L27" s="21"/>
      <c r="M27" s="16"/>
      <c r="N27" s="21">
        <f t="shared" si="2"/>
        <v>48422.096600000034</v>
      </c>
      <c r="O27" s="21">
        <f t="shared" si="3"/>
        <v>80275.683600000018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>
        <v>41777</v>
      </c>
      <c r="I28" s="21">
        <v>9394.0600000000013</v>
      </c>
      <c r="J28" s="25" t="s">
        <v>928</v>
      </c>
      <c r="K28" s="16"/>
      <c r="L28" s="21"/>
      <c r="M28" s="16"/>
      <c r="N28" s="21">
        <f t="shared" si="2"/>
        <v>39028.036600000036</v>
      </c>
      <c r="O28" s="21">
        <f t="shared" si="3"/>
        <v>70881.623600000021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>
        <v>41778</v>
      </c>
      <c r="I29" s="21">
        <v>9459.17</v>
      </c>
      <c r="J29" s="25" t="s">
        <v>928</v>
      </c>
      <c r="K29" s="16"/>
      <c r="L29" s="21"/>
      <c r="M29" s="16"/>
      <c r="N29" s="21">
        <f t="shared" si="2"/>
        <v>29568.866600000038</v>
      </c>
      <c r="O29" s="21">
        <f t="shared" si="3"/>
        <v>61422.453600000023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>
        <v>41779</v>
      </c>
      <c r="I30" s="21">
        <v>4195.05</v>
      </c>
      <c r="J30" s="25" t="s">
        <v>928</v>
      </c>
      <c r="K30" s="16"/>
      <c r="L30" s="21"/>
      <c r="M30" s="25"/>
      <c r="N30" s="21">
        <f t="shared" si="2"/>
        <v>25373.816600000038</v>
      </c>
      <c r="O30" s="21">
        <f t="shared" si="3"/>
        <v>57227.40360000002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>
        <v>41780</v>
      </c>
      <c r="I31" s="21">
        <v>7445.49</v>
      </c>
      <c r="J31" s="25" t="s">
        <v>928</v>
      </c>
      <c r="K31" s="16"/>
      <c r="L31" s="21"/>
      <c r="M31" s="16"/>
      <c r="N31" s="21">
        <f t="shared" si="2"/>
        <v>17928.326600000037</v>
      </c>
      <c r="O31" s="21">
        <f t="shared" si="3"/>
        <v>49781.913600000022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>
        <v>41781</v>
      </c>
      <c r="I32" s="21">
        <v>7395.17</v>
      </c>
      <c r="J32" s="25" t="s">
        <v>928</v>
      </c>
      <c r="K32" s="16"/>
      <c r="L32" s="21"/>
      <c r="M32" s="16"/>
      <c r="N32" s="21">
        <f t="shared" si="2"/>
        <v>10533.156600000037</v>
      </c>
      <c r="O32" s="21">
        <f t="shared" si="3"/>
        <v>42386.743600000023</v>
      </c>
    </row>
    <row r="33" spans="1:15" ht="12" x14ac:dyDescent="0.2">
      <c r="A33" s="16"/>
      <c r="B33" s="22"/>
      <c r="C33" s="21"/>
      <c r="D33" s="137">
        <v>41782</v>
      </c>
      <c r="E33" s="16" t="s">
        <v>32</v>
      </c>
      <c r="F33" s="25" t="s">
        <v>930</v>
      </c>
      <c r="G33" s="21">
        <v>43790.409</v>
      </c>
      <c r="H33" s="137">
        <v>41782</v>
      </c>
      <c r="I33" s="21">
        <v>5010.87</v>
      </c>
      <c r="J33" s="25" t="s">
        <v>928</v>
      </c>
      <c r="K33" s="16"/>
      <c r="L33" s="21"/>
      <c r="M33" s="16"/>
      <c r="N33" s="21">
        <f t="shared" si="2"/>
        <v>5522.2866000000367</v>
      </c>
      <c r="O33" s="21">
        <f t="shared" si="3"/>
        <v>81166.282600000035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>
        <v>41783</v>
      </c>
      <c r="I34" s="21">
        <v>4778.26</v>
      </c>
      <c r="J34" s="25" t="s">
        <v>928</v>
      </c>
      <c r="K34" s="16"/>
      <c r="L34" s="21"/>
      <c r="M34" s="16"/>
      <c r="N34" s="21">
        <f t="shared" si="2"/>
        <v>744.02660000003652</v>
      </c>
      <c r="O34" s="21">
        <f t="shared" si="3"/>
        <v>76388.02260000004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>
        <v>41784</v>
      </c>
      <c r="I35" s="21">
        <v>744.02660000003652</v>
      </c>
      <c r="J35" s="25" t="s">
        <v>928</v>
      </c>
      <c r="K35" s="16"/>
      <c r="L35" s="21"/>
      <c r="M35" s="16"/>
      <c r="N35" s="21">
        <f t="shared" si="2"/>
        <v>0</v>
      </c>
      <c r="O35" s="21">
        <f t="shared" si="3"/>
        <v>75643.995999999999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>
        <v>41784</v>
      </c>
      <c r="I36" s="21">
        <v>3538.6833999999599</v>
      </c>
      <c r="J36" s="25" t="s">
        <v>929</v>
      </c>
      <c r="K36" s="16"/>
      <c r="L36" s="21"/>
      <c r="M36" s="16"/>
      <c r="N36" s="21">
        <f>G25+G27+N35-I36-L36</f>
        <v>28314.903600000041</v>
      </c>
      <c r="O36" s="21">
        <f t="shared" si="3"/>
        <v>72105.312600000034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>
        <v>41785</v>
      </c>
      <c r="I37" s="21">
        <v>11319.87</v>
      </c>
      <c r="J37" s="25" t="s">
        <v>929</v>
      </c>
      <c r="K37" s="16"/>
      <c r="L37" s="21"/>
      <c r="M37" s="16"/>
      <c r="N37" s="21">
        <f t="shared" si="2"/>
        <v>16995.033600000039</v>
      </c>
      <c r="O37" s="21">
        <f t="shared" si="3"/>
        <v>60785.442600000031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>
        <v>41786</v>
      </c>
      <c r="I38" s="21">
        <v>10986.720000000001</v>
      </c>
      <c r="J38" s="25" t="s">
        <v>929</v>
      </c>
      <c r="K38" s="16"/>
      <c r="L38" s="21"/>
      <c r="M38" s="16"/>
      <c r="N38" s="21">
        <f t="shared" si="2"/>
        <v>6008.3136000000377</v>
      </c>
      <c r="O38" s="21">
        <f t="shared" si="3"/>
        <v>49798.72260000003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>
        <v>41787</v>
      </c>
      <c r="I39" s="21">
        <v>5854.6900000000005</v>
      </c>
      <c r="J39" s="25" t="s">
        <v>929</v>
      </c>
      <c r="K39" s="16"/>
      <c r="L39" s="21"/>
      <c r="M39" s="25"/>
      <c r="N39" s="21">
        <f t="shared" si="2"/>
        <v>153.62360000003719</v>
      </c>
      <c r="O39" s="21">
        <f t="shared" si="3"/>
        <v>43944.032600000028</v>
      </c>
    </row>
    <row r="40" spans="1:15" ht="12" x14ac:dyDescent="0.2">
      <c r="A40" s="16"/>
      <c r="B40" s="22"/>
      <c r="C40" s="21"/>
      <c r="D40" s="137">
        <v>41788</v>
      </c>
      <c r="E40" s="16" t="s">
        <v>32</v>
      </c>
      <c r="F40" s="25" t="s">
        <v>931</v>
      </c>
      <c r="G40" s="21">
        <v>43889.267999999996</v>
      </c>
      <c r="H40" s="137">
        <v>41788</v>
      </c>
      <c r="I40" s="21">
        <v>153.62360000003719</v>
      </c>
      <c r="J40" s="25" t="s">
        <v>929</v>
      </c>
      <c r="K40" s="16"/>
      <c r="L40" s="21"/>
      <c r="M40" s="25"/>
      <c r="N40" s="21">
        <f t="shared" si="2"/>
        <v>0</v>
      </c>
      <c r="O40" s="21">
        <f t="shared" si="3"/>
        <v>87679.676999999981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>
        <v>41788</v>
      </c>
      <c r="I41" s="21">
        <v>9639.49639999996</v>
      </c>
      <c r="J41" s="25" t="s">
        <v>930</v>
      </c>
      <c r="K41" s="16"/>
      <c r="L41" s="21"/>
      <c r="M41" s="25"/>
      <c r="N41" s="21">
        <f>G33+N40-I41-L41</f>
        <v>34150.91260000004</v>
      </c>
      <c r="O41" s="21">
        <f t="shared" si="3"/>
        <v>78040.180600000022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>
        <v>41789</v>
      </c>
      <c r="I42" s="21">
        <v>14084.49</v>
      </c>
      <c r="J42" s="25" t="s">
        <v>930</v>
      </c>
      <c r="K42" s="16"/>
      <c r="L42" s="21"/>
      <c r="M42" s="16"/>
      <c r="N42" s="21">
        <f t="shared" si="2"/>
        <v>20066.422600000042</v>
      </c>
      <c r="O42" s="21">
        <f t="shared" si="3"/>
        <v>63955.690600000024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>
        <v>41790</v>
      </c>
      <c r="I43" s="21">
        <v>5218.8900000000003</v>
      </c>
      <c r="J43" s="25" t="s">
        <v>930</v>
      </c>
      <c r="K43" s="16"/>
      <c r="L43" s="21"/>
      <c r="M43" s="25"/>
      <c r="N43" s="21">
        <f t="shared" si="2"/>
        <v>14847.532600000042</v>
      </c>
      <c r="O43" s="21">
        <f t="shared" si="3"/>
        <v>58736.800600000024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16"/>
      <c r="N44" s="21">
        <f t="shared" si="2"/>
        <v>14847.532600000042</v>
      </c>
      <c r="O44" s="21">
        <f t="shared" si="3"/>
        <v>58736.800600000024</v>
      </c>
    </row>
    <row r="45" spans="1:15" ht="12.75" hidden="1" customHeight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16"/>
      <c r="K45" s="16"/>
      <c r="L45" s="21"/>
      <c r="M45" s="16"/>
      <c r="N45" s="21">
        <f t="shared" si="2"/>
        <v>14847.532600000042</v>
      </c>
      <c r="O45" s="21">
        <f t="shared" si="3"/>
        <v>58736.800600000024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14847.532600000042</v>
      </c>
      <c r="O46" s="21">
        <f t="shared" si="3"/>
        <v>58736.800600000024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14847.532600000042</v>
      </c>
      <c r="O47" s="21">
        <f t="shared" si="3"/>
        <v>58736.800600000024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14847.532600000042</v>
      </c>
      <c r="O48" s="21">
        <f t="shared" si="3"/>
        <v>58736.800600000024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14847.532600000042</v>
      </c>
      <c r="O49" s="21">
        <f t="shared" si="3"/>
        <v>58736.800600000024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14847.532600000042</v>
      </c>
      <c r="O50" s="21">
        <f t="shared" si="3"/>
        <v>58736.800600000024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14847.532600000042</v>
      </c>
      <c r="O51" s="21">
        <f t="shared" si="3"/>
        <v>58736.800600000024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1"/>
        <v>14847.532600000042</v>
      </c>
      <c r="O52" s="21">
        <f t="shared" si="0"/>
        <v>58736.800600000024</v>
      </c>
    </row>
    <row r="53" spans="1:16" x14ac:dyDescent="0.15">
      <c r="A53" s="32"/>
      <c r="B53" s="32"/>
      <c r="C53" s="33">
        <f>SUM(C7:C45)</f>
        <v>46895.030200000037</v>
      </c>
      <c r="D53" s="32"/>
      <c r="E53" s="32"/>
      <c r="F53" s="32"/>
      <c r="G53" s="33">
        <f>SUM(G7:G51)</f>
        <v>259134.71999999997</v>
      </c>
      <c r="H53" s="34"/>
      <c r="I53" s="33">
        <f>SUM(I7:I51)</f>
        <v>236514.69960000005</v>
      </c>
      <c r="J53" s="32"/>
      <c r="K53" s="32"/>
      <c r="L53" s="33">
        <f>SUM(L9:L51)</f>
        <v>10778.25</v>
      </c>
      <c r="M53" s="32"/>
      <c r="N53" s="35"/>
      <c r="O53" s="36">
        <f>C53+G53-I53-L53</f>
        <v>58736.800599999959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247292.94960000005</v>
      </c>
      <c r="M54" s="55"/>
      <c r="N54" s="47">
        <f>+N52</f>
        <v>14847.532600000042</v>
      </c>
      <c r="O54" s="48" t="s">
        <v>930</v>
      </c>
    </row>
    <row r="55" spans="1:16" x14ac:dyDescent="0.15">
      <c r="A55" s="49"/>
      <c r="B55" s="143"/>
      <c r="C55" s="54"/>
      <c r="D55" s="143"/>
      <c r="E55" s="39"/>
      <c r="F55" s="40"/>
      <c r="G55" s="41"/>
      <c r="H55" s="42"/>
      <c r="I55" s="43"/>
      <c r="J55" s="52"/>
      <c r="K55" s="52"/>
      <c r="L55" s="46"/>
      <c r="M55" s="44"/>
      <c r="N55" s="47">
        <v>43889.267999999996</v>
      </c>
      <c r="O55" s="48" t="s">
        <v>931</v>
      </c>
    </row>
    <row r="56" spans="1:16" x14ac:dyDescent="0.15">
      <c r="A56" s="49" t="s">
        <v>926</v>
      </c>
      <c r="B56" s="143" t="s">
        <v>932</v>
      </c>
      <c r="C56" s="54"/>
      <c r="D56" s="143"/>
      <c r="E56" s="39" t="s">
        <v>45</v>
      </c>
      <c r="F56" s="40">
        <v>33166170.859999999</v>
      </c>
      <c r="G56" s="41" t="s">
        <v>46</v>
      </c>
      <c r="H56" s="42">
        <v>41737</v>
      </c>
      <c r="I56" s="43" t="s">
        <v>47</v>
      </c>
      <c r="J56" s="52">
        <f>+L19</f>
        <v>10778.25</v>
      </c>
      <c r="K56" s="52"/>
      <c r="L56" s="46"/>
      <c r="M56" s="44"/>
      <c r="N56" s="47"/>
      <c r="O56" s="48"/>
    </row>
    <row r="57" spans="1:16" x14ac:dyDescent="0.15">
      <c r="A57" s="38"/>
      <c r="B57" s="143"/>
      <c r="C57" s="143"/>
      <c r="D57" s="143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 t="s">
        <v>49</v>
      </c>
      <c r="B58" s="49" t="s">
        <v>8</v>
      </c>
      <c r="C58" s="101" t="s">
        <v>87</v>
      </c>
      <c r="D58" s="101" t="s">
        <v>146</v>
      </c>
      <c r="E58" s="49" t="s">
        <v>51</v>
      </c>
      <c r="F58" s="49" t="s">
        <v>52</v>
      </c>
      <c r="G58" s="40" t="s">
        <v>15</v>
      </c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 t="s">
        <v>926</v>
      </c>
      <c r="B59" s="43">
        <v>10778</v>
      </c>
      <c r="C59" s="57">
        <v>24.996300000000002</v>
      </c>
      <c r="D59" s="58">
        <f>+B59*C59</f>
        <v>269410.1214</v>
      </c>
      <c r="E59" s="58">
        <f>+D59*1%</f>
        <v>2694.1012140000003</v>
      </c>
      <c r="F59" s="58">
        <f>+E59*0.1</f>
        <v>269.41012140000004</v>
      </c>
      <c r="G59" s="59">
        <f>+E59+F59</f>
        <v>2963.5113354000005</v>
      </c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58736.800600000039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52">
        <f>+O53-O59</f>
        <v>-8.0035533756017685E-11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31" activePane="bottomLeft" state="frozen"/>
      <selection pane="bottomLeft" activeCell="A56" sqref="A56:K63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923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908</v>
      </c>
      <c r="B7" s="17"/>
      <c r="C7" s="18">
        <v>3501.4927000000307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3501.4927000000307</v>
      </c>
      <c r="O7" s="18">
        <f>+C53</f>
        <v>67362.471700000024</v>
      </c>
    </row>
    <row r="8" spans="1:15" ht="12" x14ac:dyDescent="0.2">
      <c r="A8" s="16" t="s">
        <v>913</v>
      </c>
      <c r="B8" s="22"/>
      <c r="C8" s="21">
        <v>31925.374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3501.4927000000307</v>
      </c>
      <c r="O8" s="21">
        <f t="shared" ref="O8:O9" si="0">O7+G8-I8-L8</f>
        <v>67362.471700000024</v>
      </c>
    </row>
    <row r="9" spans="1:15" ht="12" x14ac:dyDescent="0.2">
      <c r="A9" s="16" t="s">
        <v>920</v>
      </c>
      <c r="B9" s="22"/>
      <c r="C9" s="21">
        <v>31935.605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10" si="1">+N8-I9-L9</f>
        <v>3501.4927000000307</v>
      </c>
      <c r="O9" s="21">
        <f t="shared" si="0"/>
        <v>67362.471700000024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>
        <v>41730</v>
      </c>
      <c r="I10" s="21">
        <v>2313.41</v>
      </c>
      <c r="J10" s="16" t="s">
        <v>908</v>
      </c>
      <c r="K10" s="16"/>
      <c r="L10" s="21"/>
      <c r="M10" s="16"/>
      <c r="N10" s="21">
        <f t="shared" si="1"/>
        <v>1188.0827000000309</v>
      </c>
      <c r="O10" s="21">
        <f t="shared" ref="O10:O52" si="2">O9+G10-I10-L10</f>
        <v>65049.06170000002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>
        <v>41731</v>
      </c>
      <c r="I11" s="21">
        <v>1188.0827000000309</v>
      </c>
      <c r="J11" s="16" t="s">
        <v>908</v>
      </c>
      <c r="K11" s="16"/>
      <c r="L11" s="21"/>
      <c r="M11" s="16"/>
      <c r="N11" s="21">
        <f t="shared" ref="N11:N52" si="3">+N10-I11-L11</f>
        <v>0</v>
      </c>
      <c r="O11" s="21">
        <f t="shared" si="2"/>
        <v>63860.978999999992</v>
      </c>
    </row>
    <row r="12" spans="1:15" ht="12" x14ac:dyDescent="0.2">
      <c r="A12" s="16"/>
      <c r="B12" s="22"/>
      <c r="C12" s="21"/>
      <c r="D12" s="137"/>
      <c r="E12" s="16"/>
      <c r="F12" s="16"/>
      <c r="G12" s="21"/>
      <c r="H12" s="137">
        <v>41731</v>
      </c>
      <c r="I12" s="21">
        <v>3361.7172999999698</v>
      </c>
      <c r="J12" s="16" t="s">
        <v>913</v>
      </c>
      <c r="K12" s="16"/>
      <c r="L12" s="21"/>
      <c r="M12" s="16"/>
      <c r="N12" s="21">
        <f>C8+N11-I12-L12</f>
        <v>28563.656700000029</v>
      </c>
      <c r="O12" s="21">
        <f t="shared" si="2"/>
        <v>60499.261700000025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41732</v>
      </c>
      <c r="I13" s="21">
        <v>4736.58</v>
      </c>
      <c r="J13" s="16" t="s">
        <v>913</v>
      </c>
      <c r="K13" s="16"/>
      <c r="L13" s="21"/>
      <c r="M13" s="16"/>
      <c r="N13" s="21">
        <f t="shared" si="3"/>
        <v>23827.076700000027</v>
      </c>
      <c r="O13" s="21">
        <f t="shared" si="2"/>
        <v>55762.681700000023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41733</v>
      </c>
      <c r="I14" s="21">
        <v>4561.22</v>
      </c>
      <c r="J14" s="16" t="s">
        <v>913</v>
      </c>
      <c r="K14" s="16"/>
      <c r="L14" s="21"/>
      <c r="M14" s="16"/>
      <c r="N14" s="21">
        <f t="shared" si="3"/>
        <v>19265.856700000026</v>
      </c>
      <c r="O14" s="21">
        <f t="shared" si="2"/>
        <v>51201.461700000022</v>
      </c>
    </row>
    <row r="15" spans="1:15" ht="12" x14ac:dyDescent="0.2">
      <c r="A15" s="16"/>
      <c r="B15" s="22"/>
      <c r="C15" s="21"/>
      <c r="D15" s="137">
        <v>41734</v>
      </c>
      <c r="E15" s="16" t="s">
        <v>32</v>
      </c>
      <c r="F15" s="25" t="s">
        <v>924</v>
      </c>
      <c r="G15" s="21">
        <v>31890.668000000001</v>
      </c>
      <c r="H15" s="137">
        <v>41734</v>
      </c>
      <c r="I15" s="21">
        <v>3867.82</v>
      </c>
      <c r="J15" s="16" t="s">
        <v>913</v>
      </c>
      <c r="K15" s="16"/>
      <c r="L15" s="21"/>
      <c r="M15" s="16"/>
      <c r="N15" s="21">
        <f t="shared" si="3"/>
        <v>15398.036700000026</v>
      </c>
      <c r="O15" s="21">
        <f t="shared" si="2"/>
        <v>79224.309700000013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41735</v>
      </c>
      <c r="I16" s="21">
        <v>4600.66</v>
      </c>
      <c r="J16" s="16" t="s">
        <v>913</v>
      </c>
      <c r="K16" s="16"/>
      <c r="L16" s="21"/>
      <c r="M16" s="16"/>
      <c r="N16" s="21">
        <f t="shared" si="3"/>
        <v>10797.376700000026</v>
      </c>
      <c r="O16" s="21">
        <f t="shared" si="2"/>
        <v>74623.649700000009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41736</v>
      </c>
      <c r="I17" s="21">
        <v>9409.75</v>
      </c>
      <c r="J17" s="16" t="s">
        <v>913</v>
      </c>
      <c r="K17" s="16"/>
      <c r="L17" s="21"/>
      <c r="M17" s="16"/>
      <c r="N17" s="21">
        <f t="shared" si="3"/>
        <v>1387.6267000000262</v>
      </c>
      <c r="O17" s="21">
        <f t="shared" si="2"/>
        <v>65213.899700000009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41737</v>
      </c>
      <c r="I18" s="21">
        <v>1387.6267000000262</v>
      </c>
      <c r="J18" s="16" t="s">
        <v>913</v>
      </c>
      <c r="K18" s="16"/>
      <c r="L18" s="21"/>
      <c r="M18" s="16"/>
      <c r="N18" s="21">
        <f t="shared" si="3"/>
        <v>0</v>
      </c>
      <c r="O18" s="21">
        <f t="shared" si="2"/>
        <v>63826.272999999986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41737</v>
      </c>
      <c r="I19" s="21">
        <v>9915.5632999999707</v>
      </c>
      <c r="J19" s="16" t="s">
        <v>920</v>
      </c>
      <c r="K19" s="16"/>
      <c r="L19" s="21"/>
      <c r="M19" s="16"/>
      <c r="N19" s="21">
        <f>C9+N18-I19-L19</f>
        <v>22020.041700000031</v>
      </c>
      <c r="O19" s="21">
        <f t="shared" si="2"/>
        <v>53910.709700000014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41738</v>
      </c>
      <c r="I20" s="21">
        <v>8259.7899999999991</v>
      </c>
      <c r="J20" s="16" t="s">
        <v>920</v>
      </c>
      <c r="K20" s="16"/>
      <c r="L20" s="21"/>
      <c r="M20" s="16"/>
      <c r="N20" s="21">
        <f t="shared" si="3"/>
        <v>13760.251700000032</v>
      </c>
      <c r="O20" s="21">
        <f t="shared" si="2"/>
        <v>45650.919700000013</v>
      </c>
    </row>
    <row r="21" spans="1:15" ht="12" x14ac:dyDescent="0.2">
      <c r="A21" s="16"/>
      <c r="B21" s="22"/>
      <c r="C21" s="21"/>
      <c r="D21" s="137">
        <v>41739</v>
      </c>
      <c r="E21" s="16" t="s">
        <v>32</v>
      </c>
      <c r="F21" s="25" t="s">
        <v>924</v>
      </c>
      <c r="G21" s="21">
        <v>15907.902</v>
      </c>
      <c r="H21" s="137">
        <v>41739</v>
      </c>
      <c r="I21" s="21">
        <v>13760.251700000032</v>
      </c>
      <c r="J21" s="16" t="s">
        <v>920</v>
      </c>
      <c r="K21" s="16"/>
      <c r="L21" s="21"/>
      <c r="M21" s="16"/>
      <c r="N21" s="21">
        <f t="shared" si="3"/>
        <v>0</v>
      </c>
      <c r="O21" s="21">
        <f t="shared" si="2"/>
        <v>47798.569999999985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41739</v>
      </c>
      <c r="I22" s="21">
        <v>1241.91829999997</v>
      </c>
      <c r="J22" s="25" t="s">
        <v>924</v>
      </c>
      <c r="K22" s="16"/>
      <c r="L22" s="21"/>
      <c r="M22" s="16"/>
      <c r="N22" s="21">
        <f>G15+G21+G25+N21-I22-L22</f>
        <v>62521.133700000028</v>
      </c>
      <c r="O22" s="21">
        <f t="shared" si="2"/>
        <v>46556.651700000017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41740</v>
      </c>
      <c r="I23" s="21">
        <v>12003.560000000001</v>
      </c>
      <c r="J23" s="25" t="s">
        <v>924</v>
      </c>
      <c r="K23" s="16"/>
      <c r="L23" s="21"/>
      <c r="M23" s="16"/>
      <c r="N23" s="21">
        <f t="shared" si="3"/>
        <v>50517.573700000023</v>
      </c>
      <c r="O23" s="21">
        <f t="shared" si="2"/>
        <v>34553.091700000019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41741</v>
      </c>
      <c r="I24" s="21">
        <v>9476.64</v>
      </c>
      <c r="J24" s="25" t="s">
        <v>924</v>
      </c>
      <c r="K24" s="16"/>
      <c r="L24" s="21"/>
      <c r="M24" s="16"/>
      <c r="N24" s="21">
        <f t="shared" si="3"/>
        <v>41040.933700000023</v>
      </c>
      <c r="O24" s="21">
        <f t="shared" si="2"/>
        <v>25076.45170000002</v>
      </c>
    </row>
    <row r="25" spans="1:15" ht="12" x14ac:dyDescent="0.2">
      <c r="A25" s="16"/>
      <c r="B25" s="22"/>
      <c r="C25" s="21"/>
      <c r="D25" s="137">
        <v>41742</v>
      </c>
      <c r="E25" s="16" t="s">
        <v>32</v>
      </c>
      <c r="F25" s="25" t="s">
        <v>924</v>
      </c>
      <c r="G25" s="21">
        <v>15964.482</v>
      </c>
      <c r="H25" s="137">
        <v>41742</v>
      </c>
      <c r="I25" s="21">
        <v>10462.599999999999</v>
      </c>
      <c r="J25" s="25" t="s">
        <v>924</v>
      </c>
      <c r="K25" s="16"/>
      <c r="L25" s="21"/>
      <c r="M25" s="16"/>
      <c r="N25" s="21">
        <f t="shared" si="3"/>
        <v>30578.333700000025</v>
      </c>
      <c r="O25" s="21">
        <f t="shared" si="2"/>
        <v>30578.333700000025</v>
      </c>
    </row>
    <row r="26" spans="1:15" ht="12" x14ac:dyDescent="0.2">
      <c r="A26" s="16"/>
      <c r="B26" s="22"/>
      <c r="C26" s="21"/>
      <c r="D26" s="137">
        <v>41742</v>
      </c>
      <c r="E26" s="16" t="s">
        <v>32</v>
      </c>
      <c r="F26" s="25" t="s">
        <v>925</v>
      </c>
      <c r="G26" s="21">
        <v>15952.296</v>
      </c>
      <c r="H26" s="137">
        <v>41742</v>
      </c>
      <c r="I26" s="21"/>
      <c r="J26" s="16"/>
      <c r="K26" s="16"/>
      <c r="L26" s="21"/>
      <c r="M26" s="16"/>
      <c r="N26" s="21">
        <f t="shared" si="3"/>
        <v>30578.333700000025</v>
      </c>
      <c r="O26" s="21">
        <f t="shared" si="2"/>
        <v>46530.629700000027</v>
      </c>
    </row>
    <row r="27" spans="1:15" ht="12" x14ac:dyDescent="0.2">
      <c r="A27" s="16"/>
      <c r="B27" s="22"/>
      <c r="C27" s="21"/>
      <c r="D27" s="137">
        <v>41743</v>
      </c>
      <c r="E27" s="16" t="s">
        <v>32</v>
      </c>
      <c r="F27" s="25" t="s">
        <v>925</v>
      </c>
      <c r="G27" s="21">
        <v>43820.659</v>
      </c>
      <c r="H27" s="137">
        <v>41743</v>
      </c>
      <c r="I27" s="21">
        <v>5226.7</v>
      </c>
      <c r="J27" s="25" t="s">
        <v>924</v>
      </c>
      <c r="K27" s="16"/>
      <c r="L27" s="21"/>
      <c r="M27" s="16"/>
      <c r="N27" s="21">
        <f t="shared" si="3"/>
        <v>25351.633700000024</v>
      </c>
      <c r="O27" s="21">
        <f t="shared" si="2"/>
        <v>85124.588700000037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>
        <v>41744</v>
      </c>
      <c r="I28" s="21">
        <v>900.55</v>
      </c>
      <c r="J28" s="25" t="s">
        <v>924</v>
      </c>
      <c r="K28" s="16"/>
      <c r="L28" s="21"/>
      <c r="M28" s="25"/>
      <c r="N28" s="21">
        <f t="shared" si="3"/>
        <v>24451.083700000025</v>
      </c>
      <c r="O28" s="21">
        <f t="shared" si="2"/>
        <v>84224.038700000034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>
        <v>41745</v>
      </c>
      <c r="I29" s="21">
        <v>7741.0599999999995</v>
      </c>
      <c r="J29" s="25" t="s">
        <v>924</v>
      </c>
      <c r="K29" s="16"/>
      <c r="L29" s="21"/>
      <c r="M29" s="16"/>
      <c r="N29" s="21">
        <f t="shared" si="3"/>
        <v>16710.023700000027</v>
      </c>
      <c r="O29" s="21">
        <f t="shared" si="2"/>
        <v>76482.978700000036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>
        <v>41746</v>
      </c>
      <c r="I30" s="21">
        <v>4466.01</v>
      </c>
      <c r="J30" s="25" t="s">
        <v>924</v>
      </c>
      <c r="K30" s="16"/>
      <c r="L30" s="21"/>
      <c r="M30" s="16"/>
      <c r="N30" s="21">
        <f t="shared" si="3"/>
        <v>12244.013700000027</v>
      </c>
      <c r="O30" s="21">
        <f t="shared" si="2"/>
        <v>72016.968700000041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>
        <v>41747</v>
      </c>
      <c r="I31" s="21">
        <v>9749.2044999999998</v>
      </c>
      <c r="J31" s="25" t="s">
        <v>924</v>
      </c>
      <c r="K31" s="16"/>
      <c r="L31" s="21"/>
      <c r="M31" s="16"/>
      <c r="N31" s="21">
        <f t="shared" si="3"/>
        <v>2494.809200000027</v>
      </c>
      <c r="O31" s="21">
        <f t="shared" si="2"/>
        <v>62267.764200000041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>
        <v>41748</v>
      </c>
      <c r="I32" s="21">
        <v>2494.809200000027</v>
      </c>
      <c r="J32" s="25" t="s">
        <v>924</v>
      </c>
      <c r="K32" s="16"/>
      <c r="L32" s="21"/>
      <c r="M32" s="16"/>
      <c r="N32" s="21">
        <f t="shared" si="3"/>
        <v>0</v>
      </c>
      <c r="O32" s="21">
        <f t="shared" si="2"/>
        <v>59772.955000000016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>
        <v>41748</v>
      </c>
      <c r="I33" s="21">
        <v>6945.8507999999701</v>
      </c>
      <c r="J33" s="25" t="s">
        <v>925</v>
      </c>
      <c r="K33" s="16"/>
      <c r="L33" s="21"/>
      <c r="M33" s="16"/>
      <c r="N33" s="21">
        <f>G26+G27+N32-I33-L33</f>
        <v>52827.104200000031</v>
      </c>
      <c r="O33" s="21">
        <f t="shared" si="2"/>
        <v>52827.104200000045</v>
      </c>
    </row>
    <row r="34" spans="1:15" ht="12" x14ac:dyDescent="0.2">
      <c r="A34" s="16"/>
      <c r="B34" s="22"/>
      <c r="C34" s="21"/>
      <c r="D34" s="137">
        <v>41749</v>
      </c>
      <c r="E34" s="16" t="s">
        <v>32</v>
      </c>
      <c r="F34" s="25" t="s">
        <v>926</v>
      </c>
      <c r="G34" s="21">
        <v>15956.198</v>
      </c>
      <c r="H34" s="137">
        <v>41749</v>
      </c>
      <c r="I34" s="21">
        <v>8285.48</v>
      </c>
      <c r="J34" s="16" t="s">
        <v>926</v>
      </c>
      <c r="K34" s="16"/>
      <c r="L34" s="21"/>
      <c r="M34" s="16"/>
      <c r="N34" s="21">
        <f t="shared" si="3"/>
        <v>44541.624200000035</v>
      </c>
      <c r="O34" s="21">
        <f t="shared" si="2"/>
        <v>60497.822200000053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>
        <v>41750</v>
      </c>
      <c r="I35" s="21">
        <v>8457.7000000000007</v>
      </c>
      <c r="J35" s="25" t="s">
        <v>926</v>
      </c>
      <c r="K35" s="16"/>
      <c r="L35" s="21"/>
      <c r="M35" s="16"/>
      <c r="N35" s="21">
        <f t="shared" si="3"/>
        <v>36083.924200000038</v>
      </c>
      <c r="O35" s="21">
        <f t="shared" si="2"/>
        <v>52040.122200000056</v>
      </c>
    </row>
    <row r="36" spans="1:15" ht="12" x14ac:dyDescent="0.2">
      <c r="A36" s="16"/>
      <c r="B36" s="22"/>
      <c r="C36" s="21"/>
      <c r="D36" s="137">
        <v>41751</v>
      </c>
      <c r="E36" s="16" t="s">
        <v>32</v>
      </c>
      <c r="F36" s="25" t="s">
        <v>926</v>
      </c>
      <c r="G36" s="21">
        <v>15949.509</v>
      </c>
      <c r="H36" s="137">
        <v>41751</v>
      </c>
      <c r="I36" s="21">
        <v>8181.0399999999991</v>
      </c>
      <c r="J36" s="25" t="s">
        <v>926</v>
      </c>
      <c r="K36" s="16"/>
      <c r="L36" s="21"/>
      <c r="M36" s="25"/>
      <c r="N36" s="21">
        <f t="shared" si="3"/>
        <v>27902.884200000037</v>
      </c>
      <c r="O36" s="21">
        <f t="shared" si="2"/>
        <v>59808.591200000061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>
        <v>41752</v>
      </c>
      <c r="I37" s="21">
        <v>7728.84</v>
      </c>
      <c r="J37" s="25" t="s">
        <v>926</v>
      </c>
      <c r="K37" s="16"/>
      <c r="L37" s="21"/>
      <c r="M37" s="25"/>
      <c r="N37" s="21">
        <f t="shared" si="3"/>
        <v>20174.044200000037</v>
      </c>
      <c r="O37" s="21">
        <f t="shared" si="2"/>
        <v>52079.751200000057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>
        <v>41753</v>
      </c>
      <c r="I38" s="21">
        <v>3185.44</v>
      </c>
      <c r="J38" s="25" t="s">
        <v>926</v>
      </c>
      <c r="K38" s="16"/>
      <c r="L38" s="21"/>
      <c r="M38" s="16"/>
      <c r="N38" s="21">
        <f t="shared" si="3"/>
        <v>16988.604200000038</v>
      </c>
      <c r="O38" s="21">
        <f t="shared" si="2"/>
        <v>48894.311200000055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>
        <v>41754</v>
      </c>
      <c r="I39" s="21">
        <v>8499.9699999999993</v>
      </c>
      <c r="J39" s="25" t="s">
        <v>926</v>
      </c>
      <c r="K39" s="16"/>
      <c r="L39" s="21"/>
      <c r="M39" s="25"/>
      <c r="N39" s="21">
        <f t="shared" si="3"/>
        <v>8488.6342000000386</v>
      </c>
      <c r="O39" s="21">
        <f t="shared" si="2"/>
        <v>40394.341200000054</v>
      </c>
    </row>
    <row r="40" spans="1:15" ht="12" x14ac:dyDescent="0.2">
      <c r="A40" s="16"/>
      <c r="B40" s="22"/>
      <c r="C40" s="21"/>
      <c r="D40" s="137">
        <v>41755</v>
      </c>
      <c r="E40" s="16" t="s">
        <v>32</v>
      </c>
      <c r="F40" s="25" t="s">
        <v>926</v>
      </c>
      <c r="G40" s="21">
        <v>43849.758999999998</v>
      </c>
      <c r="H40" s="137">
        <v>41755</v>
      </c>
      <c r="I40" s="21">
        <v>8488.6342000000386</v>
      </c>
      <c r="J40" s="25" t="s">
        <v>926</v>
      </c>
      <c r="K40" s="16"/>
      <c r="L40" s="21"/>
      <c r="M40" s="16"/>
      <c r="N40" s="21">
        <f t="shared" si="3"/>
        <v>0</v>
      </c>
      <c r="O40" s="21">
        <f t="shared" si="2"/>
        <v>75755.466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>
        <v>41755</v>
      </c>
      <c r="I41" s="21">
        <v>498.85579999996099</v>
      </c>
      <c r="J41" s="25" t="s">
        <v>926</v>
      </c>
      <c r="K41" s="16"/>
      <c r="L41" s="21"/>
      <c r="M41" s="16"/>
      <c r="N41" s="21">
        <f>G34+G36+G40+N40-I41-L41</f>
        <v>75256.610200000039</v>
      </c>
      <c r="O41" s="21">
        <f t="shared" si="2"/>
        <v>75256.610200000039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>
        <v>41756</v>
      </c>
      <c r="I42" s="21">
        <v>8317.2100000000009</v>
      </c>
      <c r="J42" s="25" t="s">
        <v>926</v>
      </c>
      <c r="K42" s="16"/>
      <c r="L42" s="21"/>
      <c r="M42" s="25"/>
      <c r="N42" s="21">
        <f t="shared" si="3"/>
        <v>66939.400200000033</v>
      </c>
      <c r="O42" s="21">
        <f t="shared" si="2"/>
        <v>66939.400200000033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>
        <v>41757</v>
      </c>
      <c r="I43" s="21">
        <v>3270.34</v>
      </c>
      <c r="J43" s="25" t="s">
        <v>926</v>
      </c>
      <c r="K43" s="16"/>
      <c r="L43" s="21"/>
      <c r="M43" s="25"/>
      <c r="N43" s="21">
        <f t="shared" si="3"/>
        <v>63669.060200000036</v>
      </c>
      <c r="O43" s="21">
        <f t="shared" si="2"/>
        <v>63669.060200000036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>
        <v>41758</v>
      </c>
      <c r="I44" s="21">
        <v>8607.09</v>
      </c>
      <c r="J44" s="25" t="s">
        <v>926</v>
      </c>
      <c r="K44" s="16"/>
      <c r="L44" s="21"/>
      <c r="M44" s="16"/>
      <c r="N44" s="21">
        <f t="shared" si="3"/>
        <v>55061.97020000004</v>
      </c>
      <c r="O44" s="21">
        <f t="shared" si="2"/>
        <v>55061.97020000004</v>
      </c>
    </row>
    <row r="45" spans="1:15" ht="12.75" customHeight="1" x14ac:dyDescent="0.2">
      <c r="A45" s="16"/>
      <c r="B45" s="22"/>
      <c r="C45" s="21"/>
      <c r="D45" s="137"/>
      <c r="E45" s="16"/>
      <c r="F45" s="25"/>
      <c r="G45" s="21"/>
      <c r="H45" s="137">
        <v>41759</v>
      </c>
      <c r="I45" s="21">
        <v>8166.9400000000005</v>
      </c>
      <c r="J45" s="16" t="s">
        <v>926</v>
      </c>
      <c r="K45" s="16"/>
      <c r="L45" s="21"/>
      <c r="M45" s="16"/>
      <c r="N45" s="21">
        <f t="shared" si="3"/>
        <v>46895.030200000037</v>
      </c>
      <c r="O45" s="21">
        <f t="shared" si="2"/>
        <v>46895.030200000037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3"/>
        <v>46895.030200000037</v>
      </c>
      <c r="O46" s="21">
        <f t="shared" si="2"/>
        <v>46895.030200000037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3"/>
        <v>46895.030200000037</v>
      </c>
      <c r="O47" s="21">
        <f t="shared" si="2"/>
        <v>46895.030200000037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3"/>
        <v>46895.030200000037</v>
      </c>
      <c r="O48" s="21">
        <f t="shared" si="2"/>
        <v>46895.030200000037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3"/>
        <v>46895.030200000037</v>
      </c>
      <c r="O49" s="21">
        <f t="shared" si="2"/>
        <v>46895.030200000037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3"/>
        <v>46895.030200000037</v>
      </c>
      <c r="O50" s="21">
        <f t="shared" si="2"/>
        <v>46895.030200000037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3"/>
        <v>46895.030200000037</v>
      </c>
      <c r="O51" s="21">
        <f t="shared" si="2"/>
        <v>46895.030200000037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3"/>
        <v>46895.030200000037</v>
      </c>
      <c r="O52" s="21">
        <f t="shared" si="2"/>
        <v>46895.030200000037</v>
      </c>
    </row>
    <row r="53" spans="1:16" x14ac:dyDescent="0.15">
      <c r="A53" s="32"/>
      <c r="B53" s="32"/>
      <c r="C53" s="33">
        <f>SUM(C7:C45)</f>
        <v>67362.471700000024</v>
      </c>
      <c r="D53" s="32"/>
      <c r="E53" s="32"/>
      <c r="F53" s="32"/>
      <c r="G53" s="33">
        <f>SUM(G7:G51)</f>
        <v>199291.47299999997</v>
      </c>
      <c r="H53" s="34"/>
      <c r="I53" s="33">
        <f>SUM(I7:I51)</f>
        <v>219758.91449999998</v>
      </c>
      <c r="J53" s="32"/>
      <c r="K53" s="32"/>
      <c r="L53" s="33">
        <f>SUM(L9:L51)</f>
        <v>0</v>
      </c>
      <c r="M53" s="32"/>
      <c r="N53" s="35"/>
      <c r="O53" s="36">
        <f>C53+G53-I53-L53</f>
        <v>46895.030200000008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219758.91449999998</v>
      </c>
      <c r="M54" s="55"/>
      <c r="N54" s="47">
        <f>+N52</f>
        <v>46895.030200000037</v>
      </c>
      <c r="O54" s="48" t="s">
        <v>926</v>
      </c>
    </row>
    <row r="55" spans="1:16" x14ac:dyDescent="0.15">
      <c r="A55" s="49"/>
      <c r="B55" s="143"/>
      <c r="C55" s="54"/>
      <c r="D55" s="143"/>
      <c r="E55" s="39"/>
      <c r="F55" s="40"/>
      <c r="G55" s="41"/>
      <c r="H55" s="42"/>
      <c r="I55" s="43"/>
      <c r="J55" s="52"/>
      <c r="K55" s="52"/>
      <c r="L55" s="46"/>
      <c r="M55" s="44"/>
      <c r="N55" s="47"/>
      <c r="O55" s="48"/>
    </row>
    <row r="56" spans="1:16" x14ac:dyDescent="0.15">
      <c r="A56" s="49"/>
      <c r="B56" s="143"/>
      <c r="C56" s="54"/>
      <c r="D56" s="143"/>
      <c r="E56" s="39"/>
      <c r="F56" s="40"/>
      <c r="G56" s="41"/>
      <c r="H56" s="42"/>
      <c r="I56" s="43"/>
      <c r="J56" s="52"/>
      <c r="K56" s="52"/>
      <c r="L56" s="46"/>
      <c r="M56" s="44"/>
      <c r="N56" s="47"/>
      <c r="O56" s="48"/>
    </row>
    <row r="57" spans="1:16" x14ac:dyDescent="0.15">
      <c r="A57" s="38"/>
      <c r="B57" s="143"/>
      <c r="C57" s="143"/>
      <c r="D57" s="143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/>
      <c r="B58" s="49"/>
      <c r="C58" s="101"/>
      <c r="D58" s="101"/>
      <c r="E58" s="49"/>
      <c r="F58" s="49"/>
      <c r="G58" s="40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46895.030200000037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7" activePane="bottomLeft" state="frozen"/>
      <selection pane="bottomLeft" activeCell="K16" sqref="K1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921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905</v>
      </c>
      <c r="B7" s="17"/>
      <c r="C7" s="18">
        <v>21535.605700000036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21535.605700000036</v>
      </c>
      <c r="O7" s="18">
        <f>+C53</f>
        <v>69403.256700000042</v>
      </c>
    </row>
    <row r="8" spans="1:15" ht="12" x14ac:dyDescent="0.2">
      <c r="A8" s="16" t="s">
        <v>908</v>
      </c>
      <c r="B8" s="22"/>
      <c r="C8" s="21">
        <v>15942.277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21535.605700000036</v>
      </c>
      <c r="O8" s="21">
        <f t="shared" ref="O8:O9" si="0">O7+G8-I8-L8</f>
        <v>69403.256700000042</v>
      </c>
    </row>
    <row r="9" spans="1:15" ht="12" x14ac:dyDescent="0.2">
      <c r="A9" s="16" t="s">
        <v>913</v>
      </c>
      <c r="B9" s="22"/>
      <c r="C9" s="21">
        <v>31925.374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21535.605700000036</v>
      </c>
      <c r="O9" s="21">
        <f t="shared" si="0"/>
        <v>69403.256700000042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>
        <v>41700</v>
      </c>
      <c r="I10" s="21">
        <v>2088.33</v>
      </c>
      <c r="J10" s="16" t="s">
        <v>905</v>
      </c>
      <c r="K10" s="16"/>
      <c r="L10" s="21"/>
      <c r="M10" s="16"/>
      <c r="N10" s="21">
        <f t="shared" ref="N10:N11" si="2">+N9-I10-L10</f>
        <v>19447.275700000035</v>
      </c>
      <c r="O10" s="21">
        <f t="shared" ref="O10:O11" si="3">O9+G10-I10-L10</f>
        <v>67314.92670000004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>
        <v>41701</v>
      </c>
      <c r="I11" s="21">
        <v>5125.88</v>
      </c>
      <c r="J11" s="16" t="s">
        <v>905</v>
      </c>
      <c r="K11" s="16"/>
      <c r="L11" s="21"/>
      <c r="M11" s="16"/>
      <c r="N11" s="21">
        <f t="shared" si="2"/>
        <v>14321.395700000034</v>
      </c>
      <c r="O11" s="21">
        <f t="shared" si="3"/>
        <v>62189.046700000043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>
        <v>41703</v>
      </c>
      <c r="I12" s="21">
        <v>517.52</v>
      </c>
      <c r="J12" s="16" t="s">
        <v>905</v>
      </c>
      <c r="K12" s="16"/>
      <c r="L12" s="21"/>
      <c r="M12" s="16"/>
      <c r="N12" s="21">
        <f t="shared" ref="N12:N52" si="4">+N11-I12-L12</f>
        <v>13803.875700000033</v>
      </c>
      <c r="O12" s="21">
        <f t="shared" ref="O12:O52" si="5">O11+G12-I12-L12</f>
        <v>61671.526700000046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41704</v>
      </c>
      <c r="I13" s="21"/>
      <c r="J13" s="16"/>
      <c r="K13" s="16" t="s">
        <v>922</v>
      </c>
      <c r="L13" s="21">
        <v>2456.5100000000002</v>
      </c>
      <c r="M13" s="16" t="s">
        <v>905</v>
      </c>
      <c r="N13" s="21">
        <f t="shared" si="4"/>
        <v>11347.365700000033</v>
      </c>
      <c r="O13" s="21">
        <f t="shared" si="5"/>
        <v>59215.016700000044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41705</v>
      </c>
      <c r="I14" s="21">
        <v>900.44</v>
      </c>
      <c r="J14" s="16" t="s">
        <v>905</v>
      </c>
      <c r="K14" s="16"/>
      <c r="L14" s="21"/>
      <c r="M14" s="16"/>
      <c r="N14" s="21">
        <f t="shared" si="4"/>
        <v>10446.925700000033</v>
      </c>
      <c r="O14" s="21">
        <f t="shared" si="5"/>
        <v>58314.576700000041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41710</v>
      </c>
      <c r="I15" s="21">
        <v>311.19</v>
      </c>
      <c r="J15" s="16" t="s">
        <v>905</v>
      </c>
      <c r="K15" s="16"/>
      <c r="L15" s="21"/>
      <c r="M15" s="16"/>
      <c r="N15" s="21">
        <f t="shared" si="4"/>
        <v>10135.735700000032</v>
      </c>
      <c r="O15" s="21">
        <f t="shared" si="5"/>
        <v>58003.386700000039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41719</v>
      </c>
      <c r="I16" s="21"/>
      <c r="J16" s="16"/>
      <c r="K16" s="16" t="s">
        <v>922</v>
      </c>
      <c r="L16" s="21">
        <v>9282.23</v>
      </c>
      <c r="M16" s="16" t="s">
        <v>905</v>
      </c>
      <c r="N16" s="21">
        <f t="shared" si="4"/>
        <v>853.50570000003245</v>
      </c>
      <c r="O16" s="21">
        <f t="shared" si="5"/>
        <v>48721.156700000036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41720</v>
      </c>
      <c r="I17" s="21">
        <v>853.50570000003245</v>
      </c>
      <c r="J17" s="16" t="s">
        <v>905</v>
      </c>
      <c r="K17" s="16"/>
      <c r="L17" s="21"/>
      <c r="M17" s="16"/>
      <c r="N17" s="21">
        <f t="shared" si="4"/>
        <v>0</v>
      </c>
      <c r="O17" s="21">
        <f t="shared" si="5"/>
        <v>47867.651000000005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41720</v>
      </c>
      <c r="I18" s="21">
        <v>85.044299999967507</v>
      </c>
      <c r="J18" s="16" t="s">
        <v>908</v>
      </c>
      <c r="K18" s="16"/>
      <c r="L18" s="21"/>
      <c r="M18" s="16"/>
      <c r="N18" s="21">
        <f>C8+N17-I18-L18</f>
        <v>15857.232700000033</v>
      </c>
      <c r="O18" s="21">
        <f t="shared" si="5"/>
        <v>47782.60670000004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41722</v>
      </c>
      <c r="I19" s="21">
        <v>2000.38</v>
      </c>
      <c r="J19" s="16" t="s">
        <v>908</v>
      </c>
      <c r="K19" s="16"/>
      <c r="L19" s="21"/>
      <c r="M19" s="16"/>
      <c r="N19" s="21">
        <f t="shared" si="4"/>
        <v>13856.852700000032</v>
      </c>
      <c r="O19" s="21">
        <f t="shared" si="5"/>
        <v>45782.226700000043</v>
      </c>
    </row>
    <row r="20" spans="1:15" ht="12" x14ac:dyDescent="0.2">
      <c r="A20" s="16"/>
      <c r="B20" s="22"/>
      <c r="C20" s="21"/>
      <c r="D20" s="137">
        <v>41723</v>
      </c>
      <c r="E20" s="16" t="s">
        <v>32</v>
      </c>
      <c r="F20" s="25" t="s">
        <v>920</v>
      </c>
      <c r="G20" s="21">
        <v>31935.605</v>
      </c>
      <c r="H20" s="137">
        <v>41723</v>
      </c>
      <c r="I20" s="21"/>
      <c r="J20" s="16"/>
      <c r="K20" s="16"/>
      <c r="L20" s="21"/>
      <c r="M20" s="16"/>
      <c r="N20" s="21">
        <f t="shared" si="4"/>
        <v>13856.852700000032</v>
      </c>
      <c r="O20" s="21">
        <f t="shared" si="5"/>
        <v>77717.831700000039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41724</v>
      </c>
      <c r="I21" s="21">
        <v>625.11</v>
      </c>
      <c r="J21" s="16" t="s">
        <v>908</v>
      </c>
      <c r="K21" s="16"/>
      <c r="L21" s="21"/>
      <c r="M21" s="16"/>
      <c r="N21" s="21">
        <f t="shared" si="4"/>
        <v>13231.742700000032</v>
      </c>
      <c r="O21" s="21">
        <f t="shared" si="5"/>
        <v>77092.721700000038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41725</v>
      </c>
      <c r="I22" s="21">
        <v>533.02</v>
      </c>
      <c r="J22" s="16" t="s">
        <v>908</v>
      </c>
      <c r="K22" s="16"/>
      <c r="L22" s="21"/>
      <c r="M22" s="16"/>
      <c r="N22" s="21">
        <f t="shared" si="4"/>
        <v>12698.722700000031</v>
      </c>
      <c r="O22" s="21">
        <f t="shared" si="5"/>
        <v>76559.701700000034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41728</v>
      </c>
      <c r="I23" s="21">
        <v>4397.59</v>
      </c>
      <c r="J23" s="16" t="s">
        <v>908</v>
      </c>
      <c r="K23" s="16"/>
      <c r="L23" s="21"/>
      <c r="M23" s="16"/>
      <c r="N23" s="21">
        <f t="shared" si="4"/>
        <v>8301.132700000031</v>
      </c>
      <c r="O23" s="21">
        <f t="shared" si="5"/>
        <v>72162.111700000038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41729</v>
      </c>
      <c r="I24" s="21">
        <v>4799.6400000000003</v>
      </c>
      <c r="J24" s="16" t="s">
        <v>908</v>
      </c>
      <c r="K24" s="16"/>
      <c r="L24" s="21"/>
      <c r="M24" s="16"/>
      <c r="N24" s="21">
        <f t="shared" si="4"/>
        <v>3501.4927000000307</v>
      </c>
      <c r="O24" s="21">
        <f t="shared" si="5"/>
        <v>67362.471700000038</v>
      </c>
    </row>
    <row r="25" spans="1:15" ht="12" hidden="1" x14ac:dyDescent="0.2">
      <c r="A25" s="16"/>
      <c r="B25" s="22"/>
      <c r="C25" s="21"/>
      <c r="D25" s="137"/>
      <c r="E25" s="16"/>
      <c r="F25" s="25"/>
      <c r="G25" s="21"/>
      <c r="H25" s="137"/>
      <c r="I25" s="21"/>
      <c r="J25" s="16"/>
      <c r="K25" s="16"/>
      <c r="L25" s="21"/>
      <c r="M25" s="25"/>
      <c r="N25" s="21">
        <f t="shared" si="4"/>
        <v>3501.4927000000307</v>
      </c>
      <c r="O25" s="21">
        <f t="shared" si="5"/>
        <v>67362.471700000038</v>
      </c>
    </row>
    <row r="26" spans="1:15" ht="12" hidden="1" x14ac:dyDescent="0.2">
      <c r="A26" s="16"/>
      <c r="B26" s="22"/>
      <c r="C26" s="21"/>
      <c r="D26" s="137"/>
      <c r="E26" s="16"/>
      <c r="F26" s="25"/>
      <c r="G26" s="21"/>
      <c r="H26" s="137"/>
      <c r="I26" s="21"/>
      <c r="J26" s="16"/>
      <c r="K26" s="16"/>
      <c r="L26" s="21"/>
      <c r="M26" s="16"/>
      <c r="N26" s="21">
        <f t="shared" si="4"/>
        <v>3501.4927000000307</v>
      </c>
      <c r="O26" s="21">
        <f t="shared" si="5"/>
        <v>67362.471700000038</v>
      </c>
    </row>
    <row r="27" spans="1:15" ht="12" hidden="1" x14ac:dyDescent="0.2">
      <c r="A27" s="16"/>
      <c r="B27" s="22"/>
      <c r="C27" s="21"/>
      <c r="D27" s="137"/>
      <c r="E27" s="16"/>
      <c r="F27" s="25"/>
      <c r="G27" s="21"/>
      <c r="H27" s="137"/>
      <c r="I27" s="21"/>
      <c r="J27" s="16"/>
      <c r="K27" s="16"/>
      <c r="L27" s="21"/>
      <c r="M27" s="16"/>
      <c r="N27" s="21">
        <f t="shared" si="4"/>
        <v>3501.4927000000307</v>
      </c>
      <c r="O27" s="21">
        <f t="shared" si="5"/>
        <v>67362.471700000038</v>
      </c>
    </row>
    <row r="28" spans="1:15" ht="12" hidden="1" x14ac:dyDescent="0.2">
      <c r="A28" s="16"/>
      <c r="B28" s="22"/>
      <c r="C28" s="21"/>
      <c r="D28" s="137"/>
      <c r="E28" s="16"/>
      <c r="F28" s="25"/>
      <c r="G28" s="21"/>
      <c r="H28" s="137"/>
      <c r="I28" s="21"/>
      <c r="J28" s="16"/>
      <c r="K28" s="16"/>
      <c r="L28" s="21"/>
      <c r="M28" s="16"/>
      <c r="N28" s="21">
        <f t="shared" si="4"/>
        <v>3501.4927000000307</v>
      </c>
      <c r="O28" s="21">
        <f t="shared" si="5"/>
        <v>67362.471700000038</v>
      </c>
    </row>
    <row r="29" spans="1:15" ht="12" hidden="1" x14ac:dyDescent="0.2">
      <c r="A29" s="16"/>
      <c r="B29" s="22"/>
      <c r="C29" s="21"/>
      <c r="D29" s="137"/>
      <c r="E29" s="16"/>
      <c r="F29" s="25"/>
      <c r="G29" s="21"/>
      <c r="H29" s="137"/>
      <c r="I29" s="21"/>
      <c r="J29" s="16"/>
      <c r="K29" s="16"/>
      <c r="L29" s="21"/>
      <c r="M29" s="16"/>
      <c r="N29" s="21">
        <f t="shared" si="4"/>
        <v>3501.4927000000307</v>
      </c>
      <c r="O29" s="21">
        <f t="shared" si="5"/>
        <v>67362.471700000038</v>
      </c>
    </row>
    <row r="30" spans="1:15" ht="12" hidden="1" x14ac:dyDescent="0.2">
      <c r="A30" s="16"/>
      <c r="B30" s="22"/>
      <c r="C30" s="21"/>
      <c r="D30" s="137"/>
      <c r="E30" s="16"/>
      <c r="F30" s="25"/>
      <c r="G30" s="21"/>
      <c r="H30" s="137"/>
      <c r="I30" s="21"/>
      <c r="J30" s="16"/>
      <c r="K30" s="16"/>
      <c r="L30" s="21"/>
      <c r="M30" s="16"/>
      <c r="N30" s="21">
        <f t="shared" si="4"/>
        <v>3501.4927000000307</v>
      </c>
      <c r="O30" s="21">
        <f t="shared" si="5"/>
        <v>67362.471700000038</v>
      </c>
    </row>
    <row r="31" spans="1:15" ht="12" hidden="1" x14ac:dyDescent="0.2">
      <c r="A31" s="16"/>
      <c r="B31" s="22"/>
      <c r="C31" s="21"/>
      <c r="D31" s="137"/>
      <c r="E31" s="16"/>
      <c r="F31" s="25"/>
      <c r="G31" s="21"/>
      <c r="H31" s="137"/>
      <c r="I31" s="21"/>
      <c r="J31" s="25"/>
      <c r="K31" s="16"/>
      <c r="L31" s="21"/>
      <c r="M31" s="16"/>
      <c r="N31" s="21">
        <f t="shared" si="4"/>
        <v>3501.4927000000307</v>
      </c>
      <c r="O31" s="21">
        <f t="shared" si="5"/>
        <v>67362.471700000038</v>
      </c>
    </row>
    <row r="32" spans="1:15" ht="12" hidden="1" x14ac:dyDescent="0.2">
      <c r="A32" s="16"/>
      <c r="B32" s="22"/>
      <c r="C32" s="21"/>
      <c r="D32" s="137"/>
      <c r="E32" s="16"/>
      <c r="F32" s="16"/>
      <c r="G32" s="21"/>
      <c r="H32" s="137"/>
      <c r="I32" s="21"/>
      <c r="J32" s="25"/>
      <c r="K32" s="16"/>
      <c r="L32" s="21"/>
      <c r="M32" s="25"/>
      <c r="N32" s="21">
        <f t="shared" si="4"/>
        <v>3501.4927000000307</v>
      </c>
      <c r="O32" s="21">
        <f t="shared" si="5"/>
        <v>67362.471700000038</v>
      </c>
    </row>
    <row r="33" spans="1:15" ht="12" hidden="1" x14ac:dyDescent="0.2">
      <c r="A33" s="16"/>
      <c r="B33" s="22"/>
      <c r="C33" s="21"/>
      <c r="D33" s="137"/>
      <c r="E33" s="16"/>
      <c r="F33" s="25"/>
      <c r="G33" s="21"/>
      <c r="H33" s="137"/>
      <c r="I33" s="21"/>
      <c r="J33" s="25"/>
      <c r="K33" s="16"/>
      <c r="L33" s="21"/>
      <c r="M33" s="25"/>
      <c r="N33" s="21">
        <f t="shared" si="4"/>
        <v>3501.4927000000307</v>
      </c>
      <c r="O33" s="21">
        <f t="shared" si="5"/>
        <v>67362.471700000038</v>
      </c>
    </row>
    <row r="34" spans="1:15" ht="12" hidden="1" x14ac:dyDescent="0.2">
      <c r="A34" s="16"/>
      <c r="B34" s="22"/>
      <c r="C34" s="21"/>
      <c r="D34" s="137"/>
      <c r="E34" s="16"/>
      <c r="F34" s="25"/>
      <c r="G34" s="21"/>
      <c r="H34" s="137"/>
      <c r="I34" s="21"/>
      <c r="J34" s="25"/>
      <c r="K34" s="16"/>
      <c r="L34" s="21"/>
      <c r="M34" s="16"/>
      <c r="N34" s="21">
        <f t="shared" si="4"/>
        <v>3501.4927000000307</v>
      </c>
      <c r="O34" s="21">
        <f t="shared" si="5"/>
        <v>67362.471700000038</v>
      </c>
    </row>
    <row r="35" spans="1:15" ht="12" hidden="1" x14ac:dyDescent="0.2">
      <c r="A35" s="16"/>
      <c r="B35" s="22"/>
      <c r="C35" s="21"/>
      <c r="D35" s="137"/>
      <c r="E35" s="16"/>
      <c r="F35" s="25"/>
      <c r="G35" s="21"/>
      <c r="H35" s="137"/>
      <c r="I35" s="21"/>
      <c r="J35" s="25"/>
      <c r="K35" s="16"/>
      <c r="L35" s="21"/>
      <c r="M35" s="25"/>
      <c r="N35" s="21">
        <f t="shared" si="4"/>
        <v>3501.4927000000307</v>
      </c>
      <c r="O35" s="21">
        <f t="shared" si="5"/>
        <v>67362.471700000038</v>
      </c>
    </row>
    <row r="36" spans="1:15" ht="12" hidden="1" x14ac:dyDescent="0.2">
      <c r="A36" s="16"/>
      <c r="B36" s="22"/>
      <c r="C36" s="21"/>
      <c r="D36" s="137"/>
      <c r="E36" s="16"/>
      <c r="F36" s="25"/>
      <c r="G36" s="21"/>
      <c r="H36" s="137"/>
      <c r="I36" s="21"/>
      <c r="J36" s="25"/>
      <c r="K36" s="16"/>
      <c r="L36" s="21"/>
      <c r="M36" s="16"/>
      <c r="N36" s="21">
        <f t="shared" si="4"/>
        <v>3501.4927000000307</v>
      </c>
      <c r="O36" s="21">
        <f t="shared" si="5"/>
        <v>67362.471700000038</v>
      </c>
    </row>
    <row r="37" spans="1:15" ht="12" hidden="1" x14ac:dyDescent="0.2">
      <c r="A37" s="16"/>
      <c r="B37" s="22"/>
      <c r="C37" s="21"/>
      <c r="D37" s="137"/>
      <c r="E37" s="16"/>
      <c r="F37" s="25"/>
      <c r="G37" s="21"/>
      <c r="H37" s="137"/>
      <c r="I37" s="21"/>
      <c r="J37" s="25"/>
      <c r="K37" s="16"/>
      <c r="L37" s="21"/>
      <c r="M37" s="25"/>
      <c r="N37" s="21">
        <f t="shared" si="4"/>
        <v>3501.4927000000307</v>
      </c>
      <c r="O37" s="21">
        <f t="shared" si="5"/>
        <v>67362.471700000038</v>
      </c>
    </row>
    <row r="38" spans="1:15" ht="12" hidden="1" x14ac:dyDescent="0.2">
      <c r="A38" s="16"/>
      <c r="B38" s="22"/>
      <c r="C38" s="21"/>
      <c r="D38" s="137"/>
      <c r="E38" s="16"/>
      <c r="F38" s="25"/>
      <c r="G38" s="21"/>
      <c r="H38" s="137"/>
      <c r="I38" s="21"/>
      <c r="J38" s="25"/>
      <c r="K38" s="16"/>
      <c r="L38" s="21"/>
      <c r="M38" s="25"/>
      <c r="N38" s="21">
        <f t="shared" si="4"/>
        <v>3501.4927000000307</v>
      </c>
      <c r="O38" s="21">
        <f t="shared" si="5"/>
        <v>67362.471700000038</v>
      </c>
    </row>
    <row r="39" spans="1:15" ht="12" hidden="1" x14ac:dyDescent="0.2">
      <c r="A39" s="16"/>
      <c r="B39" s="22"/>
      <c r="C39" s="21"/>
      <c r="D39" s="137"/>
      <c r="E39" s="16"/>
      <c r="F39" s="25"/>
      <c r="G39" s="21"/>
      <c r="H39" s="137"/>
      <c r="I39" s="21"/>
      <c r="J39" s="25"/>
      <c r="K39" s="16"/>
      <c r="L39" s="21"/>
      <c r="M39" s="16"/>
      <c r="N39" s="21">
        <f t="shared" si="4"/>
        <v>3501.4927000000307</v>
      </c>
      <c r="O39" s="21">
        <f t="shared" si="5"/>
        <v>67362.471700000038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16"/>
      <c r="K40" s="16"/>
      <c r="L40" s="21"/>
      <c r="M40" s="16"/>
      <c r="N40" s="21">
        <f t="shared" si="4"/>
        <v>3501.4927000000307</v>
      </c>
      <c r="O40" s="21">
        <f t="shared" si="5"/>
        <v>67362.471700000038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16"/>
      <c r="K41" s="16"/>
      <c r="L41" s="21"/>
      <c r="M41" s="25"/>
      <c r="N41" s="21">
        <f t="shared" si="4"/>
        <v>3501.4927000000307</v>
      </c>
      <c r="O41" s="21">
        <f t="shared" si="5"/>
        <v>67362.471700000038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4"/>
        <v>3501.4927000000307</v>
      </c>
      <c r="O42" s="21">
        <f t="shared" si="5"/>
        <v>67362.471700000038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4"/>
        <v>3501.4927000000307</v>
      </c>
      <c r="O43" s="21">
        <f t="shared" si="5"/>
        <v>67362.471700000038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4"/>
        <v>3501.4927000000307</v>
      </c>
      <c r="O44" s="21">
        <f t="shared" si="5"/>
        <v>67362.471700000038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16"/>
      <c r="N45" s="21">
        <f t="shared" si="4"/>
        <v>3501.4927000000307</v>
      </c>
      <c r="O45" s="21">
        <f t="shared" si="5"/>
        <v>67362.471700000038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4"/>
        <v>3501.4927000000307</v>
      </c>
      <c r="O46" s="21">
        <f t="shared" si="5"/>
        <v>67362.471700000038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4"/>
        <v>3501.4927000000307</v>
      </c>
      <c r="O47" s="21">
        <f t="shared" si="5"/>
        <v>67362.471700000038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4"/>
        <v>3501.4927000000307</v>
      </c>
      <c r="O48" s="21">
        <f t="shared" si="5"/>
        <v>67362.471700000038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4"/>
        <v>3501.4927000000307</v>
      </c>
      <c r="O49" s="21">
        <f t="shared" si="5"/>
        <v>67362.471700000038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4"/>
        <v>3501.4927000000307</v>
      </c>
      <c r="O50" s="21">
        <f t="shared" si="5"/>
        <v>67362.471700000038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4"/>
        <v>3501.4927000000307</v>
      </c>
      <c r="O51" s="21">
        <f t="shared" si="5"/>
        <v>67362.471700000038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4"/>
        <v>3501.4927000000307</v>
      </c>
      <c r="O52" s="21">
        <f t="shared" si="5"/>
        <v>67362.471700000038</v>
      </c>
    </row>
    <row r="53" spans="1:16" x14ac:dyDescent="0.15">
      <c r="A53" s="32"/>
      <c r="B53" s="32"/>
      <c r="C53" s="33">
        <f>SUM(C7:C45)</f>
        <v>69403.256700000042</v>
      </c>
      <c r="D53" s="32"/>
      <c r="E53" s="32"/>
      <c r="F53" s="32"/>
      <c r="G53" s="33">
        <f>SUM(G7:G51)</f>
        <v>31935.605</v>
      </c>
      <c r="H53" s="34"/>
      <c r="I53" s="33">
        <f>SUM(I7:I51)</f>
        <v>22237.65</v>
      </c>
      <c r="J53" s="32"/>
      <c r="K53" s="32"/>
      <c r="L53" s="33">
        <f>SUM(L9:L51)</f>
        <v>11738.74</v>
      </c>
      <c r="M53" s="32"/>
      <c r="N53" s="35"/>
      <c r="O53" s="36">
        <f>C53+G53-I53-L53</f>
        <v>67362.471700000038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33976.39</v>
      </c>
      <c r="M54" s="55"/>
      <c r="N54" s="47">
        <f>+N52</f>
        <v>3501.4927000000307</v>
      </c>
      <c r="O54" s="48" t="s">
        <v>908</v>
      </c>
    </row>
    <row r="55" spans="1:16" x14ac:dyDescent="0.15">
      <c r="A55" s="49"/>
      <c r="B55" s="142"/>
      <c r="C55" s="54"/>
      <c r="D55" s="142"/>
      <c r="E55" s="39"/>
      <c r="F55" s="40"/>
      <c r="G55" s="41"/>
      <c r="H55" s="42"/>
      <c r="I55" s="43"/>
      <c r="J55" s="52"/>
      <c r="K55" s="52"/>
      <c r="L55" s="46"/>
      <c r="M55" s="44"/>
      <c r="N55" s="47">
        <v>31925.374</v>
      </c>
      <c r="O55" s="48" t="s">
        <v>913</v>
      </c>
    </row>
    <row r="56" spans="1:16" x14ac:dyDescent="0.15">
      <c r="A56" s="49" t="s">
        <v>905</v>
      </c>
      <c r="B56" s="142" t="s">
        <v>918</v>
      </c>
      <c r="C56" s="54"/>
      <c r="D56" s="142"/>
      <c r="E56" s="39" t="s">
        <v>45</v>
      </c>
      <c r="F56" s="40">
        <v>22392451.59</v>
      </c>
      <c r="G56" s="41" t="s">
        <v>46</v>
      </c>
      <c r="H56" s="42">
        <v>41512</v>
      </c>
      <c r="I56" s="43" t="s">
        <v>47</v>
      </c>
      <c r="J56" s="52">
        <f>SUM(L10:L17)</f>
        <v>11738.74</v>
      </c>
      <c r="K56" s="52"/>
      <c r="L56" s="46"/>
      <c r="M56" s="44"/>
      <c r="N56" s="47">
        <v>31935.605</v>
      </c>
      <c r="O56" s="48" t="s">
        <v>920</v>
      </c>
    </row>
    <row r="57" spans="1:16" x14ac:dyDescent="0.15">
      <c r="A57" s="38"/>
      <c r="B57" s="142"/>
      <c r="C57" s="142"/>
      <c r="D57" s="142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 t="s">
        <v>49</v>
      </c>
      <c r="B58" s="49" t="s">
        <v>8</v>
      </c>
      <c r="C58" s="101" t="s">
        <v>87</v>
      </c>
      <c r="D58" s="101" t="s">
        <v>146</v>
      </c>
      <c r="E58" s="49" t="s">
        <v>51</v>
      </c>
      <c r="F58" s="49" t="s">
        <v>52</v>
      </c>
      <c r="G58" s="40" t="s">
        <v>15</v>
      </c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 t="s">
        <v>905</v>
      </c>
      <c r="B59" s="43">
        <v>11739</v>
      </c>
      <c r="C59" s="57">
        <v>24.8932</v>
      </c>
      <c r="D59" s="58">
        <f>+B59*C59</f>
        <v>292221.27480000001</v>
      </c>
      <c r="E59" s="58">
        <f>+D59*1%</f>
        <v>2922.2127480000004</v>
      </c>
      <c r="F59" s="58">
        <f>+E59*0.1</f>
        <v>292.22127480000006</v>
      </c>
      <c r="G59" s="59">
        <f>+E59+F59</f>
        <v>3214.4340228000005</v>
      </c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67362.471700000024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7" activePane="bottomLeft" state="frozen"/>
      <selection pane="bottomLeft" activeCell="M54" sqref="M5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917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905</v>
      </c>
      <c r="B7" s="17"/>
      <c r="C7" s="18">
        <v>37116.745700000036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37116.745700000036</v>
      </c>
      <c r="O7" s="18">
        <f>+C53</f>
        <v>84984.396700000041</v>
      </c>
    </row>
    <row r="8" spans="1:15" ht="12" x14ac:dyDescent="0.2">
      <c r="A8" s="16" t="s">
        <v>908</v>
      </c>
      <c r="B8" s="22"/>
      <c r="C8" s="21">
        <v>15942.277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37116.745700000036</v>
      </c>
      <c r="O8" s="21">
        <f t="shared" ref="O8" si="0">O7+G8-I8-L8</f>
        <v>84984.396700000041</v>
      </c>
    </row>
    <row r="9" spans="1:15" ht="12" x14ac:dyDescent="0.2">
      <c r="A9" s="16" t="s">
        <v>913</v>
      </c>
      <c r="B9" s="22"/>
      <c r="C9" s="21">
        <v>31925.374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52" si="1">+N8-I9-L9</f>
        <v>37116.745700000036</v>
      </c>
      <c r="O9" s="21">
        <f t="shared" ref="O9:O52" si="2">O8+G9-I9-L9</f>
        <v>84984.396700000041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>
        <v>41680</v>
      </c>
      <c r="I10" s="21">
        <v>1645.5</v>
      </c>
      <c r="J10" s="16" t="s">
        <v>905</v>
      </c>
      <c r="K10" s="16"/>
      <c r="L10" s="21"/>
      <c r="M10" s="16"/>
      <c r="N10" s="21">
        <f t="shared" si="1"/>
        <v>35471.245700000036</v>
      </c>
      <c r="O10" s="21">
        <f t="shared" si="2"/>
        <v>83338.896700000041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>
        <v>41681</v>
      </c>
      <c r="I11" s="21">
        <v>3013.05</v>
      </c>
      <c r="J11" s="16" t="s">
        <v>905</v>
      </c>
      <c r="K11" s="16"/>
      <c r="L11" s="21"/>
      <c r="M11" s="16"/>
      <c r="N11" s="21">
        <f t="shared" si="1"/>
        <v>32458.195700000037</v>
      </c>
      <c r="O11" s="21">
        <f t="shared" si="2"/>
        <v>80325.846700000038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>
        <v>41682</v>
      </c>
      <c r="I12" s="21">
        <v>991.81</v>
      </c>
      <c r="J12" s="16" t="s">
        <v>905</v>
      </c>
      <c r="K12" s="16"/>
      <c r="L12" s="21"/>
      <c r="M12" s="16"/>
      <c r="N12" s="21">
        <f t="shared" si="1"/>
        <v>31466.385700000035</v>
      </c>
      <c r="O12" s="21">
        <f t="shared" si="2"/>
        <v>79334.036700000041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41683</v>
      </c>
      <c r="I13" s="21">
        <v>1370.29</v>
      </c>
      <c r="J13" s="16" t="s">
        <v>905</v>
      </c>
      <c r="K13" s="16"/>
      <c r="L13" s="21"/>
      <c r="M13" s="16"/>
      <c r="N13" s="21">
        <f t="shared" si="1"/>
        <v>30096.095700000034</v>
      </c>
      <c r="O13" s="21">
        <f t="shared" si="2"/>
        <v>77963.746700000047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41685</v>
      </c>
      <c r="I14" s="21">
        <v>255.78</v>
      </c>
      <c r="J14" s="16" t="s">
        <v>905</v>
      </c>
      <c r="K14" s="16" t="s">
        <v>919</v>
      </c>
      <c r="L14" s="21">
        <v>2360.16</v>
      </c>
      <c r="M14" s="16" t="s">
        <v>905</v>
      </c>
      <c r="N14" s="21">
        <f t="shared" si="1"/>
        <v>27480.155700000036</v>
      </c>
      <c r="O14" s="21">
        <f t="shared" si="2"/>
        <v>75347.806700000045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41698</v>
      </c>
      <c r="I15" s="21"/>
      <c r="J15" s="16"/>
      <c r="K15" s="16" t="s">
        <v>919</v>
      </c>
      <c r="L15" s="21">
        <v>5944.55</v>
      </c>
      <c r="M15" s="16" t="s">
        <v>905</v>
      </c>
      <c r="N15" s="21">
        <f t="shared" si="1"/>
        <v>21535.605700000036</v>
      </c>
      <c r="O15" s="21">
        <f t="shared" si="2"/>
        <v>69403.256700000042</v>
      </c>
    </row>
    <row r="16" spans="1:15" ht="12" hidden="1" x14ac:dyDescent="0.2">
      <c r="A16" s="16"/>
      <c r="B16" s="22"/>
      <c r="C16" s="21"/>
      <c r="D16" s="137"/>
      <c r="E16" s="16"/>
      <c r="F16" s="25"/>
      <c r="G16" s="21"/>
      <c r="H16" s="137"/>
      <c r="I16" s="21"/>
      <c r="J16" s="16"/>
      <c r="K16" s="16"/>
      <c r="L16" s="21"/>
      <c r="M16" s="16"/>
      <c r="N16" s="21">
        <f t="shared" si="1"/>
        <v>21535.605700000036</v>
      </c>
      <c r="O16" s="21">
        <f t="shared" si="2"/>
        <v>69403.256700000042</v>
      </c>
    </row>
    <row r="17" spans="1:15" ht="12" hidden="1" x14ac:dyDescent="0.2">
      <c r="A17" s="16"/>
      <c r="B17" s="22"/>
      <c r="C17" s="21"/>
      <c r="D17" s="137"/>
      <c r="E17" s="16"/>
      <c r="F17" s="25"/>
      <c r="G17" s="21"/>
      <c r="H17" s="137"/>
      <c r="I17" s="21"/>
      <c r="J17" s="16"/>
      <c r="K17" s="16"/>
      <c r="L17" s="21"/>
      <c r="M17" s="16"/>
      <c r="N17" s="21">
        <f t="shared" si="1"/>
        <v>21535.605700000036</v>
      </c>
      <c r="O17" s="21">
        <f t="shared" si="2"/>
        <v>69403.256700000042</v>
      </c>
    </row>
    <row r="18" spans="1:15" ht="12" hidden="1" x14ac:dyDescent="0.2">
      <c r="A18" s="16"/>
      <c r="B18" s="22"/>
      <c r="C18" s="21"/>
      <c r="D18" s="137"/>
      <c r="E18" s="16"/>
      <c r="F18" s="25"/>
      <c r="G18" s="21"/>
      <c r="H18" s="137"/>
      <c r="I18" s="21"/>
      <c r="J18" s="16"/>
      <c r="K18" s="16"/>
      <c r="L18" s="21"/>
      <c r="M18" s="16"/>
      <c r="N18" s="21">
        <f t="shared" si="1"/>
        <v>21535.605700000036</v>
      </c>
      <c r="O18" s="21">
        <f t="shared" si="2"/>
        <v>69403.256700000042</v>
      </c>
    </row>
    <row r="19" spans="1:15" ht="12" hidden="1" x14ac:dyDescent="0.2">
      <c r="A19" s="16"/>
      <c r="B19" s="22"/>
      <c r="C19" s="21"/>
      <c r="D19" s="137"/>
      <c r="E19" s="16"/>
      <c r="F19" s="25"/>
      <c r="G19" s="21"/>
      <c r="H19" s="137"/>
      <c r="I19" s="21"/>
      <c r="J19" s="16"/>
      <c r="K19" s="16"/>
      <c r="L19" s="21"/>
      <c r="M19" s="16"/>
      <c r="N19" s="21">
        <f t="shared" si="1"/>
        <v>21535.605700000036</v>
      </c>
      <c r="O19" s="21">
        <f t="shared" si="2"/>
        <v>69403.256700000042</v>
      </c>
    </row>
    <row r="20" spans="1:15" ht="12" hidden="1" x14ac:dyDescent="0.2">
      <c r="A20" s="16"/>
      <c r="B20" s="22"/>
      <c r="C20" s="21"/>
      <c r="D20" s="137"/>
      <c r="E20" s="16"/>
      <c r="F20" s="25"/>
      <c r="G20" s="21"/>
      <c r="H20" s="137"/>
      <c r="I20" s="21"/>
      <c r="J20" s="16"/>
      <c r="K20" s="16"/>
      <c r="L20" s="21"/>
      <c r="M20" s="16"/>
      <c r="N20" s="21">
        <f t="shared" si="1"/>
        <v>21535.605700000036</v>
      </c>
      <c r="O20" s="21">
        <f t="shared" si="2"/>
        <v>69403.256700000042</v>
      </c>
    </row>
    <row r="21" spans="1:15" ht="12" hidden="1" x14ac:dyDescent="0.2">
      <c r="A21" s="16"/>
      <c r="B21" s="22"/>
      <c r="C21" s="21"/>
      <c r="D21" s="137"/>
      <c r="E21" s="16"/>
      <c r="F21" s="25"/>
      <c r="G21" s="21"/>
      <c r="H21" s="137"/>
      <c r="I21" s="21"/>
      <c r="J21" s="16"/>
      <c r="K21" s="16"/>
      <c r="L21" s="21"/>
      <c r="M21" s="16"/>
      <c r="N21" s="21">
        <f t="shared" si="1"/>
        <v>21535.605700000036</v>
      </c>
      <c r="O21" s="21">
        <f t="shared" si="2"/>
        <v>69403.256700000042</v>
      </c>
    </row>
    <row r="22" spans="1:15" ht="12" hidden="1" x14ac:dyDescent="0.2">
      <c r="A22" s="16"/>
      <c r="B22" s="22"/>
      <c r="C22" s="21"/>
      <c r="D22" s="137"/>
      <c r="E22" s="16"/>
      <c r="F22" s="25"/>
      <c r="G22" s="21"/>
      <c r="H22" s="137"/>
      <c r="I22" s="21"/>
      <c r="J22" s="16"/>
      <c r="K22" s="16"/>
      <c r="L22" s="21"/>
      <c r="M22" s="16"/>
      <c r="N22" s="21">
        <f t="shared" si="1"/>
        <v>21535.605700000036</v>
      </c>
      <c r="O22" s="21">
        <f t="shared" si="2"/>
        <v>69403.256700000042</v>
      </c>
    </row>
    <row r="23" spans="1:15" ht="12" hidden="1" x14ac:dyDescent="0.2">
      <c r="A23" s="16"/>
      <c r="B23" s="22"/>
      <c r="C23" s="21"/>
      <c r="D23" s="137"/>
      <c r="E23" s="16"/>
      <c r="F23" s="25"/>
      <c r="G23" s="21"/>
      <c r="H23" s="137"/>
      <c r="I23" s="21"/>
      <c r="J23" s="16"/>
      <c r="K23" s="16"/>
      <c r="L23" s="21"/>
      <c r="M23" s="16"/>
      <c r="N23" s="21">
        <f t="shared" si="1"/>
        <v>21535.605700000036</v>
      </c>
      <c r="O23" s="21">
        <f t="shared" si="2"/>
        <v>69403.256700000042</v>
      </c>
    </row>
    <row r="24" spans="1:15" ht="12" hidden="1" x14ac:dyDescent="0.2">
      <c r="A24" s="16"/>
      <c r="B24" s="22"/>
      <c r="C24" s="21"/>
      <c r="D24" s="137"/>
      <c r="E24" s="16"/>
      <c r="F24" s="25"/>
      <c r="G24" s="21"/>
      <c r="H24" s="137"/>
      <c r="I24" s="21"/>
      <c r="J24" s="16"/>
      <c r="K24" s="16"/>
      <c r="L24" s="21"/>
      <c r="M24" s="16"/>
      <c r="N24" s="21">
        <f t="shared" si="1"/>
        <v>21535.605700000036</v>
      </c>
      <c r="O24" s="21">
        <f t="shared" si="2"/>
        <v>69403.256700000042</v>
      </c>
    </row>
    <row r="25" spans="1:15" ht="12" hidden="1" x14ac:dyDescent="0.2">
      <c r="A25" s="16"/>
      <c r="B25" s="22"/>
      <c r="C25" s="21"/>
      <c r="D25" s="137"/>
      <c r="E25" s="16"/>
      <c r="F25" s="25"/>
      <c r="G25" s="21"/>
      <c r="H25" s="137"/>
      <c r="I25" s="21"/>
      <c r="J25" s="16"/>
      <c r="K25" s="16"/>
      <c r="L25" s="21"/>
      <c r="M25" s="25"/>
      <c r="N25" s="21">
        <f t="shared" si="1"/>
        <v>21535.605700000036</v>
      </c>
      <c r="O25" s="21">
        <f t="shared" si="2"/>
        <v>69403.256700000042</v>
      </c>
    </row>
    <row r="26" spans="1:15" ht="12" hidden="1" x14ac:dyDescent="0.2">
      <c r="A26" s="16"/>
      <c r="B26" s="22"/>
      <c r="C26" s="21"/>
      <c r="D26" s="137"/>
      <c r="E26" s="16"/>
      <c r="F26" s="25"/>
      <c r="G26" s="21"/>
      <c r="H26" s="137"/>
      <c r="I26" s="21"/>
      <c r="J26" s="16"/>
      <c r="K26" s="16"/>
      <c r="L26" s="21"/>
      <c r="M26" s="16"/>
      <c r="N26" s="21">
        <f t="shared" si="1"/>
        <v>21535.605700000036</v>
      </c>
      <c r="O26" s="21">
        <f t="shared" si="2"/>
        <v>69403.256700000042</v>
      </c>
    </row>
    <row r="27" spans="1:15" ht="12" hidden="1" x14ac:dyDescent="0.2">
      <c r="A27" s="16"/>
      <c r="B27" s="22"/>
      <c r="C27" s="21"/>
      <c r="D27" s="137"/>
      <c r="E27" s="16"/>
      <c r="F27" s="25"/>
      <c r="G27" s="21"/>
      <c r="H27" s="137"/>
      <c r="I27" s="21"/>
      <c r="J27" s="16"/>
      <c r="K27" s="16"/>
      <c r="L27" s="21"/>
      <c r="M27" s="16"/>
      <c r="N27" s="21">
        <f t="shared" si="1"/>
        <v>21535.605700000036</v>
      </c>
      <c r="O27" s="21">
        <f t="shared" si="2"/>
        <v>69403.256700000042</v>
      </c>
    </row>
    <row r="28" spans="1:15" ht="12" hidden="1" x14ac:dyDescent="0.2">
      <c r="A28" s="16"/>
      <c r="B28" s="22"/>
      <c r="C28" s="21"/>
      <c r="D28" s="137"/>
      <c r="E28" s="16"/>
      <c r="F28" s="25"/>
      <c r="G28" s="21"/>
      <c r="H28" s="137"/>
      <c r="I28" s="21"/>
      <c r="J28" s="16"/>
      <c r="K28" s="16"/>
      <c r="L28" s="21"/>
      <c r="M28" s="16"/>
      <c r="N28" s="21">
        <f t="shared" si="1"/>
        <v>21535.605700000036</v>
      </c>
      <c r="O28" s="21">
        <f t="shared" si="2"/>
        <v>69403.256700000042</v>
      </c>
    </row>
    <row r="29" spans="1:15" ht="12" hidden="1" x14ac:dyDescent="0.2">
      <c r="A29" s="16"/>
      <c r="B29" s="22"/>
      <c r="C29" s="21"/>
      <c r="D29" s="137"/>
      <c r="E29" s="16"/>
      <c r="F29" s="25"/>
      <c r="G29" s="21"/>
      <c r="H29" s="137"/>
      <c r="I29" s="21"/>
      <c r="J29" s="16"/>
      <c r="K29" s="16"/>
      <c r="L29" s="21"/>
      <c r="M29" s="16"/>
      <c r="N29" s="21">
        <f t="shared" si="1"/>
        <v>21535.605700000036</v>
      </c>
      <c r="O29" s="21">
        <f t="shared" si="2"/>
        <v>69403.256700000042</v>
      </c>
    </row>
    <row r="30" spans="1:15" ht="12" hidden="1" x14ac:dyDescent="0.2">
      <c r="A30" s="16"/>
      <c r="B30" s="22"/>
      <c r="C30" s="21"/>
      <c r="D30" s="137"/>
      <c r="E30" s="16"/>
      <c r="F30" s="25"/>
      <c r="G30" s="21"/>
      <c r="H30" s="137"/>
      <c r="I30" s="21"/>
      <c r="J30" s="16"/>
      <c r="K30" s="16"/>
      <c r="L30" s="21"/>
      <c r="M30" s="16"/>
      <c r="N30" s="21">
        <f t="shared" si="1"/>
        <v>21535.605700000036</v>
      </c>
      <c r="O30" s="21">
        <f t="shared" si="2"/>
        <v>69403.256700000042</v>
      </c>
    </row>
    <row r="31" spans="1:15" ht="12" hidden="1" x14ac:dyDescent="0.2">
      <c r="A31" s="16"/>
      <c r="B31" s="22"/>
      <c r="C31" s="21"/>
      <c r="D31" s="137"/>
      <c r="E31" s="16"/>
      <c r="F31" s="25"/>
      <c r="G31" s="21"/>
      <c r="H31" s="137"/>
      <c r="I31" s="21"/>
      <c r="J31" s="25"/>
      <c r="K31" s="16"/>
      <c r="L31" s="21"/>
      <c r="M31" s="16"/>
      <c r="N31" s="21">
        <f t="shared" si="1"/>
        <v>21535.605700000036</v>
      </c>
      <c r="O31" s="21">
        <f t="shared" si="2"/>
        <v>69403.256700000042</v>
      </c>
    </row>
    <row r="32" spans="1:15" ht="12" hidden="1" x14ac:dyDescent="0.2">
      <c r="A32" s="16"/>
      <c r="B32" s="22"/>
      <c r="C32" s="21"/>
      <c r="D32" s="137"/>
      <c r="E32" s="16"/>
      <c r="F32" s="16"/>
      <c r="G32" s="21"/>
      <c r="H32" s="137"/>
      <c r="I32" s="21"/>
      <c r="J32" s="25"/>
      <c r="K32" s="16"/>
      <c r="L32" s="21"/>
      <c r="M32" s="25"/>
      <c r="N32" s="21">
        <f t="shared" si="1"/>
        <v>21535.605700000036</v>
      </c>
      <c r="O32" s="21">
        <f t="shared" si="2"/>
        <v>69403.256700000042</v>
      </c>
    </row>
    <row r="33" spans="1:15" ht="12" hidden="1" x14ac:dyDescent="0.2">
      <c r="A33" s="16"/>
      <c r="B33" s="22"/>
      <c r="C33" s="21"/>
      <c r="D33" s="137"/>
      <c r="E33" s="16"/>
      <c r="F33" s="25"/>
      <c r="G33" s="21"/>
      <c r="H33" s="137"/>
      <c r="I33" s="21"/>
      <c r="J33" s="25"/>
      <c r="K33" s="16"/>
      <c r="L33" s="21"/>
      <c r="M33" s="25"/>
      <c r="N33" s="21">
        <f t="shared" si="1"/>
        <v>21535.605700000036</v>
      </c>
      <c r="O33" s="21">
        <f t="shared" si="2"/>
        <v>69403.256700000042</v>
      </c>
    </row>
    <row r="34" spans="1:15" ht="12" hidden="1" x14ac:dyDescent="0.2">
      <c r="A34" s="16"/>
      <c r="B34" s="22"/>
      <c r="C34" s="21"/>
      <c r="D34" s="137"/>
      <c r="E34" s="16"/>
      <c r="F34" s="25"/>
      <c r="G34" s="21"/>
      <c r="H34" s="137"/>
      <c r="I34" s="21"/>
      <c r="J34" s="25"/>
      <c r="K34" s="16"/>
      <c r="L34" s="21"/>
      <c r="M34" s="16"/>
      <c r="N34" s="21">
        <f t="shared" si="1"/>
        <v>21535.605700000036</v>
      </c>
      <c r="O34" s="21">
        <f t="shared" si="2"/>
        <v>69403.256700000042</v>
      </c>
    </row>
    <row r="35" spans="1:15" ht="12" hidden="1" x14ac:dyDescent="0.2">
      <c r="A35" s="16"/>
      <c r="B35" s="22"/>
      <c r="C35" s="21"/>
      <c r="D35" s="137"/>
      <c r="E35" s="16"/>
      <c r="F35" s="25"/>
      <c r="G35" s="21"/>
      <c r="H35" s="137"/>
      <c r="I35" s="21"/>
      <c r="J35" s="25"/>
      <c r="K35" s="16"/>
      <c r="L35" s="21"/>
      <c r="M35" s="25"/>
      <c r="N35" s="21">
        <f t="shared" si="1"/>
        <v>21535.605700000036</v>
      </c>
      <c r="O35" s="21">
        <f t="shared" si="2"/>
        <v>69403.256700000042</v>
      </c>
    </row>
    <row r="36" spans="1:15" ht="12" hidden="1" x14ac:dyDescent="0.2">
      <c r="A36" s="16"/>
      <c r="B36" s="22"/>
      <c r="C36" s="21"/>
      <c r="D36" s="137"/>
      <c r="E36" s="16"/>
      <c r="F36" s="25"/>
      <c r="G36" s="21"/>
      <c r="H36" s="137"/>
      <c r="I36" s="21"/>
      <c r="J36" s="25"/>
      <c r="K36" s="16"/>
      <c r="L36" s="21"/>
      <c r="M36" s="16"/>
      <c r="N36" s="21">
        <f t="shared" si="1"/>
        <v>21535.605700000036</v>
      </c>
      <c r="O36" s="21">
        <f t="shared" si="2"/>
        <v>69403.256700000042</v>
      </c>
    </row>
    <row r="37" spans="1:15" ht="12" hidden="1" x14ac:dyDescent="0.2">
      <c r="A37" s="16"/>
      <c r="B37" s="22"/>
      <c r="C37" s="21"/>
      <c r="D37" s="137"/>
      <c r="E37" s="16"/>
      <c r="F37" s="25"/>
      <c r="G37" s="21"/>
      <c r="H37" s="137"/>
      <c r="I37" s="21"/>
      <c r="J37" s="25"/>
      <c r="K37" s="16"/>
      <c r="L37" s="21"/>
      <c r="M37" s="25"/>
      <c r="N37" s="21">
        <f t="shared" si="1"/>
        <v>21535.605700000036</v>
      </c>
      <c r="O37" s="21">
        <f t="shared" si="2"/>
        <v>69403.256700000042</v>
      </c>
    </row>
    <row r="38" spans="1:15" ht="12" hidden="1" x14ac:dyDescent="0.2">
      <c r="A38" s="16"/>
      <c r="B38" s="22"/>
      <c r="C38" s="21"/>
      <c r="D38" s="137"/>
      <c r="E38" s="16"/>
      <c r="F38" s="25"/>
      <c r="G38" s="21"/>
      <c r="H38" s="137"/>
      <c r="I38" s="21"/>
      <c r="J38" s="25"/>
      <c r="K38" s="16"/>
      <c r="L38" s="21"/>
      <c r="M38" s="25"/>
      <c r="N38" s="21">
        <f t="shared" si="1"/>
        <v>21535.605700000036</v>
      </c>
      <c r="O38" s="21">
        <f t="shared" si="2"/>
        <v>69403.256700000042</v>
      </c>
    </row>
    <row r="39" spans="1:15" ht="12" hidden="1" x14ac:dyDescent="0.2">
      <c r="A39" s="16"/>
      <c r="B39" s="22"/>
      <c r="C39" s="21"/>
      <c r="D39" s="137"/>
      <c r="E39" s="16"/>
      <c r="F39" s="25"/>
      <c r="G39" s="21"/>
      <c r="H39" s="137"/>
      <c r="I39" s="21"/>
      <c r="J39" s="25"/>
      <c r="K39" s="16"/>
      <c r="L39" s="21"/>
      <c r="M39" s="16"/>
      <c r="N39" s="21">
        <f t="shared" si="1"/>
        <v>21535.605700000036</v>
      </c>
      <c r="O39" s="21">
        <f t="shared" si="2"/>
        <v>69403.256700000042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16"/>
      <c r="K40" s="16"/>
      <c r="L40" s="21"/>
      <c r="M40" s="16"/>
      <c r="N40" s="21">
        <f t="shared" si="1"/>
        <v>21535.605700000036</v>
      </c>
      <c r="O40" s="21">
        <f t="shared" si="2"/>
        <v>69403.256700000042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16"/>
      <c r="K41" s="16"/>
      <c r="L41" s="21"/>
      <c r="M41" s="25"/>
      <c r="N41" s="21">
        <f t="shared" si="1"/>
        <v>21535.605700000036</v>
      </c>
      <c r="O41" s="21">
        <f t="shared" si="2"/>
        <v>69403.256700000042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1"/>
        <v>21535.605700000036</v>
      </c>
      <c r="O42" s="21">
        <f t="shared" si="2"/>
        <v>69403.256700000042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1"/>
        <v>21535.605700000036</v>
      </c>
      <c r="O43" s="21">
        <f t="shared" si="2"/>
        <v>69403.256700000042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1"/>
        <v>21535.605700000036</v>
      </c>
      <c r="O44" s="21">
        <f t="shared" si="2"/>
        <v>69403.256700000042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16"/>
      <c r="N45" s="21">
        <f t="shared" si="1"/>
        <v>21535.605700000036</v>
      </c>
      <c r="O45" s="21">
        <f t="shared" si="2"/>
        <v>69403.256700000042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1"/>
        <v>21535.605700000036</v>
      </c>
      <c r="O46" s="21">
        <f t="shared" si="2"/>
        <v>69403.256700000042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1"/>
        <v>21535.605700000036</v>
      </c>
      <c r="O47" s="21">
        <f t="shared" si="2"/>
        <v>69403.256700000042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1"/>
        <v>21535.605700000036</v>
      </c>
      <c r="O48" s="21">
        <f t="shared" si="2"/>
        <v>69403.256700000042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1"/>
        <v>21535.605700000036</v>
      </c>
      <c r="O49" s="21">
        <f t="shared" si="2"/>
        <v>69403.256700000042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1"/>
        <v>21535.605700000036</v>
      </c>
      <c r="O50" s="21">
        <f t="shared" si="2"/>
        <v>69403.256700000042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1"/>
        <v>21535.605700000036</v>
      </c>
      <c r="O51" s="21">
        <f t="shared" si="2"/>
        <v>69403.256700000042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1"/>
        <v>21535.605700000036</v>
      </c>
      <c r="O52" s="21">
        <f t="shared" si="2"/>
        <v>69403.256700000042</v>
      </c>
    </row>
    <row r="53" spans="1:16" x14ac:dyDescent="0.15">
      <c r="A53" s="32"/>
      <c r="B53" s="32"/>
      <c r="C53" s="33">
        <f>SUM(C7:C45)</f>
        <v>84984.396700000041</v>
      </c>
      <c r="D53" s="32"/>
      <c r="E53" s="32"/>
      <c r="F53" s="32"/>
      <c r="G53" s="33">
        <f>SUM(G7:G51)</f>
        <v>0</v>
      </c>
      <c r="H53" s="34"/>
      <c r="I53" s="33">
        <f>SUM(I7:I51)</f>
        <v>7276.43</v>
      </c>
      <c r="J53" s="32"/>
      <c r="K53" s="32"/>
      <c r="L53" s="33">
        <f>SUM(L9:L51)</f>
        <v>8304.7099999999991</v>
      </c>
      <c r="M53" s="32"/>
      <c r="N53" s="35"/>
      <c r="O53" s="36">
        <f>C53+G53-I53-L53</f>
        <v>69403.256700000056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15581.14</v>
      </c>
      <c r="M54" s="55"/>
      <c r="N54" s="47">
        <f>+N52</f>
        <v>21535.605700000036</v>
      </c>
      <c r="O54" s="48" t="s">
        <v>905</v>
      </c>
    </row>
    <row r="55" spans="1:16" x14ac:dyDescent="0.15">
      <c r="A55" s="49"/>
      <c r="B55" s="140"/>
      <c r="C55" s="54"/>
      <c r="D55" s="140"/>
      <c r="E55" s="39"/>
      <c r="F55" s="40"/>
      <c r="G55" s="41"/>
      <c r="H55" s="42"/>
      <c r="I55" s="43"/>
      <c r="J55" s="52"/>
      <c r="K55" s="52"/>
      <c r="L55" s="46"/>
      <c r="M55" s="44"/>
      <c r="N55" s="47">
        <v>15942.277</v>
      </c>
      <c r="O55" s="48" t="s">
        <v>908</v>
      </c>
    </row>
    <row r="56" spans="1:16" x14ac:dyDescent="0.15">
      <c r="A56" s="49" t="s">
        <v>905</v>
      </c>
      <c r="B56" s="141" t="s">
        <v>918</v>
      </c>
      <c r="C56" s="54"/>
      <c r="D56" s="140"/>
      <c r="E56" s="39" t="s">
        <v>45</v>
      </c>
      <c r="F56" s="40">
        <v>22392451.59</v>
      </c>
      <c r="G56" s="41" t="s">
        <v>46</v>
      </c>
      <c r="H56" s="42">
        <v>41512</v>
      </c>
      <c r="I56" s="43" t="s">
        <v>47</v>
      </c>
      <c r="J56" s="52">
        <f>SUM(L14:L15)</f>
        <v>8304.7099999999991</v>
      </c>
      <c r="K56" s="52"/>
      <c r="L56" s="46"/>
      <c r="M56" s="44"/>
      <c r="N56" s="47">
        <v>31925.374</v>
      </c>
      <c r="O56" s="48" t="s">
        <v>913</v>
      </c>
    </row>
    <row r="57" spans="1:16" x14ac:dyDescent="0.15">
      <c r="A57" s="38"/>
      <c r="B57" s="140"/>
      <c r="C57" s="140"/>
      <c r="D57" s="140"/>
      <c r="E57" s="39"/>
      <c r="F57" s="40"/>
      <c r="G57" s="41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38" t="s">
        <v>49</v>
      </c>
      <c r="B58" s="49" t="s">
        <v>8</v>
      </c>
      <c r="C58" s="101" t="s">
        <v>87</v>
      </c>
      <c r="D58" s="101" t="s">
        <v>146</v>
      </c>
      <c r="E58" s="49" t="s">
        <v>51</v>
      </c>
      <c r="F58" s="49" t="s">
        <v>52</v>
      </c>
      <c r="G58" s="40" t="s">
        <v>15</v>
      </c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 t="s">
        <v>905</v>
      </c>
      <c r="B59" s="43">
        <v>8305</v>
      </c>
      <c r="C59" s="57">
        <v>24.8932</v>
      </c>
      <c r="D59" s="58">
        <f>+B59*C59</f>
        <v>206738.02600000001</v>
      </c>
      <c r="E59" s="58">
        <f>+D59*1%</f>
        <v>2067.3802600000004</v>
      </c>
      <c r="F59" s="58">
        <f>+E59*0.1</f>
        <v>206.73802600000005</v>
      </c>
      <c r="G59" s="59">
        <f>+E59+F59</f>
        <v>2274.1182860000004</v>
      </c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69403.256700000042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7" activePane="bottomLeft" state="frozen"/>
      <selection pane="bottomLeft" activeCell="M54" sqref="M5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916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904</v>
      </c>
      <c r="B7" s="17"/>
      <c r="C7" s="18">
        <v>8977.0177000000367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8977.0177000000367</v>
      </c>
      <c r="O7" s="18">
        <f>+C53</f>
        <v>96860.94670000003</v>
      </c>
    </row>
    <row r="8" spans="1:15" ht="12" x14ac:dyDescent="0.2">
      <c r="A8" s="16" t="s">
        <v>905</v>
      </c>
      <c r="B8" s="22"/>
      <c r="C8" s="21">
        <v>40016.277999999998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8977.0177000000367</v>
      </c>
      <c r="O8" s="21">
        <f t="shared" ref="O8:O10" si="0">O7+G8-I8-L8</f>
        <v>96860.94670000003</v>
      </c>
    </row>
    <row r="9" spans="1:15" ht="12" x14ac:dyDescent="0.2">
      <c r="A9" s="16" t="s">
        <v>908</v>
      </c>
      <c r="B9" s="22"/>
      <c r="C9" s="21">
        <v>15942.277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10" si="1">+N8-I9-L9</f>
        <v>8977.0177000000367</v>
      </c>
      <c r="O9" s="21">
        <f t="shared" si="0"/>
        <v>96860.94670000003</v>
      </c>
    </row>
    <row r="10" spans="1:15" ht="12" x14ac:dyDescent="0.2">
      <c r="A10" s="16" t="s">
        <v>913</v>
      </c>
      <c r="B10" s="22"/>
      <c r="C10" s="21">
        <v>31925.374</v>
      </c>
      <c r="D10" s="137"/>
      <c r="E10" s="16"/>
      <c r="F10" s="25"/>
      <c r="G10" s="21"/>
      <c r="H10" s="137"/>
      <c r="I10" s="21"/>
      <c r="J10" s="16"/>
      <c r="K10" s="16"/>
      <c r="L10" s="21"/>
      <c r="M10" s="16"/>
      <c r="N10" s="21">
        <f t="shared" si="1"/>
        <v>8977.0177000000367</v>
      </c>
      <c r="O10" s="21">
        <f t="shared" si="0"/>
        <v>96860.94670000003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>
        <v>41643</v>
      </c>
      <c r="I11" s="21">
        <v>860.06</v>
      </c>
      <c r="J11" s="16" t="s">
        <v>904</v>
      </c>
      <c r="K11" s="16"/>
      <c r="L11" s="21"/>
      <c r="M11" s="16"/>
      <c r="N11" s="21">
        <f t="shared" ref="N11:N52" si="2">+N10-I11-L11</f>
        <v>8116.9577000000372</v>
      </c>
      <c r="O11" s="21">
        <f t="shared" ref="O11:O52" si="3">O10+G11-I11-L11</f>
        <v>96000.886700000032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>
        <v>41643</v>
      </c>
      <c r="I12" s="21">
        <v>2686.56</v>
      </c>
      <c r="J12" s="16" t="s">
        <v>904</v>
      </c>
      <c r="K12" s="16"/>
      <c r="L12" s="21"/>
      <c r="M12" s="16"/>
      <c r="N12" s="21">
        <f t="shared" si="2"/>
        <v>5430.3977000000377</v>
      </c>
      <c r="O12" s="21">
        <f t="shared" si="3"/>
        <v>93314.326700000034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41651</v>
      </c>
      <c r="I13" s="21">
        <v>320</v>
      </c>
      <c r="J13" s="16" t="s">
        <v>904</v>
      </c>
      <c r="K13" s="16"/>
      <c r="L13" s="21"/>
      <c r="M13" s="16"/>
      <c r="N13" s="21">
        <f t="shared" si="2"/>
        <v>5110.3977000000377</v>
      </c>
      <c r="O13" s="21">
        <f t="shared" si="3"/>
        <v>92994.326700000034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41652</v>
      </c>
      <c r="I14" s="21">
        <v>2084.52</v>
      </c>
      <c r="J14" s="16" t="s">
        <v>904</v>
      </c>
      <c r="K14" s="16"/>
      <c r="L14" s="21"/>
      <c r="M14" s="16"/>
      <c r="N14" s="21">
        <f t="shared" si="2"/>
        <v>3025.8777000000377</v>
      </c>
      <c r="O14" s="21">
        <f t="shared" si="3"/>
        <v>90909.80670000003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41655</v>
      </c>
      <c r="I15" s="21">
        <v>809.56</v>
      </c>
      <c r="J15" s="16" t="s">
        <v>904</v>
      </c>
      <c r="K15" s="16"/>
      <c r="L15" s="21"/>
      <c r="M15" s="16"/>
      <c r="N15" s="21">
        <f t="shared" si="2"/>
        <v>2216.3177000000378</v>
      </c>
      <c r="O15" s="21">
        <f t="shared" si="3"/>
        <v>90100.246700000032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41656</v>
      </c>
      <c r="I16" s="21">
        <v>1412.7</v>
      </c>
      <c r="J16" s="16" t="s">
        <v>904</v>
      </c>
      <c r="K16" s="16"/>
      <c r="L16" s="21"/>
      <c r="M16" s="16"/>
      <c r="N16" s="21">
        <f t="shared" si="2"/>
        <v>803.61770000003776</v>
      </c>
      <c r="O16" s="21">
        <f t="shared" si="3"/>
        <v>88687.546700000035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41656</v>
      </c>
      <c r="I17" s="21">
        <v>230.09</v>
      </c>
      <c r="J17" s="16" t="s">
        <v>904</v>
      </c>
      <c r="K17" s="16"/>
      <c r="L17" s="21"/>
      <c r="M17" s="16"/>
      <c r="N17" s="21">
        <f t="shared" si="2"/>
        <v>573.52770000003773</v>
      </c>
      <c r="O17" s="21">
        <f t="shared" si="3"/>
        <v>88457.456700000039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41657</v>
      </c>
      <c r="I18" s="21">
        <v>461.87</v>
      </c>
      <c r="J18" s="16" t="s">
        <v>904</v>
      </c>
      <c r="K18" s="16"/>
      <c r="L18" s="21"/>
      <c r="M18" s="16"/>
      <c r="N18" s="21">
        <f t="shared" si="2"/>
        <v>111.65770000003772</v>
      </c>
      <c r="O18" s="21">
        <f t="shared" si="3"/>
        <v>87995.586700000043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41658</v>
      </c>
      <c r="I19" s="21">
        <v>111.65770000003772</v>
      </c>
      <c r="J19" s="16" t="s">
        <v>904</v>
      </c>
      <c r="K19" s="16"/>
      <c r="L19" s="21"/>
      <c r="M19" s="16"/>
      <c r="N19" s="21">
        <f t="shared" si="2"/>
        <v>0</v>
      </c>
      <c r="O19" s="21">
        <f t="shared" si="3"/>
        <v>87883.929000000004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41658</v>
      </c>
      <c r="I20" s="21">
        <v>55.1622999999623</v>
      </c>
      <c r="J20" s="16" t="s">
        <v>905</v>
      </c>
      <c r="K20" s="16"/>
      <c r="L20" s="21"/>
      <c r="M20" s="16"/>
      <c r="N20" s="21">
        <f>C8+N19-I20-L20</f>
        <v>39961.115700000038</v>
      </c>
      <c r="O20" s="21">
        <f t="shared" si="3"/>
        <v>87828.766700000037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41658</v>
      </c>
      <c r="I21" s="21">
        <v>74.63</v>
      </c>
      <c r="J21" s="16" t="s">
        <v>905</v>
      </c>
      <c r="K21" s="16"/>
      <c r="L21" s="21"/>
      <c r="M21" s="16"/>
      <c r="N21" s="21">
        <f t="shared" si="2"/>
        <v>39886.485700000041</v>
      </c>
      <c r="O21" s="21">
        <f t="shared" si="3"/>
        <v>87754.136700000032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41666</v>
      </c>
      <c r="I22" s="21">
        <v>556.48</v>
      </c>
      <c r="J22" s="16" t="s">
        <v>905</v>
      </c>
      <c r="K22" s="16"/>
      <c r="L22" s="21"/>
      <c r="M22" s="16"/>
      <c r="N22" s="21">
        <f t="shared" si="2"/>
        <v>39330.005700000038</v>
      </c>
      <c r="O22" s="21">
        <f t="shared" si="3"/>
        <v>87197.656700000036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41666</v>
      </c>
      <c r="I23" s="21">
        <v>1113.1400000000001</v>
      </c>
      <c r="J23" s="16" t="s">
        <v>905</v>
      </c>
      <c r="K23" s="16"/>
      <c r="L23" s="21"/>
      <c r="M23" s="16"/>
      <c r="N23" s="21">
        <f t="shared" si="2"/>
        <v>38216.865700000038</v>
      </c>
      <c r="O23" s="21">
        <f t="shared" si="3"/>
        <v>86084.516700000037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41667</v>
      </c>
      <c r="I24" s="21">
        <v>1100.1199999999999</v>
      </c>
      <c r="J24" s="16" t="s">
        <v>905</v>
      </c>
      <c r="K24" s="16"/>
      <c r="L24" s="21"/>
      <c r="M24" s="16"/>
      <c r="N24" s="21">
        <f t="shared" si="2"/>
        <v>37116.745700000036</v>
      </c>
      <c r="O24" s="21">
        <f t="shared" si="3"/>
        <v>84984.396700000041</v>
      </c>
    </row>
    <row r="25" spans="1:15" ht="12" hidden="1" x14ac:dyDescent="0.2">
      <c r="A25" s="16"/>
      <c r="B25" s="22"/>
      <c r="C25" s="21"/>
      <c r="D25" s="137"/>
      <c r="E25" s="16"/>
      <c r="F25" s="25"/>
      <c r="G25" s="21"/>
      <c r="H25" s="137"/>
      <c r="I25" s="21"/>
      <c r="J25" s="16"/>
      <c r="K25" s="16"/>
      <c r="L25" s="21"/>
      <c r="M25" s="25"/>
      <c r="N25" s="21">
        <f t="shared" si="2"/>
        <v>37116.745700000036</v>
      </c>
      <c r="O25" s="21">
        <f t="shared" si="3"/>
        <v>84984.396700000041</v>
      </c>
    </row>
    <row r="26" spans="1:15" ht="12" hidden="1" x14ac:dyDescent="0.2">
      <c r="A26" s="16"/>
      <c r="B26" s="22"/>
      <c r="C26" s="21"/>
      <c r="D26" s="137"/>
      <c r="E26" s="16"/>
      <c r="F26" s="25"/>
      <c r="G26" s="21"/>
      <c r="H26" s="137"/>
      <c r="I26" s="21"/>
      <c r="J26" s="16"/>
      <c r="K26" s="16"/>
      <c r="L26" s="21"/>
      <c r="M26" s="16"/>
      <c r="N26" s="21">
        <f t="shared" si="2"/>
        <v>37116.745700000036</v>
      </c>
      <c r="O26" s="21">
        <f t="shared" si="3"/>
        <v>84984.396700000041</v>
      </c>
    </row>
    <row r="27" spans="1:15" ht="12" hidden="1" x14ac:dyDescent="0.2">
      <c r="A27" s="16"/>
      <c r="B27" s="22"/>
      <c r="C27" s="21"/>
      <c r="D27" s="137"/>
      <c r="E27" s="16"/>
      <c r="F27" s="25"/>
      <c r="G27" s="21"/>
      <c r="H27" s="137"/>
      <c r="I27" s="21"/>
      <c r="J27" s="16"/>
      <c r="K27" s="16"/>
      <c r="L27" s="21"/>
      <c r="M27" s="16"/>
      <c r="N27" s="21">
        <f t="shared" si="2"/>
        <v>37116.745700000036</v>
      </c>
      <c r="O27" s="21">
        <f t="shared" si="3"/>
        <v>84984.396700000041</v>
      </c>
    </row>
    <row r="28" spans="1:15" ht="12" hidden="1" x14ac:dyDescent="0.2">
      <c r="A28" s="16"/>
      <c r="B28" s="22"/>
      <c r="C28" s="21"/>
      <c r="D28" s="137"/>
      <c r="E28" s="16"/>
      <c r="F28" s="25"/>
      <c r="G28" s="21"/>
      <c r="H28" s="137"/>
      <c r="I28" s="21"/>
      <c r="J28" s="16"/>
      <c r="K28" s="16"/>
      <c r="L28" s="21"/>
      <c r="M28" s="16"/>
      <c r="N28" s="21">
        <f t="shared" si="2"/>
        <v>37116.745700000036</v>
      </c>
      <c r="O28" s="21">
        <f t="shared" si="3"/>
        <v>84984.396700000041</v>
      </c>
    </row>
    <row r="29" spans="1:15" ht="12" hidden="1" x14ac:dyDescent="0.2">
      <c r="A29" s="16"/>
      <c r="B29" s="22"/>
      <c r="C29" s="21"/>
      <c r="D29" s="137"/>
      <c r="E29" s="16"/>
      <c r="F29" s="25"/>
      <c r="G29" s="21"/>
      <c r="H29" s="137"/>
      <c r="I29" s="21"/>
      <c r="J29" s="16"/>
      <c r="K29" s="16"/>
      <c r="L29" s="21"/>
      <c r="M29" s="16"/>
      <c r="N29" s="21">
        <f t="shared" si="2"/>
        <v>37116.745700000036</v>
      </c>
      <c r="O29" s="21">
        <f t="shared" si="3"/>
        <v>84984.396700000041</v>
      </c>
    </row>
    <row r="30" spans="1:15" ht="12" hidden="1" x14ac:dyDescent="0.2">
      <c r="A30" s="16"/>
      <c r="B30" s="22"/>
      <c r="C30" s="21"/>
      <c r="D30" s="137"/>
      <c r="E30" s="16"/>
      <c r="F30" s="25"/>
      <c r="G30" s="21"/>
      <c r="H30" s="137"/>
      <c r="I30" s="21"/>
      <c r="J30" s="16"/>
      <c r="K30" s="16"/>
      <c r="L30" s="21"/>
      <c r="M30" s="16"/>
      <c r="N30" s="21">
        <f t="shared" si="2"/>
        <v>37116.745700000036</v>
      </c>
      <c r="O30" s="21">
        <f t="shared" si="3"/>
        <v>84984.396700000041</v>
      </c>
    </row>
    <row r="31" spans="1:15" ht="12" hidden="1" x14ac:dyDescent="0.2">
      <c r="A31" s="16"/>
      <c r="B31" s="22"/>
      <c r="C31" s="21"/>
      <c r="D31" s="137"/>
      <c r="E31" s="16"/>
      <c r="F31" s="25"/>
      <c r="G31" s="21"/>
      <c r="H31" s="137"/>
      <c r="I31" s="21"/>
      <c r="J31" s="25"/>
      <c r="K31" s="16"/>
      <c r="L31" s="21"/>
      <c r="M31" s="16"/>
      <c r="N31" s="21">
        <f t="shared" si="2"/>
        <v>37116.745700000036</v>
      </c>
      <c r="O31" s="21">
        <f t="shared" si="3"/>
        <v>84984.396700000041</v>
      </c>
    </row>
    <row r="32" spans="1:15" ht="12" hidden="1" x14ac:dyDescent="0.2">
      <c r="A32" s="16"/>
      <c r="B32" s="22"/>
      <c r="C32" s="21"/>
      <c r="D32" s="137"/>
      <c r="E32" s="16"/>
      <c r="F32" s="16"/>
      <c r="G32" s="21"/>
      <c r="H32" s="137"/>
      <c r="I32" s="21"/>
      <c r="J32" s="25"/>
      <c r="K32" s="16"/>
      <c r="L32" s="21"/>
      <c r="M32" s="25"/>
      <c r="N32" s="21">
        <f t="shared" si="2"/>
        <v>37116.745700000036</v>
      </c>
      <c r="O32" s="21">
        <f t="shared" si="3"/>
        <v>84984.396700000041</v>
      </c>
    </row>
    <row r="33" spans="1:15" ht="12" hidden="1" x14ac:dyDescent="0.2">
      <c r="A33" s="16"/>
      <c r="B33" s="22"/>
      <c r="C33" s="21"/>
      <c r="D33" s="137"/>
      <c r="E33" s="16"/>
      <c r="F33" s="25"/>
      <c r="G33" s="21"/>
      <c r="H33" s="137"/>
      <c r="I33" s="21"/>
      <c r="J33" s="25"/>
      <c r="K33" s="16"/>
      <c r="L33" s="21"/>
      <c r="M33" s="25"/>
      <c r="N33" s="21">
        <f t="shared" si="2"/>
        <v>37116.745700000036</v>
      </c>
      <c r="O33" s="21">
        <f t="shared" si="3"/>
        <v>84984.396700000041</v>
      </c>
    </row>
    <row r="34" spans="1:15" ht="12" hidden="1" x14ac:dyDescent="0.2">
      <c r="A34" s="16"/>
      <c r="B34" s="22"/>
      <c r="C34" s="21"/>
      <c r="D34" s="137"/>
      <c r="E34" s="16"/>
      <c r="F34" s="25"/>
      <c r="G34" s="21"/>
      <c r="H34" s="137"/>
      <c r="I34" s="21"/>
      <c r="J34" s="25"/>
      <c r="K34" s="16"/>
      <c r="L34" s="21"/>
      <c r="M34" s="16"/>
      <c r="N34" s="21">
        <f t="shared" si="2"/>
        <v>37116.745700000036</v>
      </c>
      <c r="O34" s="21">
        <f t="shared" si="3"/>
        <v>84984.396700000041</v>
      </c>
    </row>
    <row r="35" spans="1:15" ht="12" hidden="1" x14ac:dyDescent="0.2">
      <c r="A35" s="16"/>
      <c r="B35" s="22"/>
      <c r="C35" s="21"/>
      <c r="D35" s="137"/>
      <c r="E35" s="16"/>
      <c r="F35" s="25"/>
      <c r="G35" s="21"/>
      <c r="H35" s="137"/>
      <c r="I35" s="21"/>
      <c r="J35" s="25"/>
      <c r="K35" s="16"/>
      <c r="L35" s="21"/>
      <c r="M35" s="25"/>
      <c r="N35" s="21">
        <f t="shared" si="2"/>
        <v>37116.745700000036</v>
      </c>
      <c r="O35" s="21">
        <f t="shared" si="3"/>
        <v>84984.396700000041</v>
      </c>
    </row>
    <row r="36" spans="1:15" ht="12" hidden="1" x14ac:dyDescent="0.2">
      <c r="A36" s="16"/>
      <c r="B36" s="22"/>
      <c r="C36" s="21"/>
      <c r="D36" s="137"/>
      <c r="E36" s="16"/>
      <c r="F36" s="25"/>
      <c r="G36" s="21"/>
      <c r="H36" s="137"/>
      <c r="I36" s="21"/>
      <c r="J36" s="25"/>
      <c r="K36" s="16"/>
      <c r="L36" s="21"/>
      <c r="M36" s="16"/>
      <c r="N36" s="21">
        <f t="shared" si="2"/>
        <v>37116.745700000036</v>
      </c>
      <c r="O36" s="21">
        <f t="shared" si="3"/>
        <v>84984.396700000041</v>
      </c>
    </row>
    <row r="37" spans="1:15" ht="12" hidden="1" x14ac:dyDescent="0.2">
      <c r="A37" s="16"/>
      <c r="B37" s="22"/>
      <c r="C37" s="21"/>
      <c r="D37" s="137"/>
      <c r="E37" s="16"/>
      <c r="F37" s="25"/>
      <c r="G37" s="21"/>
      <c r="H37" s="137"/>
      <c r="I37" s="21"/>
      <c r="J37" s="25"/>
      <c r="K37" s="16"/>
      <c r="L37" s="21"/>
      <c r="M37" s="25"/>
      <c r="N37" s="21">
        <f t="shared" si="2"/>
        <v>37116.745700000036</v>
      </c>
      <c r="O37" s="21">
        <f t="shared" si="3"/>
        <v>84984.396700000041</v>
      </c>
    </row>
    <row r="38" spans="1:15" ht="12" hidden="1" x14ac:dyDescent="0.2">
      <c r="A38" s="16"/>
      <c r="B38" s="22"/>
      <c r="C38" s="21"/>
      <c r="D38" s="137"/>
      <c r="E38" s="16"/>
      <c r="F38" s="25"/>
      <c r="G38" s="21"/>
      <c r="H38" s="137"/>
      <c r="I38" s="21"/>
      <c r="J38" s="25"/>
      <c r="K38" s="16"/>
      <c r="L38" s="21"/>
      <c r="M38" s="25"/>
      <c r="N38" s="21">
        <f t="shared" si="2"/>
        <v>37116.745700000036</v>
      </c>
      <c r="O38" s="21">
        <f t="shared" si="3"/>
        <v>84984.396700000041</v>
      </c>
    </row>
    <row r="39" spans="1:15" ht="12" hidden="1" x14ac:dyDescent="0.2">
      <c r="A39" s="16"/>
      <c r="B39" s="22"/>
      <c r="C39" s="21"/>
      <c r="D39" s="137"/>
      <c r="E39" s="16"/>
      <c r="F39" s="25"/>
      <c r="G39" s="21"/>
      <c r="H39" s="137"/>
      <c r="I39" s="21"/>
      <c r="J39" s="25"/>
      <c r="K39" s="16"/>
      <c r="L39" s="21"/>
      <c r="M39" s="16"/>
      <c r="N39" s="21">
        <f t="shared" si="2"/>
        <v>37116.745700000036</v>
      </c>
      <c r="O39" s="21">
        <f t="shared" si="3"/>
        <v>84984.396700000041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16"/>
      <c r="K40" s="16"/>
      <c r="L40" s="21"/>
      <c r="M40" s="16"/>
      <c r="N40" s="21">
        <f t="shared" si="2"/>
        <v>37116.745700000036</v>
      </c>
      <c r="O40" s="21">
        <f t="shared" si="3"/>
        <v>84984.396700000041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16"/>
      <c r="K41" s="16"/>
      <c r="L41" s="21"/>
      <c r="M41" s="25"/>
      <c r="N41" s="21">
        <f t="shared" si="2"/>
        <v>37116.745700000036</v>
      </c>
      <c r="O41" s="21">
        <f t="shared" si="3"/>
        <v>84984.396700000041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2"/>
        <v>37116.745700000036</v>
      </c>
      <c r="O42" s="21">
        <f t="shared" si="3"/>
        <v>84984.396700000041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37116.745700000036</v>
      </c>
      <c r="O43" s="21">
        <f t="shared" si="3"/>
        <v>84984.396700000041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37116.745700000036</v>
      </c>
      <c r="O44" s="21">
        <f t="shared" si="3"/>
        <v>84984.396700000041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16"/>
      <c r="N45" s="21">
        <f t="shared" si="2"/>
        <v>37116.745700000036</v>
      </c>
      <c r="O45" s="21">
        <f t="shared" si="3"/>
        <v>84984.396700000041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37116.745700000036</v>
      </c>
      <c r="O46" s="21">
        <f t="shared" si="3"/>
        <v>84984.396700000041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37116.745700000036</v>
      </c>
      <c r="O47" s="21">
        <f t="shared" si="3"/>
        <v>84984.396700000041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37116.745700000036</v>
      </c>
      <c r="O48" s="21">
        <f t="shared" si="3"/>
        <v>84984.396700000041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37116.745700000036</v>
      </c>
      <c r="O49" s="21">
        <f t="shared" si="3"/>
        <v>84984.396700000041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37116.745700000036</v>
      </c>
      <c r="O50" s="21">
        <f t="shared" si="3"/>
        <v>84984.396700000041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37116.745700000036</v>
      </c>
      <c r="O51" s="21">
        <f t="shared" si="3"/>
        <v>84984.396700000041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2"/>
        <v>37116.745700000036</v>
      </c>
      <c r="O52" s="21">
        <f t="shared" si="3"/>
        <v>84984.396700000041</v>
      </c>
    </row>
    <row r="53" spans="1:16" x14ac:dyDescent="0.15">
      <c r="A53" s="32"/>
      <c r="B53" s="32"/>
      <c r="C53" s="33">
        <f>SUM(C7:C45)</f>
        <v>96860.94670000003</v>
      </c>
      <c r="D53" s="32"/>
      <c r="E53" s="32"/>
      <c r="F53" s="32"/>
      <c r="G53" s="33">
        <f>SUM(G7:G51)</f>
        <v>0</v>
      </c>
      <c r="H53" s="34"/>
      <c r="I53" s="33">
        <f>SUM(I7:I51)</f>
        <v>11876.549999999996</v>
      </c>
      <c r="J53" s="32"/>
      <c r="K53" s="32"/>
      <c r="L53" s="33">
        <f>SUM(L9:L51)</f>
        <v>0</v>
      </c>
      <c r="M53" s="32"/>
      <c r="N53" s="35"/>
      <c r="O53" s="36">
        <f>C53+G53-I53-L53</f>
        <v>84984.396700000041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11876.549999999996</v>
      </c>
      <c r="M54" s="55"/>
      <c r="N54" s="47">
        <f>+N52</f>
        <v>37116.745700000036</v>
      </c>
      <c r="O54" s="48" t="s">
        <v>905</v>
      </c>
    </row>
    <row r="55" spans="1:16" x14ac:dyDescent="0.15">
      <c r="A55" s="49"/>
      <c r="B55" s="140"/>
      <c r="C55" s="54"/>
      <c r="D55" s="140"/>
      <c r="E55" s="39"/>
      <c r="F55" s="40"/>
      <c r="G55" s="41"/>
      <c r="H55" s="42"/>
      <c r="I55" s="43"/>
      <c r="J55" s="52"/>
      <c r="K55" s="52"/>
      <c r="L55" s="46"/>
      <c r="M55" s="44"/>
      <c r="N55" s="47">
        <v>15942.277</v>
      </c>
      <c r="O55" s="48" t="s">
        <v>908</v>
      </c>
    </row>
    <row r="56" spans="1:16" x14ac:dyDescent="0.15">
      <c r="A56" s="38"/>
      <c r="B56" s="140"/>
      <c r="C56" s="140"/>
      <c r="D56" s="140"/>
      <c r="E56" s="39"/>
      <c r="F56" s="40"/>
      <c r="G56" s="41"/>
      <c r="H56" s="42"/>
      <c r="I56" s="9"/>
      <c r="J56" s="52"/>
      <c r="K56" s="52"/>
      <c r="L56" s="46"/>
      <c r="M56" s="44"/>
      <c r="N56" s="47">
        <v>31925.374</v>
      </c>
      <c r="O56" s="48" t="s">
        <v>913</v>
      </c>
    </row>
    <row r="57" spans="1:16" x14ac:dyDescent="0.15">
      <c r="A57" s="38"/>
      <c r="B57" s="49"/>
      <c r="C57" s="101"/>
      <c r="D57" s="101"/>
      <c r="E57" s="49"/>
      <c r="F57" s="49"/>
      <c r="G57" s="40"/>
      <c r="H57" s="42"/>
      <c r="I57" s="9"/>
      <c r="J57" s="52"/>
      <c r="K57" s="52"/>
      <c r="L57" s="46"/>
      <c r="M57" s="44"/>
      <c r="N57" s="47"/>
      <c r="O57" s="48"/>
    </row>
    <row r="58" spans="1:16" ht="11.25" customHeight="1" x14ac:dyDescent="0.15">
      <c r="A58" s="49"/>
      <c r="B58" s="43"/>
      <c r="C58" s="57"/>
      <c r="D58" s="58"/>
      <c r="E58" s="58"/>
      <c r="F58" s="58"/>
      <c r="G58" s="59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84984.396700000041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16" activePane="bottomLeft" state="frozen"/>
      <selection pane="bottomLeft" activeCell="M54" sqref="M5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915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883</v>
      </c>
      <c r="B7" s="17"/>
      <c r="C7" s="18">
        <v>4701.2443000000358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4701.2443000000358</v>
      </c>
      <c r="O7" s="18">
        <f>+C53</f>
        <v>108523.46330000003</v>
      </c>
    </row>
    <row r="8" spans="1:15" ht="12" x14ac:dyDescent="0.2">
      <c r="A8" s="16" t="s">
        <v>904</v>
      </c>
      <c r="B8" s="22"/>
      <c r="C8" s="21">
        <v>15938.29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4701.2443000000358</v>
      </c>
      <c r="O8" s="21">
        <f t="shared" ref="O8:O9" si="0">O7+G8-I8-L8</f>
        <v>108523.46330000003</v>
      </c>
    </row>
    <row r="9" spans="1:15" ht="12" x14ac:dyDescent="0.2">
      <c r="A9" s="16" t="s">
        <v>905</v>
      </c>
      <c r="B9" s="22"/>
      <c r="C9" s="21">
        <v>40016.277999999998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4701.2443000000358</v>
      </c>
      <c r="O9" s="21">
        <f t="shared" si="0"/>
        <v>108523.46330000003</v>
      </c>
    </row>
    <row r="10" spans="1:15" ht="12" x14ac:dyDescent="0.2">
      <c r="A10" s="16" t="s">
        <v>908</v>
      </c>
      <c r="B10" s="22"/>
      <c r="C10" s="21">
        <v>15942.277</v>
      </c>
      <c r="D10" s="137"/>
      <c r="E10" s="16"/>
      <c r="F10" s="25"/>
      <c r="G10" s="21"/>
      <c r="H10" s="137"/>
      <c r="I10" s="21"/>
      <c r="J10" s="16"/>
      <c r="K10" s="16"/>
      <c r="L10" s="21"/>
      <c r="M10" s="16"/>
      <c r="N10" s="21">
        <f t="shared" ref="N10:N52" si="2">+N9-I10-L10</f>
        <v>4701.2443000000358</v>
      </c>
      <c r="O10" s="21">
        <f t="shared" ref="O10:O52" si="3">O9+G10-I10-L10</f>
        <v>108523.46330000003</v>
      </c>
    </row>
    <row r="11" spans="1:15" ht="12" x14ac:dyDescent="0.2">
      <c r="A11" s="16" t="s">
        <v>913</v>
      </c>
      <c r="B11" s="22"/>
      <c r="C11" s="21">
        <v>31925.374</v>
      </c>
      <c r="D11" s="137"/>
      <c r="E11" s="16"/>
      <c r="F11" s="16"/>
      <c r="G11" s="21"/>
      <c r="H11" s="137"/>
      <c r="I11" s="21"/>
      <c r="J11" s="16"/>
      <c r="K11" s="16"/>
      <c r="L11" s="21"/>
      <c r="M11" s="16"/>
      <c r="N11" s="21">
        <f t="shared" si="2"/>
        <v>4701.2443000000358</v>
      </c>
      <c r="O11" s="21">
        <f t="shared" si="3"/>
        <v>108523.46330000003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>
        <v>41617</v>
      </c>
      <c r="I12" s="21">
        <v>935.69</v>
      </c>
      <c r="J12" s="16" t="s">
        <v>883</v>
      </c>
      <c r="K12" s="16"/>
      <c r="L12" s="21"/>
      <c r="M12" s="16"/>
      <c r="N12" s="21">
        <f t="shared" si="2"/>
        <v>3765.5543000000357</v>
      </c>
      <c r="O12" s="21">
        <f t="shared" si="3"/>
        <v>107587.77330000003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41625</v>
      </c>
      <c r="I13" s="21">
        <v>3055.31</v>
      </c>
      <c r="J13" s="16" t="s">
        <v>883</v>
      </c>
      <c r="K13" s="16"/>
      <c r="L13" s="21"/>
      <c r="M13" s="16"/>
      <c r="N13" s="21">
        <f t="shared" si="2"/>
        <v>710.24430000003576</v>
      </c>
      <c r="O13" s="21">
        <f t="shared" si="3"/>
        <v>104532.46330000003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41626</v>
      </c>
      <c r="I14" s="21">
        <v>584.47</v>
      </c>
      <c r="J14" s="16" t="s">
        <v>883</v>
      </c>
      <c r="K14" s="16"/>
      <c r="L14" s="21"/>
      <c r="M14" s="16"/>
      <c r="N14" s="21">
        <f t="shared" si="2"/>
        <v>125.77430000003574</v>
      </c>
      <c r="O14" s="21">
        <f t="shared" si="3"/>
        <v>103947.99330000003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41627</v>
      </c>
      <c r="I15" s="21">
        <v>125.77430000003574</v>
      </c>
      <c r="J15" s="16" t="s">
        <v>883</v>
      </c>
      <c r="K15" s="16"/>
      <c r="L15" s="21"/>
      <c r="M15" s="16"/>
      <c r="N15" s="21">
        <f t="shared" si="2"/>
        <v>0</v>
      </c>
      <c r="O15" s="21">
        <f t="shared" si="3"/>
        <v>103822.219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41627</v>
      </c>
      <c r="I16" s="21">
        <v>521.72569999996404</v>
      </c>
      <c r="J16" s="16" t="s">
        <v>904</v>
      </c>
      <c r="K16" s="16"/>
      <c r="L16" s="21"/>
      <c r="M16" s="16"/>
      <c r="N16" s="21">
        <f>C8+N15-I16-L16</f>
        <v>15416.564300000036</v>
      </c>
      <c r="O16" s="21">
        <f t="shared" si="3"/>
        <v>103300.49330000003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41629</v>
      </c>
      <c r="I17" s="21">
        <v>273.40660000000003</v>
      </c>
      <c r="J17" s="16" t="s">
        <v>904</v>
      </c>
      <c r="K17" s="16"/>
      <c r="L17" s="21"/>
      <c r="M17" s="16"/>
      <c r="N17" s="21">
        <f t="shared" si="2"/>
        <v>15143.157700000036</v>
      </c>
      <c r="O17" s="21">
        <f t="shared" si="3"/>
        <v>103027.08670000003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41631</v>
      </c>
      <c r="I18" s="21">
        <v>1276.18</v>
      </c>
      <c r="J18" s="16" t="s">
        <v>904</v>
      </c>
      <c r="K18" s="16"/>
      <c r="L18" s="21"/>
      <c r="M18" s="16"/>
      <c r="N18" s="21">
        <f t="shared" si="2"/>
        <v>13866.977700000036</v>
      </c>
      <c r="O18" s="21">
        <f t="shared" si="3"/>
        <v>101750.90670000004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41632</v>
      </c>
      <c r="I19" s="21">
        <v>653.16999999999996</v>
      </c>
      <c r="J19" s="16" t="s">
        <v>904</v>
      </c>
      <c r="K19" s="16"/>
      <c r="L19" s="21"/>
      <c r="M19" s="16"/>
      <c r="N19" s="21">
        <f t="shared" si="2"/>
        <v>13213.807700000036</v>
      </c>
      <c r="O19" s="21">
        <f t="shared" si="3"/>
        <v>101097.73670000004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41633</v>
      </c>
      <c r="I20" s="21">
        <v>415.59</v>
      </c>
      <c r="J20" s="16" t="s">
        <v>904</v>
      </c>
      <c r="K20" s="16"/>
      <c r="L20" s="21"/>
      <c r="M20" s="16"/>
      <c r="N20" s="21">
        <f t="shared" si="2"/>
        <v>12798.217700000036</v>
      </c>
      <c r="O20" s="21">
        <f t="shared" si="3"/>
        <v>100682.14670000004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41633</v>
      </c>
      <c r="I21" s="21">
        <v>46.4</v>
      </c>
      <c r="J21" s="16" t="s">
        <v>904</v>
      </c>
      <c r="K21" s="16"/>
      <c r="L21" s="21"/>
      <c r="M21" s="16"/>
      <c r="N21" s="21">
        <f t="shared" si="2"/>
        <v>12751.817700000036</v>
      </c>
      <c r="O21" s="21">
        <f t="shared" si="3"/>
        <v>100635.74670000005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41635</v>
      </c>
      <c r="I22" s="21">
        <v>3547.31</v>
      </c>
      <c r="J22" s="16" t="s">
        <v>904</v>
      </c>
      <c r="K22" s="16"/>
      <c r="L22" s="21"/>
      <c r="M22" s="16"/>
      <c r="N22" s="21">
        <f t="shared" si="2"/>
        <v>9204.5077000000365</v>
      </c>
      <c r="O22" s="21">
        <f t="shared" si="3"/>
        <v>97088.436700000049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>
        <v>41638</v>
      </c>
      <c r="I23" s="21">
        <v>227.49</v>
      </c>
      <c r="J23" s="16" t="s">
        <v>904</v>
      </c>
      <c r="K23" s="16"/>
      <c r="L23" s="21"/>
      <c r="M23" s="16"/>
      <c r="N23" s="21">
        <f t="shared" si="2"/>
        <v>8977.0177000000367</v>
      </c>
      <c r="O23" s="21">
        <f t="shared" si="3"/>
        <v>96860.946700000044</v>
      </c>
    </row>
    <row r="24" spans="1:15" ht="12" hidden="1" x14ac:dyDescent="0.2">
      <c r="A24" s="16"/>
      <c r="B24" s="22"/>
      <c r="C24" s="21"/>
      <c r="D24" s="137"/>
      <c r="E24" s="16"/>
      <c r="F24" s="25"/>
      <c r="G24" s="21"/>
      <c r="H24" s="137"/>
      <c r="I24" s="21"/>
      <c r="J24" s="16"/>
      <c r="K24" s="16"/>
      <c r="L24" s="21"/>
      <c r="M24" s="16"/>
      <c r="N24" s="21">
        <f t="shared" si="2"/>
        <v>8977.0177000000367</v>
      </c>
      <c r="O24" s="21">
        <f t="shared" si="3"/>
        <v>96860.946700000044</v>
      </c>
    </row>
    <row r="25" spans="1:15" ht="12" hidden="1" x14ac:dyDescent="0.2">
      <c r="A25" s="16"/>
      <c r="B25" s="22"/>
      <c r="C25" s="21"/>
      <c r="D25" s="137"/>
      <c r="E25" s="16"/>
      <c r="F25" s="25"/>
      <c r="G25" s="21"/>
      <c r="H25" s="137"/>
      <c r="I25" s="21"/>
      <c r="J25" s="16"/>
      <c r="K25" s="16"/>
      <c r="L25" s="21"/>
      <c r="M25" s="25"/>
      <c r="N25" s="21">
        <f t="shared" si="2"/>
        <v>8977.0177000000367</v>
      </c>
      <c r="O25" s="21">
        <f t="shared" si="3"/>
        <v>96860.946700000044</v>
      </c>
    </row>
    <row r="26" spans="1:15" ht="12" hidden="1" x14ac:dyDescent="0.2">
      <c r="A26" s="16"/>
      <c r="B26" s="22"/>
      <c r="C26" s="21"/>
      <c r="D26" s="137"/>
      <c r="E26" s="16"/>
      <c r="F26" s="25"/>
      <c r="G26" s="21"/>
      <c r="H26" s="137"/>
      <c r="I26" s="21"/>
      <c r="J26" s="16"/>
      <c r="K26" s="16"/>
      <c r="L26" s="21"/>
      <c r="M26" s="16"/>
      <c r="N26" s="21">
        <f t="shared" si="2"/>
        <v>8977.0177000000367</v>
      </c>
      <c r="O26" s="21">
        <f t="shared" si="3"/>
        <v>96860.946700000044</v>
      </c>
    </row>
    <row r="27" spans="1:15" ht="12" hidden="1" x14ac:dyDescent="0.2">
      <c r="A27" s="16"/>
      <c r="B27" s="22"/>
      <c r="C27" s="21"/>
      <c r="D27" s="137"/>
      <c r="E27" s="16"/>
      <c r="F27" s="25"/>
      <c r="G27" s="21"/>
      <c r="H27" s="137"/>
      <c r="I27" s="21"/>
      <c r="J27" s="16"/>
      <c r="K27" s="16"/>
      <c r="L27" s="21"/>
      <c r="M27" s="16"/>
      <c r="N27" s="21">
        <f t="shared" si="2"/>
        <v>8977.0177000000367</v>
      </c>
      <c r="O27" s="21">
        <f t="shared" si="3"/>
        <v>96860.946700000044</v>
      </c>
    </row>
    <row r="28" spans="1:15" ht="12" hidden="1" x14ac:dyDescent="0.2">
      <c r="A28" s="16"/>
      <c r="B28" s="22"/>
      <c r="C28" s="21"/>
      <c r="D28" s="137"/>
      <c r="E28" s="16"/>
      <c r="F28" s="25"/>
      <c r="G28" s="21"/>
      <c r="H28" s="137"/>
      <c r="I28" s="21"/>
      <c r="J28" s="16"/>
      <c r="K28" s="16"/>
      <c r="L28" s="21"/>
      <c r="M28" s="16"/>
      <c r="N28" s="21">
        <f t="shared" si="2"/>
        <v>8977.0177000000367</v>
      </c>
      <c r="O28" s="21">
        <f t="shared" si="3"/>
        <v>96860.946700000044</v>
      </c>
    </row>
    <row r="29" spans="1:15" ht="12" hidden="1" x14ac:dyDescent="0.2">
      <c r="A29" s="16"/>
      <c r="B29" s="22"/>
      <c r="C29" s="21"/>
      <c r="D29" s="137"/>
      <c r="E29" s="16"/>
      <c r="F29" s="25"/>
      <c r="G29" s="21"/>
      <c r="H29" s="137"/>
      <c r="I29" s="21"/>
      <c r="J29" s="16"/>
      <c r="K29" s="16"/>
      <c r="L29" s="21"/>
      <c r="M29" s="16"/>
      <c r="N29" s="21">
        <f t="shared" si="2"/>
        <v>8977.0177000000367</v>
      </c>
      <c r="O29" s="21">
        <f t="shared" si="3"/>
        <v>96860.946700000044</v>
      </c>
    </row>
    <row r="30" spans="1:15" ht="12" hidden="1" x14ac:dyDescent="0.2">
      <c r="A30" s="16"/>
      <c r="B30" s="22"/>
      <c r="C30" s="21"/>
      <c r="D30" s="137"/>
      <c r="E30" s="16"/>
      <c r="F30" s="25"/>
      <c r="G30" s="21"/>
      <c r="H30" s="137"/>
      <c r="I30" s="21"/>
      <c r="J30" s="16"/>
      <c r="K30" s="16"/>
      <c r="L30" s="21"/>
      <c r="M30" s="16"/>
      <c r="N30" s="21">
        <f t="shared" si="2"/>
        <v>8977.0177000000367</v>
      </c>
      <c r="O30" s="21">
        <f t="shared" si="3"/>
        <v>96860.946700000044</v>
      </c>
    </row>
    <row r="31" spans="1:15" ht="12" hidden="1" x14ac:dyDescent="0.2">
      <c r="A31" s="16"/>
      <c r="B31" s="22"/>
      <c r="C31" s="21"/>
      <c r="D31" s="137"/>
      <c r="E31" s="16"/>
      <c r="F31" s="25"/>
      <c r="G31" s="21"/>
      <c r="H31" s="137"/>
      <c r="I31" s="21"/>
      <c r="J31" s="25"/>
      <c r="K31" s="16"/>
      <c r="L31" s="21"/>
      <c r="M31" s="16"/>
      <c r="N31" s="21">
        <f t="shared" si="2"/>
        <v>8977.0177000000367</v>
      </c>
      <c r="O31" s="21">
        <f t="shared" si="3"/>
        <v>96860.946700000044</v>
      </c>
    </row>
    <row r="32" spans="1:15" ht="12" hidden="1" x14ac:dyDescent="0.2">
      <c r="A32" s="16"/>
      <c r="B32" s="22"/>
      <c r="C32" s="21"/>
      <c r="D32" s="137"/>
      <c r="E32" s="16"/>
      <c r="F32" s="16"/>
      <c r="G32" s="21"/>
      <c r="H32" s="137"/>
      <c r="I32" s="21"/>
      <c r="J32" s="25"/>
      <c r="K32" s="16"/>
      <c r="L32" s="21"/>
      <c r="M32" s="25"/>
      <c r="N32" s="21">
        <f t="shared" si="2"/>
        <v>8977.0177000000367</v>
      </c>
      <c r="O32" s="21">
        <f t="shared" si="3"/>
        <v>96860.946700000044</v>
      </c>
    </row>
    <row r="33" spans="1:15" ht="12" hidden="1" x14ac:dyDescent="0.2">
      <c r="A33" s="16"/>
      <c r="B33" s="22"/>
      <c r="C33" s="21"/>
      <c r="D33" s="137"/>
      <c r="E33" s="16"/>
      <c r="F33" s="25"/>
      <c r="G33" s="21"/>
      <c r="H33" s="137"/>
      <c r="I33" s="21"/>
      <c r="J33" s="25"/>
      <c r="K33" s="16"/>
      <c r="L33" s="21"/>
      <c r="M33" s="25"/>
      <c r="N33" s="21">
        <f t="shared" si="2"/>
        <v>8977.0177000000367</v>
      </c>
      <c r="O33" s="21">
        <f t="shared" si="3"/>
        <v>96860.946700000044</v>
      </c>
    </row>
    <row r="34" spans="1:15" ht="12" hidden="1" x14ac:dyDescent="0.2">
      <c r="A34" s="16"/>
      <c r="B34" s="22"/>
      <c r="C34" s="21"/>
      <c r="D34" s="137"/>
      <c r="E34" s="16"/>
      <c r="F34" s="25"/>
      <c r="G34" s="21"/>
      <c r="H34" s="137"/>
      <c r="I34" s="21"/>
      <c r="J34" s="25"/>
      <c r="K34" s="16"/>
      <c r="L34" s="21"/>
      <c r="M34" s="16"/>
      <c r="N34" s="21">
        <f t="shared" si="2"/>
        <v>8977.0177000000367</v>
      </c>
      <c r="O34" s="21">
        <f t="shared" si="3"/>
        <v>96860.946700000044</v>
      </c>
    </row>
    <row r="35" spans="1:15" ht="12" hidden="1" x14ac:dyDescent="0.2">
      <c r="A35" s="16"/>
      <c r="B35" s="22"/>
      <c r="C35" s="21"/>
      <c r="D35" s="137"/>
      <c r="E35" s="16"/>
      <c r="F35" s="25"/>
      <c r="G35" s="21"/>
      <c r="H35" s="137"/>
      <c r="I35" s="21"/>
      <c r="J35" s="25"/>
      <c r="K35" s="16"/>
      <c r="L35" s="21"/>
      <c r="M35" s="25"/>
      <c r="N35" s="21">
        <f t="shared" si="2"/>
        <v>8977.0177000000367</v>
      </c>
      <c r="O35" s="21">
        <f t="shared" si="3"/>
        <v>96860.946700000044</v>
      </c>
    </row>
    <row r="36" spans="1:15" ht="12" hidden="1" x14ac:dyDescent="0.2">
      <c r="A36" s="16"/>
      <c r="B36" s="22"/>
      <c r="C36" s="21"/>
      <c r="D36" s="137"/>
      <c r="E36" s="16"/>
      <c r="F36" s="25"/>
      <c r="G36" s="21"/>
      <c r="H36" s="137"/>
      <c r="I36" s="21"/>
      <c r="J36" s="25"/>
      <c r="K36" s="16"/>
      <c r="L36" s="21"/>
      <c r="M36" s="16"/>
      <c r="N36" s="21">
        <f t="shared" si="2"/>
        <v>8977.0177000000367</v>
      </c>
      <c r="O36" s="21">
        <f t="shared" si="3"/>
        <v>96860.946700000044</v>
      </c>
    </row>
    <row r="37" spans="1:15" ht="12" hidden="1" x14ac:dyDescent="0.2">
      <c r="A37" s="16"/>
      <c r="B37" s="22"/>
      <c r="C37" s="21"/>
      <c r="D37" s="137"/>
      <c r="E37" s="16"/>
      <c r="F37" s="25"/>
      <c r="G37" s="21"/>
      <c r="H37" s="137"/>
      <c r="I37" s="21"/>
      <c r="J37" s="25"/>
      <c r="K37" s="16"/>
      <c r="L37" s="21"/>
      <c r="M37" s="25"/>
      <c r="N37" s="21">
        <f t="shared" si="2"/>
        <v>8977.0177000000367</v>
      </c>
      <c r="O37" s="21">
        <f t="shared" si="3"/>
        <v>96860.946700000044</v>
      </c>
    </row>
    <row r="38" spans="1:15" ht="12" hidden="1" x14ac:dyDescent="0.2">
      <c r="A38" s="16"/>
      <c r="B38" s="22"/>
      <c r="C38" s="21"/>
      <c r="D38" s="137"/>
      <c r="E38" s="16"/>
      <c r="F38" s="25"/>
      <c r="G38" s="21"/>
      <c r="H38" s="137"/>
      <c r="I38" s="21"/>
      <c r="J38" s="25"/>
      <c r="K38" s="16"/>
      <c r="L38" s="21"/>
      <c r="M38" s="25"/>
      <c r="N38" s="21">
        <f t="shared" si="2"/>
        <v>8977.0177000000367</v>
      </c>
      <c r="O38" s="21">
        <f t="shared" si="3"/>
        <v>96860.946700000044</v>
      </c>
    </row>
    <row r="39" spans="1:15" ht="12" hidden="1" x14ac:dyDescent="0.2">
      <c r="A39" s="16"/>
      <c r="B39" s="22"/>
      <c r="C39" s="21"/>
      <c r="D39" s="137"/>
      <c r="E39" s="16"/>
      <c r="F39" s="25"/>
      <c r="G39" s="21"/>
      <c r="H39" s="137"/>
      <c r="I39" s="21"/>
      <c r="J39" s="25"/>
      <c r="K39" s="16"/>
      <c r="L39" s="21"/>
      <c r="M39" s="16"/>
      <c r="N39" s="21">
        <f t="shared" si="2"/>
        <v>8977.0177000000367</v>
      </c>
      <c r="O39" s="21">
        <f t="shared" si="3"/>
        <v>96860.946700000044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16"/>
      <c r="K40" s="16"/>
      <c r="L40" s="21"/>
      <c r="M40" s="16"/>
      <c r="N40" s="21">
        <f t="shared" si="2"/>
        <v>8977.0177000000367</v>
      </c>
      <c r="O40" s="21">
        <f t="shared" si="3"/>
        <v>96860.946700000044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16"/>
      <c r="K41" s="16"/>
      <c r="L41" s="21"/>
      <c r="M41" s="25"/>
      <c r="N41" s="21">
        <f t="shared" si="2"/>
        <v>8977.0177000000367</v>
      </c>
      <c r="O41" s="21">
        <f t="shared" si="3"/>
        <v>96860.946700000044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2"/>
        <v>8977.0177000000367</v>
      </c>
      <c r="O42" s="21">
        <f t="shared" si="3"/>
        <v>96860.946700000044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8977.0177000000367</v>
      </c>
      <c r="O43" s="21">
        <f t="shared" si="3"/>
        <v>96860.946700000044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8977.0177000000367</v>
      </c>
      <c r="O44" s="21">
        <f t="shared" si="3"/>
        <v>96860.946700000044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16"/>
      <c r="N45" s="21">
        <f t="shared" si="2"/>
        <v>8977.0177000000367</v>
      </c>
      <c r="O45" s="21">
        <f t="shared" si="3"/>
        <v>96860.946700000044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8977.0177000000367</v>
      </c>
      <c r="O46" s="21">
        <f t="shared" si="3"/>
        <v>96860.946700000044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8977.0177000000367</v>
      </c>
      <c r="O47" s="21">
        <f t="shared" si="3"/>
        <v>96860.946700000044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8977.0177000000367</v>
      </c>
      <c r="O48" s="21">
        <f t="shared" si="3"/>
        <v>96860.946700000044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8977.0177000000367</v>
      </c>
      <c r="O49" s="21">
        <f t="shared" si="3"/>
        <v>96860.946700000044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8977.0177000000367</v>
      </c>
      <c r="O50" s="21">
        <f t="shared" si="3"/>
        <v>96860.946700000044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8977.0177000000367</v>
      </c>
      <c r="O51" s="21">
        <f t="shared" si="3"/>
        <v>96860.946700000044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2"/>
        <v>8977.0177000000367</v>
      </c>
      <c r="O52" s="21">
        <f t="shared" si="3"/>
        <v>96860.946700000044</v>
      </c>
    </row>
    <row r="53" spans="1:16" x14ac:dyDescent="0.15">
      <c r="A53" s="32"/>
      <c r="B53" s="32"/>
      <c r="C53" s="33">
        <f>SUM(C7:C45)</f>
        <v>108523.46330000003</v>
      </c>
      <c r="D53" s="32"/>
      <c r="E53" s="32"/>
      <c r="F53" s="32"/>
      <c r="G53" s="33">
        <f>SUM(G7:G51)</f>
        <v>0</v>
      </c>
      <c r="H53" s="34"/>
      <c r="I53" s="33">
        <f>SUM(I7:I51)</f>
        <v>11662.516599999999</v>
      </c>
      <c r="J53" s="32"/>
      <c r="K53" s="32"/>
      <c r="L53" s="33">
        <f>SUM(L9:L51)</f>
        <v>0</v>
      </c>
      <c r="M53" s="32"/>
      <c r="N53" s="35"/>
      <c r="O53" s="36">
        <f>C53+G53-I53-L53</f>
        <v>96860.94670000003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11662.516599999999</v>
      </c>
      <c r="M54" s="55"/>
      <c r="N54" s="47">
        <f>+N52</f>
        <v>8977.0177000000367</v>
      </c>
      <c r="O54" s="48" t="s">
        <v>904</v>
      </c>
    </row>
    <row r="55" spans="1:16" x14ac:dyDescent="0.15">
      <c r="A55" s="49"/>
      <c r="B55" s="139"/>
      <c r="C55" s="54"/>
      <c r="D55" s="139"/>
      <c r="E55" s="39"/>
      <c r="F55" s="40"/>
      <c r="G55" s="41"/>
      <c r="H55" s="42"/>
      <c r="I55" s="43"/>
      <c r="J55" s="52"/>
      <c r="K55" s="52"/>
      <c r="L55" s="46"/>
      <c r="M55" s="44"/>
      <c r="N55" s="47">
        <v>40016.277999999998</v>
      </c>
      <c r="O55" s="48" t="s">
        <v>905</v>
      </c>
    </row>
    <row r="56" spans="1:16" x14ac:dyDescent="0.15">
      <c r="A56" s="38"/>
      <c r="B56" s="139"/>
      <c r="C56" s="139"/>
      <c r="D56" s="139"/>
      <c r="E56" s="39"/>
      <c r="F56" s="40"/>
      <c r="G56" s="41"/>
      <c r="H56" s="42"/>
      <c r="I56" s="9"/>
      <c r="J56" s="52"/>
      <c r="K56" s="52"/>
      <c r="L56" s="46"/>
      <c r="M56" s="44"/>
      <c r="N56" s="47">
        <v>15942.277</v>
      </c>
      <c r="O56" s="48" t="s">
        <v>908</v>
      </c>
    </row>
    <row r="57" spans="1:16" x14ac:dyDescent="0.15">
      <c r="A57" s="38"/>
      <c r="B57" s="49"/>
      <c r="C57" s="101"/>
      <c r="D57" s="101"/>
      <c r="E57" s="49"/>
      <c r="F57" s="49"/>
      <c r="G57" s="40"/>
      <c r="H57" s="42"/>
      <c r="I57" s="9"/>
      <c r="J57" s="52"/>
      <c r="K57" s="52"/>
      <c r="L57" s="46"/>
      <c r="M57" s="44"/>
      <c r="N57" s="47">
        <v>31925.374</v>
      </c>
      <c r="O57" s="48" t="s">
        <v>913</v>
      </c>
    </row>
    <row r="58" spans="1:16" ht="11.25" customHeight="1" x14ac:dyDescent="0.15">
      <c r="A58" s="49"/>
      <c r="B58" s="43"/>
      <c r="C58" s="57"/>
      <c r="D58" s="58"/>
      <c r="E58" s="58"/>
      <c r="F58" s="58"/>
      <c r="G58" s="59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96860.94670000003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11" activePane="bottomLeft" state="frozen"/>
      <selection pane="bottomLeft" activeCell="H55" sqref="H55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912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883</v>
      </c>
      <c r="B7" s="17"/>
      <c r="C7" s="18">
        <v>10927.314300000035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10927.314300000035</v>
      </c>
      <c r="O7" s="18">
        <f>+C53</f>
        <v>82824.159300000028</v>
      </c>
    </row>
    <row r="8" spans="1:15" ht="12" x14ac:dyDescent="0.2">
      <c r="A8" s="16" t="s">
        <v>904</v>
      </c>
      <c r="B8" s="22"/>
      <c r="C8" s="21">
        <v>15938.29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10927.314300000035</v>
      </c>
      <c r="O8" s="21">
        <f t="shared" ref="O8:O11" si="0">O7+G8-I8-L8</f>
        <v>82824.159300000028</v>
      </c>
    </row>
    <row r="9" spans="1:15" ht="12" x14ac:dyDescent="0.2">
      <c r="A9" s="16" t="s">
        <v>905</v>
      </c>
      <c r="B9" s="22"/>
      <c r="C9" s="21">
        <v>40016.277999999998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11" si="1">+N8-I9-L9</f>
        <v>10927.314300000035</v>
      </c>
      <c r="O9" s="21">
        <f t="shared" si="0"/>
        <v>82824.159300000028</v>
      </c>
    </row>
    <row r="10" spans="1:15" ht="12" x14ac:dyDescent="0.2">
      <c r="A10" s="16" t="s">
        <v>908</v>
      </c>
      <c r="B10" s="22"/>
      <c r="C10" s="21">
        <v>15942.277</v>
      </c>
      <c r="D10" s="137"/>
      <c r="E10" s="16"/>
      <c r="F10" s="25"/>
      <c r="G10" s="21"/>
      <c r="H10" s="137"/>
      <c r="I10" s="21"/>
      <c r="J10" s="16"/>
      <c r="K10" s="16"/>
      <c r="L10" s="21"/>
      <c r="M10" s="16"/>
      <c r="N10" s="21">
        <f t="shared" si="1"/>
        <v>10927.314300000035</v>
      </c>
      <c r="O10" s="21">
        <f t="shared" si="0"/>
        <v>82824.159300000028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/>
      <c r="I11" s="21"/>
      <c r="J11" s="16"/>
      <c r="K11" s="16"/>
      <c r="L11" s="21"/>
      <c r="M11" s="16"/>
      <c r="N11" s="21">
        <f t="shared" si="1"/>
        <v>10927.314300000035</v>
      </c>
      <c r="O11" s="21">
        <f t="shared" si="0"/>
        <v>82824.159300000028</v>
      </c>
    </row>
    <row r="12" spans="1:15" ht="12" x14ac:dyDescent="0.2">
      <c r="A12" s="16"/>
      <c r="B12" s="22"/>
      <c r="C12" s="21"/>
      <c r="D12" s="137">
        <v>41580</v>
      </c>
      <c r="E12" s="16" t="s">
        <v>32</v>
      </c>
      <c r="F12" s="25" t="s">
        <v>913</v>
      </c>
      <c r="G12" s="21">
        <v>31925.374</v>
      </c>
      <c r="H12" s="137">
        <v>41580</v>
      </c>
      <c r="I12" s="21">
        <v>511.17</v>
      </c>
      <c r="J12" s="16" t="s">
        <v>883</v>
      </c>
      <c r="K12" s="16"/>
      <c r="L12" s="21"/>
      <c r="M12" s="16"/>
      <c r="N12" s="21">
        <f t="shared" ref="N12:N52" si="2">+N11-I12-L12</f>
        <v>10416.144300000034</v>
      </c>
      <c r="O12" s="21">
        <f t="shared" ref="O12:O52" si="3">O11+G12-I12-L12</f>
        <v>114238.36330000003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41584</v>
      </c>
      <c r="I13" s="21">
        <v>401.65</v>
      </c>
      <c r="J13" s="16" t="s">
        <v>883</v>
      </c>
      <c r="K13" s="16"/>
      <c r="L13" s="21"/>
      <c r="M13" s="16"/>
      <c r="N13" s="21">
        <f t="shared" si="2"/>
        <v>10014.494300000035</v>
      </c>
      <c r="O13" s="21">
        <f t="shared" si="3"/>
        <v>113836.71330000003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41587</v>
      </c>
      <c r="I14" s="21">
        <v>257.94</v>
      </c>
      <c r="J14" s="16" t="s">
        <v>883</v>
      </c>
      <c r="K14" s="16"/>
      <c r="L14" s="21"/>
      <c r="M14" s="16"/>
      <c r="N14" s="21">
        <f t="shared" si="2"/>
        <v>9756.5543000000343</v>
      </c>
      <c r="O14" s="21">
        <f t="shared" si="3"/>
        <v>113578.77330000003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41593</v>
      </c>
      <c r="I15" s="21">
        <v>76.97</v>
      </c>
      <c r="J15" s="16" t="s">
        <v>883</v>
      </c>
      <c r="K15" s="16"/>
      <c r="L15" s="21"/>
      <c r="M15" s="16"/>
      <c r="N15" s="21">
        <f t="shared" si="2"/>
        <v>9679.584300000035</v>
      </c>
      <c r="O15" s="21">
        <f t="shared" si="3"/>
        <v>113501.80330000003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41600</v>
      </c>
      <c r="I16" s="21">
        <v>327.27</v>
      </c>
      <c r="J16" s="16" t="s">
        <v>883</v>
      </c>
      <c r="K16" s="16"/>
      <c r="L16" s="21"/>
      <c r="M16" s="16"/>
      <c r="N16" s="21">
        <f t="shared" si="2"/>
        <v>9352.3143000000346</v>
      </c>
      <c r="O16" s="21">
        <f t="shared" si="3"/>
        <v>113174.53330000002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41605</v>
      </c>
      <c r="I17" s="21"/>
      <c r="J17" s="16"/>
      <c r="K17" s="16" t="s">
        <v>914</v>
      </c>
      <c r="L17" s="21">
        <v>200.63</v>
      </c>
      <c r="M17" s="16" t="s">
        <v>883</v>
      </c>
      <c r="N17" s="21">
        <f t="shared" si="2"/>
        <v>9151.6843000000354</v>
      </c>
      <c r="O17" s="21">
        <f t="shared" si="3"/>
        <v>112973.90330000002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41605</v>
      </c>
      <c r="I18" s="21"/>
      <c r="J18" s="16"/>
      <c r="K18" s="16" t="s">
        <v>914</v>
      </c>
      <c r="L18" s="21">
        <v>580.82000000000005</v>
      </c>
      <c r="M18" s="16" t="s">
        <v>883</v>
      </c>
      <c r="N18" s="21">
        <f t="shared" si="2"/>
        <v>8570.8643000000357</v>
      </c>
      <c r="O18" s="21">
        <f t="shared" si="3"/>
        <v>112393.08330000001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41605</v>
      </c>
      <c r="I19" s="21"/>
      <c r="J19" s="16"/>
      <c r="K19" s="16" t="s">
        <v>914</v>
      </c>
      <c r="L19" s="21">
        <v>827.67</v>
      </c>
      <c r="M19" s="16" t="s">
        <v>883</v>
      </c>
      <c r="N19" s="21">
        <f t="shared" si="2"/>
        <v>7743.1943000000356</v>
      </c>
      <c r="O19" s="21">
        <f t="shared" si="3"/>
        <v>111565.41330000001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41605</v>
      </c>
      <c r="I20" s="21"/>
      <c r="J20" s="16"/>
      <c r="K20" s="16" t="s">
        <v>914</v>
      </c>
      <c r="L20" s="21">
        <v>566.78</v>
      </c>
      <c r="M20" s="16" t="s">
        <v>883</v>
      </c>
      <c r="N20" s="21">
        <f t="shared" si="2"/>
        <v>7176.4143000000358</v>
      </c>
      <c r="O20" s="21">
        <f t="shared" si="3"/>
        <v>110998.63330000002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41606</v>
      </c>
      <c r="I21" s="21">
        <v>984.8</v>
      </c>
      <c r="J21" s="16" t="s">
        <v>883</v>
      </c>
      <c r="K21" s="16"/>
      <c r="L21" s="21"/>
      <c r="M21" s="16"/>
      <c r="N21" s="21">
        <f t="shared" si="2"/>
        <v>6191.6143000000357</v>
      </c>
      <c r="O21" s="21">
        <f t="shared" si="3"/>
        <v>110013.83330000001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41607</v>
      </c>
      <c r="I22" s="21">
        <v>1490.37</v>
      </c>
      <c r="J22" s="16" t="s">
        <v>883</v>
      </c>
      <c r="K22" s="16"/>
      <c r="L22" s="21"/>
      <c r="M22" s="16"/>
      <c r="N22" s="21">
        <f t="shared" si="2"/>
        <v>4701.2443000000358</v>
      </c>
      <c r="O22" s="21">
        <f t="shared" si="3"/>
        <v>108523.46330000002</v>
      </c>
    </row>
    <row r="23" spans="1:15" ht="12" hidden="1" x14ac:dyDescent="0.2">
      <c r="A23" s="16"/>
      <c r="B23" s="22"/>
      <c r="C23" s="21"/>
      <c r="D23" s="137"/>
      <c r="E23" s="16"/>
      <c r="F23" s="25"/>
      <c r="G23" s="21"/>
      <c r="H23" s="137"/>
      <c r="I23" s="21"/>
      <c r="J23" s="16"/>
      <c r="K23" s="16"/>
      <c r="L23" s="21"/>
      <c r="M23" s="16"/>
      <c r="N23" s="21">
        <f t="shared" si="2"/>
        <v>4701.2443000000358</v>
      </c>
      <c r="O23" s="21">
        <f t="shared" si="3"/>
        <v>108523.46330000002</v>
      </c>
    </row>
    <row r="24" spans="1:15" ht="12" hidden="1" x14ac:dyDescent="0.2">
      <c r="A24" s="16"/>
      <c r="B24" s="22"/>
      <c r="C24" s="21"/>
      <c r="D24" s="137"/>
      <c r="E24" s="16"/>
      <c r="F24" s="25"/>
      <c r="G24" s="21"/>
      <c r="H24" s="137"/>
      <c r="I24" s="21"/>
      <c r="J24" s="16"/>
      <c r="K24" s="16"/>
      <c r="L24" s="21"/>
      <c r="M24" s="16"/>
      <c r="N24" s="21">
        <f t="shared" si="2"/>
        <v>4701.2443000000358</v>
      </c>
      <c r="O24" s="21">
        <f t="shared" si="3"/>
        <v>108523.46330000002</v>
      </c>
    </row>
    <row r="25" spans="1:15" ht="12" hidden="1" x14ac:dyDescent="0.2">
      <c r="A25" s="16"/>
      <c r="B25" s="22"/>
      <c r="C25" s="21"/>
      <c r="D25" s="137"/>
      <c r="E25" s="16"/>
      <c r="F25" s="25"/>
      <c r="G25" s="21"/>
      <c r="H25" s="137"/>
      <c r="I25" s="21"/>
      <c r="J25" s="16"/>
      <c r="K25" s="16"/>
      <c r="L25" s="21"/>
      <c r="M25" s="25"/>
      <c r="N25" s="21">
        <f t="shared" si="2"/>
        <v>4701.2443000000358</v>
      </c>
      <c r="O25" s="21">
        <f t="shared" si="3"/>
        <v>108523.46330000002</v>
      </c>
    </row>
    <row r="26" spans="1:15" ht="12" hidden="1" x14ac:dyDescent="0.2">
      <c r="A26" s="16"/>
      <c r="B26" s="22"/>
      <c r="C26" s="21"/>
      <c r="D26" s="137"/>
      <c r="E26" s="16"/>
      <c r="F26" s="25"/>
      <c r="G26" s="21"/>
      <c r="H26" s="137"/>
      <c r="I26" s="21"/>
      <c r="J26" s="16"/>
      <c r="K26" s="16"/>
      <c r="L26" s="21"/>
      <c r="M26" s="16"/>
      <c r="N26" s="21">
        <f t="shared" si="2"/>
        <v>4701.2443000000358</v>
      </c>
      <c r="O26" s="21">
        <f t="shared" si="3"/>
        <v>108523.46330000002</v>
      </c>
    </row>
    <row r="27" spans="1:15" ht="12" hidden="1" x14ac:dyDescent="0.2">
      <c r="A27" s="16"/>
      <c r="B27" s="22"/>
      <c r="C27" s="21"/>
      <c r="D27" s="137"/>
      <c r="E27" s="16"/>
      <c r="F27" s="25"/>
      <c r="G27" s="21"/>
      <c r="H27" s="137"/>
      <c r="I27" s="21"/>
      <c r="J27" s="16"/>
      <c r="K27" s="16"/>
      <c r="L27" s="21"/>
      <c r="M27" s="16"/>
      <c r="N27" s="21">
        <f t="shared" si="2"/>
        <v>4701.2443000000358</v>
      </c>
      <c r="O27" s="21">
        <f t="shared" si="3"/>
        <v>108523.46330000002</v>
      </c>
    </row>
    <row r="28" spans="1:15" ht="12" hidden="1" x14ac:dyDescent="0.2">
      <c r="A28" s="16"/>
      <c r="B28" s="22"/>
      <c r="C28" s="21"/>
      <c r="D28" s="137"/>
      <c r="E28" s="16"/>
      <c r="F28" s="25"/>
      <c r="G28" s="21"/>
      <c r="H28" s="137"/>
      <c r="I28" s="21"/>
      <c r="J28" s="16"/>
      <c r="K28" s="16"/>
      <c r="L28" s="21"/>
      <c r="M28" s="16"/>
      <c r="N28" s="21">
        <f t="shared" si="2"/>
        <v>4701.2443000000358</v>
      </c>
      <c r="O28" s="21">
        <f t="shared" si="3"/>
        <v>108523.46330000002</v>
      </c>
    </row>
    <row r="29" spans="1:15" ht="12" hidden="1" x14ac:dyDescent="0.2">
      <c r="A29" s="16"/>
      <c r="B29" s="22"/>
      <c r="C29" s="21"/>
      <c r="D29" s="137"/>
      <c r="E29" s="16"/>
      <c r="F29" s="25"/>
      <c r="G29" s="21"/>
      <c r="H29" s="137"/>
      <c r="I29" s="21"/>
      <c r="J29" s="16"/>
      <c r="K29" s="16"/>
      <c r="L29" s="21"/>
      <c r="M29" s="16"/>
      <c r="N29" s="21">
        <f t="shared" si="2"/>
        <v>4701.2443000000358</v>
      </c>
      <c r="O29" s="21">
        <f t="shared" si="3"/>
        <v>108523.46330000002</v>
      </c>
    </row>
    <row r="30" spans="1:15" ht="12" hidden="1" x14ac:dyDescent="0.2">
      <c r="A30" s="16"/>
      <c r="B30" s="22"/>
      <c r="C30" s="21"/>
      <c r="D30" s="137"/>
      <c r="E30" s="16"/>
      <c r="F30" s="25"/>
      <c r="G30" s="21"/>
      <c r="H30" s="137"/>
      <c r="I30" s="21"/>
      <c r="J30" s="16"/>
      <c r="K30" s="16"/>
      <c r="L30" s="21"/>
      <c r="M30" s="16"/>
      <c r="N30" s="21">
        <f t="shared" si="2"/>
        <v>4701.2443000000358</v>
      </c>
      <c r="O30" s="21">
        <f t="shared" si="3"/>
        <v>108523.46330000002</v>
      </c>
    </row>
    <row r="31" spans="1:15" ht="12" hidden="1" x14ac:dyDescent="0.2">
      <c r="A31" s="16"/>
      <c r="B31" s="22"/>
      <c r="C31" s="21"/>
      <c r="D31" s="137"/>
      <c r="E31" s="16"/>
      <c r="F31" s="25"/>
      <c r="G31" s="21"/>
      <c r="H31" s="137"/>
      <c r="I31" s="21"/>
      <c r="J31" s="25"/>
      <c r="K31" s="16"/>
      <c r="L31" s="21"/>
      <c r="M31" s="16"/>
      <c r="N31" s="21">
        <f t="shared" si="2"/>
        <v>4701.2443000000358</v>
      </c>
      <c r="O31" s="21">
        <f t="shared" si="3"/>
        <v>108523.46330000002</v>
      </c>
    </row>
    <row r="32" spans="1:15" ht="12" hidden="1" x14ac:dyDescent="0.2">
      <c r="A32" s="16"/>
      <c r="B32" s="22"/>
      <c r="C32" s="21"/>
      <c r="D32" s="137"/>
      <c r="E32" s="16"/>
      <c r="F32" s="16"/>
      <c r="G32" s="21"/>
      <c r="H32" s="137"/>
      <c r="I32" s="21"/>
      <c r="J32" s="25"/>
      <c r="K32" s="16"/>
      <c r="L32" s="21"/>
      <c r="M32" s="25"/>
      <c r="N32" s="21">
        <f t="shared" si="2"/>
        <v>4701.2443000000358</v>
      </c>
      <c r="O32" s="21">
        <f t="shared" si="3"/>
        <v>108523.46330000002</v>
      </c>
    </row>
    <row r="33" spans="1:15" ht="12" hidden="1" x14ac:dyDescent="0.2">
      <c r="A33" s="16"/>
      <c r="B33" s="22"/>
      <c r="C33" s="21"/>
      <c r="D33" s="137"/>
      <c r="E33" s="16"/>
      <c r="F33" s="25"/>
      <c r="G33" s="21"/>
      <c r="H33" s="137"/>
      <c r="I33" s="21"/>
      <c r="J33" s="25"/>
      <c r="K33" s="16"/>
      <c r="L33" s="21"/>
      <c r="M33" s="25"/>
      <c r="N33" s="21">
        <f t="shared" si="2"/>
        <v>4701.2443000000358</v>
      </c>
      <c r="O33" s="21">
        <f t="shared" si="3"/>
        <v>108523.46330000002</v>
      </c>
    </row>
    <row r="34" spans="1:15" ht="12" hidden="1" x14ac:dyDescent="0.2">
      <c r="A34" s="16"/>
      <c r="B34" s="22"/>
      <c r="C34" s="21"/>
      <c r="D34" s="137"/>
      <c r="E34" s="16"/>
      <c r="F34" s="25"/>
      <c r="G34" s="21"/>
      <c r="H34" s="137"/>
      <c r="I34" s="21"/>
      <c r="J34" s="25"/>
      <c r="K34" s="16"/>
      <c r="L34" s="21"/>
      <c r="M34" s="16"/>
      <c r="N34" s="21">
        <f t="shared" si="2"/>
        <v>4701.2443000000358</v>
      </c>
      <c r="O34" s="21">
        <f t="shared" si="3"/>
        <v>108523.46330000002</v>
      </c>
    </row>
    <row r="35" spans="1:15" ht="12" hidden="1" x14ac:dyDescent="0.2">
      <c r="A35" s="16"/>
      <c r="B35" s="22"/>
      <c r="C35" s="21"/>
      <c r="D35" s="137"/>
      <c r="E35" s="16"/>
      <c r="F35" s="25"/>
      <c r="G35" s="21"/>
      <c r="H35" s="137"/>
      <c r="I35" s="21"/>
      <c r="J35" s="25"/>
      <c r="K35" s="16"/>
      <c r="L35" s="21"/>
      <c r="M35" s="25"/>
      <c r="N35" s="21">
        <f t="shared" si="2"/>
        <v>4701.2443000000358</v>
      </c>
      <c r="O35" s="21">
        <f t="shared" si="3"/>
        <v>108523.46330000002</v>
      </c>
    </row>
    <row r="36" spans="1:15" ht="12" hidden="1" x14ac:dyDescent="0.2">
      <c r="A36" s="16"/>
      <c r="B36" s="22"/>
      <c r="C36" s="21"/>
      <c r="D36" s="137"/>
      <c r="E36" s="16"/>
      <c r="F36" s="25"/>
      <c r="G36" s="21"/>
      <c r="H36" s="137"/>
      <c r="I36" s="21"/>
      <c r="J36" s="25"/>
      <c r="K36" s="16"/>
      <c r="L36" s="21"/>
      <c r="M36" s="16"/>
      <c r="N36" s="21">
        <f t="shared" si="2"/>
        <v>4701.2443000000358</v>
      </c>
      <c r="O36" s="21">
        <f t="shared" si="3"/>
        <v>108523.46330000002</v>
      </c>
    </row>
    <row r="37" spans="1:15" ht="12" hidden="1" x14ac:dyDescent="0.2">
      <c r="A37" s="16"/>
      <c r="B37" s="22"/>
      <c r="C37" s="21"/>
      <c r="D37" s="137"/>
      <c r="E37" s="16"/>
      <c r="F37" s="25"/>
      <c r="G37" s="21"/>
      <c r="H37" s="137"/>
      <c r="I37" s="21"/>
      <c r="J37" s="25"/>
      <c r="K37" s="16"/>
      <c r="L37" s="21"/>
      <c r="M37" s="25"/>
      <c r="N37" s="21">
        <f t="shared" si="2"/>
        <v>4701.2443000000358</v>
      </c>
      <c r="O37" s="21">
        <f t="shared" si="3"/>
        <v>108523.46330000002</v>
      </c>
    </row>
    <row r="38" spans="1:15" ht="12" hidden="1" x14ac:dyDescent="0.2">
      <c r="A38" s="16"/>
      <c r="B38" s="22"/>
      <c r="C38" s="21"/>
      <c r="D38" s="137"/>
      <c r="E38" s="16"/>
      <c r="F38" s="25"/>
      <c r="G38" s="21"/>
      <c r="H38" s="137"/>
      <c r="I38" s="21"/>
      <c r="J38" s="25"/>
      <c r="K38" s="16"/>
      <c r="L38" s="21"/>
      <c r="M38" s="25"/>
      <c r="N38" s="21">
        <f t="shared" si="2"/>
        <v>4701.2443000000358</v>
      </c>
      <c r="O38" s="21">
        <f t="shared" si="3"/>
        <v>108523.46330000002</v>
      </c>
    </row>
    <row r="39" spans="1:15" ht="12" hidden="1" x14ac:dyDescent="0.2">
      <c r="A39" s="16"/>
      <c r="B39" s="22"/>
      <c r="C39" s="21"/>
      <c r="D39" s="137"/>
      <c r="E39" s="16"/>
      <c r="F39" s="25"/>
      <c r="G39" s="21"/>
      <c r="H39" s="137"/>
      <c r="I39" s="21"/>
      <c r="J39" s="25"/>
      <c r="K39" s="16"/>
      <c r="L39" s="21"/>
      <c r="M39" s="16"/>
      <c r="N39" s="21">
        <f t="shared" si="2"/>
        <v>4701.2443000000358</v>
      </c>
      <c r="O39" s="21">
        <f t="shared" si="3"/>
        <v>108523.46330000002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16"/>
      <c r="K40" s="16"/>
      <c r="L40" s="21"/>
      <c r="M40" s="16"/>
      <c r="N40" s="21">
        <f t="shared" si="2"/>
        <v>4701.2443000000358</v>
      </c>
      <c r="O40" s="21">
        <f t="shared" si="3"/>
        <v>108523.46330000002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16"/>
      <c r="K41" s="16"/>
      <c r="L41" s="21"/>
      <c r="M41" s="25"/>
      <c r="N41" s="21">
        <f t="shared" si="2"/>
        <v>4701.2443000000358</v>
      </c>
      <c r="O41" s="21">
        <f t="shared" si="3"/>
        <v>108523.46330000002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2"/>
        <v>4701.2443000000358</v>
      </c>
      <c r="O42" s="21">
        <f t="shared" si="3"/>
        <v>108523.46330000002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4701.2443000000358</v>
      </c>
      <c r="O43" s="21">
        <f t="shared" si="3"/>
        <v>108523.46330000002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4701.2443000000358</v>
      </c>
      <c r="O44" s="21">
        <f t="shared" si="3"/>
        <v>108523.46330000002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16"/>
      <c r="N45" s="21">
        <f t="shared" si="2"/>
        <v>4701.2443000000358</v>
      </c>
      <c r="O45" s="21">
        <f t="shared" si="3"/>
        <v>108523.46330000002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4701.2443000000358</v>
      </c>
      <c r="O46" s="21">
        <f t="shared" si="3"/>
        <v>108523.46330000002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4701.2443000000358</v>
      </c>
      <c r="O47" s="21">
        <f t="shared" si="3"/>
        <v>108523.46330000002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4701.2443000000358</v>
      </c>
      <c r="O48" s="21">
        <f t="shared" si="3"/>
        <v>108523.46330000002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4701.2443000000358</v>
      </c>
      <c r="O49" s="21">
        <f t="shared" si="3"/>
        <v>108523.46330000002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4701.2443000000358</v>
      </c>
      <c r="O50" s="21">
        <f t="shared" si="3"/>
        <v>108523.46330000002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4701.2443000000358</v>
      </c>
      <c r="O51" s="21">
        <f t="shared" si="3"/>
        <v>108523.46330000002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2"/>
        <v>4701.2443000000358</v>
      </c>
      <c r="O52" s="21">
        <f t="shared" si="3"/>
        <v>108523.46330000002</v>
      </c>
    </row>
    <row r="53" spans="1:16" x14ac:dyDescent="0.15">
      <c r="A53" s="32"/>
      <c r="B53" s="32"/>
      <c r="C53" s="33">
        <f>SUM(C7:C45)</f>
        <v>82824.159300000028</v>
      </c>
      <c r="D53" s="32"/>
      <c r="E53" s="32"/>
      <c r="F53" s="32"/>
      <c r="G53" s="33">
        <f>SUM(G7:G51)</f>
        <v>31925.374</v>
      </c>
      <c r="H53" s="34"/>
      <c r="I53" s="33">
        <f>SUM(I7:I51)</f>
        <v>4050.17</v>
      </c>
      <c r="J53" s="32"/>
      <c r="K53" s="32"/>
      <c r="L53" s="33">
        <f>SUM(L9:L51)</f>
        <v>2175.8999999999996</v>
      </c>
      <c r="M53" s="32"/>
      <c r="N53" s="35"/>
      <c r="O53" s="36">
        <f>C53+G53-I53-L53</f>
        <v>108523.46330000003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6226.07</v>
      </c>
      <c r="M54" s="55"/>
      <c r="N54" s="47">
        <f>+N52</f>
        <v>4701.2443000000358</v>
      </c>
      <c r="O54" s="48" t="s">
        <v>883</v>
      </c>
    </row>
    <row r="55" spans="1:16" x14ac:dyDescent="0.15">
      <c r="A55" s="49" t="s">
        <v>883</v>
      </c>
      <c r="B55" s="138" t="s">
        <v>910</v>
      </c>
      <c r="C55" s="54"/>
      <c r="D55" s="138"/>
      <c r="E55" s="39" t="s">
        <v>45</v>
      </c>
      <c r="F55" s="40">
        <v>38597501.899999999</v>
      </c>
      <c r="G55" s="41" t="s">
        <v>46</v>
      </c>
      <c r="H55" s="42">
        <v>41495</v>
      </c>
      <c r="I55" s="43" t="s">
        <v>47</v>
      </c>
      <c r="J55" s="52">
        <f>SUM(L17:L20)</f>
        <v>2175.8999999999996</v>
      </c>
      <c r="K55" s="52"/>
      <c r="L55" s="46"/>
      <c r="M55" s="44"/>
      <c r="N55" s="47">
        <v>15938.29</v>
      </c>
      <c r="O55" s="48" t="s">
        <v>904</v>
      </c>
    </row>
    <row r="56" spans="1:16" x14ac:dyDescent="0.15">
      <c r="A56" s="38"/>
      <c r="B56" s="138"/>
      <c r="C56" s="138"/>
      <c r="D56" s="138"/>
      <c r="E56" s="39"/>
      <c r="F56" s="40"/>
      <c r="G56" s="41"/>
      <c r="H56" s="42"/>
      <c r="I56" s="9"/>
      <c r="J56" s="52"/>
      <c r="K56" s="52"/>
      <c r="L56" s="46"/>
      <c r="M56" s="44"/>
      <c r="N56" s="47">
        <v>40016.277999999998</v>
      </c>
      <c r="O56" s="48" t="s">
        <v>905</v>
      </c>
    </row>
    <row r="57" spans="1:16" x14ac:dyDescent="0.15">
      <c r="A57" s="38" t="s">
        <v>49</v>
      </c>
      <c r="B57" s="49" t="s">
        <v>8</v>
      </c>
      <c r="C57" s="101" t="s">
        <v>87</v>
      </c>
      <c r="D57" s="101" t="s">
        <v>146</v>
      </c>
      <c r="E57" s="49" t="s">
        <v>51</v>
      </c>
      <c r="F57" s="49" t="s">
        <v>52</v>
      </c>
      <c r="G57" s="40" t="s">
        <v>15</v>
      </c>
      <c r="H57" s="42"/>
      <c r="I57" s="9"/>
      <c r="J57" s="52"/>
      <c r="K57" s="52"/>
      <c r="L57" s="46"/>
      <c r="M57" s="44"/>
      <c r="N57" s="47">
        <v>15942.277</v>
      </c>
      <c r="O57" s="48" t="s">
        <v>908</v>
      </c>
    </row>
    <row r="58" spans="1:16" ht="11.25" customHeight="1" x14ac:dyDescent="0.15">
      <c r="A58" s="49" t="s">
        <v>883</v>
      </c>
      <c r="B58" s="43">
        <v>2176</v>
      </c>
      <c r="C58" s="57">
        <v>24.295100000000001</v>
      </c>
      <c r="D58" s="58">
        <f>+B58*C58</f>
        <v>52866.137600000002</v>
      </c>
      <c r="E58" s="58">
        <f>+D58*1%</f>
        <v>528.66137600000002</v>
      </c>
      <c r="F58" s="58">
        <f>+E58*0.1</f>
        <v>52.866137600000002</v>
      </c>
      <c r="G58" s="59">
        <f>+E58+F58</f>
        <v>581.52751360000002</v>
      </c>
      <c r="H58" s="42"/>
      <c r="I58" s="9"/>
      <c r="J58" s="52"/>
      <c r="K58" s="52"/>
      <c r="L58" s="46"/>
      <c r="M58" s="44"/>
      <c r="N58" s="47">
        <f>+G12</f>
        <v>31925.374</v>
      </c>
      <c r="O58" s="48" t="str">
        <f>+F12</f>
        <v>TOP 091013</v>
      </c>
    </row>
    <row r="59" spans="1:16" x14ac:dyDescent="0.15">
      <c r="A59" s="49"/>
      <c r="B59" s="43"/>
      <c r="C59" s="57"/>
      <c r="D59" s="58"/>
      <c r="E59" s="58"/>
      <c r="F59" s="58"/>
      <c r="G59" s="59"/>
      <c r="H59" s="42"/>
      <c r="I59" s="9"/>
      <c r="J59" s="52"/>
      <c r="K59" s="44"/>
      <c r="L59" s="46"/>
      <c r="M59" s="44"/>
      <c r="N59" s="36" t="s">
        <v>48</v>
      </c>
      <c r="O59" s="53">
        <f>SUM(N54:N58)</f>
        <v>108523.46330000003</v>
      </c>
    </row>
    <row r="60" spans="1:16" x14ac:dyDescent="0.15">
      <c r="A60" s="49"/>
      <c r="B60" s="43"/>
      <c r="C60" s="57"/>
      <c r="D60" s="58"/>
      <c r="E60" s="58"/>
      <c r="F60" s="58"/>
      <c r="G60" s="5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38"/>
      <c r="B61" s="43"/>
      <c r="C61" s="57"/>
      <c r="D61" s="58"/>
      <c r="E61" s="58"/>
      <c r="F61" s="58"/>
      <c r="G61" s="59"/>
      <c r="K61" s="60"/>
      <c r="L61" s="46"/>
      <c r="M61" s="44"/>
      <c r="N61" s="46"/>
      <c r="O61" s="46"/>
    </row>
    <row r="62" spans="1:16" x14ac:dyDescent="0.15">
      <c r="K62" s="60"/>
      <c r="L62" s="46"/>
      <c r="M62" s="44"/>
      <c r="N62" s="55"/>
      <c r="O62" s="56"/>
    </row>
    <row r="63" spans="1:16" s="3" customFormat="1" x14ac:dyDescent="0.15">
      <c r="A63" s="5"/>
      <c r="B63" s="2"/>
      <c r="D63" s="4"/>
      <c r="E63" s="4"/>
      <c r="F63" s="5"/>
      <c r="H63" s="4"/>
      <c r="J63" s="5"/>
      <c r="K63" s="4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115" zoomScaleNormal="115" workbookViewId="0">
      <pane ySplit="6" topLeftCell="A10" activePane="bottomLeft" state="frozen"/>
      <selection pane="bottomLeft" activeCell="A55" sqref="A55:J6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907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882</v>
      </c>
      <c r="B7" s="17"/>
      <c r="C7" s="18">
        <v>13490.699600000031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13490.699600000031</v>
      </c>
      <c r="O7" s="18">
        <f>+C53</f>
        <v>113382.52560000002</v>
      </c>
    </row>
    <row r="8" spans="1:15" ht="12" x14ac:dyDescent="0.2">
      <c r="A8" s="16" t="s">
        <v>883</v>
      </c>
      <c r="B8" s="22"/>
      <c r="C8" s="21">
        <v>43937.258000000002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13490.699600000031</v>
      </c>
      <c r="O8" s="21">
        <f t="shared" ref="O8:O9" si="0">O7+G8-I8-L8</f>
        <v>113382.52560000002</v>
      </c>
    </row>
    <row r="9" spans="1:15" ht="12" x14ac:dyDescent="0.2">
      <c r="A9" s="16" t="s">
        <v>904</v>
      </c>
      <c r="B9" s="22"/>
      <c r="C9" s="21">
        <v>15938.29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13490.699600000031</v>
      </c>
      <c r="O9" s="21">
        <f t="shared" si="0"/>
        <v>113382.52560000002</v>
      </c>
    </row>
    <row r="10" spans="1:15" ht="12" x14ac:dyDescent="0.2">
      <c r="A10" s="16" t="s">
        <v>905</v>
      </c>
      <c r="B10" s="22"/>
      <c r="C10" s="21">
        <v>40016.277999999998</v>
      </c>
      <c r="D10" s="137"/>
      <c r="E10" s="16"/>
      <c r="F10" s="25"/>
      <c r="G10" s="21"/>
      <c r="H10" s="137"/>
      <c r="I10" s="21"/>
      <c r="J10" s="16"/>
      <c r="K10" s="16"/>
      <c r="L10" s="21"/>
      <c r="M10" s="16"/>
      <c r="N10" s="21">
        <f t="shared" ref="N10:N52" si="2">+N9-I10-L10</f>
        <v>13490.699600000031</v>
      </c>
      <c r="O10" s="21">
        <f t="shared" ref="O10:O52" si="3">O9+G10-I10-L10</f>
        <v>113382.52560000002</v>
      </c>
    </row>
    <row r="11" spans="1:15" ht="12" x14ac:dyDescent="0.2">
      <c r="A11" s="16"/>
      <c r="B11" s="22"/>
      <c r="C11" s="21"/>
      <c r="D11" s="137"/>
      <c r="E11" s="16"/>
      <c r="F11" s="16"/>
      <c r="G11" s="21"/>
      <c r="H11" s="137"/>
      <c r="I11" s="21"/>
      <c r="J11" s="16"/>
      <c r="K11" s="16"/>
      <c r="L11" s="21"/>
      <c r="M11" s="16"/>
      <c r="N11" s="21">
        <f t="shared" si="2"/>
        <v>13490.699600000031</v>
      </c>
      <c r="O11" s="21">
        <f t="shared" si="3"/>
        <v>113382.52560000002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>
        <v>41554</v>
      </c>
      <c r="I12" s="21">
        <v>2127.9700000000003</v>
      </c>
      <c r="J12" s="16" t="s">
        <v>882</v>
      </c>
      <c r="K12" s="16"/>
      <c r="L12" s="21"/>
      <c r="M12" s="16"/>
      <c r="N12" s="21">
        <f t="shared" si="2"/>
        <v>11362.729600000031</v>
      </c>
      <c r="O12" s="21">
        <f t="shared" si="3"/>
        <v>111254.55560000002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>
        <v>41555</v>
      </c>
      <c r="I13" s="21">
        <v>260.95</v>
      </c>
      <c r="J13" s="16" t="s">
        <v>882</v>
      </c>
      <c r="K13" s="16"/>
      <c r="L13" s="21"/>
      <c r="M13" s="16"/>
      <c r="N13" s="21">
        <f t="shared" si="2"/>
        <v>11101.779600000031</v>
      </c>
      <c r="O13" s="21">
        <f t="shared" si="3"/>
        <v>110993.60560000002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>
        <v>41556</v>
      </c>
      <c r="I14" s="21">
        <v>985.1</v>
      </c>
      <c r="J14" s="16" t="s">
        <v>882</v>
      </c>
      <c r="K14" s="16"/>
      <c r="L14" s="21"/>
      <c r="M14" s="16"/>
      <c r="N14" s="21">
        <f t="shared" si="2"/>
        <v>10116.67960000003</v>
      </c>
      <c r="O14" s="21">
        <f t="shared" si="3"/>
        <v>110008.50560000002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>
        <v>41559</v>
      </c>
      <c r="I15" s="21">
        <v>399.72</v>
      </c>
      <c r="J15" s="16" t="s">
        <v>882</v>
      </c>
      <c r="K15" s="16"/>
      <c r="L15" s="21"/>
      <c r="M15" s="16"/>
      <c r="N15" s="21">
        <f t="shared" si="2"/>
        <v>9716.9596000000311</v>
      </c>
      <c r="O15" s="21">
        <f t="shared" si="3"/>
        <v>109608.78560000002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>
        <v>41564</v>
      </c>
      <c r="I16" s="21">
        <v>2498.31</v>
      </c>
      <c r="J16" s="16" t="s">
        <v>882</v>
      </c>
      <c r="K16" s="16" t="s">
        <v>911</v>
      </c>
      <c r="L16" s="21">
        <v>1554.46</v>
      </c>
      <c r="M16" s="16" t="s">
        <v>882</v>
      </c>
      <c r="N16" s="21">
        <f t="shared" si="2"/>
        <v>5664.1896000000315</v>
      </c>
      <c r="O16" s="21">
        <f t="shared" si="3"/>
        <v>105556.01560000001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>
        <v>41565</v>
      </c>
      <c r="I17" s="21">
        <v>5664.1896000000315</v>
      </c>
      <c r="J17" s="16" t="s">
        <v>882</v>
      </c>
      <c r="K17" s="16"/>
      <c r="L17" s="21"/>
      <c r="M17" s="16"/>
      <c r="N17" s="21">
        <f t="shared" si="2"/>
        <v>0</v>
      </c>
      <c r="O17" s="21">
        <f t="shared" si="3"/>
        <v>99891.825999999986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>
        <v>41565</v>
      </c>
      <c r="I18" s="21">
        <v>763.51189999996905</v>
      </c>
      <c r="J18" s="16" t="s">
        <v>883</v>
      </c>
      <c r="K18" s="16"/>
      <c r="L18" s="21"/>
      <c r="M18" s="16"/>
      <c r="N18" s="21">
        <f>C8+N17-I18-L18</f>
        <v>43173.746100000033</v>
      </c>
      <c r="O18" s="21">
        <f t="shared" si="3"/>
        <v>99128.314100000018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>
        <v>41568</v>
      </c>
      <c r="I19" s="21">
        <v>729.69780000000003</v>
      </c>
      <c r="J19" s="16" t="s">
        <v>883</v>
      </c>
      <c r="K19" s="16"/>
      <c r="L19" s="21"/>
      <c r="M19" s="16"/>
      <c r="N19" s="21">
        <f t="shared" si="2"/>
        <v>42444.048300000031</v>
      </c>
      <c r="O19" s="21">
        <f t="shared" si="3"/>
        <v>98398.616300000023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>
        <v>41569</v>
      </c>
      <c r="I20" s="21">
        <v>2369.31</v>
      </c>
      <c r="J20" s="16" t="s">
        <v>883</v>
      </c>
      <c r="K20" s="16"/>
      <c r="L20" s="21"/>
      <c r="M20" s="16"/>
      <c r="N20" s="21">
        <f t="shared" si="2"/>
        <v>40074.738300000034</v>
      </c>
      <c r="O20" s="21">
        <f t="shared" si="3"/>
        <v>96029.306300000026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>
        <v>41572</v>
      </c>
      <c r="I21" s="21">
        <v>1768.83</v>
      </c>
      <c r="J21" s="16" t="s">
        <v>883</v>
      </c>
      <c r="K21" s="16"/>
      <c r="L21" s="21"/>
      <c r="M21" s="16"/>
      <c r="N21" s="21">
        <f t="shared" si="2"/>
        <v>38305.908300000032</v>
      </c>
      <c r="O21" s="21">
        <f t="shared" si="3"/>
        <v>94260.476300000024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>
        <v>41574</v>
      </c>
      <c r="I22" s="21">
        <v>6703.9444999999996</v>
      </c>
      <c r="J22" s="16" t="s">
        <v>883</v>
      </c>
      <c r="K22" s="16"/>
      <c r="L22" s="21"/>
      <c r="M22" s="16"/>
      <c r="N22" s="21">
        <f t="shared" si="2"/>
        <v>31601.963800000034</v>
      </c>
      <c r="O22" s="21">
        <f t="shared" si="3"/>
        <v>87556.531800000026</v>
      </c>
    </row>
    <row r="23" spans="1:15" ht="12" x14ac:dyDescent="0.2">
      <c r="A23" s="16"/>
      <c r="B23" s="22"/>
      <c r="C23" s="21"/>
      <c r="D23" s="137">
        <v>41576</v>
      </c>
      <c r="E23" s="16" t="s">
        <v>32</v>
      </c>
      <c r="F23" s="25" t="s">
        <v>908</v>
      </c>
      <c r="G23" s="21">
        <v>15942.277</v>
      </c>
      <c r="H23" s="137">
        <v>41576</v>
      </c>
      <c r="I23" s="21">
        <v>691.66949999999997</v>
      </c>
      <c r="J23" s="16" t="s">
        <v>883</v>
      </c>
      <c r="K23" s="16"/>
      <c r="L23" s="21"/>
      <c r="M23" s="16"/>
      <c r="N23" s="21">
        <f t="shared" si="2"/>
        <v>30910.294300000034</v>
      </c>
      <c r="O23" s="21">
        <f t="shared" si="3"/>
        <v>102807.13930000002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>
        <v>41577</v>
      </c>
      <c r="I24" s="21"/>
      <c r="J24" s="16"/>
      <c r="K24" s="16" t="s">
        <v>911</v>
      </c>
      <c r="L24" s="21">
        <v>11638.91</v>
      </c>
      <c r="M24" s="16" t="s">
        <v>883</v>
      </c>
      <c r="N24" s="21">
        <f t="shared" si="2"/>
        <v>19271.384300000034</v>
      </c>
      <c r="O24" s="21">
        <f t="shared" si="3"/>
        <v>91168.229300000021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>
        <v>41577</v>
      </c>
      <c r="I25" s="21"/>
      <c r="J25" s="16"/>
      <c r="K25" s="16" t="s">
        <v>911</v>
      </c>
      <c r="L25" s="21">
        <v>8344.07</v>
      </c>
      <c r="M25" s="25" t="s">
        <v>883</v>
      </c>
      <c r="N25" s="21">
        <f t="shared" si="2"/>
        <v>10927.314300000035</v>
      </c>
      <c r="O25" s="21">
        <f t="shared" si="3"/>
        <v>82824.159300000028</v>
      </c>
    </row>
    <row r="26" spans="1:15" ht="12" hidden="1" x14ac:dyDescent="0.2">
      <c r="A26" s="16"/>
      <c r="B26" s="22"/>
      <c r="C26" s="21"/>
      <c r="D26" s="137"/>
      <c r="E26" s="16"/>
      <c r="F26" s="25"/>
      <c r="G26" s="21"/>
      <c r="H26" s="137"/>
      <c r="I26" s="21"/>
      <c r="J26" s="16"/>
      <c r="K26" s="16"/>
      <c r="L26" s="21"/>
      <c r="M26" s="16"/>
      <c r="N26" s="21">
        <f t="shared" si="2"/>
        <v>10927.314300000035</v>
      </c>
      <c r="O26" s="21">
        <f t="shared" si="3"/>
        <v>82824.159300000028</v>
      </c>
    </row>
    <row r="27" spans="1:15" ht="12" hidden="1" x14ac:dyDescent="0.2">
      <c r="A27" s="16"/>
      <c r="B27" s="22"/>
      <c r="C27" s="21"/>
      <c r="D27" s="137"/>
      <c r="E27" s="16"/>
      <c r="F27" s="25"/>
      <c r="G27" s="21"/>
      <c r="H27" s="137"/>
      <c r="I27" s="21"/>
      <c r="J27" s="16"/>
      <c r="K27" s="16"/>
      <c r="L27" s="21"/>
      <c r="M27" s="16"/>
      <c r="N27" s="21">
        <f t="shared" si="2"/>
        <v>10927.314300000035</v>
      </c>
      <c r="O27" s="21">
        <f t="shared" si="3"/>
        <v>82824.159300000028</v>
      </c>
    </row>
    <row r="28" spans="1:15" ht="12" hidden="1" x14ac:dyDescent="0.2">
      <c r="A28" s="16"/>
      <c r="B28" s="22"/>
      <c r="C28" s="21"/>
      <c r="D28" s="137"/>
      <c r="E28" s="16"/>
      <c r="F28" s="25"/>
      <c r="G28" s="21"/>
      <c r="H28" s="137"/>
      <c r="I28" s="21"/>
      <c r="J28" s="16"/>
      <c r="K28" s="16"/>
      <c r="L28" s="21"/>
      <c r="M28" s="16"/>
      <c r="N28" s="21">
        <f t="shared" si="2"/>
        <v>10927.314300000035</v>
      </c>
      <c r="O28" s="21">
        <f t="shared" si="3"/>
        <v>82824.159300000028</v>
      </c>
    </row>
    <row r="29" spans="1:15" ht="12" hidden="1" x14ac:dyDescent="0.2">
      <c r="A29" s="16"/>
      <c r="B29" s="22"/>
      <c r="C29" s="21"/>
      <c r="D29" s="137"/>
      <c r="E29" s="16"/>
      <c r="F29" s="25"/>
      <c r="G29" s="21"/>
      <c r="H29" s="137"/>
      <c r="I29" s="21"/>
      <c r="J29" s="16"/>
      <c r="K29" s="16"/>
      <c r="L29" s="21"/>
      <c r="M29" s="16"/>
      <c r="N29" s="21">
        <f t="shared" si="2"/>
        <v>10927.314300000035</v>
      </c>
      <c r="O29" s="21">
        <f t="shared" si="3"/>
        <v>82824.159300000028</v>
      </c>
    </row>
    <row r="30" spans="1:15" ht="12" hidden="1" x14ac:dyDescent="0.2">
      <c r="A30" s="16"/>
      <c r="B30" s="22"/>
      <c r="C30" s="21"/>
      <c r="D30" s="137"/>
      <c r="E30" s="16"/>
      <c r="F30" s="25"/>
      <c r="G30" s="21"/>
      <c r="H30" s="137"/>
      <c r="I30" s="21"/>
      <c r="J30" s="16"/>
      <c r="K30" s="16"/>
      <c r="L30" s="21"/>
      <c r="M30" s="16"/>
      <c r="N30" s="21">
        <f t="shared" si="2"/>
        <v>10927.314300000035</v>
      </c>
      <c r="O30" s="21">
        <f t="shared" si="3"/>
        <v>82824.159300000028</v>
      </c>
    </row>
    <row r="31" spans="1:15" ht="12" hidden="1" x14ac:dyDescent="0.2">
      <c r="A31" s="16"/>
      <c r="B31" s="22"/>
      <c r="C31" s="21"/>
      <c r="D31" s="137"/>
      <c r="E31" s="16"/>
      <c r="F31" s="25"/>
      <c r="G31" s="21"/>
      <c r="H31" s="137"/>
      <c r="I31" s="21"/>
      <c r="J31" s="25"/>
      <c r="K31" s="16"/>
      <c r="L31" s="21"/>
      <c r="M31" s="16"/>
      <c r="N31" s="21">
        <f t="shared" si="2"/>
        <v>10927.314300000035</v>
      </c>
      <c r="O31" s="21">
        <f t="shared" si="3"/>
        <v>82824.159300000028</v>
      </c>
    </row>
    <row r="32" spans="1:15" ht="12" hidden="1" x14ac:dyDescent="0.2">
      <c r="A32" s="16"/>
      <c r="B32" s="22"/>
      <c r="C32" s="21"/>
      <c r="D32" s="137"/>
      <c r="E32" s="16"/>
      <c r="F32" s="16"/>
      <c r="G32" s="21"/>
      <c r="H32" s="137"/>
      <c r="I32" s="21"/>
      <c r="J32" s="25"/>
      <c r="K32" s="16"/>
      <c r="L32" s="21"/>
      <c r="M32" s="25"/>
      <c r="N32" s="21">
        <f t="shared" si="2"/>
        <v>10927.314300000035</v>
      </c>
      <c r="O32" s="21">
        <f t="shared" si="3"/>
        <v>82824.159300000028</v>
      </c>
    </row>
    <row r="33" spans="1:15" ht="12" hidden="1" x14ac:dyDescent="0.2">
      <c r="A33" s="16"/>
      <c r="B33" s="22"/>
      <c r="C33" s="21"/>
      <c r="D33" s="137"/>
      <c r="E33" s="16"/>
      <c r="F33" s="25"/>
      <c r="G33" s="21"/>
      <c r="H33" s="137"/>
      <c r="I33" s="21"/>
      <c r="J33" s="25"/>
      <c r="K33" s="16"/>
      <c r="L33" s="21"/>
      <c r="M33" s="25"/>
      <c r="N33" s="21">
        <f t="shared" si="2"/>
        <v>10927.314300000035</v>
      </c>
      <c r="O33" s="21">
        <f t="shared" si="3"/>
        <v>82824.159300000028</v>
      </c>
    </row>
    <row r="34" spans="1:15" ht="12" hidden="1" x14ac:dyDescent="0.2">
      <c r="A34" s="16"/>
      <c r="B34" s="22"/>
      <c r="C34" s="21"/>
      <c r="D34" s="137"/>
      <c r="E34" s="16"/>
      <c r="F34" s="25"/>
      <c r="G34" s="21"/>
      <c r="H34" s="137"/>
      <c r="I34" s="21"/>
      <c r="J34" s="25"/>
      <c r="K34" s="16"/>
      <c r="L34" s="21"/>
      <c r="M34" s="16"/>
      <c r="N34" s="21">
        <f t="shared" si="2"/>
        <v>10927.314300000035</v>
      </c>
      <c r="O34" s="21">
        <f t="shared" si="3"/>
        <v>82824.159300000028</v>
      </c>
    </row>
    <row r="35" spans="1:15" ht="12" hidden="1" x14ac:dyDescent="0.2">
      <c r="A35" s="16"/>
      <c r="B35" s="22"/>
      <c r="C35" s="21"/>
      <c r="D35" s="137"/>
      <c r="E35" s="16"/>
      <c r="F35" s="25"/>
      <c r="G35" s="21"/>
      <c r="H35" s="137"/>
      <c r="I35" s="21"/>
      <c r="J35" s="25"/>
      <c r="K35" s="16"/>
      <c r="L35" s="21"/>
      <c r="M35" s="25"/>
      <c r="N35" s="21">
        <f t="shared" si="2"/>
        <v>10927.314300000035</v>
      </c>
      <c r="O35" s="21">
        <f t="shared" si="3"/>
        <v>82824.159300000028</v>
      </c>
    </row>
    <row r="36" spans="1:15" ht="12" hidden="1" x14ac:dyDescent="0.2">
      <c r="A36" s="16"/>
      <c r="B36" s="22"/>
      <c r="C36" s="21"/>
      <c r="D36" s="137"/>
      <c r="E36" s="16"/>
      <c r="F36" s="25"/>
      <c r="G36" s="21"/>
      <c r="H36" s="137"/>
      <c r="I36" s="21"/>
      <c r="J36" s="25"/>
      <c r="K36" s="16"/>
      <c r="L36" s="21"/>
      <c r="M36" s="16"/>
      <c r="N36" s="21">
        <f t="shared" si="2"/>
        <v>10927.314300000035</v>
      </c>
      <c r="O36" s="21">
        <f t="shared" si="3"/>
        <v>82824.159300000028</v>
      </c>
    </row>
    <row r="37" spans="1:15" ht="12" hidden="1" x14ac:dyDescent="0.2">
      <c r="A37" s="16"/>
      <c r="B37" s="22"/>
      <c r="C37" s="21"/>
      <c r="D37" s="137"/>
      <c r="E37" s="16"/>
      <c r="F37" s="25"/>
      <c r="G37" s="21"/>
      <c r="H37" s="137"/>
      <c r="I37" s="21"/>
      <c r="J37" s="25"/>
      <c r="K37" s="16"/>
      <c r="L37" s="21"/>
      <c r="M37" s="25"/>
      <c r="N37" s="21">
        <f t="shared" si="2"/>
        <v>10927.314300000035</v>
      </c>
      <c r="O37" s="21">
        <f t="shared" si="3"/>
        <v>82824.159300000028</v>
      </c>
    </row>
    <row r="38" spans="1:15" ht="12" hidden="1" x14ac:dyDescent="0.2">
      <c r="A38" s="16"/>
      <c r="B38" s="22"/>
      <c r="C38" s="21"/>
      <c r="D38" s="137"/>
      <c r="E38" s="16"/>
      <c r="F38" s="25"/>
      <c r="G38" s="21"/>
      <c r="H38" s="137"/>
      <c r="I38" s="21"/>
      <c r="J38" s="25"/>
      <c r="K38" s="16"/>
      <c r="L38" s="21"/>
      <c r="M38" s="25"/>
      <c r="N38" s="21">
        <f t="shared" si="2"/>
        <v>10927.314300000035</v>
      </c>
      <c r="O38" s="21">
        <f t="shared" si="3"/>
        <v>82824.159300000028</v>
      </c>
    </row>
    <row r="39" spans="1:15" ht="12" hidden="1" x14ac:dyDescent="0.2">
      <c r="A39" s="16"/>
      <c r="B39" s="22"/>
      <c r="C39" s="21"/>
      <c r="D39" s="137"/>
      <c r="E39" s="16"/>
      <c r="F39" s="25"/>
      <c r="G39" s="21"/>
      <c r="H39" s="137"/>
      <c r="I39" s="21"/>
      <c r="J39" s="25"/>
      <c r="K39" s="16"/>
      <c r="L39" s="21"/>
      <c r="M39" s="16"/>
      <c r="N39" s="21">
        <f t="shared" si="2"/>
        <v>10927.314300000035</v>
      </c>
      <c r="O39" s="21">
        <f t="shared" si="3"/>
        <v>82824.159300000028</v>
      </c>
    </row>
    <row r="40" spans="1:15" ht="12" hidden="1" x14ac:dyDescent="0.2">
      <c r="A40" s="16"/>
      <c r="B40" s="22"/>
      <c r="C40" s="21"/>
      <c r="D40" s="137"/>
      <c r="E40" s="16"/>
      <c r="F40" s="25"/>
      <c r="G40" s="21"/>
      <c r="H40" s="137"/>
      <c r="I40" s="21"/>
      <c r="J40" s="16"/>
      <c r="K40" s="16"/>
      <c r="L40" s="21"/>
      <c r="M40" s="16"/>
      <c r="N40" s="21">
        <f t="shared" si="2"/>
        <v>10927.314300000035</v>
      </c>
      <c r="O40" s="21">
        <f t="shared" si="3"/>
        <v>82824.159300000028</v>
      </c>
    </row>
    <row r="41" spans="1:15" ht="12" hidden="1" x14ac:dyDescent="0.2">
      <c r="A41" s="16"/>
      <c r="B41" s="22"/>
      <c r="C41" s="21"/>
      <c r="D41" s="137"/>
      <c r="E41" s="16"/>
      <c r="F41" s="25"/>
      <c r="G41" s="21"/>
      <c r="H41" s="137"/>
      <c r="I41" s="21"/>
      <c r="J41" s="16"/>
      <c r="K41" s="16"/>
      <c r="L41" s="21"/>
      <c r="M41" s="25"/>
      <c r="N41" s="21">
        <f t="shared" si="2"/>
        <v>10927.314300000035</v>
      </c>
      <c r="O41" s="21">
        <f t="shared" si="3"/>
        <v>82824.159300000028</v>
      </c>
    </row>
    <row r="42" spans="1:15" ht="12" hidden="1" x14ac:dyDescent="0.2">
      <c r="A42" s="16"/>
      <c r="B42" s="22"/>
      <c r="C42" s="21"/>
      <c r="D42" s="137"/>
      <c r="E42" s="16"/>
      <c r="F42" s="25"/>
      <c r="G42" s="21"/>
      <c r="H42" s="137"/>
      <c r="I42" s="21"/>
      <c r="J42" s="25"/>
      <c r="K42" s="16"/>
      <c r="L42" s="21"/>
      <c r="M42" s="25"/>
      <c r="N42" s="21">
        <f t="shared" si="2"/>
        <v>10927.314300000035</v>
      </c>
      <c r="O42" s="21">
        <f t="shared" si="3"/>
        <v>82824.159300000028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2"/>
        <v>10927.314300000035</v>
      </c>
      <c r="O43" s="21">
        <f t="shared" si="3"/>
        <v>82824.159300000028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2"/>
        <v>10927.314300000035</v>
      </c>
      <c r="O44" s="21">
        <f t="shared" si="3"/>
        <v>82824.159300000028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16"/>
      <c r="N45" s="21">
        <f t="shared" si="2"/>
        <v>10927.314300000035</v>
      </c>
      <c r="O45" s="21">
        <f t="shared" si="3"/>
        <v>82824.159300000028</v>
      </c>
    </row>
    <row r="46" spans="1:15" ht="12" hidden="1" x14ac:dyDescent="0.2">
      <c r="A46" s="16"/>
      <c r="B46" s="16"/>
      <c r="C46" s="21"/>
      <c r="D46" s="137"/>
      <c r="E46" s="16"/>
      <c r="F46" s="16"/>
      <c r="G46" s="21"/>
      <c r="H46" s="137"/>
      <c r="I46" s="21"/>
      <c r="J46" s="25"/>
      <c r="K46" s="16"/>
      <c r="L46" s="21"/>
      <c r="M46" s="16"/>
      <c r="N46" s="21">
        <f t="shared" si="2"/>
        <v>10927.314300000035</v>
      </c>
      <c r="O46" s="21">
        <f t="shared" si="3"/>
        <v>82824.159300000028</v>
      </c>
    </row>
    <row r="47" spans="1:15" ht="12" hidden="1" x14ac:dyDescent="0.2">
      <c r="A47" s="16"/>
      <c r="B47" s="16"/>
      <c r="C47" s="21"/>
      <c r="D47" s="137"/>
      <c r="E47" s="16"/>
      <c r="F47" s="25"/>
      <c r="G47" s="21"/>
      <c r="H47" s="137"/>
      <c r="I47" s="21"/>
      <c r="J47" s="16"/>
      <c r="K47" s="16"/>
      <c r="L47" s="21"/>
      <c r="M47" s="16"/>
      <c r="N47" s="21">
        <f t="shared" si="2"/>
        <v>10927.314300000035</v>
      </c>
      <c r="O47" s="21">
        <f t="shared" si="3"/>
        <v>82824.159300000028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10927.314300000035</v>
      </c>
      <c r="O48" s="21">
        <f t="shared" si="3"/>
        <v>82824.159300000028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10927.314300000035</v>
      </c>
      <c r="O49" s="21">
        <f t="shared" si="3"/>
        <v>82824.159300000028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10927.314300000035</v>
      </c>
      <c r="O50" s="21">
        <f t="shared" si="3"/>
        <v>82824.159300000028</v>
      </c>
    </row>
    <row r="51" spans="1:16" ht="12" hidden="1" x14ac:dyDescent="0.2">
      <c r="A51" s="16"/>
      <c r="B51" s="16"/>
      <c r="C51" s="21"/>
      <c r="D51" s="137"/>
      <c r="E51" s="16"/>
      <c r="F51" s="16"/>
      <c r="G51" s="21"/>
      <c r="H51" s="137"/>
      <c r="I51" s="21"/>
      <c r="J51" s="16"/>
      <c r="K51" s="16"/>
      <c r="L51" s="21"/>
      <c r="M51" s="16"/>
      <c r="N51" s="21">
        <f t="shared" si="2"/>
        <v>10927.314300000035</v>
      </c>
      <c r="O51" s="21">
        <f t="shared" si="3"/>
        <v>82824.159300000028</v>
      </c>
    </row>
    <row r="52" spans="1:16" ht="12" x14ac:dyDescent="0.2">
      <c r="A52" s="30"/>
      <c r="B52" s="30"/>
      <c r="C52" s="21"/>
      <c r="D52" s="137"/>
      <c r="E52" s="30"/>
      <c r="F52" s="30"/>
      <c r="G52" s="21"/>
      <c r="H52" s="137"/>
      <c r="I52" s="21"/>
      <c r="J52" s="30"/>
      <c r="K52" s="30"/>
      <c r="L52" s="21"/>
      <c r="M52" s="30"/>
      <c r="N52" s="21">
        <f t="shared" si="2"/>
        <v>10927.314300000035</v>
      </c>
      <c r="O52" s="21">
        <f t="shared" si="3"/>
        <v>82824.159300000028</v>
      </c>
    </row>
    <row r="53" spans="1:16" x14ac:dyDescent="0.15">
      <c r="A53" s="32"/>
      <c r="B53" s="32"/>
      <c r="C53" s="33">
        <f>SUM(C7:C45)</f>
        <v>113382.52560000002</v>
      </c>
      <c r="D53" s="32"/>
      <c r="E53" s="32"/>
      <c r="F53" s="32"/>
      <c r="G53" s="33">
        <f>SUM(G7:G51)</f>
        <v>15942.277</v>
      </c>
      <c r="H53" s="34"/>
      <c r="I53" s="33">
        <f>SUM(I7:I51)</f>
        <v>24963.203299999997</v>
      </c>
      <c r="J53" s="32"/>
      <c r="K53" s="32"/>
      <c r="L53" s="33">
        <f>SUM(L9:L51)</f>
        <v>21537.439999999999</v>
      </c>
      <c r="M53" s="32"/>
      <c r="N53" s="35"/>
      <c r="O53" s="36">
        <f>C53+G53-I53-L53</f>
        <v>82824.159300000028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46500.643299999996</v>
      </c>
      <c r="M54" s="55"/>
      <c r="N54" s="47">
        <f>+N52</f>
        <v>10927.314300000035</v>
      </c>
      <c r="O54" s="48" t="s">
        <v>883</v>
      </c>
    </row>
    <row r="55" spans="1:16" x14ac:dyDescent="0.15">
      <c r="A55" s="49" t="s">
        <v>882</v>
      </c>
      <c r="B55" s="136" t="s">
        <v>909</v>
      </c>
      <c r="C55" s="54"/>
      <c r="D55" s="136"/>
      <c r="E55" s="39" t="s">
        <v>45</v>
      </c>
      <c r="F55" s="40">
        <v>18981551.800000001</v>
      </c>
      <c r="G55" s="41" t="s">
        <v>46</v>
      </c>
      <c r="H55" s="42">
        <v>41487</v>
      </c>
      <c r="I55" s="43" t="s">
        <v>47</v>
      </c>
      <c r="J55" s="52">
        <f>SUM(L12:L17)</f>
        <v>1554.46</v>
      </c>
      <c r="K55" s="52"/>
      <c r="L55" s="46"/>
      <c r="M55" s="44"/>
      <c r="N55" s="47">
        <v>15938.29</v>
      </c>
      <c r="O55" s="48" t="s">
        <v>904</v>
      </c>
    </row>
    <row r="56" spans="1:16" x14ac:dyDescent="0.15">
      <c r="A56" s="49" t="s">
        <v>883</v>
      </c>
      <c r="B56" s="136" t="s">
        <v>910</v>
      </c>
      <c r="C56" s="54"/>
      <c r="D56" s="136"/>
      <c r="E56" s="39" t="s">
        <v>45</v>
      </c>
      <c r="F56" s="40">
        <v>38597501.899999999</v>
      </c>
      <c r="G56" s="41" t="s">
        <v>46</v>
      </c>
      <c r="H56" s="42">
        <v>41495</v>
      </c>
      <c r="I56" s="43" t="s">
        <v>47</v>
      </c>
      <c r="J56" s="52">
        <f>SUM(L18:L25)</f>
        <v>19982.98</v>
      </c>
      <c r="K56" s="52"/>
      <c r="L56" s="46"/>
      <c r="M56" s="44"/>
      <c r="N56" s="47">
        <v>40016.277999999998</v>
      </c>
      <c r="O56" s="48" t="s">
        <v>905</v>
      </c>
    </row>
    <row r="57" spans="1:16" ht="12" thickBot="1" x14ac:dyDescent="0.2">
      <c r="A57" s="38"/>
      <c r="B57" s="136"/>
      <c r="C57" s="136"/>
      <c r="D57" s="136"/>
      <c r="E57" s="39"/>
      <c r="F57" s="40"/>
      <c r="G57" s="41"/>
      <c r="H57" s="42"/>
      <c r="I57" s="9"/>
      <c r="J57" s="62">
        <f>SUM(J55:J56)</f>
        <v>21537.439999999999</v>
      </c>
      <c r="K57" s="52"/>
      <c r="L57" s="46"/>
      <c r="M57" s="44"/>
      <c r="N57" s="47">
        <f>+G23</f>
        <v>15942.277</v>
      </c>
      <c r="O57" s="48" t="str">
        <f>+F23</f>
        <v>TOP 011013</v>
      </c>
    </row>
    <row r="58" spans="1:16" ht="11.25" customHeight="1" thickTop="1" x14ac:dyDescent="0.15">
      <c r="A58" s="38"/>
      <c r="B58" s="136"/>
      <c r="C58" s="136"/>
      <c r="D58" s="136"/>
      <c r="E58" s="39"/>
      <c r="F58" s="40"/>
      <c r="G58" s="41"/>
      <c r="H58" s="42"/>
      <c r="I58" s="9"/>
      <c r="J58" s="52"/>
      <c r="K58" s="52"/>
      <c r="L58" s="46"/>
      <c r="M58" s="44"/>
      <c r="N58" s="47"/>
      <c r="O58" s="48"/>
    </row>
    <row r="59" spans="1:16" x14ac:dyDescent="0.15">
      <c r="A59" s="38" t="s">
        <v>49</v>
      </c>
      <c r="B59" s="49" t="s">
        <v>8</v>
      </c>
      <c r="C59" s="101" t="s">
        <v>87</v>
      </c>
      <c r="D59" s="101" t="s">
        <v>146</v>
      </c>
      <c r="E59" s="49" t="s">
        <v>51</v>
      </c>
      <c r="F59" s="49" t="s">
        <v>52</v>
      </c>
      <c r="G59" s="40" t="s">
        <v>15</v>
      </c>
      <c r="H59" s="42"/>
      <c r="I59" s="9"/>
      <c r="J59" s="52"/>
      <c r="K59" s="52"/>
      <c r="L59" s="46"/>
      <c r="M59" s="44"/>
      <c r="N59" s="36" t="s">
        <v>48</v>
      </c>
      <c r="O59" s="53">
        <f>SUM(N54:N58)</f>
        <v>82824.159300000028</v>
      </c>
    </row>
    <row r="60" spans="1:16" x14ac:dyDescent="0.15">
      <c r="A60" s="49" t="s">
        <v>882</v>
      </c>
      <c r="B60" s="43">
        <v>1554</v>
      </c>
      <c r="C60" s="57">
        <v>24.323</v>
      </c>
      <c r="D60" s="58">
        <f>+B60*C60</f>
        <v>37797.942000000003</v>
      </c>
      <c r="E60" s="58">
        <f>+D60*1%</f>
        <v>377.97942000000006</v>
      </c>
      <c r="F60" s="58">
        <f>+E60*0.1</f>
        <v>37.797942000000006</v>
      </c>
      <c r="G60" s="59">
        <f>+E60+F60</f>
        <v>415.77736200000004</v>
      </c>
      <c r="H60" s="42"/>
      <c r="I60" s="9"/>
      <c r="J60" s="52"/>
      <c r="K60" s="44"/>
      <c r="L60" s="46"/>
      <c r="M60" s="44"/>
      <c r="N60" s="46"/>
      <c r="O60" s="46">
        <f>+O53-O59</f>
        <v>0</v>
      </c>
    </row>
    <row r="61" spans="1:16" x14ac:dyDescent="0.15">
      <c r="A61" s="49" t="s">
        <v>883</v>
      </c>
      <c r="B61" s="43">
        <v>19983</v>
      </c>
      <c r="C61" s="57">
        <v>24.295100000000001</v>
      </c>
      <c r="D61" s="58">
        <f>+B61*C61</f>
        <v>485488.98330000002</v>
      </c>
      <c r="E61" s="58">
        <f>+D61*1%</f>
        <v>4854.8898330000002</v>
      </c>
      <c r="F61" s="58">
        <f>+E61*0.1</f>
        <v>485.48898330000003</v>
      </c>
      <c r="G61" s="59">
        <f>+E61+F61</f>
        <v>5340.3788162999999</v>
      </c>
      <c r="H61" s="42"/>
      <c r="I61" s="9"/>
      <c r="J61" s="52"/>
      <c r="K61" s="44"/>
      <c r="L61" s="46"/>
      <c r="M61" s="44"/>
      <c r="N61" s="46"/>
      <c r="O61" s="46"/>
    </row>
    <row r="62" spans="1:16" ht="12" thickBot="1" x14ac:dyDescent="0.2">
      <c r="A62" s="38"/>
      <c r="B62" s="102">
        <f>SUM(B60:B61)</f>
        <v>21537</v>
      </c>
      <c r="C62" s="136"/>
      <c r="D62" s="136"/>
      <c r="E62" s="103">
        <f>SUM(E60:E61)</f>
        <v>5232.8692529999998</v>
      </c>
      <c r="F62" s="103">
        <f t="shared" ref="F62:G62" si="4">SUM(F60:F61)</f>
        <v>523.28692530000001</v>
      </c>
      <c r="G62" s="103">
        <f t="shared" si="4"/>
        <v>5756.1561782999997</v>
      </c>
      <c r="J62" s="52"/>
      <c r="K62" s="60"/>
      <c r="L62" s="46"/>
      <c r="M62" s="44"/>
      <c r="N62" s="55"/>
      <c r="O62" s="56"/>
    </row>
    <row r="63" spans="1:16" s="3" customFormat="1" ht="12" thickTop="1" x14ac:dyDescent="0.15">
      <c r="A63" s="38"/>
      <c r="B63" s="43"/>
      <c r="C63" s="57"/>
      <c r="D63" s="58"/>
      <c r="E63" s="58"/>
      <c r="F63" s="58"/>
      <c r="G63" s="59"/>
      <c r="H63" s="4"/>
      <c r="J63" s="5"/>
      <c r="K63" s="60"/>
      <c r="M63" s="5"/>
      <c r="P63" s="5"/>
    </row>
    <row r="64" spans="1:16" s="3" customFormat="1" x14ac:dyDescent="0.15">
      <c r="A64" s="5"/>
      <c r="B64" s="2"/>
      <c r="D64" s="4"/>
      <c r="E64" s="4"/>
      <c r="F64" s="5"/>
      <c r="H64" s="4"/>
      <c r="J64" s="5"/>
      <c r="K64" s="4"/>
      <c r="M64" s="5"/>
      <c r="P64" s="5"/>
    </row>
    <row r="65" spans="1:16" s="3" customFormat="1" x14ac:dyDescent="0.15">
      <c r="A65" s="5"/>
      <c r="B65" s="2"/>
      <c r="D65" s="4"/>
      <c r="E65" s="4"/>
      <c r="F65" s="5"/>
      <c r="H65" s="4"/>
      <c r="J65" s="5"/>
      <c r="K65" s="4"/>
      <c r="M65" s="5"/>
      <c r="P65" s="5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opLeftCell="A25" workbookViewId="0">
      <selection activeCell="L112" sqref="L112:P141"/>
    </sheetView>
  </sheetViews>
  <sheetFormatPr defaultRowHeight="14.25" x14ac:dyDescent="0.2"/>
  <cols>
    <col min="1" max="1" width="6" style="169" customWidth="1"/>
    <col min="2" max="2" width="9.5" style="169" customWidth="1"/>
    <col min="3" max="3" width="12.375" style="169" hidden="1" customWidth="1"/>
    <col min="4" max="4" width="12.375" style="169" customWidth="1"/>
    <col min="5" max="5" width="56" style="169" hidden="1" customWidth="1"/>
    <col min="6" max="6" width="3.125" style="169" hidden="1" customWidth="1"/>
    <col min="7" max="7" width="26.875" style="169" hidden="1" customWidth="1"/>
    <col min="8" max="8" width="18.5" style="169" hidden="1" customWidth="1"/>
    <col min="9" max="9" width="10.25" style="169" hidden="1" customWidth="1"/>
    <col min="10" max="10" width="10" style="169" hidden="1" customWidth="1"/>
    <col min="11" max="11" width="2.875" style="169" hidden="1" customWidth="1"/>
    <col min="12" max="12" width="14.5" style="169" bestFit="1" customWidth="1"/>
    <col min="13" max="13" width="14.25" style="149" bestFit="1" customWidth="1"/>
    <col min="14" max="15" width="14.25" style="149" customWidth="1"/>
    <col min="16" max="16" width="13" style="149" bestFit="1" customWidth="1"/>
    <col min="17" max="16384" width="9" style="170"/>
  </cols>
  <sheetData>
    <row r="1" spans="1:16" x14ac:dyDescent="0.2">
      <c r="A1" s="168" t="s">
        <v>1497</v>
      </c>
    </row>
    <row r="2" spans="1:16" x14ac:dyDescent="0.2">
      <c r="A2" s="168" t="s">
        <v>954</v>
      </c>
      <c r="E2" s="169" t="s">
        <v>955</v>
      </c>
      <c r="G2" s="169" t="s">
        <v>956</v>
      </c>
    </row>
    <row r="3" spans="1:16" ht="12.75" x14ac:dyDescent="0.2">
      <c r="A3" s="180" t="s">
        <v>957</v>
      </c>
      <c r="B3" s="171" t="s">
        <v>7</v>
      </c>
      <c r="C3" s="180" t="s">
        <v>958</v>
      </c>
      <c r="D3" s="180" t="s">
        <v>959</v>
      </c>
      <c r="E3" s="180" t="s">
        <v>960</v>
      </c>
      <c r="F3" s="180" t="s">
        <v>961</v>
      </c>
      <c r="G3" s="180" t="s">
        <v>962</v>
      </c>
      <c r="H3" s="180" t="s">
        <v>963</v>
      </c>
      <c r="I3" s="180" t="s">
        <v>964</v>
      </c>
      <c r="J3" s="180" t="s">
        <v>965</v>
      </c>
      <c r="K3" s="180" t="s">
        <v>966</v>
      </c>
      <c r="L3" s="180" t="s">
        <v>967</v>
      </c>
      <c r="M3" s="150" t="s">
        <v>968</v>
      </c>
      <c r="N3" s="150"/>
      <c r="O3" s="150"/>
      <c r="P3" s="151" t="s">
        <v>969</v>
      </c>
    </row>
    <row r="4" spans="1:16" hidden="1" x14ac:dyDescent="0.2">
      <c r="A4" s="172">
        <v>1</v>
      </c>
      <c r="B4" s="172" t="s">
        <v>1498</v>
      </c>
      <c r="C4" s="172" t="s">
        <v>1429</v>
      </c>
      <c r="D4" s="172" t="s">
        <v>1499</v>
      </c>
      <c r="E4" s="172" t="s">
        <v>971</v>
      </c>
      <c r="F4" s="172" t="s">
        <v>972</v>
      </c>
      <c r="G4" s="172" t="s">
        <v>981</v>
      </c>
      <c r="H4" s="172" t="s">
        <v>973</v>
      </c>
      <c r="I4" s="172" t="s">
        <v>974</v>
      </c>
      <c r="J4" s="172" t="s">
        <v>975</v>
      </c>
      <c r="K4" s="172" t="s">
        <v>976</v>
      </c>
      <c r="L4" s="172" t="s">
        <v>977</v>
      </c>
      <c r="M4" s="152">
        <v>8155</v>
      </c>
      <c r="N4" s="152"/>
      <c r="O4" s="152"/>
      <c r="P4" s="152">
        <v>8147.5590000000002</v>
      </c>
    </row>
    <row r="5" spans="1:16" hidden="1" x14ac:dyDescent="0.2">
      <c r="A5" s="172">
        <v>2</v>
      </c>
      <c r="B5" s="172" t="s">
        <v>1500</v>
      </c>
      <c r="C5" s="172" t="s">
        <v>1419</v>
      </c>
      <c r="D5" s="172" t="s">
        <v>1501</v>
      </c>
      <c r="E5" s="172" t="s">
        <v>971</v>
      </c>
      <c r="F5" s="172" t="s">
        <v>972</v>
      </c>
      <c r="G5" s="172" t="s">
        <v>981</v>
      </c>
      <c r="H5" s="172" t="s">
        <v>973</v>
      </c>
      <c r="I5" s="172" t="s">
        <v>974</v>
      </c>
      <c r="J5" s="172" t="s">
        <v>975</v>
      </c>
      <c r="K5" s="172" t="s">
        <v>976</v>
      </c>
      <c r="L5" s="172" t="s">
        <v>977</v>
      </c>
      <c r="M5" s="152">
        <v>7389</v>
      </c>
      <c r="N5" s="152"/>
      <c r="O5" s="152"/>
      <c r="P5" s="152">
        <v>7386.7529999999997</v>
      </c>
    </row>
    <row r="6" spans="1:16" hidden="1" x14ac:dyDescent="0.2">
      <c r="A6" s="172">
        <v>3</v>
      </c>
      <c r="B6" s="172" t="s">
        <v>1502</v>
      </c>
      <c r="C6" s="172" t="s">
        <v>1503</v>
      </c>
      <c r="D6" s="172" t="s">
        <v>1504</v>
      </c>
      <c r="E6" s="172" t="s">
        <v>971</v>
      </c>
      <c r="F6" s="172" t="s">
        <v>972</v>
      </c>
      <c r="G6" s="172" t="s">
        <v>981</v>
      </c>
      <c r="H6" s="172" t="s">
        <v>973</v>
      </c>
      <c r="I6" s="172" t="s">
        <v>974</v>
      </c>
      <c r="J6" s="172" t="s">
        <v>975</v>
      </c>
      <c r="K6" s="172" t="s">
        <v>976</v>
      </c>
      <c r="L6" s="172" t="s">
        <v>977</v>
      </c>
      <c r="M6" s="152">
        <v>5098</v>
      </c>
      <c r="N6" s="152"/>
      <c r="O6" s="152"/>
      <c r="P6" s="152">
        <v>5089.7299999999996</v>
      </c>
    </row>
    <row r="7" spans="1:16" hidden="1" x14ac:dyDescent="0.2">
      <c r="A7" s="172">
        <v>4</v>
      </c>
      <c r="B7" s="172" t="s">
        <v>1505</v>
      </c>
      <c r="C7" s="172" t="s">
        <v>1456</v>
      </c>
      <c r="D7" s="172" t="s">
        <v>1506</v>
      </c>
      <c r="E7" s="172" t="s">
        <v>971</v>
      </c>
      <c r="F7" s="172" t="s">
        <v>972</v>
      </c>
      <c r="G7" s="172" t="s">
        <v>981</v>
      </c>
      <c r="H7" s="172" t="s">
        <v>973</v>
      </c>
      <c r="I7" s="172" t="s">
        <v>974</v>
      </c>
      <c r="J7" s="172" t="s">
        <v>975</v>
      </c>
      <c r="K7" s="172" t="s">
        <v>976</v>
      </c>
      <c r="L7" s="172" t="s">
        <v>977</v>
      </c>
      <c r="M7" s="152">
        <v>7695</v>
      </c>
      <c r="N7" s="152"/>
      <c r="O7" s="152"/>
      <c r="P7" s="152">
        <v>7684.0770000000002</v>
      </c>
    </row>
    <row r="8" spans="1:16" hidden="1" x14ac:dyDescent="0.2">
      <c r="A8" s="172">
        <v>5</v>
      </c>
      <c r="B8" s="172" t="s">
        <v>1507</v>
      </c>
      <c r="C8" s="172" t="s">
        <v>1503</v>
      </c>
      <c r="D8" s="172" t="s">
        <v>1508</v>
      </c>
      <c r="E8" s="172" t="s">
        <v>971</v>
      </c>
      <c r="F8" s="172" t="s">
        <v>972</v>
      </c>
      <c r="G8" s="172" t="s">
        <v>981</v>
      </c>
      <c r="H8" s="172" t="s">
        <v>973</v>
      </c>
      <c r="I8" s="172" t="s">
        <v>974</v>
      </c>
      <c r="J8" s="172" t="s">
        <v>975</v>
      </c>
      <c r="K8" s="172" t="s">
        <v>976</v>
      </c>
      <c r="L8" s="172" t="s">
        <v>977</v>
      </c>
      <c r="M8" s="152">
        <v>7430</v>
      </c>
      <c r="N8" s="152"/>
      <c r="O8" s="152"/>
      <c r="P8" s="152">
        <v>7440.5469999999996</v>
      </c>
    </row>
    <row r="9" spans="1:16" hidden="1" x14ac:dyDescent="0.2">
      <c r="A9" s="172">
        <v>6</v>
      </c>
      <c r="B9" s="172" t="s">
        <v>1509</v>
      </c>
      <c r="C9" s="172" t="s">
        <v>1503</v>
      </c>
      <c r="D9" s="172" t="s">
        <v>1510</v>
      </c>
      <c r="E9" s="172" t="s">
        <v>971</v>
      </c>
      <c r="F9" s="172" t="s">
        <v>972</v>
      </c>
      <c r="G9" s="172" t="s">
        <v>981</v>
      </c>
      <c r="H9" s="172" t="s">
        <v>973</v>
      </c>
      <c r="I9" s="172" t="s">
        <v>974</v>
      </c>
      <c r="J9" s="172" t="s">
        <v>975</v>
      </c>
      <c r="K9" s="172" t="s">
        <v>976</v>
      </c>
      <c r="L9" s="172" t="s">
        <v>977</v>
      </c>
      <c r="M9" s="152">
        <v>7186</v>
      </c>
      <c r="N9" s="152"/>
      <c r="O9" s="152"/>
      <c r="P9" s="152">
        <v>7172.1570000000002</v>
      </c>
    </row>
    <row r="10" spans="1:16" hidden="1" x14ac:dyDescent="0.2">
      <c r="A10" s="172">
        <v>7</v>
      </c>
      <c r="B10" s="172" t="s">
        <v>1511</v>
      </c>
      <c r="C10" s="172" t="s">
        <v>1503</v>
      </c>
      <c r="D10" s="172" t="s">
        <v>1512</v>
      </c>
      <c r="E10" s="172" t="s">
        <v>971</v>
      </c>
      <c r="F10" s="172" t="s">
        <v>972</v>
      </c>
      <c r="G10" s="172" t="s">
        <v>981</v>
      </c>
      <c r="H10" s="172" t="s">
        <v>973</v>
      </c>
      <c r="I10" s="172" t="s">
        <v>974</v>
      </c>
      <c r="J10" s="172" t="s">
        <v>975</v>
      </c>
      <c r="K10" s="172" t="s">
        <v>976</v>
      </c>
      <c r="L10" s="172" t="s">
        <v>977</v>
      </c>
      <c r="M10" s="152">
        <v>7189</v>
      </c>
      <c r="N10" s="152"/>
      <c r="O10" s="152"/>
      <c r="P10" s="152">
        <v>7175.1509999999998</v>
      </c>
    </row>
    <row r="11" spans="1:16" hidden="1" x14ac:dyDescent="0.2">
      <c r="A11" s="172">
        <v>8</v>
      </c>
      <c r="B11" s="172" t="s">
        <v>1513</v>
      </c>
      <c r="C11" s="172" t="s">
        <v>1503</v>
      </c>
      <c r="D11" s="172" t="s">
        <v>1514</v>
      </c>
      <c r="E11" s="172" t="s">
        <v>971</v>
      </c>
      <c r="F11" s="172" t="s">
        <v>972</v>
      </c>
      <c r="G11" s="172" t="s">
        <v>981</v>
      </c>
      <c r="H11" s="172" t="s">
        <v>973</v>
      </c>
      <c r="I11" s="172" t="s">
        <v>974</v>
      </c>
      <c r="J11" s="172" t="s">
        <v>975</v>
      </c>
      <c r="K11" s="172" t="s">
        <v>976</v>
      </c>
      <c r="L11" s="172" t="s">
        <v>977</v>
      </c>
      <c r="M11" s="152">
        <v>8095</v>
      </c>
      <c r="N11" s="152"/>
      <c r="O11" s="152"/>
      <c r="P11" s="152">
        <v>8082.6890000000003</v>
      </c>
    </row>
    <row r="12" spans="1:16" hidden="1" x14ac:dyDescent="0.2">
      <c r="A12" s="172">
        <v>9</v>
      </c>
      <c r="B12" s="172" t="s">
        <v>1515</v>
      </c>
      <c r="C12" s="172" t="s">
        <v>1503</v>
      </c>
      <c r="D12" s="172" t="s">
        <v>1516</v>
      </c>
      <c r="E12" s="172" t="s">
        <v>971</v>
      </c>
      <c r="F12" s="172" t="s">
        <v>972</v>
      </c>
      <c r="G12" s="172" t="s">
        <v>981</v>
      </c>
      <c r="H12" s="172" t="s">
        <v>973</v>
      </c>
      <c r="I12" s="172" t="s">
        <v>974</v>
      </c>
      <c r="J12" s="172" t="s">
        <v>975</v>
      </c>
      <c r="K12" s="172" t="s">
        <v>976</v>
      </c>
      <c r="L12" s="172" t="s">
        <v>977</v>
      </c>
      <c r="M12" s="152">
        <v>7692</v>
      </c>
      <c r="N12" s="152"/>
      <c r="O12" s="152"/>
      <c r="P12" s="152">
        <v>7677.1819999999998</v>
      </c>
    </row>
    <row r="13" spans="1:16" hidden="1" x14ac:dyDescent="0.2">
      <c r="A13" s="172">
        <v>10</v>
      </c>
      <c r="B13" s="172" t="s">
        <v>1517</v>
      </c>
      <c r="C13" s="172" t="s">
        <v>1503</v>
      </c>
      <c r="D13" s="172" t="s">
        <v>1518</v>
      </c>
      <c r="E13" s="172" t="s">
        <v>971</v>
      </c>
      <c r="F13" s="172" t="s">
        <v>972</v>
      </c>
      <c r="G13" s="172" t="s">
        <v>981</v>
      </c>
      <c r="H13" s="172" t="s">
        <v>973</v>
      </c>
      <c r="I13" s="172" t="s">
        <v>974</v>
      </c>
      <c r="J13" s="172" t="s">
        <v>975</v>
      </c>
      <c r="K13" s="172" t="s">
        <v>976</v>
      </c>
      <c r="L13" s="172" t="s">
        <v>977</v>
      </c>
      <c r="M13" s="152">
        <v>7480</v>
      </c>
      <c r="N13" s="152"/>
      <c r="O13" s="152"/>
      <c r="P13" s="152">
        <v>7465.5910000000003</v>
      </c>
    </row>
    <row r="14" spans="1:16" hidden="1" x14ac:dyDescent="0.2">
      <c r="A14" s="172">
        <v>11</v>
      </c>
      <c r="B14" s="172" t="s">
        <v>1519</v>
      </c>
      <c r="C14" s="172" t="s">
        <v>1503</v>
      </c>
      <c r="D14" s="172" t="s">
        <v>1520</v>
      </c>
      <c r="E14" s="172" t="s">
        <v>971</v>
      </c>
      <c r="F14" s="172" t="s">
        <v>972</v>
      </c>
      <c r="G14" s="172" t="s">
        <v>981</v>
      </c>
      <c r="H14" s="172" t="s">
        <v>973</v>
      </c>
      <c r="I14" s="172" t="s">
        <v>974</v>
      </c>
      <c r="J14" s="172" t="s">
        <v>975</v>
      </c>
      <c r="K14" s="172" t="s">
        <v>976</v>
      </c>
      <c r="L14" s="172" t="s">
        <v>977</v>
      </c>
      <c r="M14" s="152">
        <v>8146</v>
      </c>
      <c r="N14" s="152"/>
      <c r="O14" s="152"/>
      <c r="P14" s="152">
        <v>8114.6149999999998</v>
      </c>
    </row>
    <row r="15" spans="1:16" hidden="1" x14ac:dyDescent="0.2">
      <c r="A15" s="172">
        <v>12</v>
      </c>
      <c r="B15" s="172" t="s">
        <v>1521</v>
      </c>
      <c r="C15" s="172" t="s">
        <v>1503</v>
      </c>
      <c r="D15" s="172" t="s">
        <v>1522</v>
      </c>
      <c r="E15" s="172" t="s">
        <v>971</v>
      </c>
      <c r="F15" s="172" t="s">
        <v>972</v>
      </c>
      <c r="G15" s="172" t="s">
        <v>981</v>
      </c>
      <c r="H15" s="172" t="s">
        <v>973</v>
      </c>
      <c r="I15" s="172" t="s">
        <v>974</v>
      </c>
      <c r="J15" s="172" t="s">
        <v>975</v>
      </c>
      <c r="K15" s="172" t="s">
        <v>976</v>
      </c>
      <c r="L15" s="172" t="s">
        <v>977</v>
      </c>
      <c r="M15" s="152">
        <v>6330</v>
      </c>
      <c r="N15" s="152"/>
      <c r="O15" s="152"/>
      <c r="P15" s="152">
        <v>6321.0150000000003</v>
      </c>
    </row>
    <row r="16" spans="1:16" hidden="1" x14ac:dyDescent="0.2">
      <c r="A16" s="172">
        <v>13</v>
      </c>
      <c r="B16" s="172" t="s">
        <v>1523</v>
      </c>
      <c r="C16" s="172" t="s">
        <v>1524</v>
      </c>
      <c r="D16" s="172" t="s">
        <v>1525</v>
      </c>
      <c r="E16" s="172" t="s">
        <v>971</v>
      </c>
      <c r="F16" s="172" t="s">
        <v>972</v>
      </c>
      <c r="G16" s="172" t="s">
        <v>981</v>
      </c>
      <c r="H16" s="172" t="s">
        <v>973</v>
      </c>
      <c r="I16" s="172" t="s">
        <v>974</v>
      </c>
      <c r="J16" s="172" t="s">
        <v>975</v>
      </c>
      <c r="K16" s="172" t="s">
        <v>976</v>
      </c>
      <c r="L16" s="172" t="s">
        <v>977</v>
      </c>
      <c r="M16" s="152">
        <v>6101</v>
      </c>
      <c r="N16" s="152"/>
      <c r="O16" s="152"/>
      <c r="P16" s="152">
        <v>6081.2060000000001</v>
      </c>
    </row>
    <row r="17" spans="1:16" hidden="1" x14ac:dyDescent="0.2">
      <c r="A17" s="172">
        <v>14</v>
      </c>
      <c r="B17" s="172" t="s">
        <v>1526</v>
      </c>
      <c r="C17" s="172" t="s">
        <v>1524</v>
      </c>
      <c r="D17" s="172" t="s">
        <v>1527</v>
      </c>
      <c r="E17" s="172" t="s">
        <v>971</v>
      </c>
      <c r="F17" s="172" t="s">
        <v>972</v>
      </c>
      <c r="G17" s="172" t="s">
        <v>981</v>
      </c>
      <c r="H17" s="172" t="s">
        <v>973</v>
      </c>
      <c r="I17" s="172" t="s">
        <v>974</v>
      </c>
      <c r="J17" s="172" t="s">
        <v>975</v>
      </c>
      <c r="K17" s="172" t="s">
        <v>976</v>
      </c>
      <c r="L17" s="172" t="s">
        <v>977</v>
      </c>
      <c r="M17" s="152">
        <v>7743</v>
      </c>
      <c r="N17" s="152"/>
      <c r="O17" s="152"/>
      <c r="P17" s="152">
        <v>7717.7969999999996</v>
      </c>
    </row>
    <row r="18" spans="1:16" hidden="1" x14ac:dyDescent="0.2">
      <c r="A18" s="172">
        <v>15</v>
      </c>
      <c r="B18" s="172" t="s">
        <v>1528</v>
      </c>
      <c r="C18" s="172" t="s">
        <v>1503</v>
      </c>
      <c r="D18" s="172" t="s">
        <v>1529</v>
      </c>
      <c r="E18" s="172" t="s">
        <v>971</v>
      </c>
      <c r="F18" s="172" t="s">
        <v>972</v>
      </c>
      <c r="G18" s="172" t="s">
        <v>981</v>
      </c>
      <c r="H18" s="172" t="s">
        <v>973</v>
      </c>
      <c r="I18" s="172" t="s">
        <v>974</v>
      </c>
      <c r="J18" s="172" t="s">
        <v>975</v>
      </c>
      <c r="K18" s="172" t="s">
        <v>976</v>
      </c>
      <c r="L18" s="172" t="s">
        <v>977</v>
      </c>
      <c r="M18" s="152">
        <v>6079</v>
      </c>
      <c r="N18" s="152"/>
      <c r="O18" s="152"/>
      <c r="P18" s="152">
        <v>6062.9750000000004</v>
      </c>
    </row>
    <row r="19" spans="1:16" hidden="1" x14ac:dyDescent="0.2">
      <c r="A19" s="172">
        <v>16</v>
      </c>
      <c r="B19" s="172" t="s">
        <v>1530</v>
      </c>
      <c r="C19" s="172" t="s">
        <v>1486</v>
      </c>
      <c r="D19" s="172" t="s">
        <v>1531</v>
      </c>
      <c r="E19" s="172" t="s">
        <v>971</v>
      </c>
      <c r="F19" s="172" t="s">
        <v>972</v>
      </c>
      <c r="G19" s="172" t="s">
        <v>981</v>
      </c>
      <c r="H19" s="172" t="s">
        <v>973</v>
      </c>
      <c r="I19" s="172" t="s">
        <v>974</v>
      </c>
      <c r="J19" s="172" t="s">
        <v>975</v>
      </c>
      <c r="K19" s="172" t="s">
        <v>976</v>
      </c>
      <c r="L19" s="172" t="s">
        <v>977</v>
      </c>
      <c r="M19" s="152">
        <v>7708</v>
      </c>
      <c r="N19" s="152"/>
      <c r="O19" s="152"/>
      <c r="P19" s="152">
        <v>7696.277</v>
      </c>
    </row>
    <row r="20" spans="1:16" hidden="1" x14ac:dyDescent="0.2">
      <c r="A20" s="172">
        <v>17</v>
      </c>
      <c r="B20" s="172" t="s">
        <v>1532</v>
      </c>
      <c r="C20" s="172" t="s">
        <v>1503</v>
      </c>
      <c r="D20" s="172" t="s">
        <v>1533</v>
      </c>
      <c r="E20" s="172" t="s">
        <v>971</v>
      </c>
      <c r="F20" s="172" t="s">
        <v>972</v>
      </c>
      <c r="G20" s="172" t="s">
        <v>981</v>
      </c>
      <c r="H20" s="172" t="s">
        <v>973</v>
      </c>
      <c r="I20" s="172" t="s">
        <v>974</v>
      </c>
      <c r="J20" s="172" t="s">
        <v>975</v>
      </c>
      <c r="K20" s="172" t="s">
        <v>976</v>
      </c>
      <c r="L20" s="172" t="s">
        <v>977</v>
      </c>
      <c r="M20" s="152">
        <v>8012</v>
      </c>
      <c r="N20" s="152"/>
      <c r="O20" s="152"/>
      <c r="P20" s="152">
        <v>7999.8149999999996</v>
      </c>
    </row>
    <row r="21" spans="1:16" hidden="1" x14ac:dyDescent="0.2">
      <c r="A21" s="172">
        <v>18</v>
      </c>
      <c r="B21" s="172" t="s">
        <v>1534</v>
      </c>
      <c r="C21" s="172" t="s">
        <v>1503</v>
      </c>
      <c r="D21" s="172" t="s">
        <v>1535</v>
      </c>
      <c r="E21" s="172" t="s">
        <v>971</v>
      </c>
      <c r="F21" s="172" t="s">
        <v>972</v>
      </c>
      <c r="G21" s="172" t="s">
        <v>981</v>
      </c>
      <c r="H21" s="172" t="s">
        <v>973</v>
      </c>
      <c r="I21" s="172" t="s">
        <v>974</v>
      </c>
      <c r="J21" s="172" t="s">
        <v>975</v>
      </c>
      <c r="K21" s="172" t="s">
        <v>976</v>
      </c>
      <c r="L21" s="172" t="s">
        <v>977</v>
      </c>
      <c r="M21" s="152">
        <v>5906</v>
      </c>
      <c r="N21" s="152"/>
      <c r="O21" s="152"/>
      <c r="P21" s="152">
        <v>5899.4129999999996</v>
      </c>
    </row>
    <row r="22" spans="1:16" hidden="1" x14ac:dyDescent="0.2">
      <c r="A22" s="172">
        <v>19</v>
      </c>
      <c r="B22" s="172" t="s">
        <v>1536</v>
      </c>
      <c r="C22" s="172" t="s">
        <v>1503</v>
      </c>
      <c r="D22" s="172" t="s">
        <v>1537</v>
      </c>
      <c r="E22" s="172" t="s">
        <v>971</v>
      </c>
      <c r="F22" s="172" t="s">
        <v>972</v>
      </c>
      <c r="G22" s="172" t="s">
        <v>981</v>
      </c>
      <c r="H22" s="172" t="s">
        <v>973</v>
      </c>
      <c r="I22" s="172" t="s">
        <v>974</v>
      </c>
      <c r="J22" s="172" t="s">
        <v>975</v>
      </c>
      <c r="K22" s="172" t="s">
        <v>976</v>
      </c>
      <c r="L22" s="172" t="s">
        <v>977</v>
      </c>
      <c r="M22" s="152">
        <v>7750</v>
      </c>
      <c r="N22" s="152"/>
      <c r="O22" s="152"/>
      <c r="P22" s="152">
        <v>7742.1419999999998</v>
      </c>
    </row>
    <row r="23" spans="1:16" hidden="1" x14ac:dyDescent="0.2">
      <c r="A23" s="172">
        <v>20</v>
      </c>
      <c r="B23" s="172" t="s">
        <v>1538</v>
      </c>
      <c r="C23" s="172" t="s">
        <v>1539</v>
      </c>
      <c r="D23" s="172" t="s">
        <v>1540</v>
      </c>
      <c r="E23" s="172" t="s">
        <v>971</v>
      </c>
      <c r="F23" s="172" t="s">
        <v>972</v>
      </c>
      <c r="G23" s="172" t="s">
        <v>981</v>
      </c>
      <c r="H23" s="172" t="s">
        <v>973</v>
      </c>
      <c r="I23" s="172" t="s">
        <v>974</v>
      </c>
      <c r="J23" s="172" t="s">
        <v>975</v>
      </c>
      <c r="K23" s="172" t="s">
        <v>976</v>
      </c>
      <c r="L23" s="172" t="s">
        <v>977</v>
      </c>
      <c r="M23" s="152">
        <v>7931</v>
      </c>
      <c r="N23" s="152"/>
      <c r="O23" s="152"/>
      <c r="P23" s="152">
        <v>7917.33</v>
      </c>
    </row>
    <row r="24" spans="1:16" hidden="1" x14ac:dyDescent="0.2">
      <c r="A24" s="172">
        <v>21</v>
      </c>
      <c r="B24" s="172" t="s">
        <v>1541</v>
      </c>
      <c r="C24" s="172" t="s">
        <v>1524</v>
      </c>
      <c r="D24" s="172" t="s">
        <v>1542</v>
      </c>
      <c r="E24" s="172" t="s">
        <v>971</v>
      </c>
      <c r="F24" s="172" t="s">
        <v>972</v>
      </c>
      <c r="G24" s="172" t="s">
        <v>981</v>
      </c>
      <c r="H24" s="172" t="s">
        <v>973</v>
      </c>
      <c r="I24" s="172" t="s">
        <v>974</v>
      </c>
      <c r="J24" s="172" t="s">
        <v>975</v>
      </c>
      <c r="K24" s="172" t="s">
        <v>976</v>
      </c>
      <c r="L24" s="172" t="s">
        <v>977</v>
      </c>
      <c r="M24" s="152">
        <v>6763</v>
      </c>
      <c r="N24" s="152"/>
      <c r="O24" s="152"/>
      <c r="P24" s="152">
        <v>6752.0290000000005</v>
      </c>
    </row>
    <row r="25" spans="1:16" ht="12.75" x14ac:dyDescent="0.2">
      <c r="A25" s="207" t="s">
        <v>998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153">
        <f>SUM(M4:M24)</f>
        <v>151878</v>
      </c>
      <c r="N25" s="153"/>
      <c r="O25" s="153"/>
      <c r="P25" s="153">
        <f>SUM(P4:P24)</f>
        <v>151626.05000000002</v>
      </c>
    </row>
    <row r="26" spans="1:16" hidden="1" x14ac:dyDescent="0.2">
      <c r="A26" s="172">
        <v>1</v>
      </c>
      <c r="B26" s="172" t="s">
        <v>1543</v>
      </c>
      <c r="C26" s="172" t="s">
        <v>1486</v>
      </c>
      <c r="D26" s="172" t="s">
        <v>1544</v>
      </c>
      <c r="E26" s="172" t="s">
        <v>1473</v>
      </c>
      <c r="F26" s="172" t="s">
        <v>972</v>
      </c>
      <c r="G26" s="172" t="s">
        <v>1545</v>
      </c>
      <c r="H26" s="172" t="s">
        <v>1480</v>
      </c>
      <c r="I26" s="172" t="s">
        <v>1015</v>
      </c>
      <c r="J26" s="172" t="s">
        <v>1015</v>
      </c>
      <c r="K26" s="172" t="s">
        <v>1003</v>
      </c>
      <c r="L26" s="172" t="s">
        <v>977</v>
      </c>
      <c r="M26" s="152">
        <v>1260</v>
      </c>
      <c r="N26" s="152"/>
      <c r="O26" s="152"/>
      <c r="P26" s="152">
        <v>1258.4670000000001</v>
      </c>
    </row>
    <row r="27" spans="1:16" hidden="1" x14ac:dyDescent="0.2">
      <c r="A27" s="172">
        <v>2</v>
      </c>
      <c r="B27" s="172" t="s">
        <v>1543</v>
      </c>
      <c r="C27" s="172" t="s">
        <v>1486</v>
      </c>
      <c r="D27" s="172" t="s">
        <v>1546</v>
      </c>
      <c r="E27" s="172" t="s">
        <v>1005</v>
      </c>
      <c r="F27" s="172" t="s">
        <v>972</v>
      </c>
      <c r="G27" s="172" t="s">
        <v>1006</v>
      </c>
      <c r="H27" s="172" t="s">
        <v>1386</v>
      </c>
      <c r="I27" s="172" t="s">
        <v>1007</v>
      </c>
      <c r="J27" s="172" t="s">
        <v>1007</v>
      </c>
      <c r="K27" s="172" t="s">
        <v>1003</v>
      </c>
      <c r="L27" s="172" t="s">
        <v>977</v>
      </c>
      <c r="M27" s="152">
        <v>9463</v>
      </c>
      <c r="N27" s="152"/>
      <c r="O27" s="152"/>
      <c r="P27" s="152">
        <v>9451.4869999999992</v>
      </c>
    </row>
    <row r="28" spans="1:16" hidden="1" x14ac:dyDescent="0.2">
      <c r="A28" s="172">
        <v>3</v>
      </c>
      <c r="B28" s="172" t="s">
        <v>1543</v>
      </c>
      <c r="C28" s="172" t="s">
        <v>1486</v>
      </c>
      <c r="D28" s="172" t="s">
        <v>1547</v>
      </c>
      <c r="E28" s="172" t="s">
        <v>1008</v>
      </c>
      <c r="F28" s="172" t="s">
        <v>972</v>
      </c>
      <c r="G28" s="172" t="s">
        <v>1009</v>
      </c>
      <c r="H28" s="172" t="s">
        <v>1468</v>
      </c>
      <c r="I28" s="172" t="s">
        <v>1010</v>
      </c>
      <c r="J28" s="172" t="s">
        <v>1010</v>
      </c>
      <c r="K28" s="172" t="s">
        <v>1003</v>
      </c>
      <c r="L28" s="172" t="s">
        <v>977</v>
      </c>
      <c r="M28" s="152">
        <v>3527</v>
      </c>
      <c r="N28" s="152"/>
      <c r="O28" s="152"/>
      <c r="P28" s="152">
        <v>3522.7089999999998</v>
      </c>
    </row>
    <row r="29" spans="1:16" hidden="1" x14ac:dyDescent="0.2">
      <c r="A29" s="172">
        <v>4</v>
      </c>
      <c r="B29" s="172" t="s">
        <v>1543</v>
      </c>
      <c r="C29" s="172" t="s">
        <v>1503</v>
      </c>
      <c r="D29" s="172" t="s">
        <v>1548</v>
      </c>
      <c r="E29" s="172" t="s">
        <v>1000</v>
      </c>
      <c r="F29" s="172" t="s">
        <v>972</v>
      </c>
      <c r="G29" s="172" t="s">
        <v>1549</v>
      </c>
      <c r="H29" s="172" t="s">
        <v>1334</v>
      </c>
      <c r="I29" s="172" t="s">
        <v>1011</v>
      </c>
      <c r="J29" s="172" t="s">
        <v>1011</v>
      </c>
      <c r="K29" s="172" t="s">
        <v>1003</v>
      </c>
      <c r="L29" s="172" t="s">
        <v>977</v>
      </c>
      <c r="M29" s="152">
        <v>1355</v>
      </c>
      <c r="N29" s="152"/>
      <c r="O29" s="152"/>
      <c r="P29" s="152">
        <v>1353.3510000000001</v>
      </c>
    </row>
    <row r="30" spans="1:16" hidden="1" x14ac:dyDescent="0.2">
      <c r="A30" s="172">
        <v>5</v>
      </c>
      <c r="B30" s="172" t="s">
        <v>1543</v>
      </c>
      <c r="C30" s="172" t="s">
        <v>1503</v>
      </c>
      <c r="D30" s="172" t="s">
        <v>1550</v>
      </c>
      <c r="E30" s="172" t="s">
        <v>1000</v>
      </c>
      <c r="F30" s="172" t="s">
        <v>972</v>
      </c>
      <c r="G30" s="172" t="s">
        <v>1001</v>
      </c>
      <c r="H30" s="172" t="s">
        <v>1329</v>
      </c>
      <c r="I30" s="172" t="s">
        <v>1002</v>
      </c>
      <c r="J30" s="172" t="s">
        <v>1002</v>
      </c>
      <c r="K30" s="172" t="s">
        <v>1003</v>
      </c>
      <c r="L30" s="172" t="s">
        <v>977</v>
      </c>
      <c r="M30" s="152">
        <v>7264</v>
      </c>
      <c r="N30" s="152"/>
      <c r="O30" s="152"/>
      <c r="P30" s="152">
        <v>7255.1620000000003</v>
      </c>
    </row>
    <row r="31" spans="1:16" hidden="1" x14ac:dyDescent="0.2">
      <c r="A31" s="172">
        <v>6</v>
      </c>
      <c r="B31" s="172" t="s">
        <v>1498</v>
      </c>
      <c r="C31" s="172" t="s">
        <v>1503</v>
      </c>
      <c r="D31" s="172" t="s">
        <v>1551</v>
      </c>
      <c r="E31" s="172" t="s">
        <v>1005</v>
      </c>
      <c r="F31" s="172" t="s">
        <v>972</v>
      </c>
      <c r="G31" s="172" t="s">
        <v>1006</v>
      </c>
      <c r="H31" s="172" t="s">
        <v>1380</v>
      </c>
      <c r="I31" s="172" t="s">
        <v>1007</v>
      </c>
      <c r="J31" s="172" t="s">
        <v>1007</v>
      </c>
      <c r="K31" s="172" t="s">
        <v>1003</v>
      </c>
      <c r="L31" s="172" t="s">
        <v>977</v>
      </c>
      <c r="M31" s="152">
        <v>5706</v>
      </c>
      <c r="N31" s="152"/>
      <c r="O31" s="152"/>
      <c r="P31" s="152">
        <v>5700.7929999999997</v>
      </c>
    </row>
    <row r="32" spans="1:16" hidden="1" x14ac:dyDescent="0.2">
      <c r="A32" s="172">
        <v>7</v>
      </c>
      <c r="B32" s="172" t="s">
        <v>1498</v>
      </c>
      <c r="C32" s="172" t="s">
        <v>1503</v>
      </c>
      <c r="D32" s="172" t="s">
        <v>1552</v>
      </c>
      <c r="E32" s="172" t="s">
        <v>1008</v>
      </c>
      <c r="F32" s="172" t="s">
        <v>972</v>
      </c>
      <c r="G32" s="172" t="s">
        <v>1009</v>
      </c>
      <c r="H32" s="172" t="s">
        <v>1384</v>
      </c>
      <c r="I32" s="172" t="s">
        <v>1010</v>
      </c>
      <c r="J32" s="172" t="s">
        <v>1010</v>
      </c>
      <c r="K32" s="172" t="s">
        <v>1003</v>
      </c>
      <c r="L32" s="172" t="s">
        <v>977</v>
      </c>
      <c r="M32" s="152">
        <v>1797</v>
      </c>
      <c r="N32" s="152"/>
      <c r="O32" s="152"/>
      <c r="P32" s="152">
        <v>1795.36</v>
      </c>
    </row>
    <row r="33" spans="1:16" hidden="1" x14ac:dyDescent="0.2">
      <c r="A33" s="172">
        <v>8</v>
      </c>
      <c r="B33" s="172" t="s">
        <v>1498</v>
      </c>
      <c r="C33" s="172" t="s">
        <v>1503</v>
      </c>
      <c r="D33" s="172" t="s">
        <v>1553</v>
      </c>
      <c r="E33" s="172" t="s">
        <v>1000</v>
      </c>
      <c r="F33" s="172" t="s">
        <v>972</v>
      </c>
      <c r="G33" s="172" t="s">
        <v>1001</v>
      </c>
      <c r="H33" s="172" t="s">
        <v>1012</v>
      </c>
      <c r="I33" s="172" t="s">
        <v>1002</v>
      </c>
      <c r="J33" s="172" t="s">
        <v>1002</v>
      </c>
      <c r="K33" s="172" t="s">
        <v>1003</v>
      </c>
      <c r="L33" s="172" t="s">
        <v>977</v>
      </c>
      <c r="M33" s="152">
        <v>6820</v>
      </c>
      <c r="N33" s="152"/>
      <c r="O33" s="152"/>
      <c r="P33" s="152">
        <v>6813.777</v>
      </c>
    </row>
    <row r="34" spans="1:16" hidden="1" x14ac:dyDescent="0.2">
      <c r="A34" s="172">
        <v>9</v>
      </c>
      <c r="B34" s="172" t="s">
        <v>1500</v>
      </c>
      <c r="C34" s="172" t="s">
        <v>1456</v>
      </c>
      <c r="D34" s="172" t="s">
        <v>1554</v>
      </c>
      <c r="E34" s="172" t="s">
        <v>1008</v>
      </c>
      <c r="F34" s="172" t="s">
        <v>972</v>
      </c>
      <c r="G34" s="172" t="s">
        <v>1482</v>
      </c>
      <c r="H34" s="172" t="s">
        <v>1555</v>
      </c>
      <c r="I34" s="172" t="s">
        <v>1011</v>
      </c>
      <c r="J34" s="172" t="s">
        <v>1011</v>
      </c>
      <c r="K34" s="172" t="s">
        <v>1003</v>
      </c>
      <c r="L34" s="172" t="s">
        <v>977</v>
      </c>
      <c r="M34" s="152">
        <v>602</v>
      </c>
      <c r="N34" s="152"/>
      <c r="O34" s="152"/>
      <c r="P34" s="152">
        <v>601.81700000000001</v>
      </c>
    </row>
    <row r="35" spans="1:16" hidden="1" x14ac:dyDescent="0.2">
      <c r="A35" s="172">
        <v>10</v>
      </c>
      <c r="B35" s="172" t="s">
        <v>1500</v>
      </c>
      <c r="C35" s="172" t="s">
        <v>1503</v>
      </c>
      <c r="D35" s="172" t="s">
        <v>1556</v>
      </c>
      <c r="E35" s="172" t="s">
        <v>1000</v>
      </c>
      <c r="F35" s="172" t="s">
        <v>972</v>
      </c>
      <c r="G35" s="172" t="s">
        <v>1001</v>
      </c>
      <c r="H35" s="172" t="s">
        <v>1012</v>
      </c>
      <c r="I35" s="172" t="s">
        <v>1002</v>
      </c>
      <c r="J35" s="172" t="s">
        <v>1002</v>
      </c>
      <c r="K35" s="172" t="s">
        <v>1003</v>
      </c>
      <c r="L35" s="172" t="s">
        <v>977</v>
      </c>
      <c r="M35" s="152">
        <v>5687</v>
      </c>
      <c r="N35" s="152"/>
      <c r="O35" s="152"/>
      <c r="P35" s="152">
        <v>5685.27</v>
      </c>
    </row>
    <row r="36" spans="1:16" hidden="1" x14ac:dyDescent="0.2">
      <c r="A36" s="172">
        <v>11</v>
      </c>
      <c r="B36" s="172" t="s">
        <v>1502</v>
      </c>
      <c r="C36" s="172" t="s">
        <v>1486</v>
      </c>
      <c r="D36" s="172" t="s">
        <v>1557</v>
      </c>
      <c r="E36" s="172" t="s">
        <v>1005</v>
      </c>
      <c r="F36" s="172" t="s">
        <v>972</v>
      </c>
      <c r="G36" s="172" t="s">
        <v>1006</v>
      </c>
      <c r="H36" s="172" t="s">
        <v>1485</v>
      </c>
      <c r="I36" s="172" t="s">
        <v>1007</v>
      </c>
      <c r="J36" s="172" t="s">
        <v>1007</v>
      </c>
      <c r="K36" s="172" t="s">
        <v>1003</v>
      </c>
      <c r="L36" s="172" t="s">
        <v>977</v>
      </c>
      <c r="M36" s="152">
        <v>8697</v>
      </c>
      <c r="N36" s="152"/>
      <c r="O36" s="152"/>
      <c r="P36" s="152">
        <v>8682.8919999999998</v>
      </c>
    </row>
    <row r="37" spans="1:16" hidden="1" x14ac:dyDescent="0.2">
      <c r="A37" s="172">
        <v>12</v>
      </c>
      <c r="B37" s="172" t="s">
        <v>1502</v>
      </c>
      <c r="C37" s="172" t="s">
        <v>1486</v>
      </c>
      <c r="D37" s="172" t="s">
        <v>1558</v>
      </c>
      <c r="E37" s="172" t="s">
        <v>1000</v>
      </c>
      <c r="F37" s="172" t="s">
        <v>972</v>
      </c>
      <c r="G37" s="172" t="s">
        <v>1001</v>
      </c>
      <c r="H37" s="172" t="s">
        <v>1295</v>
      </c>
      <c r="I37" s="172" t="s">
        <v>1002</v>
      </c>
      <c r="J37" s="172" t="s">
        <v>1002</v>
      </c>
      <c r="K37" s="172" t="s">
        <v>1003</v>
      </c>
      <c r="L37" s="172" t="s">
        <v>977</v>
      </c>
      <c r="M37" s="152">
        <v>5355</v>
      </c>
      <c r="N37" s="152"/>
      <c r="O37" s="152"/>
      <c r="P37" s="152">
        <v>5346.3130000000001</v>
      </c>
    </row>
    <row r="38" spans="1:16" hidden="1" x14ac:dyDescent="0.2">
      <c r="A38" s="172">
        <v>13</v>
      </c>
      <c r="B38" s="172" t="s">
        <v>1505</v>
      </c>
      <c r="C38" s="172" t="s">
        <v>1456</v>
      </c>
      <c r="D38" s="172" t="s">
        <v>1559</v>
      </c>
      <c r="E38" s="172" t="s">
        <v>1008</v>
      </c>
      <c r="F38" s="172" t="s">
        <v>972</v>
      </c>
      <c r="G38" s="172" t="s">
        <v>1009</v>
      </c>
      <c r="H38" s="172" t="s">
        <v>1468</v>
      </c>
      <c r="I38" s="172" t="s">
        <v>1010</v>
      </c>
      <c r="J38" s="172" t="s">
        <v>1010</v>
      </c>
      <c r="K38" s="172" t="s">
        <v>1003</v>
      </c>
      <c r="L38" s="172" t="s">
        <v>977</v>
      </c>
      <c r="M38" s="152">
        <v>895</v>
      </c>
      <c r="N38" s="152"/>
      <c r="O38" s="152"/>
      <c r="P38" s="152">
        <v>893.73</v>
      </c>
    </row>
    <row r="39" spans="1:16" hidden="1" x14ac:dyDescent="0.2">
      <c r="A39" s="172">
        <v>14</v>
      </c>
      <c r="B39" s="172" t="s">
        <v>1505</v>
      </c>
      <c r="C39" s="172" t="s">
        <v>1456</v>
      </c>
      <c r="D39" s="172" t="s">
        <v>1560</v>
      </c>
      <c r="E39" s="172" t="s">
        <v>1000</v>
      </c>
      <c r="F39" s="172" t="s">
        <v>972</v>
      </c>
      <c r="G39" s="172" t="s">
        <v>1001</v>
      </c>
      <c r="H39" s="172" t="s">
        <v>1474</v>
      </c>
      <c r="I39" s="172" t="s">
        <v>1002</v>
      </c>
      <c r="J39" s="172" t="s">
        <v>1002</v>
      </c>
      <c r="K39" s="172" t="s">
        <v>1003</v>
      </c>
      <c r="L39" s="172" t="s">
        <v>977</v>
      </c>
      <c r="M39" s="152">
        <v>5841</v>
      </c>
      <c r="N39" s="152"/>
      <c r="O39" s="152"/>
      <c r="P39" s="152">
        <v>5832.7089999999998</v>
      </c>
    </row>
    <row r="40" spans="1:16" hidden="1" x14ac:dyDescent="0.2">
      <c r="A40" s="172">
        <v>15</v>
      </c>
      <c r="B40" s="172" t="s">
        <v>1561</v>
      </c>
      <c r="C40" s="172" t="s">
        <v>1456</v>
      </c>
      <c r="D40" s="172" t="s">
        <v>1562</v>
      </c>
      <c r="E40" s="172" t="s">
        <v>1005</v>
      </c>
      <c r="F40" s="172" t="s">
        <v>972</v>
      </c>
      <c r="G40" s="172" t="s">
        <v>1006</v>
      </c>
      <c r="H40" s="172" t="s">
        <v>1380</v>
      </c>
      <c r="I40" s="172" t="s">
        <v>1007</v>
      </c>
      <c r="J40" s="172" t="s">
        <v>1007</v>
      </c>
      <c r="K40" s="172" t="s">
        <v>1003</v>
      </c>
      <c r="L40" s="172" t="s">
        <v>977</v>
      </c>
      <c r="M40" s="152">
        <v>5518</v>
      </c>
      <c r="N40" s="152"/>
      <c r="O40" s="152"/>
      <c r="P40" s="152">
        <v>5510.7280000000001</v>
      </c>
    </row>
    <row r="41" spans="1:16" hidden="1" x14ac:dyDescent="0.2">
      <c r="A41" s="172">
        <v>16</v>
      </c>
      <c r="B41" s="172" t="s">
        <v>1561</v>
      </c>
      <c r="C41" s="172" t="s">
        <v>1456</v>
      </c>
      <c r="D41" s="172" t="s">
        <v>1563</v>
      </c>
      <c r="E41" s="172" t="s">
        <v>1000</v>
      </c>
      <c r="F41" s="172" t="s">
        <v>972</v>
      </c>
      <c r="G41" s="172" t="s">
        <v>1001</v>
      </c>
      <c r="H41" s="172" t="s">
        <v>1254</v>
      </c>
      <c r="I41" s="172" t="s">
        <v>1002</v>
      </c>
      <c r="J41" s="172" t="s">
        <v>1002</v>
      </c>
      <c r="K41" s="172" t="s">
        <v>1003</v>
      </c>
      <c r="L41" s="172" t="s">
        <v>977</v>
      </c>
      <c r="M41" s="152">
        <v>5651</v>
      </c>
      <c r="N41" s="152"/>
      <c r="O41" s="152"/>
      <c r="P41" s="152">
        <v>5643.5519999999997</v>
      </c>
    </row>
    <row r="42" spans="1:16" hidden="1" x14ac:dyDescent="0.2">
      <c r="A42" s="172">
        <v>17</v>
      </c>
      <c r="B42" s="172" t="s">
        <v>1507</v>
      </c>
      <c r="C42" s="172" t="s">
        <v>1486</v>
      </c>
      <c r="D42" s="172" t="s">
        <v>1564</v>
      </c>
      <c r="E42" s="172" t="s">
        <v>1005</v>
      </c>
      <c r="F42" s="172" t="s">
        <v>972</v>
      </c>
      <c r="G42" s="172" t="s">
        <v>1006</v>
      </c>
      <c r="H42" s="172" t="s">
        <v>1386</v>
      </c>
      <c r="I42" s="172" t="s">
        <v>1007</v>
      </c>
      <c r="J42" s="172" t="s">
        <v>1007</v>
      </c>
      <c r="K42" s="172" t="s">
        <v>1003</v>
      </c>
      <c r="L42" s="172" t="s">
        <v>977</v>
      </c>
      <c r="M42" s="152">
        <v>9059</v>
      </c>
      <c r="N42" s="152"/>
      <c r="O42" s="152"/>
      <c r="P42" s="152">
        <v>9071.8590000000004</v>
      </c>
    </row>
    <row r="43" spans="1:16" hidden="1" x14ac:dyDescent="0.2">
      <c r="A43" s="172">
        <v>18</v>
      </c>
      <c r="B43" s="172" t="s">
        <v>1507</v>
      </c>
      <c r="C43" s="172" t="s">
        <v>1486</v>
      </c>
      <c r="D43" s="172" t="s">
        <v>1565</v>
      </c>
      <c r="E43" s="172" t="s">
        <v>1008</v>
      </c>
      <c r="F43" s="172" t="s">
        <v>972</v>
      </c>
      <c r="G43" s="172" t="s">
        <v>1009</v>
      </c>
      <c r="H43" s="172" t="s">
        <v>1468</v>
      </c>
      <c r="I43" s="172" t="s">
        <v>1010</v>
      </c>
      <c r="J43" s="172" t="s">
        <v>1010</v>
      </c>
      <c r="K43" s="172" t="s">
        <v>1003</v>
      </c>
      <c r="L43" s="172" t="s">
        <v>977</v>
      </c>
      <c r="M43" s="152">
        <v>5169</v>
      </c>
      <c r="N43" s="152"/>
      <c r="O43" s="152"/>
      <c r="P43" s="152">
        <v>5176.3370000000004</v>
      </c>
    </row>
    <row r="44" spans="1:16" hidden="1" x14ac:dyDescent="0.2">
      <c r="A44" s="172">
        <v>19</v>
      </c>
      <c r="B44" s="172" t="s">
        <v>1507</v>
      </c>
      <c r="C44" s="172" t="s">
        <v>1486</v>
      </c>
      <c r="D44" s="172" t="s">
        <v>1566</v>
      </c>
      <c r="E44" s="172" t="s">
        <v>1000</v>
      </c>
      <c r="F44" s="172" t="s">
        <v>972</v>
      </c>
      <c r="G44" s="172" t="s">
        <v>1001</v>
      </c>
      <c r="H44" s="172" t="s">
        <v>1474</v>
      </c>
      <c r="I44" s="172" t="s">
        <v>1002</v>
      </c>
      <c r="J44" s="172" t="s">
        <v>1002</v>
      </c>
      <c r="K44" s="172" t="s">
        <v>1003</v>
      </c>
      <c r="L44" s="172" t="s">
        <v>977</v>
      </c>
      <c r="M44" s="152">
        <v>5848</v>
      </c>
      <c r="N44" s="152"/>
      <c r="O44" s="152"/>
      <c r="P44" s="152">
        <v>5856.3010000000004</v>
      </c>
    </row>
    <row r="45" spans="1:16" hidden="1" x14ac:dyDescent="0.2">
      <c r="A45" s="172">
        <v>20</v>
      </c>
      <c r="B45" s="172" t="s">
        <v>1567</v>
      </c>
      <c r="C45" s="172" t="s">
        <v>1486</v>
      </c>
      <c r="D45" s="172" t="s">
        <v>1568</v>
      </c>
      <c r="E45" s="172" t="s">
        <v>1000</v>
      </c>
      <c r="F45" s="172" t="s">
        <v>972</v>
      </c>
      <c r="G45" s="172" t="s">
        <v>1569</v>
      </c>
      <c r="H45" s="172" t="s">
        <v>1471</v>
      </c>
      <c r="I45" s="172" t="s">
        <v>1011</v>
      </c>
      <c r="J45" s="172" t="s">
        <v>1011</v>
      </c>
      <c r="K45" s="172" t="s">
        <v>1003</v>
      </c>
      <c r="L45" s="172" t="s">
        <v>977</v>
      </c>
      <c r="M45" s="152">
        <v>1247</v>
      </c>
      <c r="N45" s="152"/>
      <c r="O45" s="152"/>
      <c r="P45" s="152">
        <v>1253.4480000000001</v>
      </c>
    </row>
    <row r="46" spans="1:16" hidden="1" x14ac:dyDescent="0.2">
      <c r="A46" s="172">
        <v>21</v>
      </c>
      <c r="B46" s="172" t="s">
        <v>1567</v>
      </c>
      <c r="C46" s="172" t="s">
        <v>1486</v>
      </c>
      <c r="D46" s="172" t="s">
        <v>1570</v>
      </c>
      <c r="E46" s="172" t="s">
        <v>1005</v>
      </c>
      <c r="F46" s="172" t="s">
        <v>972</v>
      </c>
      <c r="G46" s="172" t="s">
        <v>1571</v>
      </c>
      <c r="H46" s="172" t="s">
        <v>1572</v>
      </c>
      <c r="I46" s="172" t="s">
        <v>1011</v>
      </c>
      <c r="J46" s="172" t="s">
        <v>1011</v>
      </c>
      <c r="K46" s="172" t="s">
        <v>1003</v>
      </c>
      <c r="L46" s="172" t="s">
        <v>977</v>
      </c>
      <c r="M46" s="152">
        <v>2075</v>
      </c>
      <c r="N46" s="152"/>
      <c r="O46" s="152"/>
      <c r="P46" s="152">
        <v>2085.73</v>
      </c>
    </row>
    <row r="47" spans="1:16" hidden="1" x14ac:dyDescent="0.2">
      <c r="A47" s="172">
        <v>22</v>
      </c>
      <c r="B47" s="172" t="s">
        <v>1567</v>
      </c>
      <c r="C47" s="172" t="s">
        <v>1503</v>
      </c>
      <c r="D47" s="172" t="s">
        <v>1573</v>
      </c>
      <c r="E47" s="172" t="s">
        <v>1005</v>
      </c>
      <c r="F47" s="172" t="s">
        <v>972</v>
      </c>
      <c r="G47" s="172" t="s">
        <v>1006</v>
      </c>
      <c r="H47" s="172" t="s">
        <v>1380</v>
      </c>
      <c r="I47" s="172" t="s">
        <v>1007</v>
      </c>
      <c r="J47" s="172" t="s">
        <v>1007</v>
      </c>
      <c r="K47" s="172" t="s">
        <v>1003</v>
      </c>
      <c r="L47" s="172" t="s">
        <v>977</v>
      </c>
      <c r="M47" s="152">
        <v>4623</v>
      </c>
      <c r="N47" s="152"/>
      <c r="O47" s="152"/>
      <c r="P47" s="152">
        <v>4630.9679999999998</v>
      </c>
    </row>
    <row r="48" spans="1:16" hidden="1" x14ac:dyDescent="0.2">
      <c r="A48" s="172">
        <v>23</v>
      </c>
      <c r="B48" s="172" t="s">
        <v>1567</v>
      </c>
      <c r="C48" s="172" t="s">
        <v>1503</v>
      </c>
      <c r="D48" s="172" t="s">
        <v>1574</v>
      </c>
      <c r="E48" s="172" t="s">
        <v>1000</v>
      </c>
      <c r="F48" s="172" t="s">
        <v>972</v>
      </c>
      <c r="G48" s="172" t="s">
        <v>1001</v>
      </c>
      <c r="H48" s="172" t="s">
        <v>1012</v>
      </c>
      <c r="I48" s="172" t="s">
        <v>1002</v>
      </c>
      <c r="J48" s="172" t="s">
        <v>1002</v>
      </c>
      <c r="K48" s="172" t="s">
        <v>1003</v>
      </c>
      <c r="L48" s="172" t="s">
        <v>977</v>
      </c>
      <c r="M48" s="152">
        <v>5285</v>
      </c>
      <c r="N48" s="152"/>
      <c r="O48" s="152"/>
      <c r="P48" s="152">
        <v>5294.1090000000004</v>
      </c>
    </row>
    <row r="49" spans="1:16" hidden="1" x14ac:dyDescent="0.2">
      <c r="A49" s="172">
        <v>24</v>
      </c>
      <c r="B49" s="172" t="s">
        <v>1509</v>
      </c>
      <c r="C49" s="172" t="s">
        <v>1503</v>
      </c>
      <c r="D49" s="172" t="s">
        <v>1575</v>
      </c>
      <c r="E49" s="172" t="s">
        <v>1005</v>
      </c>
      <c r="F49" s="172" t="s">
        <v>972</v>
      </c>
      <c r="G49" s="172" t="s">
        <v>1006</v>
      </c>
      <c r="H49" s="172" t="s">
        <v>1485</v>
      </c>
      <c r="I49" s="172" t="s">
        <v>1007</v>
      </c>
      <c r="J49" s="172" t="s">
        <v>1007</v>
      </c>
      <c r="K49" s="172" t="s">
        <v>1003</v>
      </c>
      <c r="L49" s="172" t="s">
        <v>977</v>
      </c>
      <c r="M49" s="152">
        <v>4867</v>
      </c>
      <c r="N49" s="152"/>
      <c r="O49" s="152"/>
      <c r="P49" s="152">
        <v>4857.6239999999998</v>
      </c>
    </row>
    <row r="50" spans="1:16" hidden="1" x14ac:dyDescent="0.2">
      <c r="A50" s="172">
        <v>25</v>
      </c>
      <c r="B50" s="172" t="s">
        <v>1509</v>
      </c>
      <c r="C50" s="172" t="s">
        <v>1503</v>
      </c>
      <c r="D50" s="172" t="s">
        <v>1576</v>
      </c>
      <c r="E50" s="172" t="s">
        <v>1008</v>
      </c>
      <c r="F50" s="172" t="s">
        <v>972</v>
      </c>
      <c r="G50" s="172" t="s">
        <v>1009</v>
      </c>
      <c r="H50" s="172" t="s">
        <v>1476</v>
      </c>
      <c r="I50" s="172" t="s">
        <v>1010</v>
      </c>
      <c r="J50" s="172" t="s">
        <v>1010</v>
      </c>
      <c r="K50" s="172" t="s">
        <v>1003</v>
      </c>
      <c r="L50" s="172" t="s">
        <v>977</v>
      </c>
      <c r="M50" s="152">
        <v>702</v>
      </c>
      <c r="N50" s="152"/>
      <c r="O50" s="152"/>
      <c r="P50" s="152">
        <v>700.64800000000002</v>
      </c>
    </row>
    <row r="51" spans="1:16" hidden="1" x14ac:dyDescent="0.2">
      <c r="A51" s="172">
        <v>26</v>
      </c>
      <c r="B51" s="172" t="s">
        <v>1509</v>
      </c>
      <c r="C51" s="172" t="s">
        <v>1503</v>
      </c>
      <c r="D51" s="172" t="s">
        <v>1577</v>
      </c>
      <c r="E51" s="172" t="s">
        <v>1000</v>
      </c>
      <c r="F51" s="172" t="s">
        <v>972</v>
      </c>
      <c r="G51" s="172" t="s">
        <v>1001</v>
      </c>
      <c r="H51" s="172" t="s">
        <v>1329</v>
      </c>
      <c r="I51" s="172" t="s">
        <v>1002</v>
      </c>
      <c r="J51" s="172" t="s">
        <v>1002</v>
      </c>
      <c r="K51" s="172" t="s">
        <v>1003</v>
      </c>
      <c r="L51" s="172" t="s">
        <v>977</v>
      </c>
      <c r="M51" s="152">
        <v>6025</v>
      </c>
      <c r="N51" s="152"/>
      <c r="O51" s="152"/>
      <c r="P51" s="152">
        <v>6013.3940000000002</v>
      </c>
    </row>
    <row r="52" spans="1:16" hidden="1" x14ac:dyDescent="0.2">
      <c r="A52" s="172">
        <v>27</v>
      </c>
      <c r="B52" s="172" t="s">
        <v>1511</v>
      </c>
      <c r="C52" s="172" t="s">
        <v>1503</v>
      </c>
      <c r="D52" s="172" t="s">
        <v>1578</v>
      </c>
      <c r="E52" s="172" t="s">
        <v>1579</v>
      </c>
      <c r="F52" s="172" t="s">
        <v>972</v>
      </c>
      <c r="G52" s="172" t="s">
        <v>1101</v>
      </c>
      <c r="H52" s="172" t="s">
        <v>1580</v>
      </c>
      <c r="I52" s="172" t="s">
        <v>1011</v>
      </c>
      <c r="J52" s="172" t="s">
        <v>1011</v>
      </c>
      <c r="K52" s="172" t="s">
        <v>1003</v>
      </c>
      <c r="L52" s="172" t="s">
        <v>977</v>
      </c>
      <c r="M52" s="152">
        <v>782</v>
      </c>
      <c r="N52" s="152"/>
      <c r="O52" s="152"/>
      <c r="P52" s="152">
        <v>785.09199999999998</v>
      </c>
    </row>
    <row r="53" spans="1:16" hidden="1" x14ac:dyDescent="0.2">
      <c r="A53" s="172">
        <v>28</v>
      </c>
      <c r="B53" s="172" t="s">
        <v>1511</v>
      </c>
      <c r="C53" s="172" t="s">
        <v>1503</v>
      </c>
      <c r="D53" s="172" t="s">
        <v>1581</v>
      </c>
      <c r="E53" s="172" t="s">
        <v>1000</v>
      </c>
      <c r="F53" s="172" t="s">
        <v>972</v>
      </c>
      <c r="G53" s="172" t="s">
        <v>1001</v>
      </c>
      <c r="H53" s="172" t="s">
        <v>1582</v>
      </c>
      <c r="I53" s="172" t="s">
        <v>1002</v>
      </c>
      <c r="J53" s="172" t="s">
        <v>1002</v>
      </c>
      <c r="K53" s="172" t="s">
        <v>1003</v>
      </c>
      <c r="L53" s="172" t="s">
        <v>977</v>
      </c>
      <c r="M53" s="152">
        <v>6032</v>
      </c>
      <c r="N53" s="152"/>
      <c r="O53" s="152"/>
      <c r="P53" s="152">
        <v>6020.38</v>
      </c>
    </row>
    <row r="54" spans="1:16" hidden="1" x14ac:dyDescent="0.2">
      <c r="A54" s="172">
        <v>29</v>
      </c>
      <c r="B54" s="172" t="s">
        <v>1513</v>
      </c>
      <c r="C54" s="172" t="s">
        <v>1503</v>
      </c>
      <c r="D54" s="172" t="s">
        <v>1583</v>
      </c>
      <c r="E54" s="172" t="s">
        <v>1005</v>
      </c>
      <c r="F54" s="172" t="s">
        <v>972</v>
      </c>
      <c r="G54" s="172" t="s">
        <v>1006</v>
      </c>
      <c r="H54" s="172" t="s">
        <v>1485</v>
      </c>
      <c r="I54" s="172" t="s">
        <v>1007</v>
      </c>
      <c r="J54" s="172" t="s">
        <v>1007</v>
      </c>
      <c r="K54" s="172" t="s">
        <v>1003</v>
      </c>
      <c r="L54" s="172" t="s">
        <v>977</v>
      </c>
      <c r="M54" s="152">
        <v>5839</v>
      </c>
      <c r="N54" s="152"/>
      <c r="O54" s="152"/>
      <c r="P54" s="152">
        <v>5830.12</v>
      </c>
    </row>
    <row r="55" spans="1:16" hidden="1" x14ac:dyDescent="0.2">
      <c r="A55" s="172">
        <v>30</v>
      </c>
      <c r="B55" s="172" t="s">
        <v>1513</v>
      </c>
      <c r="C55" s="172" t="s">
        <v>1503</v>
      </c>
      <c r="D55" s="172" t="s">
        <v>1584</v>
      </c>
      <c r="E55" s="172" t="s">
        <v>1000</v>
      </c>
      <c r="F55" s="172" t="s">
        <v>972</v>
      </c>
      <c r="G55" s="172" t="s">
        <v>1001</v>
      </c>
      <c r="H55" s="172" t="s">
        <v>1487</v>
      </c>
      <c r="I55" s="172" t="s">
        <v>1002</v>
      </c>
      <c r="J55" s="172" t="s">
        <v>1002</v>
      </c>
      <c r="K55" s="172" t="s">
        <v>1003</v>
      </c>
      <c r="L55" s="172" t="s">
        <v>977</v>
      </c>
      <c r="M55" s="152">
        <v>6346</v>
      </c>
      <c r="N55" s="152"/>
      <c r="O55" s="152"/>
      <c r="P55" s="152">
        <v>6336.3490000000002</v>
      </c>
    </row>
    <row r="56" spans="1:16" hidden="1" x14ac:dyDescent="0.2">
      <c r="A56" s="172">
        <v>31</v>
      </c>
      <c r="B56" s="172" t="s">
        <v>1515</v>
      </c>
      <c r="C56" s="172" t="s">
        <v>1503</v>
      </c>
      <c r="D56" s="172" t="s">
        <v>1585</v>
      </c>
      <c r="E56" s="172" t="s">
        <v>1586</v>
      </c>
      <c r="F56" s="172" t="s">
        <v>1360</v>
      </c>
      <c r="G56" s="172" t="s">
        <v>1459</v>
      </c>
      <c r="H56" s="172" t="s">
        <v>1587</v>
      </c>
      <c r="I56" s="172" t="s">
        <v>1460</v>
      </c>
      <c r="J56" s="172" t="s">
        <v>1011</v>
      </c>
      <c r="K56" s="172" t="s">
        <v>1003</v>
      </c>
      <c r="L56" s="172" t="s">
        <v>977</v>
      </c>
      <c r="M56" s="152">
        <v>486</v>
      </c>
      <c r="N56" s="152"/>
      <c r="O56" s="152"/>
      <c r="P56" s="152">
        <v>488.16800000000001</v>
      </c>
    </row>
    <row r="57" spans="1:16" hidden="1" x14ac:dyDescent="0.2">
      <c r="A57" s="172">
        <v>32</v>
      </c>
      <c r="B57" s="172" t="s">
        <v>1515</v>
      </c>
      <c r="C57" s="172" t="s">
        <v>1503</v>
      </c>
      <c r="D57" s="172" t="s">
        <v>1588</v>
      </c>
      <c r="E57" s="172" t="s">
        <v>1000</v>
      </c>
      <c r="F57" s="172" t="s">
        <v>972</v>
      </c>
      <c r="G57" s="172" t="s">
        <v>1001</v>
      </c>
      <c r="H57" s="172" t="s">
        <v>1589</v>
      </c>
      <c r="I57" s="172" t="s">
        <v>1002</v>
      </c>
      <c r="J57" s="172" t="s">
        <v>1002</v>
      </c>
      <c r="K57" s="172" t="s">
        <v>1003</v>
      </c>
      <c r="L57" s="172" t="s">
        <v>977</v>
      </c>
      <c r="M57" s="152">
        <v>5989</v>
      </c>
      <c r="N57" s="152"/>
      <c r="O57" s="152"/>
      <c r="P57" s="152">
        <v>5977.4629999999997</v>
      </c>
    </row>
    <row r="58" spans="1:16" hidden="1" x14ac:dyDescent="0.2">
      <c r="A58" s="172">
        <v>33</v>
      </c>
      <c r="B58" s="172" t="s">
        <v>1590</v>
      </c>
      <c r="C58" s="172" t="s">
        <v>1503</v>
      </c>
      <c r="D58" s="172" t="s">
        <v>1591</v>
      </c>
      <c r="E58" s="172" t="s">
        <v>1005</v>
      </c>
      <c r="F58" s="172" t="s">
        <v>972</v>
      </c>
      <c r="G58" s="172" t="s">
        <v>1006</v>
      </c>
      <c r="H58" s="172" t="s">
        <v>1477</v>
      </c>
      <c r="I58" s="172" t="s">
        <v>1007</v>
      </c>
      <c r="J58" s="172" t="s">
        <v>1007</v>
      </c>
      <c r="K58" s="172" t="s">
        <v>1003</v>
      </c>
      <c r="L58" s="172" t="s">
        <v>977</v>
      </c>
      <c r="M58" s="152">
        <v>4979</v>
      </c>
      <c r="N58" s="152"/>
      <c r="O58" s="152"/>
      <c r="P58" s="152">
        <v>4964.8649999999998</v>
      </c>
    </row>
    <row r="59" spans="1:16" hidden="1" x14ac:dyDescent="0.2">
      <c r="A59" s="172">
        <v>34</v>
      </c>
      <c r="B59" s="172" t="s">
        <v>1590</v>
      </c>
      <c r="C59" s="172" t="s">
        <v>1503</v>
      </c>
      <c r="D59" s="172" t="s">
        <v>1592</v>
      </c>
      <c r="E59" s="172" t="s">
        <v>1000</v>
      </c>
      <c r="F59" s="172" t="s">
        <v>972</v>
      </c>
      <c r="G59" s="172" t="s">
        <v>1001</v>
      </c>
      <c r="H59" s="172" t="s">
        <v>1295</v>
      </c>
      <c r="I59" s="172" t="s">
        <v>1002</v>
      </c>
      <c r="J59" s="172" t="s">
        <v>1002</v>
      </c>
      <c r="K59" s="172" t="s">
        <v>1003</v>
      </c>
      <c r="L59" s="172" t="s">
        <v>977</v>
      </c>
      <c r="M59" s="152">
        <v>5234</v>
      </c>
      <c r="N59" s="152"/>
      <c r="O59" s="152"/>
      <c r="P59" s="152">
        <v>5219.1409999999996</v>
      </c>
    </row>
    <row r="60" spans="1:16" hidden="1" x14ac:dyDescent="0.2">
      <c r="A60" s="172">
        <v>35</v>
      </c>
      <c r="B60" s="172" t="s">
        <v>1590</v>
      </c>
      <c r="C60" s="172" t="s">
        <v>1503</v>
      </c>
      <c r="D60" s="172" t="s">
        <v>1593</v>
      </c>
      <c r="E60" s="172" t="s">
        <v>1473</v>
      </c>
      <c r="F60" s="172" t="s">
        <v>972</v>
      </c>
      <c r="G60" s="172" t="s">
        <v>1479</v>
      </c>
      <c r="H60" s="172" t="s">
        <v>1594</v>
      </c>
      <c r="I60" s="172" t="s">
        <v>1015</v>
      </c>
      <c r="J60" s="172" t="s">
        <v>1015</v>
      </c>
      <c r="K60" s="172" t="s">
        <v>1003</v>
      </c>
      <c r="L60" s="172" t="s">
        <v>977</v>
      </c>
      <c r="M60" s="152">
        <v>1804</v>
      </c>
      <c r="N60" s="152"/>
      <c r="O60" s="152"/>
      <c r="P60" s="152">
        <v>1798.8789999999999</v>
      </c>
    </row>
    <row r="61" spans="1:16" hidden="1" x14ac:dyDescent="0.2">
      <c r="A61" s="172">
        <v>36</v>
      </c>
      <c r="B61" s="172" t="s">
        <v>1517</v>
      </c>
      <c r="C61" s="172" t="s">
        <v>1503</v>
      </c>
      <c r="D61" s="172" t="s">
        <v>1595</v>
      </c>
      <c r="E61" s="172" t="s">
        <v>1005</v>
      </c>
      <c r="F61" s="172" t="s">
        <v>972</v>
      </c>
      <c r="G61" s="172" t="s">
        <v>1006</v>
      </c>
      <c r="H61" s="172" t="s">
        <v>1386</v>
      </c>
      <c r="I61" s="172" t="s">
        <v>1007</v>
      </c>
      <c r="J61" s="172" t="s">
        <v>1007</v>
      </c>
      <c r="K61" s="172" t="s">
        <v>1003</v>
      </c>
      <c r="L61" s="172" t="s">
        <v>977</v>
      </c>
      <c r="M61" s="152">
        <v>5130</v>
      </c>
      <c r="N61" s="152"/>
      <c r="O61" s="152"/>
      <c r="P61" s="152">
        <v>5120.1180000000004</v>
      </c>
    </row>
    <row r="62" spans="1:16" hidden="1" x14ac:dyDescent="0.2">
      <c r="A62" s="172">
        <v>37</v>
      </c>
      <c r="B62" s="172" t="s">
        <v>1517</v>
      </c>
      <c r="C62" s="172" t="s">
        <v>1503</v>
      </c>
      <c r="D62" s="172" t="s">
        <v>1596</v>
      </c>
      <c r="E62" s="172" t="s">
        <v>1000</v>
      </c>
      <c r="F62" s="172" t="s">
        <v>972</v>
      </c>
      <c r="G62" s="172" t="s">
        <v>1001</v>
      </c>
      <c r="H62" s="172" t="s">
        <v>1021</v>
      </c>
      <c r="I62" s="172" t="s">
        <v>1002</v>
      </c>
      <c r="J62" s="172" t="s">
        <v>1002</v>
      </c>
      <c r="K62" s="172" t="s">
        <v>1003</v>
      </c>
      <c r="L62" s="172" t="s">
        <v>977</v>
      </c>
      <c r="M62" s="152">
        <v>6794</v>
      </c>
      <c r="N62" s="152"/>
      <c r="O62" s="152"/>
      <c r="P62" s="152">
        <v>6780.9120000000003</v>
      </c>
    </row>
    <row r="63" spans="1:16" hidden="1" x14ac:dyDescent="0.2">
      <c r="A63" s="172">
        <v>38</v>
      </c>
      <c r="B63" s="172" t="s">
        <v>1597</v>
      </c>
      <c r="C63" s="172" t="s">
        <v>1503</v>
      </c>
      <c r="D63" s="172" t="s">
        <v>1598</v>
      </c>
      <c r="E63" s="172" t="s">
        <v>1005</v>
      </c>
      <c r="F63" s="172" t="s">
        <v>972</v>
      </c>
      <c r="G63" s="172" t="s">
        <v>1006</v>
      </c>
      <c r="H63" s="172" t="s">
        <v>1380</v>
      </c>
      <c r="I63" s="172" t="s">
        <v>1007</v>
      </c>
      <c r="J63" s="172" t="s">
        <v>1007</v>
      </c>
      <c r="K63" s="172" t="s">
        <v>1003</v>
      </c>
      <c r="L63" s="172" t="s">
        <v>977</v>
      </c>
      <c r="M63" s="152">
        <v>6057</v>
      </c>
      <c r="N63" s="152"/>
      <c r="O63" s="152"/>
      <c r="P63" s="152">
        <v>6039.8050000000003</v>
      </c>
    </row>
    <row r="64" spans="1:16" hidden="1" x14ac:dyDescent="0.2">
      <c r="A64" s="172">
        <v>39</v>
      </c>
      <c r="B64" s="172" t="s">
        <v>1597</v>
      </c>
      <c r="C64" s="172" t="s">
        <v>1503</v>
      </c>
      <c r="D64" s="172" t="s">
        <v>1599</v>
      </c>
      <c r="E64" s="172" t="s">
        <v>1000</v>
      </c>
      <c r="F64" s="172" t="s">
        <v>972</v>
      </c>
      <c r="G64" s="172" t="s">
        <v>1001</v>
      </c>
      <c r="H64" s="172" t="s">
        <v>1334</v>
      </c>
      <c r="I64" s="172" t="s">
        <v>1002</v>
      </c>
      <c r="J64" s="172" t="s">
        <v>1002</v>
      </c>
      <c r="K64" s="172" t="s">
        <v>1003</v>
      </c>
      <c r="L64" s="172" t="s">
        <v>977</v>
      </c>
      <c r="M64" s="152">
        <v>6031</v>
      </c>
      <c r="N64" s="152"/>
      <c r="O64" s="152"/>
      <c r="P64" s="152">
        <v>6013.8789999999999</v>
      </c>
    </row>
    <row r="65" spans="1:16" hidden="1" x14ac:dyDescent="0.2">
      <c r="A65" s="172">
        <v>40</v>
      </c>
      <c r="B65" s="172" t="s">
        <v>1519</v>
      </c>
      <c r="C65" s="172" t="s">
        <v>1503</v>
      </c>
      <c r="D65" s="172" t="s">
        <v>1600</v>
      </c>
      <c r="E65" s="172" t="s">
        <v>1005</v>
      </c>
      <c r="F65" s="172" t="s">
        <v>972</v>
      </c>
      <c r="G65" s="172" t="s">
        <v>1006</v>
      </c>
      <c r="H65" s="172" t="s">
        <v>1380</v>
      </c>
      <c r="I65" s="172" t="s">
        <v>1007</v>
      </c>
      <c r="J65" s="172" t="s">
        <v>1007</v>
      </c>
      <c r="K65" s="172" t="s">
        <v>1003</v>
      </c>
      <c r="L65" s="172" t="s">
        <v>977</v>
      </c>
      <c r="M65" s="152">
        <v>9041</v>
      </c>
      <c r="N65" s="152"/>
      <c r="O65" s="152"/>
      <c r="P65" s="152">
        <v>9006.1669999999995</v>
      </c>
    </row>
    <row r="66" spans="1:16" hidden="1" x14ac:dyDescent="0.2">
      <c r="A66" s="172">
        <v>41</v>
      </c>
      <c r="B66" s="172" t="s">
        <v>1519</v>
      </c>
      <c r="C66" s="172" t="s">
        <v>1503</v>
      </c>
      <c r="D66" s="172" t="s">
        <v>1601</v>
      </c>
      <c r="E66" s="172" t="s">
        <v>1000</v>
      </c>
      <c r="F66" s="172" t="s">
        <v>972</v>
      </c>
      <c r="G66" s="172" t="s">
        <v>1001</v>
      </c>
      <c r="H66" s="172" t="s">
        <v>1465</v>
      </c>
      <c r="I66" s="172" t="s">
        <v>1002</v>
      </c>
      <c r="J66" s="172" t="s">
        <v>1002</v>
      </c>
      <c r="K66" s="172" t="s">
        <v>1003</v>
      </c>
      <c r="L66" s="172" t="s">
        <v>977</v>
      </c>
      <c r="M66" s="152">
        <v>6430</v>
      </c>
      <c r="N66" s="152"/>
      <c r="O66" s="152"/>
      <c r="P66" s="152">
        <v>6405.2269999999999</v>
      </c>
    </row>
    <row r="67" spans="1:16" hidden="1" x14ac:dyDescent="0.2">
      <c r="A67" s="172">
        <v>42</v>
      </c>
      <c r="B67" s="172" t="s">
        <v>1521</v>
      </c>
      <c r="C67" s="172" t="s">
        <v>1503</v>
      </c>
      <c r="D67" s="172" t="s">
        <v>1602</v>
      </c>
      <c r="E67" s="172" t="s">
        <v>1000</v>
      </c>
      <c r="F67" s="172" t="s">
        <v>972</v>
      </c>
      <c r="G67" s="172" t="s">
        <v>1001</v>
      </c>
      <c r="H67" s="172" t="s">
        <v>1465</v>
      </c>
      <c r="I67" s="172" t="s">
        <v>1002</v>
      </c>
      <c r="J67" s="172" t="s">
        <v>1002</v>
      </c>
      <c r="K67" s="172" t="s">
        <v>1003</v>
      </c>
      <c r="L67" s="172" t="s">
        <v>977</v>
      </c>
      <c r="M67" s="152">
        <v>6035</v>
      </c>
      <c r="N67" s="152"/>
      <c r="O67" s="152"/>
      <c r="P67" s="152">
        <v>6026.4340000000002</v>
      </c>
    </row>
    <row r="68" spans="1:16" hidden="1" x14ac:dyDescent="0.2">
      <c r="A68" s="172">
        <v>43</v>
      </c>
      <c r="B68" s="172" t="s">
        <v>1523</v>
      </c>
      <c r="C68" s="172" t="s">
        <v>1503</v>
      </c>
      <c r="D68" s="172" t="s">
        <v>1603</v>
      </c>
      <c r="E68" s="172" t="s">
        <v>1005</v>
      </c>
      <c r="F68" s="172" t="s">
        <v>972</v>
      </c>
      <c r="G68" s="172" t="s">
        <v>1006</v>
      </c>
      <c r="H68" s="172" t="s">
        <v>1485</v>
      </c>
      <c r="I68" s="172" t="s">
        <v>1007</v>
      </c>
      <c r="J68" s="172" t="s">
        <v>1007</v>
      </c>
      <c r="K68" s="172" t="s">
        <v>1003</v>
      </c>
      <c r="L68" s="172" t="s">
        <v>977</v>
      </c>
      <c r="M68" s="152">
        <v>5612</v>
      </c>
      <c r="N68" s="152"/>
      <c r="O68" s="152"/>
      <c r="P68" s="152">
        <v>5593.7920000000004</v>
      </c>
    </row>
    <row r="69" spans="1:16" hidden="1" x14ac:dyDescent="0.2">
      <c r="A69" s="172">
        <v>44</v>
      </c>
      <c r="B69" s="172" t="s">
        <v>1523</v>
      </c>
      <c r="C69" s="172" t="s">
        <v>1503</v>
      </c>
      <c r="D69" s="172" t="s">
        <v>1604</v>
      </c>
      <c r="E69" s="172" t="s">
        <v>1000</v>
      </c>
      <c r="F69" s="172" t="s">
        <v>972</v>
      </c>
      <c r="G69" s="172" t="s">
        <v>1001</v>
      </c>
      <c r="H69" s="172" t="s">
        <v>1582</v>
      </c>
      <c r="I69" s="172" t="s">
        <v>1002</v>
      </c>
      <c r="J69" s="172" t="s">
        <v>1002</v>
      </c>
      <c r="K69" s="172" t="s">
        <v>1003</v>
      </c>
      <c r="L69" s="172" t="s">
        <v>977</v>
      </c>
      <c r="M69" s="152">
        <v>5587</v>
      </c>
      <c r="N69" s="152"/>
      <c r="O69" s="152"/>
      <c r="P69" s="152">
        <v>5568.8729999999996</v>
      </c>
    </row>
    <row r="70" spans="1:16" hidden="1" x14ac:dyDescent="0.2">
      <c r="A70" s="172">
        <v>45</v>
      </c>
      <c r="B70" s="172" t="s">
        <v>1523</v>
      </c>
      <c r="C70" s="172" t="s">
        <v>1503</v>
      </c>
      <c r="D70" s="172" t="s">
        <v>1605</v>
      </c>
      <c r="E70" s="172" t="s">
        <v>1606</v>
      </c>
      <c r="F70" s="172" t="s">
        <v>972</v>
      </c>
      <c r="G70" s="172" t="s">
        <v>1101</v>
      </c>
      <c r="H70" s="172" t="s">
        <v>1607</v>
      </c>
      <c r="I70" s="172" t="s">
        <v>1430</v>
      </c>
      <c r="J70" s="172" t="s">
        <v>1430</v>
      </c>
      <c r="K70" s="172" t="s">
        <v>1003</v>
      </c>
      <c r="L70" s="172" t="s">
        <v>977</v>
      </c>
      <c r="M70" s="152">
        <v>282</v>
      </c>
      <c r="N70" s="152"/>
      <c r="O70" s="152"/>
      <c r="P70" s="152">
        <v>282</v>
      </c>
    </row>
    <row r="71" spans="1:16" hidden="1" x14ac:dyDescent="0.2">
      <c r="A71" s="172">
        <v>46</v>
      </c>
      <c r="B71" s="172" t="s">
        <v>1523</v>
      </c>
      <c r="C71" s="172" t="s">
        <v>1503</v>
      </c>
      <c r="D71" s="172" t="s">
        <v>1608</v>
      </c>
      <c r="E71" s="172" t="s">
        <v>1606</v>
      </c>
      <c r="F71" s="172" t="s">
        <v>972</v>
      </c>
      <c r="G71" s="172" t="s">
        <v>1101</v>
      </c>
      <c r="H71" s="172" t="s">
        <v>1607</v>
      </c>
      <c r="I71" s="172" t="s">
        <v>1430</v>
      </c>
      <c r="J71" s="172" t="s">
        <v>1430</v>
      </c>
      <c r="K71" s="172" t="s">
        <v>1003</v>
      </c>
      <c r="L71" s="172" t="s">
        <v>977</v>
      </c>
      <c r="M71" s="152">
        <v>30</v>
      </c>
      <c r="N71" s="152"/>
      <c r="O71" s="152"/>
      <c r="P71" s="152">
        <v>30</v>
      </c>
    </row>
    <row r="72" spans="1:16" hidden="1" x14ac:dyDescent="0.2">
      <c r="A72" s="172">
        <v>47</v>
      </c>
      <c r="B72" s="172" t="s">
        <v>1523</v>
      </c>
      <c r="C72" s="172" t="s">
        <v>1503</v>
      </c>
      <c r="D72" s="172" t="s">
        <v>1609</v>
      </c>
      <c r="E72" s="172" t="s">
        <v>1606</v>
      </c>
      <c r="F72" s="172" t="s">
        <v>972</v>
      </c>
      <c r="G72" s="172" t="s">
        <v>1101</v>
      </c>
      <c r="H72" s="172" t="s">
        <v>1607</v>
      </c>
      <c r="I72" s="172" t="s">
        <v>1430</v>
      </c>
      <c r="J72" s="172" t="s">
        <v>1430</v>
      </c>
      <c r="K72" s="172" t="s">
        <v>1003</v>
      </c>
      <c r="L72" s="172" t="s">
        <v>977</v>
      </c>
      <c r="M72" s="152">
        <v>442</v>
      </c>
      <c r="N72" s="152"/>
      <c r="O72" s="152"/>
      <c r="P72" s="152">
        <v>442</v>
      </c>
    </row>
    <row r="73" spans="1:16" hidden="1" x14ac:dyDescent="0.2">
      <c r="A73" s="172">
        <v>48</v>
      </c>
      <c r="B73" s="172" t="s">
        <v>1526</v>
      </c>
      <c r="C73" s="172" t="s">
        <v>1503</v>
      </c>
      <c r="D73" s="172" t="s">
        <v>1610</v>
      </c>
      <c r="E73" s="172" t="s">
        <v>1000</v>
      </c>
      <c r="F73" s="172" t="s">
        <v>972</v>
      </c>
      <c r="G73" s="172" t="s">
        <v>1001</v>
      </c>
      <c r="H73" s="172" t="s">
        <v>1611</v>
      </c>
      <c r="I73" s="172" t="s">
        <v>1002</v>
      </c>
      <c r="J73" s="172" t="s">
        <v>1002</v>
      </c>
      <c r="K73" s="172" t="s">
        <v>1003</v>
      </c>
      <c r="L73" s="172" t="s">
        <v>977</v>
      </c>
      <c r="M73" s="152">
        <v>6177</v>
      </c>
      <c r="N73" s="152"/>
      <c r="O73" s="152"/>
      <c r="P73" s="152">
        <v>6156.8940000000002</v>
      </c>
    </row>
    <row r="74" spans="1:16" hidden="1" x14ac:dyDescent="0.2">
      <c r="A74" s="172">
        <v>49</v>
      </c>
      <c r="B74" s="172" t="s">
        <v>1612</v>
      </c>
      <c r="C74" s="172" t="s">
        <v>1524</v>
      </c>
      <c r="D74" s="172" t="s">
        <v>1613</v>
      </c>
      <c r="E74" s="172" t="s">
        <v>1005</v>
      </c>
      <c r="F74" s="172" t="s">
        <v>972</v>
      </c>
      <c r="G74" s="172" t="s">
        <v>1006</v>
      </c>
      <c r="H74" s="172" t="s">
        <v>1485</v>
      </c>
      <c r="I74" s="172" t="s">
        <v>1007</v>
      </c>
      <c r="J74" s="172" t="s">
        <v>1007</v>
      </c>
      <c r="K74" s="172" t="s">
        <v>1003</v>
      </c>
      <c r="L74" s="172" t="s">
        <v>977</v>
      </c>
      <c r="M74" s="152">
        <v>5433</v>
      </c>
      <c r="N74" s="152"/>
      <c r="O74" s="152"/>
      <c r="P74" s="152">
        <v>5418.6779999999999</v>
      </c>
    </row>
    <row r="75" spans="1:16" hidden="1" x14ac:dyDescent="0.2">
      <c r="A75" s="172">
        <v>50</v>
      </c>
      <c r="B75" s="172" t="s">
        <v>1612</v>
      </c>
      <c r="C75" s="172" t="s">
        <v>1524</v>
      </c>
      <c r="D75" s="172" t="s">
        <v>1614</v>
      </c>
      <c r="E75" s="172" t="s">
        <v>1000</v>
      </c>
      <c r="F75" s="172" t="s">
        <v>972</v>
      </c>
      <c r="G75" s="172" t="s">
        <v>1001</v>
      </c>
      <c r="H75" s="172" t="s">
        <v>1334</v>
      </c>
      <c r="I75" s="172" t="s">
        <v>1002</v>
      </c>
      <c r="J75" s="172" t="s">
        <v>1002</v>
      </c>
      <c r="K75" s="172" t="s">
        <v>1003</v>
      </c>
      <c r="L75" s="172" t="s">
        <v>977</v>
      </c>
      <c r="M75" s="152">
        <v>5792</v>
      </c>
      <c r="N75" s="152"/>
      <c r="O75" s="152"/>
      <c r="P75" s="152">
        <v>5776.732</v>
      </c>
    </row>
    <row r="76" spans="1:16" hidden="1" x14ac:dyDescent="0.2">
      <c r="A76" s="172">
        <v>51</v>
      </c>
      <c r="B76" s="172" t="s">
        <v>1528</v>
      </c>
      <c r="C76" s="172" t="s">
        <v>1503</v>
      </c>
      <c r="D76" s="172" t="s">
        <v>1615</v>
      </c>
      <c r="E76" s="172" t="s">
        <v>1005</v>
      </c>
      <c r="F76" s="172" t="s">
        <v>972</v>
      </c>
      <c r="G76" s="172" t="s">
        <v>1006</v>
      </c>
      <c r="H76" s="172" t="s">
        <v>1477</v>
      </c>
      <c r="I76" s="172" t="s">
        <v>1007</v>
      </c>
      <c r="J76" s="172" t="s">
        <v>1007</v>
      </c>
      <c r="K76" s="172" t="s">
        <v>1003</v>
      </c>
      <c r="L76" s="172" t="s">
        <v>977</v>
      </c>
      <c r="M76" s="152">
        <v>4317</v>
      </c>
      <c r="N76" s="152"/>
      <c r="O76" s="152"/>
      <c r="P76" s="152">
        <v>4305.62</v>
      </c>
    </row>
    <row r="77" spans="1:16" hidden="1" x14ac:dyDescent="0.2">
      <c r="A77" s="172">
        <v>52</v>
      </c>
      <c r="B77" s="172" t="s">
        <v>1528</v>
      </c>
      <c r="C77" s="172" t="s">
        <v>1503</v>
      </c>
      <c r="D77" s="172" t="s">
        <v>1616</v>
      </c>
      <c r="E77" s="172" t="s">
        <v>1000</v>
      </c>
      <c r="F77" s="172" t="s">
        <v>972</v>
      </c>
      <c r="G77" s="172" t="s">
        <v>1001</v>
      </c>
      <c r="H77" s="172" t="s">
        <v>1465</v>
      </c>
      <c r="I77" s="172" t="s">
        <v>1002</v>
      </c>
      <c r="J77" s="172" t="s">
        <v>1002</v>
      </c>
      <c r="K77" s="172" t="s">
        <v>1003</v>
      </c>
      <c r="L77" s="172" t="s">
        <v>977</v>
      </c>
      <c r="M77" s="152">
        <v>6531</v>
      </c>
      <c r="N77" s="152"/>
      <c r="O77" s="152"/>
      <c r="P77" s="152">
        <v>6513.7839999999997</v>
      </c>
    </row>
    <row r="78" spans="1:16" hidden="1" x14ac:dyDescent="0.2">
      <c r="A78" s="172">
        <v>53</v>
      </c>
      <c r="B78" s="172" t="s">
        <v>1617</v>
      </c>
      <c r="C78" s="172" t="s">
        <v>1524</v>
      </c>
      <c r="D78" s="172" t="s">
        <v>1618</v>
      </c>
      <c r="E78" s="172" t="s">
        <v>1579</v>
      </c>
      <c r="F78" s="172" t="s">
        <v>972</v>
      </c>
      <c r="G78" s="172" t="s">
        <v>1101</v>
      </c>
      <c r="H78" s="172" t="s">
        <v>1619</v>
      </c>
      <c r="I78" s="172" t="s">
        <v>1011</v>
      </c>
      <c r="J78" s="172" t="s">
        <v>1011</v>
      </c>
      <c r="K78" s="172" t="s">
        <v>1003</v>
      </c>
      <c r="L78" s="172" t="s">
        <v>977</v>
      </c>
      <c r="M78" s="152">
        <v>1317</v>
      </c>
      <c r="N78" s="152"/>
      <c r="O78" s="152"/>
      <c r="P78" s="152">
        <v>1322.4749999999999</v>
      </c>
    </row>
    <row r="79" spans="1:16" hidden="1" x14ac:dyDescent="0.2">
      <c r="A79" s="172">
        <v>54</v>
      </c>
      <c r="B79" s="172" t="s">
        <v>1617</v>
      </c>
      <c r="C79" s="172" t="s">
        <v>1524</v>
      </c>
      <c r="D79" s="172" t="s">
        <v>1620</v>
      </c>
      <c r="E79" s="172" t="s">
        <v>1005</v>
      </c>
      <c r="F79" s="172" t="s">
        <v>972</v>
      </c>
      <c r="G79" s="172" t="s">
        <v>1006</v>
      </c>
      <c r="H79" s="172" t="s">
        <v>1477</v>
      </c>
      <c r="I79" s="172" t="s">
        <v>1007</v>
      </c>
      <c r="J79" s="172" t="s">
        <v>1007</v>
      </c>
      <c r="K79" s="172" t="s">
        <v>1003</v>
      </c>
      <c r="L79" s="172" t="s">
        <v>977</v>
      </c>
      <c r="M79" s="152">
        <v>4710</v>
      </c>
      <c r="N79" s="152"/>
      <c r="O79" s="152"/>
      <c r="P79" s="152">
        <v>4703.3140000000003</v>
      </c>
    </row>
    <row r="80" spans="1:16" hidden="1" x14ac:dyDescent="0.2">
      <c r="A80" s="172">
        <v>55</v>
      </c>
      <c r="B80" s="172" t="s">
        <v>1617</v>
      </c>
      <c r="C80" s="172" t="s">
        <v>1524</v>
      </c>
      <c r="D80" s="172" t="s">
        <v>1621</v>
      </c>
      <c r="E80" s="172" t="s">
        <v>1000</v>
      </c>
      <c r="F80" s="172" t="s">
        <v>972</v>
      </c>
      <c r="G80" s="172" t="s">
        <v>1001</v>
      </c>
      <c r="H80" s="172" t="s">
        <v>1465</v>
      </c>
      <c r="I80" s="172" t="s">
        <v>1002</v>
      </c>
      <c r="J80" s="172" t="s">
        <v>1002</v>
      </c>
      <c r="K80" s="172" t="s">
        <v>1003</v>
      </c>
      <c r="L80" s="172" t="s">
        <v>977</v>
      </c>
      <c r="M80" s="152">
        <v>6437</v>
      </c>
      <c r="N80" s="152"/>
      <c r="O80" s="152"/>
      <c r="P80" s="152">
        <v>6427.8630000000003</v>
      </c>
    </row>
    <row r="81" spans="1:16" hidden="1" x14ac:dyDescent="0.2">
      <c r="A81" s="172">
        <v>56</v>
      </c>
      <c r="B81" s="172" t="s">
        <v>1530</v>
      </c>
      <c r="C81" s="172" t="s">
        <v>1524</v>
      </c>
      <c r="D81" s="172" t="s">
        <v>1622</v>
      </c>
      <c r="E81" s="172" t="s">
        <v>1579</v>
      </c>
      <c r="F81" s="172" t="s">
        <v>972</v>
      </c>
      <c r="G81" s="172" t="s">
        <v>1101</v>
      </c>
      <c r="H81" s="172" t="s">
        <v>1619</v>
      </c>
      <c r="I81" s="172" t="s">
        <v>1015</v>
      </c>
      <c r="J81" s="172" t="s">
        <v>1015</v>
      </c>
      <c r="K81" s="172" t="s">
        <v>1003</v>
      </c>
      <c r="L81" s="172" t="s">
        <v>977</v>
      </c>
      <c r="M81" s="152">
        <v>1309</v>
      </c>
      <c r="N81" s="152"/>
      <c r="O81" s="152"/>
      <c r="P81" s="152">
        <v>1307.009</v>
      </c>
    </row>
    <row r="82" spans="1:16" hidden="1" x14ac:dyDescent="0.2">
      <c r="A82" s="172">
        <v>57</v>
      </c>
      <c r="B82" s="172" t="s">
        <v>1530</v>
      </c>
      <c r="C82" s="172" t="s">
        <v>1524</v>
      </c>
      <c r="D82" s="172" t="s">
        <v>1623</v>
      </c>
      <c r="E82" s="172" t="s">
        <v>1005</v>
      </c>
      <c r="F82" s="172" t="s">
        <v>972</v>
      </c>
      <c r="G82" s="172" t="s">
        <v>1006</v>
      </c>
      <c r="H82" s="172" t="s">
        <v>1386</v>
      </c>
      <c r="I82" s="172" t="s">
        <v>1007</v>
      </c>
      <c r="J82" s="172" t="s">
        <v>1007</v>
      </c>
      <c r="K82" s="172" t="s">
        <v>1003</v>
      </c>
      <c r="L82" s="172" t="s">
        <v>977</v>
      </c>
      <c r="M82" s="152">
        <v>10469</v>
      </c>
      <c r="N82" s="152"/>
      <c r="O82" s="152"/>
      <c r="P82" s="152">
        <v>10453.078</v>
      </c>
    </row>
    <row r="83" spans="1:16" hidden="1" x14ac:dyDescent="0.2">
      <c r="A83" s="172">
        <v>58</v>
      </c>
      <c r="B83" s="172" t="s">
        <v>1530</v>
      </c>
      <c r="C83" s="172" t="s">
        <v>1524</v>
      </c>
      <c r="D83" s="172" t="s">
        <v>1624</v>
      </c>
      <c r="E83" s="172" t="s">
        <v>1008</v>
      </c>
      <c r="F83" s="172" t="s">
        <v>972</v>
      </c>
      <c r="G83" s="172" t="s">
        <v>1009</v>
      </c>
      <c r="H83" s="172" t="s">
        <v>1476</v>
      </c>
      <c r="I83" s="172" t="s">
        <v>1010</v>
      </c>
      <c r="J83" s="172" t="s">
        <v>1010</v>
      </c>
      <c r="K83" s="172" t="s">
        <v>1003</v>
      </c>
      <c r="L83" s="172" t="s">
        <v>977</v>
      </c>
      <c r="M83" s="152">
        <v>5914</v>
      </c>
      <c r="N83" s="152"/>
      <c r="O83" s="152"/>
      <c r="P83" s="152">
        <v>5905.0060000000003</v>
      </c>
    </row>
    <row r="84" spans="1:16" hidden="1" x14ac:dyDescent="0.2">
      <c r="A84" s="172">
        <v>59</v>
      </c>
      <c r="B84" s="172" t="s">
        <v>1530</v>
      </c>
      <c r="C84" s="172" t="s">
        <v>1539</v>
      </c>
      <c r="D84" s="172" t="s">
        <v>1625</v>
      </c>
      <c r="E84" s="172" t="s">
        <v>1000</v>
      </c>
      <c r="F84" s="172" t="s">
        <v>972</v>
      </c>
      <c r="G84" s="172" t="s">
        <v>1001</v>
      </c>
      <c r="H84" s="172" t="s">
        <v>1021</v>
      </c>
      <c r="I84" s="172" t="s">
        <v>1002</v>
      </c>
      <c r="J84" s="172" t="s">
        <v>1002</v>
      </c>
      <c r="K84" s="172" t="s">
        <v>1003</v>
      </c>
      <c r="L84" s="172" t="s">
        <v>977</v>
      </c>
      <c r="M84" s="152">
        <v>6109</v>
      </c>
      <c r="N84" s="152"/>
      <c r="O84" s="152"/>
      <c r="P84" s="152">
        <v>6099.7089999999998</v>
      </c>
    </row>
    <row r="85" spans="1:16" hidden="1" x14ac:dyDescent="0.2">
      <c r="A85" s="172">
        <v>60</v>
      </c>
      <c r="B85" s="172" t="s">
        <v>1532</v>
      </c>
      <c r="C85" s="172" t="s">
        <v>1524</v>
      </c>
      <c r="D85" s="172" t="s">
        <v>1626</v>
      </c>
      <c r="E85" s="172" t="s">
        <v>1579</v>
      </c>
      <c r="F85" s="172" t="s">
        <v>972</v>
      </c>
      <c r="G85" s="172" t="s">
        <v>1101</v>
      </c>
      <c r="H85" s="172" t="s">
        <v>1619</v>
      </c>
      <c r="I85" s="172" t="s">
        <v>1011</v>
      </c>
      <c r="J85" s="172" t="s">
        <v>1011</v>
      </c>
      <c r="K85" s="172" t="s">
        <v>1003</v>
      </c>
      <c r="L85" s="172" t="s">
        <v>977</v>
      </c>
      <c r="M85" s="152">
        <v>1529</v>
      </c>
      <c r="N85" s="152"/>
      <c r="O85" s="152"/>
      <c r="P85" s="152">
        <v>1532.721</v>
      </c>
    </row>
    <row r="86" spans="1:16" hidden="1" x14ac:dyDescent="0.2">
      <c r="A86" s="172">
        <v>61</v>
      </c>
      <c r="B86" s="172" t="s">
        <v>1532</v>
      </c>
      <c r="C86" s="172" t="s">
        <v>1524</v>
      </c>
      <c r="D86" s="172" t="s">
        <v>1627</v>
      </c>
      <c r="E86" s="172" t="s">
        <v>1000</v>
      </c>
      <c r="F86" s="172" t="s">
        <v>972</v>
      </c>
      <c r="G86" s="172" t="s">
        <v>1001</v>
      </c>
      <c r="H86" s="172" t="s">
        <v>1215</v>
      </c>
      <c r="I86" s="172" t="s">
        <v>1002</v>
      </c>
      <c r="J86" s="172" t="s">
        <v>1002</v>
      </c>
      <c r="K86" s="172" t="s">
        <v>1003</v>
      </c>
      <c r="L86" s="172" t="s">
        <v>977</v>
      </c>
      <c r="M86" s="152">
        <v>6406</v>
      </c>
      <c r="N86" s="152"/>
      <c r="O86" s="152"/>
      <c r="P86" s="152">
        <v>6396.2579999999998</v>
      </c>
    </row>
    <row r="87" spans="1:16" hidden="1" x14ac:dyDescent="0.2">
      <c r="A87" s="172">
        <v>62</v>
      </c>
      <c r="B87" s="172" t="s">
        <v>1534</v>
      </c>
      <c r="C87" s="172" t="s">
        <v>1486</v>
      </c>
      <c r="D87" s="172" t="s">
        <v>1628</v>
      </c>
      <c r="E87" s="172" t="s">
        <v>1579</v>
      </c>
      <c r="F87" s="172" t="s">
        <v>972</v>
      </c>
      <c r="G87" s="172" t="s">
        <v>1101</v>
      </c>
      <c r="H87" s="172" t="s">
        <v>1619</v>
      </c>
      <c r="I87" s="172" t="s">
        <v>1460</v>
      </c>
      <c r="J87" s="172" t="s">
        <v>1460</v>
      </c>
      <c r="K87" s="172" t="s">
        <v>1003</v>
      </c>
      <c r="L87" s="172" t="s">
        <v>977</v>
      </c>
      <c r="M87" s="152">
        <v>1273</v>
      </c>
      <c r="N87" s="152"/>
      <c r="O87" s="152"/>
      <c r="P87" s="152">
        <v>1277.1300000000001</v>
      </c>
    </row>
    <row r="88" spans="1:16" hidden="1" x14ac:dyDescent="0.2">
      <c r="A88" s="172">
        <v>63</v>
      </c>
      <c r="B88" s="172" t="s">
        <v>1534</v>
      </c>
      <c r="C88" s="172" t="s">
        <v>1539</v>
      </c>
      <c r="D88" s="172" t="s">
        <v>1629</v>
      </c>
      <c r="E88" s="172" t="s">
        <v>1005</v>
      </c>
      <c r="F88" s="172" t="s">
        <v>972</v>
      </c>
      <c r="G88" s="172" t="s">
        <v>1006</v>
      </c>
      <c r="H88" s="172" t="s">
        <v>1485</v>
      </c>
      <c r="I88" s="172" t="s">
        <v>1007</v>
      </c>
      <c r="J88" s="172" t="s">
        <v>1007</v>
      </c>
      <c r="K88" s="172" t="s">
        <v>1003</v>
      </c>
      <c r="L88" s="172" t="s">
        <v>977</v>
      </c>
      <c r="M88" s="152">
        <v>4503</v>
      </c>
      <c r="N88" s="152"/>
      <c r="O88" s="152"/>
      <c r="P88" s="152">
        <v>4497.9780000000001</v>
      </c>
    </row>
    <row r="89" spans="1:16" hidden="1" x14ac:dyDescent="0.2">
      <c r="A89" s="172">
        <v>64</v>
      </c>
      <c r="B89" s="172" t="s">
        <v>1534</v>
      </c>
      <c r="C89" s="172" t="s">
        <v>1539</v>
      </c>
      <c r="D89" s="172" t="s">
        <v>1630</v>
      </c>
      <c r="E89" s="172" t="s">
        <v>1000</v>
      </c>
      <c r="F89" s="172" t="s">
        <v>972</v>
      </c>
      <c r="G89" s="172" t="s">
        <v>1001</v>
      </c>
      <c r="H89" s="172" t="s">
        <v>1012</v>
      </c>
      <c r="I89" s="172" t="s">
        <v>1002</v>
      </c>
      <c r="J89" s="172" t="s">
        <v>1002</v>
      </c>
      <c r="K89" s="172" t="s">
        <v>1003</v>
      </c>
      <c r="L89" s="172" t="s">
        <v>977</v>
      </c>
      <c r="M89" s="152">
        <v>6246</v>
      </c>
      <c r="N89" s="152"/>
      <c r="O89" s="152"/>
      <c r="P89" s="152">
        <v>6239.0339999999997</v>
      </c>
    </row>
    <row r="90" spans="1:16" hidden="1" x14ac:dyDescent="0.2">
      <c r="A90" s="172">
        <v>65</v>
      </c>
      <c r="B90" s="172" t="s">
        <v>1536</v>
      </c>
      <c r="C90" s="172" t="s">
        <v>1524</v>
      </c>
      <c r="D90" s="172" t="s">
        <v>1631</v>
      </c>
      <c r="E90" s="172" t="s">
        <v>1000</v>
      </c>
      <c r="F90" s="172" t="s">
        <v>972</v>
      </c>
      <c r="G90" s="172" t="s">
        <v>1001</v>
      </c>
      <c r="H90" s="172" t="s">
        <v>1215</v>
      </c>
      <c r="I90" s="172" t="s">
        <v>1002</v>
      </c>
      <c r="J90" s="172" t="s">
        <v>1002</v>
      </c>
      <c r="K90" s="172" t="s">
        <v>1003</v>
      </c>
      <c r="L90" s="172" t="s">
        <v>977</v>
      </c>
      <c r="M90" s="152">
        <v>4853</v>
      </c>
      <c r="N90" s="152"/>
      <c r="O90" s="152"/>
      <c r="P90" s="152">
        <v>4848.08</v>
      </c>
    </row>
    <row r="91" spans="1:16" hidden="1" x14ac:dyDescent="0.2">
      <c r="A91" s="172">
        <v>66</v>
      </c>
      <c r="B91" s="172" t="s">
        <v>1632</v>
      </c>
      <c r="C91" s="172" t="s">
        <v>1539</v>
      </c>
      <c r="D91" s="172" t="s">
        <v>1633</v>
      </c>
      <c r="E91" s="172" t="s">
        <v>1008</v>
      </c>
      <c r="F91" s="172" t="s">
        <v>972</v>
      </c>
      <c r="G91" s="172" t="s">
        <v>1634</v>
      </c>
      <c r="H91" s="172" t="s">
        <v>1481</v>
      </c>
      <c r="I91" s="172" t="s">
        <v>1635</v>
      </c>
      <c r="J91" s="172" t="s">
        <v>1635</v>
      </c>
      <c r="K91" s="172" t="s">
        <v>1003</v>
      </c>
      <c r="L91" s="172" t="s">
        <v>977</v>
      </c>
      <c r="M91" s="152">
        <v>2443</v>
      </c>
      <c r="N91" s="152"/>
      <c r="O91" s="152"/>
      <c r="P91" s="152">
        <v>2455.1370000000002</v>
      </c>
    </row>
    <row r="92" spans="1:16" hidden="1" x14ac:dyDescent="0.2">
      <c r="A92" s="172">
        <v>67</v>
      </c>
      <c r="B92" s="172" t="s">
        <v>1632</v>
      </c>
      <c r="C92" s="172" t="s">
        <v>1539</v>
      </c>
      <c r="D92" s="172" t="s">
        <v>1636</v>
      </c>
      <c r="E92" s="172" t="s">
        <v>1005</v>
      </c>
      <c r="F92" s="172" t="s">
        <v>972</v>
      </c>
      <c r="G92" s="172" t="s">
        <v>1006</v>
      </c>
      <c r="H92" s="172" t="s">
        <v>1485</v>
      </c>
      <c r="I92" s="172" t="s">
        <v>1007</v>
      </c>
      <c r="J92" s="172" t="s">
        <v>1007</v>
      </c>
      <c r="K92" s="172" t="s">
        <v>1003</v>
      </c>
      <c r="L92" s="172" t="s">
        <v>977</v>
      </c>
      <c r="M92" s="152">
        <v>5401</v>
      </c>
      <c r="N92" s="152"/>
      <c r="O92" s="152"/>
      <c r="P92" s="152">
        <v>5397.7139999999999</v>
      </c>
    </row>
    <row r="93" spans="1:16" hidden="1" x14ac:dyDescent="0.2">
      <c r="A93" s="172">
        <v>68</v>
      </c>
      <c r="B93" s="172" t="s">
        <v>1632</v>
      </c>
      <c r="C93" s="172" t="s">
        <v>1539</v>
      </c>
      <c r="D93" s="172" t="s">
        <v>1637</v>
      </c>
      <c r="E93" s="172" t="s">
        <v>1000</v>
      </c>
      <c r="F93" s="172" t="s">
        <v>972</v>
      </c>
      <c r="G93" s="172" t="s">
        <v>1001</v>
      </c>
      <c r="H93" s="172" t="s">
        <v>1334</v>
      </c>
      <c r="I93" s="172" t="s">
        <v>1002</v>
      </c>
      <c r="J93" s="172" t="s">
        <v>1002</v>
      </c>
      <c r="K93" s="172" t="s">
        <v>1003</v>
      </c>
      <c r="L93" s="172" t="s">
        <v>977</v>
      </c>
      <c r="M93" s="152">
        <v>5078</v>
      </c>
      <c r="N93" s="152"/>
      <c r="O93" s="152"/>
      <c r="P93" s="152">
        <v>5074.9110000000001</v>
      </c>
    </row>
    <row r="94" spans="1:16" hidden="1" x14ac:dyDescent="0.2">
      <c r="A94" s="172">
        <v>69</v>
      </c>
      <c r="B94" s="172" t="s">
        <v>1538</v>
      </c>
      <c r="C94" s="172" t="s">
        <v>1524</v>
      </c>
      <c r="D94" s="172" t="s">
        <v>1638</v>
      </c>
      <c r="E94" s="172" t="s">
        <v>1579</v>
      </c>
      <c r="F94" s="172" t="s">
        <v>972</v>
      </c>
      <c r="G94" s="172" t="s">
        <v>1101</v>
      </c>
      <c r="H94" s="172" t="s">
        <v>1619</v>
      </c>
      <c r="I94" s="172" t="s">
        <v>1011</v>
      </c>
      <c r="J94" s="172" t="s">
        <v>1011</v>
      </c>
      <c r="K94" s="172" t="s">
        <v>1003</v>
      </c>
      <c r="L94" s="172" t="s">
        <v>977</v>
      </c>
      <c r="M94" s="152">
        <v>1127</v>
      </c>
      <c r="N94" s="152"/>
      <c r="O94" s="152"/>
      <c r="P94" s="152">
        <v>1132.2560000000001</v>
      </c>
    </row>
    <row r="95" spans="1:16" hidden="1" x14ac:dyDescent="0.2">
      <c r="A95" s="172">
        <v>70</v>
      </c>
      <c r="B95" s="172" t="s">
        <v>1538</v>
      </c>
      <c r="C95" s="172" t="s">
        <v>1524</v>
      </c>
      <c r="D95" s="172" t="s">
        <v>1639</v>
      </c>
      <c r="E95" s="172" t="s">
        <v>1005</v>
      </c>
      <c r="F95" s="172" t="s">
        <v>972</v>
      </c>
      <c r="G95" s="172" t="s">
        <v>1006</v>
      </c>
      <c r="H95" s="172" t="s">
        <v>1380</v>
      </c>
      <c r="I95" s="172" t="s">
        <v>1007</v>
      </c>
      <c r="J95" s="172" t="s">
        <v>1007</v>
      </c>
      <c r="K95" s="172" t="s">
        <v>1003</v>
      </c>
      <c r="L95" s="172" t="s">
        <v>977</v>
      </c>
      <c r="M95" s="152">
        <v>6032</v>
      </c>
      <c r="N95" s="152"/>
      <c r="O95" s="152"/>
      <c r="P95" s="152">
        <v>6021.6030000000001</v>
      </c>
    </row>
    <row r="96" spans="1:16" hidden="1" x14ac:dyDescent="0.2">
      <c r="A96" s="172">
        <v>71</v>
      </c>
      <c r="B96" s="172" t="s">
        <v>1538</v>
      </c>
      <c r="C96" s="172" t="s">
        <v>1524</v>
      </c>
      <c r="D96" s="172" t="s">
        <v>1640</v>
      </c>
      <c r="E96" s="172" t="s">
        <v>1008</v>
      </c>
      <c r="F96" s="172" t="s">
        <v>972</v>
      </c>
      <c r="G96" s="172" t="s">
        <v>1009</v>
      </c>
      <c r="H96" s="172" t="s">
        <v>1476</v>
      </c>
      <c r="I96" s="172" t="s">
        <v>1010</v>
      </c>
      <c r="J96" s="172" t="s">
        <v>1010</v>
      </c>
      <c r="K96" s="172" t="s">
        <v>1003</v>
      </c>
      <c r="L96" s="172" t="s">
        <v>977</v>
      </c>
      <c r="M96" s="152">
        <v>5213</v>
      </c>
      <c r="N96" s="152"/>
      <c r="O96" s="152"/>
      <c r="P96" s="152">
        <v>5204.0150000000003</v>
      </c>
    </row>
    <row r="97" spans="1:16" hidden="1" x14ac:dyDescent="0.2">
      <c r="A97" s="172">
        <v>72</v>
      </c>
      <c r="B97" s="172" t="s">
        <v>1538</v>
      </c>
      <c r="C97" s="172" t="s">
        <v>1539</v>
      </c>
      <c r="D97" s="172" t="s">
        <v>1641</v>
      </c>
      <c r="E97" s="172" t="s">
        <v>1000</v>
      </c>
      <c r="F97" s="172" t="s">
        <v>972</v>
      </c>
      <c r="G97" s="172" t="s">
        <v>1001</v>
      </c>
      <c r="H97" s="172" t="s">
        <v>1334</v>
      </c>
      <c r="I97" s="172" t="s">
        <v>1002</v>
      </c>
      <c r="J97" s="172" t="s">
        <v>1002</v>
      </c>
      <c r="K97" s="172" t="s">
        <v>1003</v>
      </c>
      <c r="L97" s="172" t="s">
        <v>977</v>
      </c>
      <c r="M97" s="152">
        <v>6638</v>
      </c>
      <c r="N97" s="152"/>
      <c r="O97" s="152"/>
      <c r="P97" s="152">
        <v>6626.5590000000002</v>
      </c>
    </row>
    <row r="98" spans="1:16" hidden="1" x14ac:dyDescent="0.2">
      <c r="A98" s="172">
        <v>73</v>
      </c>
      <c r="B98" s="172" t="s">
        <v>1642</v>
      </c>
      <c r="C98" s="172" t="s">
        <v>1539</v>
      </c>
      <c r="D98" s="172" t="s">
        <v>1643</v>
      </c>
      <c r="E98" s="172" t="s">
        <v>1005</v>
      </c>
      <c r="F98" s="172" t="s">
        <v>972</v>
      </c>
      <c r="G98" s="172" t="s">
        <v>1006</v>
      </c>
      <c r="H98" s="172" t="s">
        <v>1386</v>
      </c>
      <c r="I98" s="172" t="s">
        <v>1007</v>
      </c>
      <c r="J98" s="172" t="s">
        <v>1007</v>
      </c>
      <c r="K98" s="172" t="s">
        <v>1003</v>
      </c>
      <c r="L98" s="172" t="s">
        <v>977</v>
      </c>
      <c r="M98" s="152">
        <v>4907</v>
      </c>
      <c r="N98" s="152"/>
      <c r="O98" s="152"/>
      <c r="P98" s="152">
        <v>4899.5370000000003</v>
      </c>
    </row>
    <row r="99" spans="1:16" hidden="1" x14ac:dyDescent="0.2">
      <c r="A99" s="172">
        <v>74</v>
      </c>
      <c r="B99" s="172" t="s">
        <v>1642</v>
      </c>
      <c r="C99" s="172" t="s">
        <v>1539</v>
      </c>
      <c r="D99" s="172" t="s">
        <v>1644</v>
      </c>
      <c r="E99" s="172" t="s">
        <v>1000</v>
      </c>
      <c r="F99" s="172" t="s">
        <v>972</v>
      </c>
      <c r="G99" s="172" t="s">
        <v>1001</v>
      </c>
      <c r="H99" s="172" t="s">
        <v>1611</v>
      </c>
      <c r="I99" s="172" t="s">
        <v>1002</v>
      </c>
      <c r="J99" s="172" t="s">
        <v>1002</v>
      </c>
      <c r="K99" s="172" t="s">
        <v>1003</v>
      </c>
      <c r="L99" s="172" t="s">
        <v>977</v>
      </c>
      <c r="M99" s="152">
        <v>6089</v>
      </c>
      <c r="N99" s="152"/>
      <c r="O99" s="152"/>
      <c r="P99" s="152">
        <v>6079.74</v>
      </c>
    </row>
    <row r="100" spans="1:16" hidden="1" x14ac:dyDescent="0.2">
      <c r="A100" s="172">
        <v>75</v>
      </c>
      <c r="B100" s="172" t="s">
        <v>1541</v>
      </c>
      <c r="C100" s="172" t="s">
        <v>1524</v>
      </c>
      <c r="D100" s="172" t="s">
        <v>1645</v>
      </c>
      <c r="E100" s="172" t="s">
        <v>1005</v>
      </c>
      <c r="F100" s="172" t="s">
        <v>972</v>
      </c>
      <c r="G100" s="172" t="s">
        <v>1006</v>
      </c>
      <c r="H100" s="172" t="s">
        <v>1380</v>
      </c>
      <c r="I100" s="172" t="s">
        <v>1007</v>
      </c>
      <c r="J100" s="172" t="s">
        <v>1007</v>
      </c>
      <c r="K100" s="172" t="s">
        <v>1003</v>
      </c>
      <c r="L100" s="172" t="s">
        <v>977</v>
      </c>
      <c r="M100" s="152">
        <v>5634</v>
      </c>
      <c r="N100" s="152"/>
      <c r="O100" s="152"/>
      <c r="P100" s="152">
        <v>5624.86</v>
      </c>
    </row>
    <row r="101" spans="1:16" hidden="1" x14ac:dyDescent="0.2">
      <c r="A101" s="172">
        <v>76</v>
      </c>
      <c r="B101" s="172" t="s">
        <v>1541</v>
      </c>
      <c r="C101" s="172" t="s">
        <v>1524</v>
      </c>
      <c r="D101" s="172" t="s">
        <v>1646</v>
      </c>
      <c r="E101" s="172" t="s">
        <v>1008</v>
      </c>
      <c r="F101" s="172" t="s">
        <v>972</v>
      </c>
      <c r="G101" s="172" t="s">
        <v>1009</v>
      </c>
      <c r="H101" s="172" t="s">
        <v>1425</v>
      </c>
      <c r="I101" s="172" t="s">
        <v>1010</v>
      </c>
      <c r="J101" s="172" t="s">
        <v>1010</v>
      </c>
      <c r="K101" s="172" t="s">
        <v>1003</v>
      </c>
      <c r="L101" s="172" t="s">
        <v>977</v>
      </c>
      <c r="M101" s="152">
        <v>5425</v>
      </c>
      <c r="N101" s="152"/>
      <c r="O101" s="152"/>
      <c r="P101" s="152">
        <v>5416.1989999999996</v>
      </c>
    </row>
    <row r="102" spans="1:16" hidden="1" x14ac:dyDescent="0.2">
      <c r="A102" s="172">
        <v>77</v>
      </c>
      <c r="B102" s="172" t="s">
        <v>1541</v>
      </c>
      <c r="C102" s="172" t="s">
        <v>1524</v>
      </c>
      <c r="D102" s="172" t="s">
        <v>1647</v>
      </c>
      <c r="E102" s="172" t="s">
        <v>1000</v>
      </c>
      <c r="F102" s="172" t="s">
        <v>972</v>
      </c>
      <c r="G102" s="172" t="s">
        <v>1001</v>
      </c>
      <c r="H102" s="172" t="s">
        <v>1611</v>
      </c>
      <c r="I102" s="172" t="s">
        <v>1002</v>
      </c>
      <c r="J102" s="172" t="s">
        <v>1002</v>
      </c>
      <c r="K102" s="172" t="s">
        <v>1003</v>
      </c>
      <c r="L102" s="172" t="s">
        <v>977</v>
      </c>
      <c r="M102" s="152">
        <v>5027</v>
      </c>
      <c r="N102" s="152"/>
      <c r="O102" s="152"/>
      <c r="P102" s="152">
        <v>5018.8450000000003</v>
      </c>
    </row>
    <row r="103" spans="1:16" ht="12.75" x14ac:dyDescent="0.2">
      <c r="A103" s="207" t="s">
        <v>1023</v>
      </c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153">
        <f>SUM(M26:M102)</f>
        <v>363639</v>
      </c>
      <c r="N103" s="153"/>
      <c r="O103" s="153"/>
      <c r="P103" s="153">
        <f>SUM(P26:P102)</f>
        <v>363150.93799999991</v>
      </c>
    </row>
    <row r="104" spans="1:16" ht="12.75" x14ac:dyDescent="0.2">
      <c r="A104" s="207" t="s">
        <v>1024</v>
      </c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153">
        <f>SUM(M103,M25)</f>
        <v>515517</v>
      </c>
      <c r="N104" s="153"/>
      <c r="O104" s="153"/>
      <c r="P104" s="153">
        <f>SUM(P103,P25)</f>
        <v>514776.9879999999</v>
      </c>
    </row>
    <row r="105" spans="1:16" ht="12.75" x14ac:dyDescent="0.2">
      <c r="A105" s="183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4"/>
      <c r="N105" s="184"/>
      <c r="O105" s="184"/>
      <c r="P105" s="184"/>
    </row>
    <row r="106" spans="1:16" hidden="1" x14ac:dyDescent="0.2">
      <c r="A106" s="172">
        <v>1</v>
      </c>
      <c r="B106" s="172" t="s">
        <v>1523</v>
      </c>
      <c r="C106" s="172" t="s">
        <v>1503</v>
      </c>
      <c r="D106" s="172" t="s">
        <v>1605</v>
      </c>
      <c r="E106" s="172" t="s">
        <v>1606</v>
      </c>
      <c r="F106" s="172" t="s">
        <v>972</v>
      </c>
      <c r="G106" s="172" t="s">
        <v>1101</v>
      </c>
      <c r="H106" s="172" t="s">
        <v>1607</v>
      </c>
      <c r="I106" s="172" t="s">
        <v>1430</v>
      </c>
      <c r="J106" s="172" t="s">
        <v>1430</v>
      </c>
      <c r="K106" s="172" t="s">
        <v>1003</v>
      </c>
      <c r="L106" s="172" t="s">
        <v>977</v>
      </c>
      <c r="M106" s="152">
        <v>282</v>
      </c>
      <c r="N106" s="152"/>
      <c r="O106" s="152"/>
      <c r="P106" s="152">
        <v>282</v>
      </c>
    </row>
    <row r="107" spans="1:16" hidden="1" x14ac:dyDescent="0.2">
      <c r="A107" s="172">
        <v>2</v>
      </c>
      <c r="B107" s="172" t="s">
        <v>1523</v>
      </c>
      <c r="C107" s="172" t="s">
        <v>1503</v>
      </c>
      <c r="D107" s="172" t="s">
        <v>1608</v>
      </c>
      <c r="E107" s="172" t="s">
        <v>1606</v>
      </c>
      <c r="F107" s="172" t="s">
        <v>972</v>
      </c>
      <c r="G107" s="172" t="s">
        <v>1101</v>
      </c>
      <c r="H107" s="172" t="s">
        <v>1607</v>
      </c>
      <c r="I107" s="172" t="s">
        <v>1430</v>
      </c>
      <c r="J107" s="172" t="s">
        <v>1430</v>
      </c>
      <c r="K107" s="172" t="s">
        <v>1003</v>
      </c>
      <c r="L107" s="172" t="s">
        <v>977</v>
      </c>
      <c r="M107" s="152">
        <v>30</v>
      </c>
      <c r="N107" s="152"/>
      <c r="O107" s="152"/>
      <c r="P107" s="152">
        <v>30</v>
      </c>
    </row>
    <row r="108" spans="1:16" hidden="1" x14ac:dyDescent="0.2">
      <c r="A108" s="172">
        <v>3</v>
      </c>
      <c r="B108" s="172" t="s">
        <v>1523</v>
      </c>
      <c r="C108" s="172" t="s">
        <v>1503</v>
      </c>
      <c r="D108" s="172" t="s">
        <v>1609</v>
      </c>
      <c r="E108" s="172" t="s">
        <v>1606</v>
      </c>
      <c r="F108" s="172" t="s">
        <v>972</v>
      </c>
      <c r="G108" s="172" t="s">
        <v>1101</v>
      </c>
      <c r="H108" s="172" t="s">
        <v>1607</v>
      </c>
      <c r="I108" s="172" t="s">
        <v>1430</v>
      </c>
      <c r="J108" s="172" t="s">
        <v>1430</v>
      </c>
      <c r="K108" s="172" t="s">
        <v>1003</v>
      </c>
      <c r="L108" s="172" t="s">
        <v>977</v>
      </c>
      <c r="M108" s="152">
        <v>442</v>
      </c>
      <c r="N108" s="152"/>
      <c r="O108" s="152"/>
      <c r="P108" s="152">
        <v>442</v>
      </c>
    </row>
    <row r="109" spans="1:16" ht="12.75" x14ac:dyDescent="0.2">
      <c r="A109" s="207" t="s">
        <v>1648</v>
      </c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153">
        <f>SUM(M106:M108)</f>
        <v>754</v>
      </c>
      <c r="N109" s="153"/>
      <c r="O109" s="153"/>
      <c r="P109" s="153">
        <f>SUM(P106:P108)</f>
        <v>754</v>
      </c>
    </row>
    <row r="111" spans="1:16" x14ac:dyDescent="0.2">
      <c r="M111" s="149" t="s">
        <v>1023</v>
      </c>
      <c r="P111" s="149" t="s">
        <v>998</v>
      </c>
    </row>
    <row r="112" spans="1:16" x14ac:dyDescent="0.2">
      <c r="A112" s="172"/>
      <c r="B112" s="172"/>
      <c r="C112" s="172" t="s">
        <v>1486</v>
      </c>
      <c r="D112" s="172"/>
      <c r="E112" s="172"/>
      <c r="F112" s="172"/>
      <c r="G112" s="172"/>
      <c r="H112" s="172"/>
      <c r="I112" s="172"/>
      <c r="J112" s="172"/>
      <c r="K112" s="172"/>
      <c r="L112" s="172" t="s">
        <v>1543</v>
      </c>
      <c r="M112" s="152">
        <v>22841.175999999999</v>
      </c>
      <c r="N112" s="152"/>
      <c r="O112" s="152"/>
      <c r="P112" s="152"/>
    </row>
    <row r="113" spans="1:16" x14ac:dyDescent="0.2">
      <c r="A113" s="172"/>
      <c r="B113" s="172"/>
      <c r="C113" s="172" t="s">
        <v>1503</v>
      </c>
      <c r="D113" s="172"/>
      <c r="E113" s="172"/>
      <c r="F113" s="172"/>
      <c r="G113" s="172"/>
      <c r="H113" s="172"/>
      <c r="I113" s="172"/>
      <c r="J113" s="172"/>
      <c r="K113" s="172"/>
      <c r="L113" s="172" t="s">
        <v>1498</v>
      </c>
      <c r="M113" s="152">
        <v>14309.93</v>
      </c>
      <c r="N113" s="152"/>
      <c r="O113" s="152"/>
      <c r="P113" s="152">
        <v>8147.5590000000002</v>
      </c>
    </row>
    <row r="114" spans="1:16" x14ac:dyDescent="0.2">
      <c r="A114" s="172"/>
      <c r="B114" s="172"/>
      <c r="C114" s="172" t="s">
        <v>1456</v>
      </c>
      <c r="D114" s="172"/>
      <c r="E114" s="172"/>
      <c r="F114" s="172"/>
      <c r="G114" s="172"/>
      <c r="H114" s="172"/>
      <c r="I114" s="172"/>
      <c r="J114" s="172"/>
      <c r="K114" s="172"/>
      <c r="L114" s="172" t="s">
        <v>1500</v>
      </c>
      <c r="M114" s="152">
        <v>6287.0870000000004</v>
      </c>
      <c r="N114" s="152"/>
      <c r="O114" s="152"/>
      <c r="P114" s="152">
        <v>7386.7529999999997</v>
      </c>
    </row>
    <row r="115" spans="1:16" x14ac:dyDescent="0.2">
      <c r="A115" s="172"/>
      <c r="B115" s="172"/>
      <c r="C115" s="172" t="s">
        <v>1486</v>
      </c>
      <c r="D115" s="172"/>
      <c r="E115" s="172"/>
      <c r="F115" s="172"/>
      <c r="G115" s="172"/>
      <c r="H115" s="172"/>
      <c r="I115" s="172"/>
      <c r="J115" s="172"/>
      <c r="K115" s="172"/>
      <c r="L115" s="172" t="s">
        <v>1502</v>
      </c>
      <c r="M115" s="152">
        <v>14029.205</v>
      </c>
      <c r="N115" s="152"/>
      <c r="O115" s="152"/>
      <c r="P115" s="152">
        <v>5089.7299999999996</v>
      </c>
    </row>
    <row r="116" spans="1:16" x14ac:dyDescent="0.2">
      <c r="A116" s="172"/>
      <c r="B116" s="172"/>
      <c r="C116" s="172" t="s">
        <v>1456</v>
      </c>
      <c r="D116" s="172"/>
      <c r="E116" s="172"/>
      <c r="F116" s="172"/>
      <c r="G116" s="172"/>
      <c r="H116" s="172"/>
      <c r="I116" s="172"/>
      <c r="J116" s="172"/>
      <c r="K116" s="172"/>
      <c r="L116" s="172" t="s">
        <v>1505</v>
      </c>
      <c r="M116" s="152">
        <v>6726.4390000000003</v>
      </c>
      <c r="N116" s="152"/>
      <c r="O116" s="152"/>
      <c r="P116" s="152">
        <v>7684.0770000000002</v>
      </c>
    </row>
    <row r="117" spans="1:16" x14ac:dyDescent="0.2">
      <c r="A117" s="172"/>
      <c r="B117" s="172"/>
      <c r="C117" s="172" t="s">
        <v>1456</v>
      </c>
      <c r="D117" s="172"/>
      <c r="E117" s="172"/>
      <c r="F117" s="172"/>
      <c r="G117" s="172"/>
      <c r="H117" s="172"/>
      <c r="I117" s="172"/>
      <c r="J117" s="172"/>
      <c r="K117" s="172"/>
      <c r="L117" s="172" t="s">
        <v>1561</v>
      </c>
      <c r="M117" s="152">
        <v>11154.279999999999</v>
      </c>
      <c r="N117" s="152"/>
      <c r="O117" s="152"/>
      <c r="P117" s="152"/>
    </row>
    <row r="118" spans="1:16" x14ac:dyDescent="0.2">
      <c r="A118" s="172"/>
      <c r="B118" s="172"/>
      <c r="C118" s="172" t="s">
        <v>1486</v>
      </c>
      <c r="D118" s="172"/>
      <c r="E118" s="172"/>
      <c r="F118" s="172"/>
      <c r="G118" s="172"/>
      <c r="H118" s="172"/>
      <c r="I118" s="172"/>
      <c r="J118" s="172"/>
      <c r="K118" s="172"/>
      <c r="L118" s="172" t="s">
        <v>1507</v>
      </c>
      <c r="M118" s="152">
        <v>20104.496999999999</v>
      </c>
      <c r="N118" s="152"/>
      <c r="O118" s="152"/>
      <c r="P118" s="152">
        <v>7440.5469999999996</v>
      </c>
    </row>
    <row r="119" spans="1:16" x14ac:dyDescent="0.2">
      <c r="A119" s="172"/>
      <c r="B119" s="172"/>
      <c r="C119" s="172" t="s">
        <v>1486</v>
      </c>
      <c r="D119" s="172"/>
      <c r="E119" s="172"/>
      <c r="F119" s="172"/>
      <c r="G119" s="172"/>
      <c r="H119" s="172"/>
      <c r="I119" s="172"/>
      <c r="J119" s="172"/>
      <c r="K119" s="172"/>
      <c r="L119" s="172" t="s">
        <v>1567</v>
      </c>
      <c r="M119" s="152">
        <v>13264.255000000001</v>
      </c>
      <c r="N119" s="152"/>
      <c r="O119" s="152"/>
      <c r="P119" s="152"/>
    </row>
    <row r="120" spans="1:16" x14ac:dyDescent="0.2">
      <c r="A120" s="172"/>
      <c r="B120" s="172"/>
      <c r="C120" s="172" t="s">
        <v>1503</v>
      </c>
      <c r="D120" s="172"/>
      <c r="E120" s="172"/>
      <c r="F120" s="172"/>
      <c r="G120" s="172"/>
      <c r="H120" s="172"/>
      <c r="I120" s="172"/>
      <c r="J120" s="172"/>
      <c r="K120" s="172"/>
      <c r="L120" s="172" t="s">
        <v>1509</v>
      </c>
      <c r="M120" s="152">
        <v>11571.666000000001</v>
      </c>
      <c r="N120" s="152"/>
      <c r="O120" s="152"/>
      <c r="P120" s="152">
        <v>7172.1570000000002</v>
      </c>
    </row>
    <row r="121" spans="1:16" x14ac:dyDescent="0.2">
      <c r="A121" s="172"/>
      <c r="B121" s="172"/>
      <c r="C121" s="172" t="s">
        <v>1503</v>
      </c>
      <c r="D121" s="172"/>
      <c r="E121" s="172"/>
      <c r="F121" s="172"/>
      <c r="G121" s="172"/>
      <c r="H121" s="172"/>
      <c r="I121" s="172"/>
      <c r="J121" s="172"/>
      <c r="K121" s="172"/>
      <c r="L121" s="172" t="s">
        <v>1511</v>
      </c>
      <c r="M121" s="152">
        <v>6805.4719999999998</v>
      </c>
      <c r="N121" s="152"/>
      <c r="O121" s="152"/>
      <c r="P121" s="152">
        <v>7175.1509999999998</v>
      </c>
    </row>
    <row r="122" spans="1:16" x14ac:dyDescent="0.2">
      <c r="A122" s="172"/>
      <c r="B122" s="172"/>
      <c r="C122" s="172" t="s">
        <v>1503</v>
      </c>
      <c r="D122" s="172"/>
      <c r="E122" s="172"/>
      <c r="F122" s="172"/>
      <c r="G122" s="172"/>
      <c r="H122" s="172"/>
      <c r="I122" s="172"/>
      <c r="J122" s="172"/>
      <c r="K122" s="172"/>
      <c r="L122" s="172" t="s">
        <v>1513</v>
      </c>
      <c r="M122" s="152">
        <v>12166.469000000001</v>
      </c>
      <c r="N122" s="152"/>
      <c r="O122" s="152"/>
      <c r="P122" s="152">
        <v>8082.6890000000003</v>
      </c>
    </row>
    <row r="123" spans="1:16" x14ac:dyDescent="0.2">
      <c r="A123" s="172"/>
      <c r="B123" s="172"/>
      <c r="C123" s="172" t="s">
        <v>1503</v>
      </c>
      <c r="D123" s="172"/>
      <c r="E123" s="172"/>
      <c r="F123" s="172"/>
      <c r="G123" s="172"/>
      <c r="H123" s="172"/>
      <c r="I123" s="172"/>
      <c r="J123" s="172"/>
      <c r="K123" s="172"/>
      <c r="L123" s="172" t="s">
        <v>1515</v>
      </c>
      <c r="M123" s="152">
        <v>6465.6309999999994</v>
      </c>
      <c r="N123" s="152"/>
      <c r="O123" s="152"/>
      <c r="P123" s="152">
        <v>7677.1819999999998</v>
      </c>
    </row>
    <row r="124" spans="1:16" x14ac:dyDescent="0.2">
      <c r="A124" s="172"/>
      <c r="B124" s="172"/>
      <c r="C124" s="172" t="s">
        <v>1503</v>
      </c>
      <c r="D124" s="172"/>
      <c r="E124" s="172"/>
      <c r="F124" s="172"/>
      <c r="G124" s="172"/>
      <c r="H124" s="172"/>
      <c r="I124" s="172"/>
      <c r="J124" s="172"/>
      <c r="K124" s="172"/>
      <c r="L124" s="172" t="s">
        <v>1590</v>
      </c>
      <c r="M124" s="152">
        <v>11982.884999999998</v>
      </c>
      <c r="N124" s="152"/>
      <c r="O124" s="152"/>
      <c r="P124" s="152"/>
    </row>
    <row r="125" spans="1:16" x14ac:dyDescent="0.2">
      <c r="A125" s="172"/>
      <c r="B125" s="172"/>
      <c r="C125" s="172" t="s">
        <v>1503</v>
      </c>
      <c r="D125" s="172"/>
      <c r="E125" s="172"/>
      <c r="F125" s="172"/>
      <c r="G125" s="172"/>
      <c r="H125" s="172"/>
      <c r="I125" s="172"/>
      <c r="J125" s="172"/>
      <c r="K125" s="172"/>
      <c r="L125" s="172" t="s">
        <v>1517</v>
      </c>
      <c r="M125" s="152">
        <v>11901.03</v>
      </c>
      <c r="N125" s="152"/>
      <c r="O125" s="152"/>
      <c r="P125" s="152">
        <v>7465.5910000000003</v>
      </c>
    </row>
    <row r="126" spans="1:16" x14ac:dyDescent="0.2">
      <c r="A126" s="172"/>
      <c r="B126" s="172"/>
      <c r="C126" s="172" t="s">
        <v>1503</v>
      </c>
      <c r="D126" s="172"/>
      <c r="E126" s="172"/>
      <c r="F126" s="172"/>
      <c r="G126" s="172"/>
      <c r="H126" s="172"/>
      <c r="I126" s="172"/>
      <c r="J126" s="172"/>
      <c r="K126" s="172"/>
      <c r="L126" s="172" t="s">
        <v>1597</v>
      </c>
      <c r="M126" s="152">
        <v>12053.684000000001</v>
      </c>
      <c r="N126" s="152"/>
      <c r="O126" s="152"/>
      <c r="P126" s="152"/>
    </row>
    <row r="127" spans="1:16" x14ac:dyDescent="0.2">
      <c r="A127" s="172"/>
      <c r="B127" s="172"/>
      <c r="C127" s="172" t="s">
        <v>1503</v>
      </c>
      <c r="D127" s="172"/>
      <c r="E127" s="172"/>
      <c r="F127" s="172"/>
      <c r="G127" s="172"/>
      <c r="H127" s="172"/>
      <c r="I127" s="172"/>
      <c r="J127" s="172"/>
      <c r="K127" s="172"/>
      <c r="L127" s="172" t="s">
        <v>1519</v>
      </c>
      <c r="M127" s="152">
        <v>15411.394</v>
      </c>
      <c r="N127" s="152"/>
      <c r="O127" s="152"/>
      <c r="P127" s="152">
        <v>8114.6149999999998</v>
      </c>
    </row>
    <row r="128" spans="1:16" x14ac:dyDescent="0.2">
      <c r="A128" s="172"/>
      <c r="B128" s="172"/>
      <c r="C128" s="172" t="s">
        <v>1503</v>
      </c>
      <c r="D128" s="172"/>
      <c r="E128" s="172"/>
      <c r="F128" s="172"/>
      <c r="G128" s="172"/>
      <c r="H128" s="172"/>
      <c r="I128" s="172"/>
      <c r="J128" s="172"/>
      <c r="K128" s="172"/>
      <c r="L128" s="172" t="s">
        <v>1521</v>
      </c>
      <c r="M128" s="152">
        <v>6026.4340000000002</v>
      </c>
      <c r="N128" s="152"/>
      <c r="O128" s="152"/>
      <c r="P128" s="152">
        <v>6321.0150000000003</v>
      </c>
    </row>
    <row r="129" spans="1:16" x14ac:dyDescent="0.2">
      <c r="A129" s="172"/>
      <c r="B129" s="172"/>
      <c r="C129" s="172" t="s">
        <v>1503</v>
      </c>
      <c r="D129" s="172"/>
      <c r="E129" s="172"/>
      <c r="F129" s="172"/>
      <c r="G129" s="172"/>
      <c r="H129" s="172"/>
      <c r="I129" s="172"/>
      <c r="J129" s="172"/>
      <c r="K129" s="172"/>
      <c r="L129" s="172" t="s">
        <v>1523</v>
      </c>
      <c r="M129" s="152">
        <v>11916.665000000001</v>
      </c>
      <c r="N129" s="152"/>
      <c r="O129" s="152"/>
      <c r="P129" s="152">
        <v>6081.2060000000001</v>
      </c>
    </row>
    <row r="130" spans="1:16" x14ac:dyDescent="0.2">
      <c r="A130" s="172"/>
      <c r="B130" s="172"/>
      <c r="C130" s="172" t="s">
        <v>1503</v>
      </c>
      <c r="D130" s="172"/>
      <c r="E130" s="172"/>
      <c r="F130" s="172"/>
      <c r="G130" s="172"/>
      <c r="H130" s="172"/>
      <c r="I130" s="172"/>
      <c r="J130" s="172"/>
      <c r="K130" s="172"/>
      <c r="L130" s="172" t="s">
        <v>1526</v>
      </c>
      <c r="M130" s="152">
        <v>6156.8940000000002</v>
      </c>
      <c r="N130" s="152"/>
      <c r="O130" s="152"/>
      <c r="P130" s="152">
        <v>7717.7969999999996</v>
      </c>
    </row>
    <row r="131" spans="1:16" x14ac:dyDescent="0.2">
      <c r="A131" s="172"/>
      <c r="B131" s="172"/>
      <c r="C131" s="172" t="s">
        <v>1524</v>
      </c>
      <c r="D131" s="172"/>
      <c r="E131" s="172"/>
      <c r="F131" s="172"/>
      <c r="G131" s="172"/>
      <c r="H131" s="172"/>
      <c r="I131" s="172"/>
      <c r="J131" s="172"/>
      <c r="K131" s="172"/>
      <c r="L131" s="172" t="s">
        <v>1612</v>
      </c>
      <c r="M131" s="152">
        <v>11195.41</v>
      </c>
      <c r="N131" s="152"/>
      <c r="O131" s="152"/>
      <c r="P131" s="152"/>
    </row>
    <row r="132" spans="1:16" x14ac:dyDescent="0.2">
      <c r="A132" s="172"/>
      <c r="B132" s="172"/>
      <c r="C132" s="172" t="s">
        <v>1503</v>
      </c>
      <c r="D132" s="172"/>
      <c r="E132" s="172"/>
      <c r="F132" s="172"/>
      <c r="G132" s="172"/>
      <c r="H132" s="172"/>
      <c r="I132" s="172"/>
      <c r="J132" s="172"/>
      <c r="K132" s="172"/>
      <c r="L132" s="172" t="s">
        <v>1528</v>
      </c>
      <c r="M132" s="152">
        <v>10819.403999999999</v>
      </c>
      <c r="N132" s="152"/>
      <c r="O132" s="152"/>
      <c r="P132" s="152">
        <v>6062.9750000000004</v>
      </c>
    </row>
    <row r="133" spans="1:16" x14ac:dyDescent="0.2">
      <c r="A133" s="172"/>
      <c r="B133" s="172"/>
      <c r="C133" s="172" t="s">
        <v>1524</v>
      </c>
      <c r="D133" s="172"/>
      <c r="E133" s="172"/>
      <c r="F133" s="172"/>
      <c r="G133" s="172"/>
      <c r="H133" s="172"/>
      <c r="I133" s="172"/>
      <c r="J133" s="172"/>
      <c r="K133" s="172"/>
      <c r="L133" s="172" t="s">
        <v>1617</v>
      </c>
      <c r="M133" s="152">
        <v>12453.652000000002</v>
      </c>
      <c r="N133" s="152"/>
      <c r="O133" s="152"/>
      <c r="P133" s="152"/>
    </row>
    <row r="134" spans="1:16" x14ac:dyDescent="0.2">
      <c r="A134" s="172"/>
      <c r="B134" s="172"/>
      <c r="C134" s="172" t="s">
        <v>1524</v>
      </c>
      <c r="D134" s="172"/>
      <c r="E134" s="172"/>
      <c r="F134" s="172"/>
      <c r="G134" s="172"/>
      <c r="H134" s="172"/>
      <c r="I134" s="172"/>
      <c r="J134" s="172"/>
      <c r="K134" s="172"/>
      <c r="L134" s="172" t="s">
        <v>1530</v>
      </c>
      <c r="M134" s="152">
        <v>23764.802</v>
      </c>
      <c r="N134" s="152"/>
      <c r="O134" s="152"/>
      <c r="P134" s="152">
        <v>7696.277</v>
      </c>
    </row>
    <row r="135" spans="1:16" x14ac:dyDescent="0.2">
      <c r="A135" s="172"/>
      <c r="B135" s="172"/>
      <c r="C135" s="172" t="s">
        <v>1524</v>
      </c>
      <c r="D135" s="172"/>
      <c r="E135" s="172"/>
      <c r="F135" s="172"/>
      <c r="G135" s="172"/>
      <c r="H135" s="172"/>
      <c r="I135" s="172"/>
      <c r="J135" s="172"/>
      <c r="K135" s="172"/>
      <c r="L135" s="172" t="s">
        <v>1532</v>
      </c>
      <c r="M135" s="152">
        <v>7928.9789999999994</v>
      </c>
      <c r="N135" s="152"/>
      <c r="O135" s="152"/>
      <c r="P135" s="152">
        <v>7999.8149999999996</v>
      </c>
    </row>
    <row r="136" spans="1:16" x14ac:dyDescent="0.2">
      <c r="A136" s="172"/>
      <c r="B136" s="172"/>
      <c r="C136" s="172" t="s">
        <v>1486</v>
      </c>
      <c r="D136" s="172"/>
      <c r="E136" s="172"/>
      <c r="F136" s="172"/>
      <c r="G136" s="172"/>
      <c r="H136" s="172"/>
      <c r="I136" s="172"/>
      <c r="J136" s="172"/>
      <c r="K136" s="172"/>
      <c r="L136" s="172" t="s">
        <v>1534</v>
      </c>
      <c r="M136" s="152">
        <v>12014.142</v>
      </c>
      <c r="N136" s="152"/>
      <c r="O136" s="152"/>
      <c r="P136" s="152">
        <v>5899.4129999999996</v>
      </c>
    </row>
    <row r="137" spans="1:16" x14ac:dyDescent="0.2">
      <c r="A137" s="172"/>
      <c r="B137" s="172"/>
      <c r="C137" s="172" t="s">
        <v>1524</v>
      </c>
      <c r="D137" s="172"/>
      <c r="E137" s="172"/>
      <c r="F137" s="172"/>
      <c r="G137" s="172"/>
      <c r="H137" s="172"/>
      <c r="I137" s="172"/>
      <c r="J137" s="172"/>
      <c r="K137" s="172"/>
      <c r="L137" s="172" t="s">
        <v>1536</v>
      </c>
      <c r="M137" s="152">
        <v>4848.08</v>
      </c>
      <c r="N137" s="152"/>
      <c r="O137" s="152"/>
      <c r="P137" s="152">
        <v>7742.1419999999998</v>
      </c>
    </row>
    <row r="138" spans="1:16" x14ac:dyDescent="0.2">
      <c r="A138" s="172"/>
      <c r="B138" s="172"/>
      <c r="C138" s="172" t="s">
        <v>1539</v>
      </c>
      <c r="D138" s="172"/>
      <c r="E138" s="172"/>
      <c r="F138" s="172"/>
      <c r="G138" s="172"/>
      <c r="H138" s="172"/>
      <c r="I138" s="172"/>
      <c r="J138" s="172"/>
      <c r="K138" s="172"/>
      <c r="L138" s="172" t="s">
        <v>1632</v>
      </c>
      <c r="M138" s="152">
        <v>12927.762000000001</v>
      </c>
      <c r="N138" s="152"/>
      <c r="O138" s="152"/>
      <c r="P138" s="152"/>
    </row>
    <row r="139" spans="1:16" x14ac:dyDescent="0.2">
      <c r="A139" s="172"/>
      <c r="B139" s="172"/>
      <c r="C139" s="172" t="s">
        <v>1524</v>
      </c>
      <c r="D139" s="172"/>
      <c r="E139" s="172"/>
      <c r="F139" s="172"/>
      <c r="G139" s="172"/>
      <c r="H139" s="172"/>
      <c r="I139" s="172"/>
      <c r="J139" s="172"/>
      <c r="K139" s="172"/>
      <c r="L139" s="172" t="s">
        <v>1538</v>
      </c>
      <c r="M139" s="152">
        <v>18984.433000000001</v>
      </c>
      <c r="N139" s="152"/>
      <c r="O139" s="152"/>
      <c r="P139" s="152">
        <v>7917.33</v>
      </c>
    </row>
    <row r="140" spans="1:16" x14ac:dyDescent="0.2">
      <c r="A140" s="172"/>
      <c r="B140" s="172"/>
      <c r="C140" s="172" t="s">
        <v>1539</v>
      </c>
      <c r="D140" s="172"/>
      <c r="E140" s="172"/>
      <c r="F140" s="172"/>
      <c r="G140" s="172"/>
      <c r="H140" s="172"/>
      <c r="I140" s="172"/>
      <c r="J140" s="172"/>
      <c r="K140" s="172"/>
      <c r="L140" s="172" t="s">
        <v>1642</v>
      </c>
      <c r="M140" s="152">
        <v>10979.277</v>
      </c>
      <c r="N140" s="152"/>
      <c r="O140" s="152"/>
      <c r="P140" s="152"/>
    </row>
    <row r="141" spans="1:16" x14ac:dyDescent="0.2">
      <c r="A141" s="172"/>
      <c r="B141" s="172"/>
      <c r="C141" s="172" t="s">
        <v>1524</v>
      </c>
      <c r="D141" s="172"/>
      <c r="E141" s="172"/>
      <c r="F141" s="172"/>
      <c r="G141" s="172"/>
      <c r="H141" s="172"/>
      <c r="I141" s="172"/>
      <c r="J141" s="172"/>
      <c r="K141" s="172"/>
      <c r="L141" s="172" t="s">
        <v>1541</v>
      </c>
      <c r="M141" s="152">
        <v>16059.903999999999</v>
      </c>
      <c r="N141" s="152"/>
      <c r="O141" s="152"/>
      <c r="P141" s="152">
        <v>6752.0290000000005</v>
      </c>
    </row>
    <row r="142" spans="1:16" ht="12.75" x14ac:dyDescent="0.2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153">
        <f>SUM(M112:M141)</f>
        <v>363150.93800000002</v>
      </c>
      <c r="N142" s="153"/>
      <c r="O142" s="153"/>
      <c r="P142" s="153">
        <f>SUM(P112:P141)</f>
        <v>151626.05000000002</v>
      </c>
    </row>
    <row r="143" spans="1:16" ht="12.75" x14ac:dyDescent="0.2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85">
        <f>+M142-P103</f>
        <v>0</v>
      </c>
      <c r="N143" s="185"/>
      <c r="O143" s="185"/>
      <c r="P143" s="185">
        <f>+P142-P25</f>
        <v>0</v>
      </c>
    </row>
  </sheetData>
  <mergeCells count="5">
    <mergeCell ref="A25:L25"/>
    <mergeCell ref="A103:L103"/>
    <mergeCell ref="A104:L104"/>
    <mergeCell ref="A109:L109"/>
    <mergeCell ref="A142:L142"/>
  </mergeCells>
  <printOptions horizontalCentered="1"/>
  <pageMargins left="0.31496062992125984" right="0.31496062992125984" top="0.35433070866141736" bottom="0.15748031496062992" header="0.11811023622047245" footer="0.31496062992125984"/>
  <pageSetup paperSize="9" orientation="portrait" r:id="rId1"/>
  <headerFooter>
    <oddHeader>&amp;R&amp;P/&amp;N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B1" zoomScale="115" zoomScaleNormal="115" workbookViewId="0">
      <pane ySplit="6" topLeftCell="A7" activePane="bottomLeft" state="frozen"/>
      <selection pane="bottomLeft" activeCell="N56" sqref="N56:O57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8.875" style="4" bestFit="1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906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856</v>
      </c>
      <c r="B7" s="17"/>
      <c r="C7" s="18">
        <v>6034.6746000000312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6034.6746000000312</v>
      </c>
      <c r="O7" s="18">
        <f>+C53</f>
        <v>81941.907600000035</v>
      </c>
    </row>
    <row r="8" spans="1:15" x14ac:dyDescent="0.15">
      <c r="A8" s="16" t="s">
        <v>881</v>
      </c>
      <c r="B8" s="22"/>
      <c r="C8" s="21">
        <v>15992.858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6034.6746000000312</v>
      </c>
      <c r="O8" s="21">
        <f t="shared" ref="O8:O10" si="0">O7+G8-I8-L8</f>
        <v>81941.907600000035</v>
      </c>
    </row>
    <row r="9" spans="1:15" x14ac:dyDescent="0.15">
      <c r="A9" s="16" t="s">
        <v>882</v>
      </c>
      <c r="B9" s="22"/>
      <c r="C9" s="21">
        <v>15977.117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10" si="1">+N8-I9-L9</f>
        <v>6034.6746000000312</v>
      </c>
      <c r="O9" s="21">
        <f t="shared" si="0"/>
        <v>81941.907600000035</v>
      </c>
    </row>
    <row r="10" spans="1:15" x14ac:dyDescent="0.15">
      <c r="A10" s="16" t="s">
        <v>883</v>
      </c>
      <c r="B10" s="22"/>
      <c r="C10" s="21">
        <v>43937.258000000002</v>
      </c>
      <c r="D10" s="26"/>
      <c r="E10" s="16"/>
      <c r="F10" s="25"/>
      <c r="G10" s="21"/>
      <c r="H10" s="26"/>
      <c r="I10" s="21"/>
      <c r="J10" s="16"/>
      <c r="K10" s="16"/>
      <c r="L10" s="21"/>
      <c r="M10" s="16"/>
      <c r="N10" s="21">
        <f t="shared" si="1"/>
        <v>6034.6746000000312</v>
      </c>
      <c r="O10" s="21">
        <f t="shared" si="0"/>
        <v>81941.907600000035</v>
      </c>
    </row>
    <row r="11" spans="1:15" x14ac:dyDescent="0.15">
      <c r="A11" s="16"/>
      <c r="B11" s="22"/>
      <c r="C11" s="21"/>
      <c r="D11" s="26"/>
      <c r="E11" s="16"/>
      <c r="F11" s="16"/>
      <c r="G11" s="21"/>
      <c r="H11" s="26"/>
      <c r="I11" s="21"/>
      <c r="J11" s="16"/>
      <c r="K11" s="16"/>
      <c r="L11" s="21"/>
      <c r="M11" s="16"/>
      <c r="N11" s="21">
        <f t="shared" ref="N11:N52" si="2">+N10-I11-L11</f>
        <v>6034.6746000000312</v>
      </c>
      <c r="O11" s="21">
        <f t="shared" ref="O11:O52" si="3">O10+G11-I11-L11</f>
        <v>81941.907600000035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3" t="s">
        <v>887</v>
      </c>
      <c r="I12" s="21">
        <v>41.85</v>
      </c>
      <c r="J12" s="16" t="s">
        <v>856</v>
      </c>
      <c r="K12" s="16"/>
      <c r="L12" s="21"/>
      <c r="M12" s="16"/>
      <c r="N12" s="21">
        <f t="shared" si="2"/>
        <v>5992.8246000000308</v>
      </c>
      <c r="O12" s="21">
        <f t="shared" si="3"/>
        <v>81900.057600000029</v>
      </c>
    </row>
    <row r="13" spans="1:15" x14ac:dyDescent="0.15">
      <c r="A13" s="16"/>
      <c r="B13" s="22"/>
      <c r="C13" s="21"/>
      <c r="D13" s="23" t="s">
        <v>903</v>
      </c>
      <c r="E13" s="16" t="s">
        <v>32</v>
      </c>
      <c r="F13" s="25" t="s">
        <v>904</v>
      </c>
      <c r="G13" s="21">
        <v>15938.29</v>
      </c>
      <c r="H13" s="23" t="s">
        <v>903</v>
      </c>
      <c r="I13" s="21"/>
      <c r="J13" s="16"/>
      <c r="K13" s="16"/>
      <c r="L13" s="21"/>
      <c r="M13" s="16"/>
      <c r="N13" s="21">
        <f t="shared" si="2"/>
        <v>5992.8246000000308</v>
      </c>
      <c r="O13" s="21">
        <f t="shared" si="3"/>
        <v>97838.347600000037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3" t="s">
        <v>888</v>
      </c>
      <c r="I14" s="21">
        <v>2125.77</v>
      </c>
      <c r="J14" s="16" t="s">
        <v>856</v>
      </c>
      <c r="K14" s="16"/>
      <c r="L14" s="21"/>
      <c r="M14" s="16"/>
      <c r="N14" s="21">
        <f t="shared" si="2"/>
        <v>3867.0546000000309</v>
      </c>
      <c r="O14" s="21">
        <f t="shared" si="3"/>
        <v>95712.577600000033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3" t="s">
        <v>889</v>
      </c>
      <c r="I15" s="21">
        <v>1933.98</v>
      </c>
      <c r="J15" s="16" t="s">
        <v>856</v>
      </c>
      <c r="K15" s="16"/>
      <c r="L15" s="21"/>
      <c r="M15" s="16"/>
      <c r="N15" s="21">
        <f t="shared" si="2"/>
        <v>1933.0746000000308</v>
      </c>
      <c r="O15" s="21">
        <f t="shared" si="3"/>
        <v>93778.597600000037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6" t="s">
        <v>890</v>
      </c>
      <c r="I16" s="21">
        <v>1223.1600000000001</v>
      </c>
      <c r="J16" s="16" t="s">
        <v>856</v>
      </c>
      <c r="K16" s="16"/>
      <c r="L16" s="21"/>
      <c r="M16" s="16"/>
      <c r="N16" s="21">
        <f t="shared" si="2"/>
        <v>709.91460000003076</v>
      </c>
      <c r="O16" s="21">
        <f t="shared" si="3"/>
        <v>92555.437600000034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6" t="s">
        <v>891</v>
      </c>
      <c r="I17" s="21">
        <v>438.69</v>
      </c>
      <c r="J17" s="16" t="s">
        <v>856</v>
      </c>
      <c r="K17" s="16"/>
      <c r="L17" s="21"/>
      <c r="M17" s="16"/>
      <c r="N17" s="21">
        <f t="shared" si="2"/>
        <v>271.22460000003076</v>
      </c>
      <c r="O17" s="21">
        <f t="shared" si="3"/>
        <v>92116.747600000032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3" t="s">
        <v>892</v>
      </c>
      <c r="I18" s="21">
        <v>271.22460000003076</v>
      </c>
      <c r="J18" s="16" t="s">
        <v>856</v>
      </c>
      <c r="K18" s="16"/>
      <c r="L18" s="21"/>
      <c r="M18" s="16"/>
      <c r="N18" s="21">
        <f t="shared" si="2"/>
        <v>0</v>
      </c>
      <c r="O18" s="21">
        <f t="shared" si="3"/>
        <v>91845.523000000001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3" t="s">
        <v>892</v>
      </c>
      <c r="I19" s="21">
        <v>2972.4753999999698</v>
      </c>
      <c r="J19" s="16" t="s">
        <v>881</v>
      </c>
      <c r="K19" s="16"/>
      <c r="L19" s="21"/>
      <c r="M19" s="16"/>
      <c r="N19" s="21">
        <f>C8+N18-I19-L19</f>
        <v>13020.38260000003</v>
      </c>
      <c r="O19" s="21">
        <f t="shared" si="3"/>
        <v>88873.047600000034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893</v>
      </c>
      <c r="I20" s="21">
        <v>1053.8899999999999</v>
      </c>
      <c r="J20" s="16" t="s">
        <v>881</v>
      </c>
      <c r="K20" s="16"/>
      <c r="L20" s="21"/>
      <c r="M20" s="16"/>
      <c r="N20" s="21">
        <f t="shared" si="2"/>
        <v>11966.492600000031</v>
      </c>
      <c r="O20" s="21">
        <f t="shared" si="3"/>
        <v>87819.157600000035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3" t="s">
        <v>894</v>
      </c>
      <c r="I21" s="21">
        <v>7305.81</v>
      </c>
      <c r="J21" s="16" t="s">
        <v>881</v>
      </c>
      <c r="K21" s="16"/>
      <c r="L21" s="21"/>
      <c r="M21" s="16"/>
      <c r="N21" s="21">
        <f t="shared" si="2"/>
        <v>4660.6826000000301</v>
      </c>
      <c r="O21" s="21">
        <f t="shared" si="3"/>
        <v>80513.347600000037</v>
      </c>
    </row>
    <row r="22" spans="1:15" x14ac:dyDescent="0.15">
      <c r="A22" s="16"/>
      <c r="B22" s="22"/>
      <c r="C22" s="21"/>
      <c r="D22" s="23"/>
      <c r="E22" s="16"/>
      <c r="F22" s="25"/>
      <c r="G22" s="21"/>
      <c r="H22" s="23" t="s">
        <v>895</v>
      </c>
      <c r="I22" s="21">
        <v>882.30000000000007</v>
      </c>
      <c r="J22" s="16" t="s">
        <v>881</v>
      </c>
      <c r="K22" s="16"/>
      <c r="L22" s="21"/>
      <c r="M22" s="16"/>
      <c r="N22" s="21">
        <f t="shared" si="2"/>
        <v>3778.3826000000299</v>
      </c>
      <c r="O22" s="21">
        <f t="shared" si="3"/>
        <v>79631.047600000034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3" t="s">
        <v>896</v>
      </c>
      <c r="I23" s="21">
        <v>489.34</v>
      </c>
      <c r="J23" s="16" t="s">
        <v>881</v>
      </c>
      <c r="K23" s="16"/>
      <c r="L23" s="21"/>
      <c r="M23" s="16"/>
      <c r="N23" s="21">
        <f t="shared" si="2"/>
        <v>3289.0426000000298</v>
      </c>
      <c r="O23" s="21">
        <f t="shared" si="3"/>
        <v>79141.707600000038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897</v>
      </c>
      <c r="I24" s="21">
        <v>351.36</v>
      </c>
      <c r="J24" s="16" t="s">
        <v>881</v>
      </c>
      <c r="K24" s="16"/>
      <c r="L24" s="21"/>
      <c r="M24" s="25"/>
      <c r="N24" s="21">
        <f t="shared" si="2"/>
        <v>2937.6826000000297</v>
      </c>
      <c r="O24" s="21">
        <f t="shared" si="3"/>
        <v>78790.347600000037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3" t="s">
        <v>898</v>
      </c>
      <c r="I25" s="21">
        <v>770.01</v>
      </c>
      <c r="J25" s="16" t="s">
        <v>881</v>
      </c>
      <c r="K25" s="16"/>
      <c r="L25" s="21"/>
      <c r="M25" s="16"/>
      <c r="N25" s="21">
        <f t="shared" si="2"/>
        <v>2167.6726000000299</v>
      </c>
      <c r="O25" s="21">
        <f t="shared" si="3"/>
        <v>78020.337600000043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899</v>
      </c>
      <c r="I26" s="21">
        <v>615.62</v>
      </c>
      <c r="J26" s="16" t="s">
        <v>881</v>
      </c>
      <c r="K26" s="16"/>
      <c r="L26" s="21"/>
      <c r="M26" s="16"/>
      <c r="N26" s="21">
        <f t="shared" si="2"/>
        <v>1552.05260000003</v>
      </c>
      <c r="O26" s="21">
        <f t="shared" si="3"/>
        <v>77404.717600000047</v>
      </c>
    </row>
    <row r="27" spans="1:15" x14ac:dyDescent="0.15">
      <c r="A27" s="16"/>
      <c r="B27" s="22"/>
      <c r="C27" s="21"/>
      <c r="D27" s="26" t="s">
        <v>900</v>
      </c>
      <c r="E27" s="16" t="s">
        <v>32</v>
      </c>
      <c r="F27" s="25" t="s">
        <v>905</v>
      </c>
      <c r="G27" s="21">
        <v>40016.277999999998</v>
      </c>
      <c r="H27" s="26" t="s">
        <v>900</v>
      </c>
      <c r="I27" s="21">
        <v>689.86</v>
      </c>
      <c r="J27" s="16" t="s">
        <v>881</v>
      </c>
      <c r="K27" s="16"/>
      <c r="L27" s="21"/>
      <c r="M27" s="16"/>
      <c r="N27" s="21">
        <f>+N26-I27-L27</f>
        <v>862.19260000002998</v>
      </c>
      <c r="O27" s="21">
        <f t="shared" si="3"/>
        <v>116731.13560000005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6" t="s">
        <v>901</v>
      </c>
      <c r="I28" s="21">
        <v>862.19260000002998</v>
      </c>
      <c r="J28" s="16" t="s">
        <v>881</v>
      </c>
      <c r="K28" s="16"/>
      <c r="L28" s="21"/>
      <c r="M28" s="16"/>
      <c r="N28" s="21">
        <f>+N27-I28-L28</f>
        <v>0</v>
      </c>
      <c r="O28" s="21">
        <f>O27+G28-I28-L28</f>
        <v>115868.94300000003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901</v>
      </c>
      <c r="I29" s="21">
        <v>1461.3473999999701</v>
      </c>
      <c r="J29" s="16" t="s">
        <v>882</v>
      </c>
      <c r="K29" s="16"/>
      <c r="L29" s="21"/>
      <c r="M29" s="16"/>
      <c r="N29" s="21">
        <f>C9+N28-I29-L29</f>
        <v>14515.769600000031</v>
      </c>
      <c r="O29" s="21">
        <f>O28+G29-I29-L29</f>
        <v>114407.59560000006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3" t="s">
        <v>902</v>
      </c>
      <c r="I30" s="21">
        <v>1025.07</v>
      </c>
      <c r="J30" s="16" t="s">
        <v>882</v>
      </c>
      <c r="K30" s="16"/>
      <c r="L30" s="21"/>
      <c r="M30" s="16"/>
      <c r="N30" s="21">
        <f t="shared" si="2"/>
        <v>13490.699600000031</v>
      </c>
      <c r="O30" s="21">
        <f t="shared" si="3"/>
        <v>113382.52560000005</v>
      </c>
    </row>
    <row r="31" spans="1:15" hidden="1" x14ac:dyDescent="0.15">
      <c r="A31" s="16"/>
      <c r="B31" s="22"/>
      <c r="C31" s="21"/>
      <c r="D31" s="26"/>
      <c r="E31" s="16"/>
      <c r="F31" s="25"/>
      <c r="G31" s="21"/>
      <c r="H31" s="23"/>
      <c r="I31" s="21"/>
      <c r="J31" s="25"/>
      <c r="K31" s="16"/>
      <c r="L31" s="21"/>
      <c r="M31" s="16"/>
      <c r="N31" s="21">
        <f t="shared" si="2"/>
        <v>13490.699600000031</v>
      </c>
      <c r="O31" s="21">
        <f t="shared" si="3"/>
        <v>113382.52560000005</v>
      </c>
    </row>
    <row r="32" spans="1:15" hidden="1" x14ac:dyDescent="0.15">
      <c r="A32" s="16"/>
      <c r="B32" s="22"/>
      <c r="C32" s="21"/>
      <c r="D32" s="26"/>
      <c r="E32" s="16"/>
      <c r="F32" s="16"/>
      <c r="G32" s="21"/>
      <c r="H32" s="26"/>
      <c r="I32" s="21"/>
      <c r="J32" s="25"/>
      <c r="K32" s="16"/>
      <c r="L32" s="21"/>
      <c r="M32" s="25"/>
      <c r="N32" s="21">
        <f t="shared" si="2"/>
        <v>13490.699600000031</v>
      </c>
      <c r="O32" s="21">
        <f t="shared" si="3"/>
        <v>113382.52560000005</v>
      </c>
    </row>
    <row r="33" spans="1:15" hidden="1" x14ac:dyDescent="0.15">
      <c r="A33" s="16"/>
      <c r="B33" s="22"/>
      <c r="C33" s="21"/>
      <c r="D33" s="26"/>
      <c r="E33" s="16"/>
      <c r="F33" s="25"/>
      <c r="G33" s="21"/>
      <c r="H33" s="26"/>
      <c r="I33" s="21"/>
      <c r="J33" s="25"/>
      <c r="K33" s="16"/>
      <c r="L33" s="21"/>
      <c r="M33" s="25"/>
      <c r="N33" s="21">
        <f t="shared" si="2"/>
        <v>13490.699600000031</v>
      </c>
      <c r="O33" s="21">
        <f t="shared" si="3"/>
        <v>113382.52560000005</v>
      </c>
    </row>
    <row r="34" spans="1:15" hidden="1" x14ac:dyDescent="0.15">
      <c r="A34" s="16"/>
      <c r="B34" s="22"/>
      <c r="C34" s="21"/>
      <c r="D34" s="26"/>
      <c r="E34" s="16"/>
      <c r="F34" s="25"/>
      <c r="G34" s="21"/>
      <c r="H34" s="26"/>
      <c r="I34" s="21"/>
      <c r="J34" s="25"/>
      <c r="K34" s="16"/>
      <c r="L34" s="21"/>
      <c r="M34" s="16"/>
      <c r="N34" s="21">
        <f t="shared" si="2"/>
        <v>13490.699600000031</v>
      </c>
      <c r="O34" s="21">
        <f t="shared" si="3"/>
        <v>113382.52560000005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25"/>
      <c r="N35" s="21">
        <f t="shared" si="2"/>
        <v>13490.699600000031</v>
      </c>
      <c r="O35" s="21">
        <f t="shared" si="3"/>
        <v>113382.52560000005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25"/>
      <c r="K36" s="16"/>
      <c r="L36" s="21"/>
      <c r="M36" s="16"/>
      <c r="N36" s="21">
        <f t="shared" si="2"/>
        <v>13490.699600000031</v>
      </c>
      <c r="O36" s="21">
        <f t="shared" si="3"/>
        <v>113382.52560000005</v>
      </c>
    </row>
    <row r="37" spans="1:15" hidden="1" x14ac:dyDescent="0.15">
      <c r="A37" s="16"/>
      <c r="B37" s="22"/>
      <c r="C37" s="21"/>
      <c r="D37" s="26"/>
      <c r="E37" s="16"/>
      <c r="F37" s="25"/>
      <c r="G37" s="21"/>
      <c r="H37" s="26"/>
      <c r="I37" s="21"/>
      <c r="J37" s="25"/>
      <c r="K37" s="16"/>
      <c r="L37" s="21"/>
      <c r="M37" s="25"/>
      <c r="N37" s="21">
        <f t="shared" si="2"/>
        <v>13490.699600000031</v>
      </c>
      <c r="O37" s="21">
        <f t="shared" si="3"/>
        <v>113382.52560000005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6"/>
      <c r="I38" s="21"/>
      <c r="J38" s="25"/>
      <c r="K38" s="16"/>
      <c r="L38" s="21"/>
      <c r="M38" s="25"/>
      <c r="N38" s="21">
        <f t="shared" si="2"/>
        <v>13490.699600000031</v>
      </c>
      <c r="O38" s="21">
        <f t="shared" si="3"/>
        <v>113382.52560000005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16"/>
      <c r="N39" s="21">
        <f t="shared" si="2"/>
        <v>13490.699600000031</v>
      </c>
      <c r="O39" s="21">
        <f t="shared" si="3"/>
        <v>113382.52560000005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2"/>
        <v>13490.699600000031</v>
      </c>
      <c r="O40" s="21">
        <f t="shared" si="3"/>
        <v>113382.52560000005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16"/>
      <c r="K41" s="16"/>
      <c r="L41" s="21"/>
      <c r="M41" s="25"/>
      <c r="N41" s="21">
        <f t="shared" si="2"/>
        <v>13490.699600000031</v>
      </c>
      <c r="O41" s="21">
        <f t="shared" si="3"/>
        <v>113382.52560000005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25"/>
      <c r="N42" s="21">
        <f t="shared" si="2"/>
        <v>13490.699600000031</v>
      </c>
      <c r="O42" s="21">
        <f t="shared" si="3"/>
        <v>113382.52560000005</v>
      </c>
    </row>
    <row r="43" spans="1:15" hidden="1" x14ac:dyDescent="0.15">
      <c r="A43" s="16"/>
      <c r="B43" s="22"/>
      <c r="C43" s="21"/>
      <c r="D43" s="26"/>
      <c r="E43" s="16"/>
      <c r="F43" s="25"/>
      <c r="G43" s="21"/>
      <c r="H43" s="26"/>
      <c r="I43" s="21"/>
      <c r="J43" s="25"/>
      <c r="K43" s="16"/>
      <c r="L43" s="21"/>
      <c r="M43" s="25"/>
      <c r="N43" s="21">
        <f t="shared" si="2"/>
        <v>13490.699600000031</v>
      </c>
      <c r="O43" s="21">
        <f t="shared" si="3"/>
        <v>113382.52560000005</v>
      </c>
    </row>
    <row r="44" spans="1:15" hidden="1" x14ac:dyDescent="0.15">
      <c r="A44" s="16"/>
      <c r="B44" s="22"/>
      <c r="C44" s="21"/>
      <c r="D44" s="26"/>
      <c r="E44" s="16"/>
      <c r="F44" s="25"/>
      <c r="G44" s="21"/>
      <c r="H44" s="26"/>
      <c r="I44" s="21"/>
      <c r="J44" s="25"/>
      <c r="K44" s="16"/>
      <c r="L44" s="21"/>
      <c r="M44" s="25"/>
      <c r="N44" s="21">
        <f t="shared" si="2"/>
        <v>13490.699600000031</v>
      </c>
      <c r="O44" s="21">
        <f t="shared" si="3"/>
        <v>113382.52560000005</v>
      </c>
    </row>
    <row r="45" spans="1:15" hidden="1" x14ac:dyDescent="0.15">
      <c r="A45" s="16"/>
      <c r="B45" s="22"/>
      <c r="C45" s="21"/>
      <c r="D45" s="26"/>
      <c r="E45" s="16"/>
      <c r="F45" s="25"/>
      <c r="G45" s="21"/>
      <c r="H45" s="26"/>
      <c r="I45" s="21"/>
      <c r="J45" s="25"/>
      <c r="K45" s="16"/>
      <c r="L45" s="21"/>
      <c r="M45" s="16"/>
      <c r="N45" s="21">
        <f t="shared" si="2"/>
        <v>13490.699600000031</v>
      </c>
      <c r="O45" s="21">
        <f t="shared" si="3"/>
        <v>113382.52560000005</v>
      </c>
    </row>
    <row r="46" spans="1:15" hidden="1" x14ac:dyDescent="0.15">
      <c r="A46" s="16"/>
      <c r="B46" s="16"/>
      <c r="C46" s="21"/>
      <c r="D46" s="26"/>
      <c r="E46" s="16"/>
      <c r="F46" s="16"/>
      <c r="G46" s="21"/>
      <c r="H46" s="26"/>
      <c r="I46" s="21"/>
      <c r="J46" s="25"/>
      <c r="K46" s="16"/>
      <c r="L46" s="21"/>
      <c r="M46" s="16"/>
      <c r="N46" s="21">
        <f t="shared" si="2"/>
        <v>13490.699600000031</v>
      </c>
      <c r="O46" s="21">
        <f t="shared" si="3"/>
        <v>113382.52560000005</v>
      </c>
    </row>
    <row r="47" spans="1:15" hidden="1" x14ac:dyDescent="0.15">
      <c r="A47" s="16"/>
      <c r="B47" s="16"/>
      <c r="C47" s="21"/>
      <c r="D47" s="23"/>
      <c r="E47" s="16"/>
      <c r="F47" s="25"/>
      <c r="G47" s="21"/>
      <c r="H47" s="23"/>
      <c r="I47" s="21"/>
      <c r="J47" s="16"/>
      <c r="K47" s="16"/>
      <c r="L47" s="21"/>
      <c r="M47" s="16"/>
      <c r="N47" s="21">
        <f t="shared" si="2"/>
        <v>13490.699600000031</v>
      </c>
      <c r="O47" s="21">
        <f t="shared" si="3"/>
        <v>113382.52560000005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3"/>
      <c r="I48" s="21"/>
      <c r="J48" s="16"/>
      <c r="K48" s="16"/>
      <c r="L48" s="21"/>
      <c r="M48" s="16"/>
      <c r="N48" s="21">
        <f t="shared" si="2"/>
        <v>13490.699600000031</v>
      </c>
      <c r="O48" s="21">
        <f t="shared" si="3"/>
        <v>113382.52560000005</v>
      </c>
    </row>
    <row r="49" spans="1:16" hidden="1" x14ac:dyDescent="0.15">
      <c r="A49" s="16"/>
      <c r="B49" s="16"/>
      <c r="C49" s="21"/>
      <c r="D49" s="26"/>
      <c r="E49" s="16"/>
      <c r="F49" s="25"/>
      <c r="G49" s="21"/>
      <c r="H49" s="26"/>
      <c r="I49" s="21"/>
      <c r="J49" s="16"/>
      <c r="K49" s="16"/>
      <c r="L49" s="21"/>
      <c r="M49" s="16"/>
      <c r="N49" s="21">
        <f t="shared" si="2"/>
        <v>13490.699600000031</v>
      </c>
      <c r="O49" s="21">
        <f t="shared" si="3"/>
        <v>113382.52560000005</v>
      </c>
    </row>
    <row r="50" spans="1:16" hidden="1" x14ac:dyDescent="0.15">
      <c r="A50" s="16"/>
      <c r="B50" s="16"/>
      <c r="C50" s="21"/>
      <c r="D50" s="26"/>
      <c r="E50" s="16"/>
      <c r="F50" s="25"/>
      <c r="G50" s="21"/>
      <c r="H50" s="26"/>
      <c r="I50" s="21"/>
      <c r="J50" s="16"/>
      <c r="K50" s="16"/>
      <c r="L50" s="21"/>
      <c r="M50" s="16"/>
      <c r="N50" s="21">
        <f t="shared" si="2"/>
        <v>13490.699600000031</v>
      </c>
      <c r="O50" s="21">
        <f t="shared" si="3"/>
        <v>113382.52560000005</v>
      </c>
    </row>
    <row r="51" spans="1:16" hidden="1" x14ac:dyDescent="0.15">
      <c r="A51" s="16"/>
      <c r="B51" s="16"/>
      <c r="C51" s="21"/>
      <c r="D51" s="26"/>
      <c r="E51" s="16"/>
      <c r="F51" s="16"/>
      <c r="G51" s="21"/>
      <c r="H51" s="26"/>
      <c r="I51" s="21"/>
      <c r="J51" s="16"/>
      <c r="K51" s="16"/>
      <c r="L51" s="21"/>
      <c r="M51" s="16"/>
      <c r="N51" s="21">
        <f t="shared" si="2"/>
        <v>13490.699600000031</v>
      </c>
      <c r="O51" s="21">
        <f t="shared" si="3"/>
        <v>113382.52560000005</v>
      </c>
    </row>
    <row r="52" spans="1:16" x14ac:dyDescent="0.15">
      <c r="A52" s="30"/>
      <c r="B52" s="30"/>
      <c r="C52" s="21"/>
      <c r="D52" s="31"/>
      <c r="E52" s="30"/>
      <c r="F52" s="30"/>
      <c r="G52" s="21"/>
      <c r="H52" s="31"/>
      <c r="I52" s="21"/>
      <c r="J52" s="30"/>
      <c r="K52" s="30"/>
      <c r="L52" s="21"/>
      <c r="M52" s="30"/>
      <c r="N52" s="21">
        <f t="shared" si="2"/>
        <v>13490.699600000031</v>
      </c>
      <c r="O52" s="21">
        <f t="shared" si="3"/>
        <v>113382.52560000005</v>
      </c>
    </row>
    <row r="53" spans="1:16" x14ac:dyDescent="0.15">
      <c r="A53" s="32"/>
      <c r="B53" s="32"/>
      <c r="C53" s="33">
        <f>SUM(C7:C45)</f>
        <v>81941.907600000035</v>
      </c>
      <c r="D53" s="32"/>
      <c r="E53" s="32"/>
      <c r="F53" s="32"/>
      <c r="G53" s="33">
        <f>SUM(G7:G51)</f>
        <v>55954.567999999999</v>
      </c>
      <c r="H53" s="34"/>
      <c r="I53" s="33">
        <f>SUM(I7:I51)</f>
        <v>24513.949999999997</v>
      </c>
      <c r="J53" s="32"/>
      <c r="K53" s="32"/>
      <c r="L53" s="33">
        <f>SUM(L9:L51)</f>
        <v>0</v>
      </c>
      <c r="M53" s="32"/>
      <c r="N53" s="35"/>
      <c r="O53" s="36">
        <f>C53+G53-I53-L53</f>
        <v>113382.52560000004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24513.949999999997</v>
      </c>
      <c r="M54" s="55"/>
      <c r="N54" s="47">
        <f>+N52</f>
        <v>13490.699600000031</v>
      </c>
      <c r="O54" s="48" t="s">
        <v>882</v>
      </c>
    </row>
    <row r="55" spans="1:16" x14ac:dyDescent="0.15">
      <c r="A55" s="49"/>
      <c r="B55" s="135"/>
      <c r="C55" s="135"/>
      <c r="D55" s="135"/>
      <c r="E55" s="39"/>
      <c r="F55" s="40"/>
      <c r="G55" s="41"/>
      <c r="H55" s="42"/>
      <c r="I55" s="43"/>
      <c r="J55" s="46"/>
      <c r="K55" s="52"/>
      <c r="L55" s="46"/>
      <c r="M55" s="44"/>
      <c r="N55" s="47">
        <f>+C10</f>
        <v>43937.258000000002</v>
      </c>
      <c r="O55" s="48" t="s">
        <v>883</v>
      </c>
    </row>
    <row r="56" spans="1:16" x14ac:dyDescent="0.15">
      <c r="A56" s="49"/>
      <c r="B56" s="135"/>
      <c r="C56" s="54"/>
      <c r="D56" s="135"/>
      <c r="E56" s="39"/>
      <c r="F56" s="40"/>
      <c r="G56" s="41"/>
      <c r="H56" s="42"/>
      <c r="I56" s="43"/>
      <c r="J56" s="52"/>
      <c r="K56" s="52"/>
      <c r="L56" s="46"/>
      <c r="M56" s="44"/>
      <c r="N56" s="47">
        <f>+G13</f>
        <v>15938.29</v>
      </c>
      <c r="O56" s="48" t="str">
        <f>+F13</f>
        <v>TOP 070813</v>
      </c>
    </row>
    <row r="57" spans="1:16" x14ac:dyDescent="0.15">
      <c r="A57" s="49"/>
      <c r="B57" s="135"/>
      <c r="C57" s="54"/>
      <c r="D57" s="135"/>
      <c r="E57" s="39"/>
      <c r="F57" s="40"/>
      <c r="G57" s="41"/>
      <c r="H57" s="42"/>
      <c r="I57" s="43"/>
      <c r="J57" s="52"/>
      <c r="K57" s="52"/>
      <c r="L57" s="46"/>
      <c r="M57" s="44"/>
      <c r="N57" s="47">
        <f>+G27</f>
        <v>40016.277999999998</v>
      </c>
      <c r="O57" s="48" t="str">
        <f>+F27</f>
        <v>TOP 140813</v>
      </c>
    </row>
    <row r="58" spans="1:16" ht="11.25" customHeight="1" x14ac:dyDescent="0.15">
      <c r="A58" s="49"/>
      <c r="B58" s="135"/>
      <c r="C58" s="54"/>
      <c r="D58" s="135"/>
      <c r="E58" s="39"/>
      <c r="F58" s="40"/>
      <c r="G58" s="41"/>
      <c r="H58" s="42"/>
      <c r="I58" s="43"/>
      <c r="J58" s="52"/>
      <c r="K58" s="52"/>
      <c r="L58" s="46"/>
      <c r="M58" s="44"/>
      <c r="N58" s="47"/>
      <c r="O58" s="48"/>
    </row>
    <row r="59" spans="1:16" x14ac:dyDescent="0.15">
      <c r="A59" s="38"/>
      <c r="B59" s="135"/>
      <c r="C59" s="135"/>
      <c r="D59" s="135"/>
      <c r="E59" s="39"/>
      <c r="F59" s="40"/>
      <c r="G59" s="41"/>
      <c r="H59" s="42"/>
      <c r="I59" s="9"/>
      <c r="J59" s="52"/>
      <c r="K59" s="52"/>
      <c r="L59" s="46"/>
      <c r="M59" s="44"/>
      <c r="N59" s="36" t="s">
        <v>48</v>
      </c>
      <c r="O59" s="53">
        <f>SUM(N54:N58)</f>
        <v>113382.52560000002</v>
      </c>
    </row>
    <row r="60" spans="1:16" x14ac:dyDescent="0.15">
      <c r="A60" s="38"/>
      <c r="B60" s="135"/>
      <c r="C60" s="135"/>
      <c r="D60" s="135"/>
      <c r="E60" s="39"/>
      <c r="F60" s="40"/>
      <c r="G60" s="41"/>
      <c r="H60" s="42"/>
      <c r="I60" s="9"/>
      <c r="J60" s="52"/>
      <c r="K60" s="52"/>
      <c r="L60" s="46"/>
      <c r="M60" s="44"/>
      <c r="N60" s="46"/>
      <c r="O60" s="46">
        <f>+O53-O59</f>
        <v>0</v>
      </c>
    </row>
    <row r="61" spans="1:16" x14ac:dyDescent="0.15">
      <c r="A61" s="38"/>
      <c r="B61" s="49"/>
      <c r="C61" s="101"/>
      <c r="D61" s="101"/>
      <c r="E61" s="49"/>
      <c r="F61" s="49"/>
      <c r="G61" s="40"/>
      <c r="H61" s="42"/>
      <c r="I61" s="9"/>
      <c r="J61" s="52"/>
      <c r="K61" s="52"/>
      <c r="L61" s="46"/>
      <c r="M61" s="44"/>
      <c r="N61" s="46"/>
      <c r="O61" s="46"/>
    </row>
    <row r="62" spans="1:16" x14ac:dyDescent="0.15">
      <c r="A62" s="38"/>
      <c r="B62" s="43"/>
      <c r="C62" s="68"/>
      <c r="D62" s="69"/>
      <c r="E62" s="69"/>
      <c r="F62" s="69"/>
      <c r="G62" s="70"/>
      <c r="H62" s="42"/>
      <c r="I62" s="9"/>
      <c r="J62" s="52"/>
      <c r="K62" s="44"/>
      <c r="L62" s="46"/>
      <c r="M62" s="44"/>
      <c r="N62" s="55"/>
      <c r="O62" s="56"/>
    </row>
    <row r="63" spans="1:16" s="3" customFormat="1" x14ac:dyDescent="0.15">
      <c r="A63" s="38"/>
      <c r="B63" s="43"/>
      <c r="C63" s="68"/>
      <c r="D63" s="69"/>
      <c r="E63" s="69"/>
      <c r="F63" s="69"/>
      <c r="G63" s="70"/>
      <c r="H63" s="42"/>
      <c r="I63" s="9"/>
      <c r="J63" s="52"/>
      <c r="K63" s="44"/>
      <c r="L63" s="46"/>
      <c r="M63" s="5"/>
      <c r="P63" s="5"/>
    </row>
    <row r="64" spans="1:16" s="3" customFormat="1" x14ac:dyDescent="0.15">
      <c r="A64" s="38"/>
      <c r="B64" s="43"/>
      <c r="C64" s="68"/>
      <c r="D64" s="69"/>
      <c r="E64" s="69"/>
      <c r="F64" s="69"/>
      <c r="G64" s="70"/>
      <c r="H64" s="42"/>
      <c r="I64" s="9"/>
      <c r="J64" s="52"/>
      <c r="K64" s="44"/>
      <c r="L64" s="46"/>
      <c r="M64" s="5"/>
      <c r="P64" s="5"/>
    </row>
    <row r="65" spans="1:16" s="3" customFormat="1" x14ac:dyDescent="0.15">
      <c r="A65" s="38"/>
      <c r="B65" s="54"/>
      <c r="C65" s="135"/>
      <c r="D65" s="135"/>
      <c r="E65" s="112"/>
      <c r="F65" s="112"/>
      <c r="G65" s="112"/>
      <c r="H65" s="60"/>
      <c r="I65" s="9"/>
      <c r="J65" s="52"/>
      <c r="K65" s="60"/>
      <c r="M65" s="5"/>
      <c r="P65" s="5"/>
    </row>
    <row r="66" spans="1:16" x14ac:dyDescent="0.15">
      <c r="A66" s="38"/>
      <c r="B66" s="43"/>
      <c r="C66" s="68"/>
      <c r="D66" s="69"/>
      <c r="E66" s="69"/>
      <c r="F66" s="69"/>
      <c r="G66" s="70"/>
      <c r="H66" s="60"/>
      <c r="I66" s="9"/>
      <c r="J66" s="6"/>
      <c r="K66" s="60"/>
    </row>
    <row r="67" spans="1:16" s="4" customFormat="1" x14ac:dyDescent="0.15">
      <c r="A67" s="6"/>
      <c r="B67" s="73"/>
      <c r="C67" s="9"/>
      <c r="D67" s="60"/>
      <c r="E67" s="60"/>
      <c r="F67" s="6"/>
      <c r="G67" s="9"/>
      <c r="H67" s="60"/>
      <c r="I67" s="9"/>
      <c r="J67" s="6"/>
      <c r="K67" s="60"/>
      <c r="L67" s="3"/>
      <c r="M67" s="5"/>
      <c r="N67" s="3"/>
      <c r="O67" s="3"/>
      <c r="P67" s="5"/>
    </row>
    <row r="68" spans="1:16" s="4" customFormat="1" x14ac:dyDescent="0.15">
      <c r="A68" s="6"/>
      <c r="B68" s="73"/>
      <c r="C68" s="9"/>
      <c r="D68" s="60"/>
      <c r="E68" s="60"/>
      <c r="F68" s="6"/>
      <c r="G68" s="9"/>
      <c r="H68" s="60"/>
      <c r="I68" s="9"/>
      <c r="J68" s="6"/>
      <c r="K68" s="60"/>
      <c r="L68" s="3"/>
      <c r="M68" s="5"/>
      <c r="N68" s="3"/>
      <c r="O68" s="3"/>
      <c r="P68" s="5"/>
    </row>
    <row r="69" spans="1:16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60"/>
    </row>
    <row r="70" spans="1:16" x14ac:dyDescent="0.15">
      <c r="A70" s="6"/>
      <c r="B70" s="73"/>
      <c r="C70" s="9"/>
      <c r="D70" s="60"/>
      <c r="E70" s="60"/>
      <c r="F70" s="6"/>
      <c r="G70" s="9"/>
      <c r="H70" s="60"/>
      <c r="I70" s="9"/>
      <c r="J70" s="6"/>
      <c r="K70" s="60"/>
    </row>
    <row r="71" spans="1:16" x14ac:dyDescent="0.15">
      <c r="A71" s="6"/>
      <c r="B71" s="73"/>
      <c r="C71" s="9"/>
      <c r="D71" s="60"/>
      <c r="E71" s="60"/>
      <c r="F71" s="6"/>
      <c r="G71" s="9"/>
      <c r="H71" s="60"/>
      <c r="I71" s="9"/>
      <c r="J71" s="6"/>
      <c r="K71" s="60"/>
    </row>
    <row r="72" spans="1:16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60"/>
    </row>
    <row r="73" spans="1:16" x14ac:dyDescent="0.15">
      <c r="A73" s="6"/>
      <c r="B73" s="73"/>
      <c r="C73" s="9"/>
      <c r="D73" s="60"/>
      <c r="E73" s="60"/>
      <c r="F73" s="6"/>
      <c r="G73" s="9"/>
      <c r="H73" s="60"/>
      <c r="I73" s="9"/>
      <c r="J73" s="6"/>
      <c r="K73" s="60"/>
    </row>
    <row r="74" spans="1:16" x14ac:dyDescent="0.15">
      <c r="A74" s="6"/>
      <c r="B74" s="73"/>
      <c r="C74" s="9"/>
      <c r="D74" s="60"/>
      <c r="E74" s="60"/>
      <c r="F74" s="6"/>
      <c r="G74" s="9"/>
      <c r="H74" s="60"/>
      <c r="I74" s="9"/>
      <c r="J74" s="6"/>
      <c r="K74" s="60"/>
    </row>
    <row r="75" spans="1:16" x14ac:dyDescent="0.15">
      <c r="A75" s="6"/>
      <c r="B75" s="73"/>
      <c r="C75" s="9"/>
      <c r="D75" s="60"/>
      <c r="E75" s="60"/>
      <c r="F75" s="6"/>
      <c r="G75" s="9"/>
      <c r="H75" s="60"/>
      <c r="I75" s="9"/>
      <c r="J75" s="6"/>
      <c r="K75" s="60"/>
    </row>
    <row r="76" spans="1:16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60"/>
    </row>
    <row r="77" spans="1:16" x14ac:dyDescent="0.15">
      <c r="A77" s="6"/>
      <c r="B77" s="73"/>
      <c r="C77" s="9"/>
      <c r="D77" s="60"/>
      <c r="E77" s="60"/>
      <c r="F77" s="6"/>
      <c r="G77" s="9"/>
      <c r="H77" s="60"/>
      <c r="I77" s="9"/>
      <c r="J77" s="6"/>
      <c r="K77" s="60"/>
    </row>
    <row r="78" spans="1:16" x14ac:dyDescent="0.15">
      <c r="A78" s="6"/>
      <c r="B78" s="73"/>
      <c r="C78" s="9"/>
      <c r="D78" s="60"/>
      <c r="E78" s="60"/>
      <c r="F78" s="6"/>
      <c r="G78" s="9"/>
      <c r="H78" s="60"/>
      <c r="I78" s="9"/>
      <c r="J78" s="6"/>
      <c r="K78" s="60"/>
    </row>
    <row r="79" spans="1:16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60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="115" zoomScaleNormal="115" workbookViewId="0">
      <pane ySplit="6" topLeftCell="A25" activePane="bottomLeft" state="frozen"/>
      <selection pane="bottomLeft" activeCell="L56" sqref="A56:L72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8.875" style="4" bestFit="1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861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854</v>
      </c>
      <c r="B7" s="17"/>
      <c r="C7" s="18">
        <v>13177.969200000025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13177.969200000025</v>
      </c>
      <c r="O7" s="18">
        <f>+C53</f>
        <v>105051.95320000002</v>
      </c>
    </row>
    <row r="8" spans="1:15" x14ac:dyDescent="0.15">
      <c r="A8" s="16" t="s">
        <v>855</v>
      </c>
      <c r="B8" s="22"/>
      <c r="C8" s="21">
        <v>75896.436000000002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13177.969200000025</v>
      </c>
      <c r="O8" s="21">
        <f t="shared" ref="O8:O9" si="0">O7+G8-I8-L8</f>
        <v>105051.95320000002</v>
      </c>
    </row>
    <row r="9" spans="1:15" x14ac:dyDescent="0.15">
      <c r="A9" s="16" t="s">
        <v>856</v>
      </c>
      <c r="B9" s="22"/>
      <c r="C9" s="21">
        <v>15977.548000000001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13177.969200000025</v>
      </c>
      <c r="O9" s="21">
        <f t="shared" si="0"/>
        <v>105051.95320000002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/>
      <c r="I10" s="21"/>
      <c r="J10" s="16"/>
      <c r="K10" s="16"/>
      <c r="L10" s="21"/>
      <c r="M10" s="16"/>
      <c r="N10" s="21">
        <f t="shared" ref="N10:N52" si="2">+N9-I10-L10</f>
        <v>13177.969200000025</v>
      </c>
      <c r="O10" s="21">
        <f t="shared" ref="O10:O52" si="3">O9+G10-I10-L10</f>
        <v>105051.95320000002</v>
      </c>
    </row>
    <row r="11" spans="1:15" x14ac:dyDescent="0.15">
      <c r="A11" s="16"/>
      <c r="B11" s="22"/>
      <c r="C11" s="21"/>
      <c r="D11" s="26"/>
      <c r="E11" s="16"/>
      <c r="F11" s="16"/>
      <c r="G11" s="21"/>
      <c r="H11" s="26" t="s">
        <v>862</v>
      </c>
      <c r="I11" s="21">
        <v>939.71</v>
      </c>
      <c r="J11" s="16" t="s">
        <v>854</v>
      </c>
      <c r="K11" s="16"/>
      <c r="L11" s="21"/>
      <c r="M11" s="16"/>
      <c r="N11" s="21">
        <f t="shared" si="2"/>
        <v>12238.259200000026</v>
      </c>
      <c r="O11" s="21">
        <f t="shared" si="3"/>
        <v>104112.24320000001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3" t="s">
        <v>863</v>
      </c>
      <c r="I12" s="21">
        <v>3957.01</v>
      </c>
      <c r="J12" s="16" t="s">
        <v>854</v>
      </c>
      <c r="K12" s="16" t="s">
        <v>886</v>
      </c>
      <c r="L12" s="21">
        <v>8281.2492000000257</v>
      </c>
      <c r="M12" s="16" t="s">
        <v>854</v>
      </c>
      <c r="N12" s="21">
        <f t="shared" si="2"/>
        <v>0</v>
      </c>
      <c r="O12" s="21">
        <f t="shared" si="3"/>
        <v>91873.983999999997</v>
      </c>
    </row>
    <row r="13" spans="1:15" x14ac:dyDescent="0.15">
      <c r="A13" s="16"/>
      <c r="B13" s="22"/>
      <c r="C13" s="21"/>
      <c r="D13" s="23"/>
      <c r="E13" s="16"/>
      <c r="F13" s="25"/>
      <c r="G13" s="21"/>
      <c r="H13" s="23" t="s">
        <v>863</v>
      </c>
      <c r="I13" s="21"/>
      <c r="J13" s="16"/>
      <c r="K13" s="16"/>
      <c r="L13" s="21">
        <v>5052.7807999999704</v>
      </c>
      <c r="M13" s="16" t="s">
        <v>855</v>
      </c>
      <c r="N13" s="21">
        <f>C8+N12-I13-L13</f>
        <v>70843.655200000037</v>
      </c>
      <c r="O13" s="21">
        <f t="shared" si="3"/>
        <v>86821.203200000033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3" t="s">
        <v>864</v>
      </c>
      <c r="I14" s="21">
        <v>903.37</v>
      </c>
      <c r="J14" s="16" t="s">
        <v>855</v>
      </c>
      <c r="K14" s="16"/>
      <c r="L14" s="21"/>
      <c r="M14" s="16"/>
      <c r="N14" s="21">
        <f t="shared" si="2"/>
        <v>69940.285200000042</v>
      </c>
      <c r="O14" s="21">
        <f t="shared" si="3"/>
        <v>85917.833200000037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865</v>
      </c>
      <c r="I15" s="21">
        <v>1877.66</v>
      </c>
      <c r="J15" s="16" t="s">
        <v>855</v>
      </c>
      <c r="K15" s="16"/>
      <c r="L15" s="21"/>
      <c r="M15" s="16"/>
      <c r="N15" s="21">
        <f t="shared" si="2"/>
        <v>68062.625200000039</v>
      </c>
      <c r="O15" s="21">
        <f t="shared" si="3"/>
        <v>84040.173200000034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6" t="s">
        <v>866</v>
      </c>
      <c r="I16" s="21">
        <v>1281.72</v>
      </c>
      <c r="J16" s="16" t="s">
        <v>855</v>
      </c>
      <c r="K16" s="16"/>
      <c r="L16" s="21"/>
      <c r="M16" s="16"/>
      <c r="N16" s="21">
        <f t="shared" si="2"/>
        <v>66780.905200000037</v>
      </c>
      <c r="O16" s="21">
        <f t="shared" si="3"/>
        <v>82758.453200000033</v>
      </c>
    </row>
    <row r="17" spans="1:15" x14ac:dyDescent="0.15">
      <c r="A17" s="16"/>
      <c r="B17" s="22"/>
      <c r="C17" s="21"/>
      <c r="D17" s="23" t="s">
        <v>867</v>
      </c>
      <c r="E17" s="16" t="s">
        <v>32</v>
      </c>
      <c r="F17" s="25" t="s">
        <v>881</v>
      </c>
      <c r="G17" s="21">
        <v>15992.858</v>
      </c>
      <c r="H17" s="23" t="s">
        <v>867</v>
      </c>
      <c r="I17" s="21">
        <v>530.27</v>
      </c>
      <c r="J17" s="16" t="s">
        <v>855</v>
      </c>
      <c r="K17" s="16" t="s">
        <v>886</v>
      </c>
      <c r="L17" s="21">
        <v>13116.42</v>
      </c>
      <c r="M17" s="16" t="s">
        <v>855</v>
      </c>
      <c r="N17" s="21">
        <f t="shared" ref="N17:N21" si="4">+N16-I17-L17</f>
        <v>53134.215200000035</v>
      </c>
      <c r="O17" s="21">
        <f t="shared" ref="O17:O21" si="5">O16+G17-I17-L17</f>
        <v>85104.621200000023</v>
      </c>
    </row>
    <row r="18" spans="1:15" x14ac:dyDescent="0.15">
      <c r="A18" s="16"/>
      <c r="B18" s="22"/>
      <c r="C18" s="21"/>
      <c r="D18" s="23" t="s">
        <v>879</v>
      </c>
      <c r="E18" s="16" t="s">
        <v>32</v>
      </c>
      <c r="F18" s="25" t="s">
        <v>882</v>
      </c>
      <c r="G18" s="21">
        <v>15977.117</v>
      </c>
      <c r="H18" s="23" t="s">
        <v>879</v>
      </c>
      <c r="I18" s="21"/>
      <c r="J18" s="16"/>
      <c r="K18" s="16"/>
      <c r="L18" s="21"/>
      <c r="M18" s="16"/>
      <c r="N18" s="21">
        <f t="shared" si="4"/>
        <v>53134.215200000035</v>
      </c>
      <c r="O18" s="21">
        <f t="shared" si="5"/>
        <v>101081.73820000002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3" t="s">
        <v>868</v>
      </c>
      <c r="I19" s="21"/>
      <c r="J19" s="16"/>
      <c r="K19" s="16" t="s">
        <v>886</v>
      </c>
      <c r="L19" s="21">
        <v>2129.8000000000002</v>
      </c>
      <c r="M19" s="16" t="s">
        <v>855</v>
      </c>
      <c r="N19" s="21">
        <f t="shared" si="4"/>
        <v>51004.415200000032</v>
      </c>
      <c r="O19" s="21">
        <f t="shared" si="5"/>
        <v>98951.938200000019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869</v>
      </c>
      <c r="I20" s="21">
        <v>4588.43</v>
      </c>
      <c r="J20" s="16" t="s">
        <v>855</v>
      </c>
      <c r="K20" s="16" t="s">
        <v>886</v>
      </c>
      <c r="L20" s="21">
        <v>12772.35</v>
      </c>
      <c r="M20" s="16" t="s">
        <v>855</v>
      </c>
      <c r="N20" s="21">
        <f t="shared" si="4"/>
        <v>33643.635200000033</v>
      </c>
      <c r="O20" s="21">
        <f t="shared" si="5"/>
        <v>81591.158200000005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3" t="s">
        <v>870</v>
      </c>
      <c r="I21" s="21">
        <v>545.22</v>
      </c>
      <c r="J21" s="16" t="s">
        <v>855</v>
      </c>
      <c r="K21" s="16"/>
      <c r="L21" s="21"/>
      <c r="M21" s="16"/>
      <c r="N21" s="21">
        <f t="shared" si="4"/>
        <v>33098.415200000032</v>
      </c>
      <c r="O21" s="21">
        <f t="shared" si="5"/>
        <v>81045.938200000004</v>
      </c>
    </row>
    <row r="22" spans="1:15" x14ac:dyDescent="0.15">
      <c r="A22" s="16"/>
      <c r="B22" s="22"/>
      <c r="C22" s="21"/>
      <c r="D22" s="23"/>
      <c r="E22" s="16"/>
      <c r="F22" s="25"/>
      <c r="G22" s="21"/>
      <c r="H22" s="23" t="s">
        <v>871</v>
      </c>
      <c r="I22" s="21">
        <v>2043.07</v>
      </c>
      <c r="J22" s="16" t="s">
        <v>855</v>
      </c>
      <c r="K22" s="16"/>
      <c r="L22" s="21"/>
      <c r="M22" s="16"/>
      <c r="N22" s="21">
        <f t="shared" si="2"/>
        <v>31055.345200000032</v>
      </c>
      <c r="O22" s="21">
        <f t="shared" si="3"/>
        <v>79002.868199999997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3" t="s">
        <v>872</v>
      </c>
      <c r="I23" s="21">
        <v>1474.75</v>
      </c>
      <c r="J23" s="16" t="s">
        <v>855</v>
      </c>
      <c r="K23" s="16"/>
      <c r="L23" s="21"/>
      <c r="M23" s="25"/>
      <c r="N23" s="21">
        <f t="shared" si="2"/>
        <v>29580.595200000032</v>
      </c>
      <c r="O23" s="21">
        <f t="shared" si="3"/>
        <v>77528.118199999997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3" t="s">
        <v>873</v>
      </c>
      <c r="I24" s="21">
        <v>6406.4336999999996</v>
      </c>
      <c r="J24" s="16" t="s">
        <v>855</v>
      </c>
      <c r="K24" s="16" t="s">
        <v>886</v>
      </c>
      <c r="L24" s="21">
        <v>12500.04</v>
      </c>
      <c r="M24" s="16" t="s">
        <v>855</v>
      </c>
      <c r="N24" s="21">
        <f t="shared" si="2"/>
        <v>10674.12150000003</v>
      </c>
      <c r="O24" s="21">
        <f t="shared" si="3"/>
        <v>58621.644500000002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6" t="s">
        <v>874</v>
      </c>
      <c r="I25" s="21">
        <v>500.35489999999999</v>
      </c>
      <c r="J25" s="16" t="s">
        <v>855</v>
      </c>
      <c r="K25" s="16"/>
      <c r="L25" s="21"/>
      <c r="M25" s="16"/>
      <c r="N25" s="21">
        <f t="shared" si="2"/>
        <v>10173.76660000003</v>
      </c>
      <c r="O25" s="21">
        <f t="shared" si="3"/>
        <v>58121.289600000004</v>
      </c>
    </row>
    <row r="26" spans="1:15" x14ac:dyDescent="0.15">
      <c r="A26" s="16"/>
      <c r="B26" s="22"/>
      <c r="C26" s="21"/>
      <c r="D26" s="26" t="s">
        <v>880</v>
      </c>
      <c r="E26" s="16" t="s">
        <v>32</v>
      </c>
      <c r="F26" s="25" t="s">
        <v>883</v>
      </c>
      <c r="G26" s="21">
        <v>43937.258000000002</v>
      </c>
      <c r="H26" s="26" t="s">
        <v>880</v>
      </c>
      <c r="I26" s="21"/>
      <c r="J26" s="16"/>
      <c r="K26" s="16"/>
      <c r="L26" s="21"/>
      <c r="M26" s="16"/>
      <c r="N26" s="21">
        <f t="shared" ref="N26:N27" si="6">+N25-I26-L26</f>
        <v>10173.76660000003</v>
      </c>
      <c r="O26" s="21">
        <f t="shared" ref="O26:O27" si="7">O25+G26-I26-L26</f>
        <v>102058.54760000001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3" t="s">
        <v>875</v>
      </c>
      <c r="I27" s="21">
        <v>598.12</v>
      </c>
      <c r="J27" s="16" t="s">
        <v>855</v>
      </c>
      <c r="K27" s="16"/>
      <c r="L27" s="21"/>
      <c r="M27" s="16"/>
      <c r="N27" s="21">
        <f t="shared" si="6"/>
        <v>9575.6466000000291</v>
      </c>
      <c r="O27" s="21">
        <f t="shared" si="7"/>
        <v>101460.42760000001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3" t="s">
        <v>876</v>
      </c>
      <c r="I28" s="21">
        <v>3823.12</v>
      </c>
      <c r="J28" s="16" t="s">
        <v>855</v>
      </c>
      <c r="K28" s="16" t="s">
        <v>886</v>
      </c>
      <c r="L28" s="21">
        <v>5752.5266000000292</v>
      </c>
      <c r="M28" s="16" t="s">
        <v>855</v>
      </c>
      <c r="N28" s="21">
        <f t="shared" si="2"/>
        <v>0</v>
      </c>
      <c r="O28" s="21">
        <f t="shared" si="3"/>
        <v>91884.780999999988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3" t="s">
        <v>876</v>
      </c>
      <c r="I29" s="21"/>
      <c r="J29" s="25"/>
      <c r="K29" s="16" t="s">
        <v>886</v>
      </c>
      <c r="L29" s="21">
        <v>7377.2933999999696</v>
      </c>
      <c r="M29" s="16" t="s">
        <v>856</v>
      </c>
      <c r="N29" s="21">
        <f>C9+N28-I29-L29</f>
        <v>8600.2546000000311</v>
      </c>
      <c r="O29" s="21">
        <f t="shared" si="3"/>
        <v>84507.487600000022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877</v>
      </c>
      <c r="I30" s="21">
        <v>1006.95</v>
      </c>
      <c r="J30" s="16" t="s">
        <v>856</v>
      </c>
      <c r="K30" s="16"/>
      <c r="L30" s="21"/>
      <c r="M30" s="25"/>
      <c r="N30" s="21">
        <f t="shared" si="2"/>
        <v>7593.3046000000313</v>
      </c>
      <c r="O30" s="21">
        <f t="shared" si="3"/>
        <v>83500.537600000025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878</v>
      </c>
      <c r="I31" s="21">
        <v>1558.63</v>
      </c>
      <c r="J31" s="16" t="s">
        <v>856</v>
      </c>
      <c r="K31" s="16"/>
      <c r="L31" s="21"/>
      <c r="M31" s="16"/>
      <c r="N31" s="21">
        <f t="shared" si="2"/>
        <v>6034.6746000000312</v>
      </c>
      <c r="O31" s="21">
        <f t="shared" si="3"/>
        <v>81941.90760000002</v>
      </c>
    </row>
    <row r="32" spans="1:15" hidden="1" x14ac:dyDescent="0.15">
      <c r="A32" s="16"/>
      <c r="B32" s="22"/>
      <c r="C32" s="21"/>
      <c r="D32" s="26"/>
      <c r="E32" s="16"/>
      <c r="F32" s="16"/>
      <c r="G32" s="21"/>
      <c r="H32" s="26"/>
      <c r="I32" s="21"/>
      <c r="J32" s="25"/>
      <c r="K32" s="16"/>
      <c r="L32" s="21"/>
      <c r="M32" s="25"/>
      <c r="N32" s="21">
        <f t="shared" si="2"/>
        <v>6034.6746000000312</v>
      </c>
      <c r="O32" s="21">
        <f t="shared" si="3"/>
        <v>81941.90760000002</v>
      </c>
    </row>
    <row r="33" spans="1:15" hidden="1" x14ac:dyDescent="0.15">
      <c r="A33" s="16"/>
      <c r="B33" s="22"/>
      <c r="C33" s="21"/>
      <c r="D33" s="26"/>
      <c r="E33" s="16"/>
      <c r="F33" s="25"/>
      <c r="G33" s="21"/>
      <c r="H33" s="26"/>
      <c r="I33" s="21"/>
      <c r="J33" s="25"/>
      <c r="K33" s="16"/>
      <c r="L33" s="21"/>
      <c r="M33" s="25"/>
      <c r="N33" s="21">
        <f t="shared" si="2"/>
        <v>6034.6746000000312</v>
      </c>
      <c r="O33" s="21">
        <f t="shared" si="3"/>
        <v>81941.90760000002</v>
      </c>
    </row>
    <row r="34" spans="1:15" hidden="1" x14ac:dyDescent="0.15">
      <c r="A34" s="16"/>
      <c r="B34" s="22"/>
      <c r="C34" s="21"/>
      <c r="D34" s="26"/>
      <c r="E34" s="16"/>
      <c r="F34" s="25"/>
      <c r="G34" s="21"/>
      <c r="H34" s="26"/>
      <c r="I34" s="21"/>
      <c r="J34" s="25"/>
      <c r="K34" s="16"/>
      <c r="L34" s="21"/>
      <c r="M34" s="16"/>
      <c r="N34" s="21">
        <f t="shared" si="2"/>
        <v>6034.6746000000312</v>
      </c>
      <c r="O34" s="21">
        <f t="shared" si="3"/>
        <v>81941.90760000002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25"/>
      <c r="N35" s="21">
        <f t="shared" si="2"/>
        <v>6034.6746000000312</v>
      </c>
      <c r="O35" s="21">
        <f t="shared" si="3"/>
        <v>81941.90760000002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25"/>
      <c r="K36" s="16"/>
      <c r="L36" s="21"/>
      <c r="M36" s="16"/>
      <c r="N36" s="21">
        <f t="shared" si="2"/>
        <v>6034.6746000000312</v>
      </c>
      <c r="O36" s="21">
        <f t="shared" si="3"/>
        <v>81941.90760000002</v>
      </c>
    </row>
    <row r="37" spans="1:15" hidden="1" x14ac:dyDescent="0.15">
      <c r="A37" s="16"/>
      <c r="B37" s="22"/>
      <c r="C37" s="21"/>
      <c r="D37" s="26"/>
      <c r="E37" s="16"/>
      <c r="F37" s="25"/>
      <c r="G37" s="21"/>
      <c r="H37" s="26"/>
      <c r="I37" s="21"/>
      <c r="J37" s="25"/>
      <c r="K37" s="16"/>
      <c r="L37" s="21"/>
      <c r="M37" s="25"/>
      <c r="N37" s="21">
        <f t="shared" si="2"/>
        <v>6034.6746000000312</v>
      </c>
      <c r="O37" s="21">
        <f t="shared" si="3"/>
        <v>81941.90760000002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6"/>
      <c r="I38" s="21"/>
      <c r="J38" s="25"/>
      <c r="K38" s="16"/>
      <c r="L38" s="21"/>
      <c r="M38" s="25"/>
      <c r="N38" s="21">
        <f t="shared" si="2"/>
        <v>6034.6746000000312</v>
      </c>
      <c r="O38" s="21">
        <f t="shared" si="3"/>
        <v>81941.90760000002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16"/>
      <c r="N39" s="21">
        <f t="shared" si="2"/>
        <v>6034.6746000000312</v>
      </c>
      <c r="O39" s="21">
        <f t="shared" si="3"/>
        <v>81941.90760000002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2"/>
        <v>6034.6746000000312</v>
      </c>
      <c r="O40" s="21">
        <f t="shared" si="3"/>
        <v>81941.90760000002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16"/>
      <c r="K41" s="16"/>
      <c r="L41" s="21"/>
      <c r="M41" s="25"/>
      <c r="N41" s="21">
        <f t="shared" si="2"/>
        <v>6034.6746000000312</v>
      </c>
      <c r="O41" s="21">
        <f t="shared" si="3"/>
        <v>81941.90760000002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25"/>
      <c r="N42" s="21">
        <f t="shared" si="2"/>
        <v>6034.6746000000312</v>
      </c>
      <c r="O42" s="21">
        <f t="shared" si="3"/>
        <v>81941.90760000002</v>
      </c>
    </row>
    <row r="43" spans="1:15" hidden="1" x14ac:dyDescent="0.15">
      <c r="A43" s="16"/>
      <c r="B43" s="22"/>
      <c r="C43" s="21"/>
      <c r="D43" s="26"/>
      <c r="E43" s="16"/>
      <c r="F43" s="25"/>
      <c r="G43" s="21"/>
      <c r="H43" s="26"/>
      <c r="I43" s="21"/>
      <c r="J43" s="25"/>
      <c r="K43" s="16"/>
      <c r="L43" s="21"/>
      <c r="M43" s="25"/>
      <c r="N43" s="21">
        <f t="shared" si="2"/>
        <v>6034.6746000000312</v>
      </c>
      <c r="O43" s="21">
        <f t="shared" si="3"/>
        <v>81941.90760000002</v>
      </c>
    </row>
    <row r="44" spans="1:15" hidden="1" x14ac:dyDescent="0.15">
      <c r="A44" s="16"/>
      <c r="B44" s="22"/>
      <c r="C44" s="21"/>
      <c r="D44" s="26"/>
      <c r="E44" s="16"/>
      <c r="F44" s="25"/>
      <c r="G44" s="21"/>
      <c r="H44" s="26"/>
      <c r="I44" s="21"/>
      <c r="J44" s="25"/>
      <c r="K44" s="16"/>
      <c r="L44" s="21"/>
      <c r="M44" s="25"/>
      <c r="N44" s="21">
        <f t="shared" si="2"/>
        <v>6034.6746000000312</v>
      </c>
      <c r="O44" s="21">
        <f t="shared" si="3"/>
        <v>81941.90760000002</v>
      </c>
    </row>
    <row r="45" spans="1:15" hidden="1" x14ac:dyDescent="0.15">
      <c r="A45" s="16"/>
      <c r="B45" s="22"/>
      <c r="C45" s="21"/>
      <c r="D45" s="26"/>
      <c r="E45" s="16"/>
      <c r="F45" s="25"/>
      <c r="G45" s="21"/>
      <c r="H45" s="26"/>
      <c r="I45" s="21"/>
      <c r="J45" s="25"/>
      <c r="K45" s="16"/>
      <c r="L45" s="21"/>
      <c r="M45" s="16"/>
      <c r="N45" s="21">
        <f t="shared" si="2"/>
        <v>6034.6746000000312</v>
      </c>
      <c r="O45" s="21">
        <f t="shared" si="3"/>
        <v>81941.90760000002</v>
      </c>
    </row>
    <row r="46" spans="1:15" hidden="1" x14ac:dyDescent="0.15">
      <c r="A46" s="16"/>
      <c r="B46" s="16"/>
      <c r="C46" s="21"/>
      <c r="D46" s="26"/>
      <c r="E46" s="16"/>
      <c r="F46" s="16"/>
      <c r="G46" s="21"/>
      <c r="H46" s="26"/>
      <c r="I46" s="21"/>
      <c r="J46" s="25"/>
      <c r="K46" s="16"/>
      <c r="L46" s="21"/>
      <c r="M46" s="16"/>
      <c r="N46" s="21">
        <f t="shared" si="2"/>
        <v>6034.6746000000312</v>
      </c>
      <c r="O46" s="21">
        <f t="shared" si="3"/>
        <v>81941.90760000002</v>
      </c>
    </row>
    <row r="47" spans="1:15" hidden="1" x14ac:dyDescent="0.15">
      <c r="A47" s="16"/>
      <c r="B47" s="16"/>
      <c r="C47" s="21"/>
      <c r="D47" s="23"/>
      <c r="E47" s="16"/>
      <c r="F47" s="25"/>
      <c r="G47" s="21"/>
      <c r="H47" s="23"/>
      <c r="I47" s="21"/>
      <c r="J47" s="16"/>
      <c r="K47" s="16"/>
      <c r="L47" s="21"/>
      <c r="M47" s="16"/>
      <c r="N47" s="21">
        <f t="shared" si="2"/>
        <v>6034.6746000000312</v>
      </c>
      <c r="O47" s="21">
        <f t="shared" si="3"/>
        <v>81941.90760000002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3"/>
      <c r="I48" s="21"/>
      <c r="J48" s="16"/>
      <c r="K48" s="16"/>
      <c r="L48" s="21"/>
      <c r="M48" s="16"/>
      <c r="N48" s="21">
        <f t="shared" si="2"/>
        <v>6034.6746000000312</v>
      </c>
      <c r="O48" s="21">
        <f t="shared" si="3"/>
        <v>81941.90760000002</v>
      </c>
    </row>
    <row r="49" spans="1:16" hidden="1" x14ac:dyDescent="0.15">
      <c r="A49" s="16"/>
      <c r="B49" s="16"/>
      <c r="C49" s="21"/>
      <c r="D49" s="26"/>
      <c r="E49" s="16"/>
      <c r="F49" s="25"/>
      <c r="G49" s="21"/>
      <c r="H49" s="26"/>
      <c r="I49" s="21"/>
      <c r="J49" s="16"/>
      <c r="K49" s="16"/>
      <c r="L49" s="21"/>
      <c r="M49" s="16"/>
      <c r="N49" s="21">
        <f t="shared" si="2"/>
        <v>6034.6746000000312</v>
      </c>
      <c r="O49" s="21">
        <f t="shared" si="3"/>
        <v>81941.90760000002</v>
      </c>
    </row>
    <row r="50" spans="1:16" hidden="1" x14ac:dyDescent="0.15">
      <c r="A50" s="16"/>
      <c r="B50" s="16"/>
      <c r="C50" s="21"/>
      <c r="D50" s="26"/>
      <c r="E50" s="16"/>
      <c r="F50" s="25"/>
      <c r="G50" s="21"/>
      <c r="H50" s="26"/>
      <c r="I50" s="21"/>
      <c r="J50" s="16"/>
      <c r="K50" s="16"/>
      <c r="L50" s="21"/>
      <c r="M50" s="16"/>
      <c r="N50" s="21">
        <f t="shared" si="2"/>
        <v>6034.6746000000312</v>
      </c>
      <c r="O50" s="21">
        <f t="shared" si="3"/>
        <v>81941.90760000002</v>
      </c>
    </row>
    <row r="51" spans="1:16" hidden="1" x14ac:dyDescent="0.15">
      <c r="A51" s="16"/>
      <c r="B51" s="16"/>
      <c r="C51" s="21"/>
      <c r="D51" s="26"/>
      <c r="E51" s="16"/>
      <c r="F51" s="16"/>
      <c r="G51" s="21"/>
      <c r="H51" s="26"/>
      <c r="I51" s="21"/>
      <c r="J51" s="16"/>
      <c r="K51" s="16"/>
      <c r="L51" s="21"/>
      <c r="M51" s="16"/>
      <c r="N51" s="21">
        <f t="shared" si="2"/>
        <v>6034.6746000000312</v>
      </c>
      <c r="O51" s="21">
        <f t="shared" si="3"/>
        <v>81941.90760000002</v>
      </c>
    </row>
    <row r="52" spans="1:16" x14ac:dyDescent="0.15">
      <c r="A52" s="30"/>
      <c r="B52" s="30"/>
      <c r="C52" s="21"/>
      <c r="D52" s="31"/>
      <c r="E52" s="30"/>
      <c r="F52" s="30"/>
      <c r="G52" s="21"/>
      <c r="H52" s="31"/>
      <c r="I52" s="21"/>
      <c r="J52" s="30"/>
      <c r="K52" s="30"/>
      <c r="L52" s="21"/>
      <c r="M52" s="30"/>
      <c r="N52" s="21">
        <f t="shared" si="2"/>
        <v>6034.6746000000312</v>
      </c>
      <c r="O52" s="21">
        <f t="shared" si="3"/>
        <v>81941.90760000002</v>
      </c>
    </row>
    <row r="53" spans="1:16" x14ac:dyDescent="0.15">
      <c r="A53" s="32"/>
      <c r="B53" s="32"/>
      <c r="C53" s="33">
        <f>SUM(C7:C45)</f>
        <v>105051.95320000002</v>
      </c>
      <c r="D53" s="32"/>
      <c r="E53" s="32"/>
      <c r="F53" s="32"/>
      <c r="G53" s="33">
        <f>SUM(G7:G51)</f>
        <v>75907.233000000007</v>
      </c>
      <c r="H53" s="34"/>
      <c r="I53" s="33">
        <f>SUM(I7:I51)</f>
        <v>32034.818599999999</v>
      </c>
      <c r="J53" s="32"/>
      <c r="K53" s="32"/>
      <c r="L53" s="33">
        <f>SUM(L9:L51)</f>
        <v>66982.459999999992</v>
      </c>
      <c r="M53" s="32"/>
      <c r="N53" s="35"/>
      <c r="O53" s="36">
        <f>C53+G53-I53-L53</f>
        <v>81941.907600000035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99017.278599999991</v>
      </c>
      <c r="M54" s="55"/>
      <c r="N54" s="47">
        <f>+N52</f>
        <v>6034.6746000000312</v>
      </c>
      <c r="O54" s="48" t="s">
        <v>856</v>
      </c>
    </row>
    <row r="55" spans="1:16" x14ac:dyDescent="0.15">
      <c r="A55" s="49"/>
      <c r="B55" s="133"/>
      <c r="C55" s="133"/>
      <c r="D55" s="133"/>
      <c r="E55" s="39"/>
      <c r="F55" s="40"/>
      <c r="G55" s="41"/>
      <c r="H55" s="42"/>
      <c r="I55" s="43"/>
      <c r="J55" s="46"/>
      <c r="K55" s="52"/>
      <c r="L55" s="46"/>
      <c r="M55" s="44"/>
      <c r="N55" s="47">
        <f>+G17</f>
        <v>15992.858</v>
      </c>
      <c r="O55" s="48" t="s">
        <v>881</v>
      </c>
    </row>
    <row r="56" spans="1:16" x14ac:dyDescent="0.15">
      <c r="A56" s="49" t="s">
        <v>854</v>
      </c>
      <c r="B56" s="134" t="s">
        <v>859</v>
      </c>
      <c r="C56" s="54"/>
      <c r="D56" s="134"/>
      <c r="E56" s="39" t="s">
        <v>45</v>
      </c>
      <c r="F56" s="40">
        <v>17425205.379999999</v>
      </c>
      <c r="G56" s="41" t="s">
        <v>46</v>
      </c>
      <c r="H56" s="42">
        <v>41437</v>
      </c>
      <c r="I56" s="43" t="s">
        <v>47</v>
      </c>
      <c r="J56" s="52">
        <v>8281.2492000000257</v>
      </c>
      <c r="K56" s="52"/>
      <c r="L56" s="46"/>
      <c r="M56" s="44"/>
      <c r="N56" s="47">
        <f>+G18</f>
        <v>15977.117</v>
      </c>
      <c r="O56" s="48" t="s">
        <v>882</v>
      </c>
    </row>
    <row r="57" spans="1:16" x14ac:dyDescent="0.15">
      <c r="A57" s="49" t="s">
        <v>855</v>
      </c>
      <c r="B57" s="134" t="s">
        <v>884</v>
      </c>
      <c r="C57" s="54"/>
      <c r="D57" s="134"/>
      <c r="E57" s="39" t="s">
        <v>45</v>
      </c>
      <c r="F57" s="40">
        <v>20940731.870000001</v>
      </c>
      <c r="G57" s="41" t="s">
        <v>46</v>
      </c>
      <c r="H57" s="42">
        <v>41449</v>
      </c>
      <c r="I57" s="43" t="s">
        <v>47</v>
      </c>
      <c r="J57" s="52">
        <v>51323.917399999998</v>
      </c>
      <c r="K57" s="52"/>
      <c r="L57" s="46"/>
      <c r="M57" s="44"/>
      <c r="N57" s="47">
        <f>+G26</f>
        <v>43937.258000000002</v>
      </c>
      <c r="O57" s="48" t="s">
        <v>883</v>
      </c>
    </row>
    <row r="58" spans="1:16" ht="11.25" customHeight="1" x14ac:dyDescent="0.15">
      <c r="A58" s="49" t="s">
        <v>856</v>
      </c>
      <c r="B58" s="134" t="s">
        <v>885</v>
      </c>
      <c r="C58" s="54"/>
      <c r="D58" s="134"/>
      <c r="E58" s="39" t="s">
        <v>45</v>
      </c>
      <c r="F58" s="40">
        <v>24190725.449999999</v>
      </c>
      <c r="G58" s="41" t="s">
        <v>46</v>
      </c>
      <c r="H58" s="42">
        <v>41463</v>
      </c>
      <c r="I58" s="43" t="s">
        <v>47</v>
      </c>
      <c r="J58" s="52">
        <v>7377.2933999999696</v>
      </c>
      <c r="K58" s="52"/>
      <c r="L58" s="46"/>
      <c r="M58" s="44"/>
      <c r="N58" s="47"/>
      <c r="O58" s="48"/>
    </row>
    <row r="59" spans="1:16" ht="12" thickBot="1" x14ac:dyDescent="0.2">
      <c r="A59" s="38"/>
      <c r="B59" s="133"/>
      <c r="C59" s="133"/>
      <c r="D59" s="133"/>
      <c r="E59" s="39"/>
      <c r="F59" s="40"/>
      <c r="G59" s="41"/>
      <c r="H59" s="42"/>
      <c r="I59" s="9"/>
      <c r="J59" s="62">
        <f>SUM(J56:J58)</f>
        <v>66982.459999999992</v>
      </c>
      <c r="K59" s="52"/>
      <c r="L59" s="46"/>
      <c r="M59" s="44"/>
      <c r="N59" s="36" t="s">
        <v>48</v>
      </c>
      <c r="O59" s="53">
        <f>SUM(N54:N58)</f>
        <v>81941.907600000035</v>
      </c>
    </row>
    <row r="60" spans="1:16" ht="12" thickTop="1" x14ac:dyDescent="0.15">
      <c r="A60" s="38"/>
      <c r="B60" s="133"/>
      <c r="C60" s="133"/>
      <c r="D60" s="133"/>
      <c r="E60" s="39"/>
      <c r="F60" s="40"/>
      <c r="G60" s="41"/>
      <c r="H60" s="42"/>
      <c r="I60" s="9"/>
      <c r="J60" s="52"/>
      <c r="K60" s="52"/>
      <c r="L60" s="46"/>
      <c r="M60" s="44"/>
      <c r="N60" s="46"/>
      <c r="O60" s="46">
        <f>+O53-O59</f>
        <v>0</v>
      </c>
    </row>
    <row r="61" spans="1:16" x14ac:dyDescent="0.15">
      <c r="A61" s="38" t="s">
        <v>49</v>
      </c>
      <c r="B61" s="49" t="s">
        <v>8</v>
      </c>
      <c r="C61" s="101" t="s">
        <v>87</v>
      </c>
      <c r="D61" s="101" t="s">
        <v>146</v>
      </c>
      <c r="E61" s="49" t="s">
        <v>51</v>
      </c>
      <c r="F61" s="49" t="s">
        <v>52</v>
      </c>
      <c r="G61" s="40" t="s">
        <v>15</v>
      </c>
      <c r="H61" s="42"/>
      <c r="I61" s="9"/>
      <c r="J61" s="52"/>
      <c r="K61" s="52"/>
      <c r="L61" s="46"/>
      <c r="M61" s="44"/>
      <c r="N61" s="46"/>
      <c r="O61" s="46"/>
    </row>
    <row r="62" spans="1:16" x14ac:dyDescent="0.15">
      <c r="A62" s="38" t="s">
        <v>854</v>
      </c>
      <c r="B62" s="43">
        <v>8281</v>
      </c>
      <c r="C62" s="57">
        <v>22.1051</v>
      </c>
      <c r="D62" s="58">
        <f>+B62*C62</f>
        <v>183052.33309999999</v>
      </c>
      <c r="E62" s="58">
        <f>+D62*1%</f>
        <v>1830.5233309999999</v>
      </c>
      <c r="F62" s="58">
        <f>+E62*0.1</f>
        <v>183.0523331</v>
      </c>
      <c r="G62" s="59">
        <f>+E62+F62</f>
        <v>2013.5756640999998</v>
      </c>
      <c r="H62" s="42"/>
      <c r="I62" s="9"/>
      <c r="J62" s="52"/>
      <c r="K62" s="44"/>
      <c r="L62" s="46"/>
      <c r="M62" s="44"/>
      <c r="N62" s="55"/>
      <c r="O62" s="56"/>
    </row>
    <row r="63" spans="1:16" s="3" customFormat="1" x14ac:dyDescent="0.15">
      <c r="A63" s="38" t="s">
        <v>855</v>
      </c>
      <c r="B63" s="43">
        <v>51324</v>
      </c>
      <c r="C63" s="57">
        <v>23.077000000000002</v>
      </c>
      <c r="D63" s="58">
        <f>+B63*C63</f>
        <v>1184403.9480000001</v>
      </c>
      <c r="E63" s="58">
        <f>+D63*1%</f>
        <v>11844.039480000001</v>
      </c>
      <c r="F63" s="58">
        <f>+E63*0.1</f>
        <v>1184.4039480000001</v>
      </c>
      <c r="G63" s="59">
        <f>+E63+F63</f>
        <v>13028.443428000002</v>
      </c>
      <c r="H63" s="42"/>
      <c r="I63" s="9"/>
      <c r="J63" s="52"/>
      <c r="K63" s="44"/>
      <c r="L63" s="46"/>
      <c r="M63" s="5"/>
      <c r="P63" s="5"/>
    </row>
    <row r="64" spans="1:16" s="3" customFormat="1" x14ac:dyDescent="0.15">
      <c r="A64" s="38" t="s">
        <v>856</v>
      </c>
      <c r="B64" s="43">
        <v>7377</v>
      </c>
      <c r="C64" s="57">
        <v>23.2837</v>
      </c>
      <c r="D64" s="58">
        <f>+B64*C64</f>
        <v>171763.85490000001</v>
      </c>
      <c r="E64" s="58">
        <f>+D64*1%</f>
        <v>1717.638549</v>
      </c>
      <c r="F64" s="58">
        <f>+E64*0.1</f>
        <v>171.76385490000001</v>
      </c>
      <c r="G64" s="59">
        <f>+E64+F64</f>
        <v>1889.4024039000001</v>
      </c>
      <c r="H64" s="42"/>
      <c r="I64" s="9"/>
      <c r="J64" s="52"/>
      <c r="K64" s="44"/>
      <c r="L64" s="46"/>
      <c r="M64" s="5"/>
      <c r="P64" s="5"/>
    </row>
    <row r="65" spans="1:16" s="3" customFormat="1" ht="12" thickBot="1" x14ac:dyDescent="0.2">
      <c r="A65" s="38"/>
      <c r="B65" s="102">
        <f>SUM(B62:B64)</f>
        <v>66982</v>
      </c>
      <c r="C65" s="133"/>
      <c r="D65" s="133"/>
      <c r="E65" s="103">
        <f>SUM(E62:E64)</f>
        <v>15392.201360000001</v>
      </c>
      <c r="F65" s="103">
        <f t="shared" ref="F65:G65" si="8">SUM(F62:F64)</f>
        <v>1539.2201360000001</v>
      </c>
      <c r="G65" s="103">
        <f t="shared" si="8"/>
        <v>16931.421496000003</v>
      </c>
      <c r="H65" s="4"/>
      <c r="J65" s="52"/>
      <c r="K65" s="60"/>
      <c r="M65" s="5"/>
      <c r="P65" s="5"/>
    </row>
    <row r="66" spans="1:16" ht="12" thickTop="1" x14ac:dyDescent="0.15">
      <c r="A66" s="38"/>
      <c r="B66" s="43"/>
      <c r="C66" s="57"/>
      <c r="D66" s="58"/>
      <c r="E66" s="58"/>
      <c r="F66" s="58"/>
      <c r="G66" s="59"/>
      <c r="K66" s="60"/>
    </row>
    <row r="67" spans="1:16" s="4" customFormat="1" x14ac:dyDescent="0.15">
      <c r="A67" s="5"/>
      <c r="B67" s="2"/>
      <c r="C67" s="3"/>
      <c r="F67" s="5"/>
      <c r="G67" s="3"/>
      <c r="I67" s="3"/>
      <c r="J67" s="5"/>
      <c r="L67" s="3"/>
      <c r="M67" s="5"/>
      <c r="N67" s="3"/>
      <c r="O67" s="3"/>
      <c r="P67" s="5"/>
    </row>
    <row r="68" spans="1:16" s="4" customFormat="1" x14ac:dyDescent="0.15">
      <c r="A68" s="5"/>
      <c r="B68" s="2"/>
      <c r="C68" s="3"/>
      <c r="F68" s="5"/>
      <c r="G68" s="3"/>
      <c r="I68" s="3"/>
      <c r="J68" s="5"/>
      <c r="L68" s="3"/>
      <c r="M68" s="5"/>
      <c r="N68" s="3"/>
      <c r="O68" s="3"/>
      <c r="P68" s="5"/>
    </row>
  </sheetData>
  <mergeCells count="7">
    <mergeCell ref="B54:D5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115" zoomScaleNormal="115" workbookViewId="0">
      <pane ySplit="6" topLeftCell="A28" activePane="bottomLeft" state="frozen"/>
      <selection pane="bottomLeft" activeCell="C64" sqref="C6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9.75" style="3" customWidth="1"/>
    <col min="4" max="4" width="12" style="4" bestFit="1" customWidth="1"/>
    <col min="5" max="5" width="9.625" style="4" customWidth="1"/>
    <col min="6" max="6" width="12.125" style="5" bestFit="1" customWidth="1"/>
    <col min="7" max="7" width="10.125" style="3" bestFit="1" customWidth="1"/>
    <col min="8" max="8" width="8.875" style="4" bestFit="1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832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811</v>
      </c>
      <c r="B7" s="17"/>
      <c r="C7" s="18">
        <v>2049.6432000000477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2049.6432000000477</v>
      </c>
      <c r="O7" s="18">
        <f>+C51</f>
        <v>73833.331200000044</v>
      </c>
    </row>
    <row r="8" spans="1:15" x14ac:dyDescent="0.15">
      <c r="A8" s="16" t="s">
        <v>828</v>
      </c>
      <c r="B8" s="22"/>
      <c r="C8" s="21">
        <v>39848.764999999999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2049.6432000000477</v>
      </c>
      <c r="O8" s="21">
        <f t="shared" ref="O8:O10" si="0">O7+G8-I8-L8</f>
        <v>73833.331200000044</v>
      </c>
    </row>
    <row r="9" spans="1:15" x14ac:dyDescent="0.15">
      <c r="A9" s="16" t="s">
        <v>829</v>
      </c>
      <c r="B9" s="22"/>
      <c r="C9" s="21">
        <v>31934.922999999999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10" si="1">+N8-I9-L9</f>
        <v>2049.6432000000477</v>
      </c>
      <c r="O9" s="21">
        <f t="shared" si="0"/>
        <v>73833.331200000044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/>
      <c r="I10" s="21"/>
      <c r="J10" s="16"/>
      <c r="K10" s="16"/>
      <c r="L10" s="21"/>
      <c r="M10" s="16"/>
      <c r="N10" s="21">
        <f t="shared" si="1"/>
        <v>2049.6432000000477</v>
      </c>
      <c r="O10" s="21">
        <f t="shared" si="0"/>
        <v>73833.331200000044</v>
      </c>
    </row>
    <row r="11" spans="1:15" x14ac:dyDescent="0.15">
      <c r="A11" s="16"/>
      <c r="B11" s="22"/>
      <c r="C11" s="21"/>
      <c r="D11" s="26"/>
      <c r="E11" s="16"/>
      <c r="F11" s="16"/>
      <c r="G11" s="21"/>
      <c r="H11" s="26" t="s">
        <v>833</v>
      </c>
      <c r="I11" s="21"/>
      <c r="J11" s="16"/>
      <c r="K11" s="16" t="s">
        <v>860</v>
      </c>
      <c r="L11" s="21">
        <v>2049.6432000000477</v>
      </c>
      <c r="M11" s="16" t="s">
        <v>811</v>
      </c>
      <c r="N11" s="21">
        <f t="shared" ref="N11:N50" si="2">+N10-I11-L11</f>
        <v>0</v>
      </c>
      <c r="O11" s="21">
        <f t="shared" ref="O11:O50" si="3">O10+G11-I11-L11</f>
        <v>71783.687999999995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3" t="s">
        <v>833</v>
      </c>
      <c r="I12" s="21"/>
      <c r="J12" s="16"/>
      <c r="K12" s="16" t="s">
        <v>860</v>
      </c>
      <c r="L12" s="21">
        <v>11448.826800000001</v>
      </c>
      <c r="M12" s="16" t="s">
        <v>828</v>
      </c>
      <c r="N12" s="21">
        <f>C8+N11-I12-L12</f>
        <v>28399.938199999997</v>
      </c>
      <c r="O12" s="21">
        <f t="shared" ref="O12:O14" si="4">O11+G12-I12-L12</f>
        <v>60334.861199999992</v>
      </c>
    </row>
    <row r="13" spans="1:15" x14ac:dyDescent="0.15">
      <c r="A13" s="16"/>
      <c r="B13" s="22"/>
      <c r="C13" s="21"/>
      <c r="D13" s="23" t="s">
        <v>849</v>
      </c>
      <c r="E13" s="16" t="s">
        <v>32</v>
      </c>
      <c r="F13" s="25" t="s">
        <v>854</v>
      </c>
      <c r="G13" s="21">
        <v>39909.212</v>
      </c>
      <c r="H13" s="23" t="s">
        <v>849</v>
      </c>
      <c r="I13" s="21"/>
      <c r="J13" s="16"/>
      <c r="K13" s="16"/>
      <c r="L13" s="21"/>
      <c r="M13" s="16"/>
      <c r="N13" s="21">
        <f t="shared" ref="N13:N14" si="5">+N12-I13-L13</f>
        <v>28399.938199999997</v>
      </c>
      <c r="O13" s="21">
        <f t="shared" si="4"/>
        <v>100244.07319999998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834</v>
      </c>
      <c r="I14" s="21">
        <v>391.78999999999996</v>
      </c>
      <c r="J14" s="16" t="s">
        <v>828</v>
      </c>
      <c r="K14" s="16"/>
      <c r="L14" s="21"/>
      <c r="M14" s="16"/>
      <c r="N14" s="21">
        <f t="shared" si="5"/>
        <v>28008.148199999996</v>
      </c>
      <c r="O14" s="21">
        <f t="shared" si="4"/>
        <v>99852.283199999991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835</v>
      </c>
      <c r="I15" s="21">
        <v>1666.65</v>
      </c>
      <c r="J15" s="16" t="s">
        <v>828</v>
      </c>
      <c r="K15" s="16" t="s">
        <v>860</v>
      </c>
      <c r="L15" s="21">
        <v>11835.31</v>
      </c>
      <c r="M15" s="16" t="s">
        <v>828</v>
      </c>
      <c r="N15" s="21">
        <f t="shared" si="2"/>
        <v>14506.188199999995</v>
      </c>
      <c r="O15" s="21">
        <f t="shared" si="3"/>
        <v>86350.323199999999</v>
      </c>
    </row>
    <row r="16" spans="1:15" x14ac:dyDescent="0.15">
      <c r="A16" s="16"/>
      <c r="B16" s="22"/>
      <c r="C16" s="21"/>
      <c r="D16" s="23" t="s">
        <v>836</v>
      </c>
      <c r="E16" s="16" t="s">
        <v>32</v>
      </c>
      <c r="F16" s="25" t="s">
        <v>854</v>
      </c>
      <c r="G16" s="21">
        <v>39950.953000000001</v>
      </c>
      <c r="H16" s="23" t="s">
        <v>836</v>
      </c>
      <c r="I16" s="21">
        <v>3226.25</v>
      </c>
      <c r="J16" s="16" t="s">
        <v>828</v>
      </c>
      <c r="K16" s="16"/>
      <c r="L16" s="21"/>
      <c r="M16" s="16"/>
      <c r="N16" s="21">
        <f t="shared" si="2"/>
        <v>11279.938199999995</v>
      </c>
      <c r="O16" s="21">
        <f t="shared" si="3"/>
        <v>123075.02619999999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3" t="s">
        <v>837</v>
      </c>
      <c r="I17" s="21">
        <v>4335.58</v>
      </c>
      <c r="J17" s="16" t="s">
        <v>828</v>
      </c>
      <c r="K17" s="16" t="s">
        <v>860</v>
      </c>
      <c r="L17" s="21">
        <v>6944.3581999999951</v>
      </c>
      <c r="M17" s="16" t="s">
        <v>828</v>
      </c>
      <c r="N17" s="21">
        <f t="shared" si="2"/>
        <v>0</v>
      </c>
      <c r="O17" s="21">
        <f t="shared" si="3"/>
        <v>111795.08799999999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3" t="s">
        <v>837</v>
      </c>
      <c r="I18" s="21"/>
      <c r="J18" s="16"/>
      <c r="K18" s="16" t="s">
        <v>860</v>
      </c>
      <c r="L18" s="21">
        <v>6289.1117999999997</v>
      </c>
      <c r="M18" s="16" t="s">
        <v>829</v>
      </c>
      <c r="N18" s="21">
        <f>C9+N17-I18-L18</f>
        <v>25645.8112</v>
      </c>
      <c r="O18" s="21">
        <f t="shared" si="3"/>
        <v>105505.97619999999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3" t="s">
        <v>838</v>
      </c>
      <c r="I19" s="21">
        <v>1411.57</v>
      </c>
      <c r="J19" s="16" t="s">
        <v>829</v>
      </c>
      <c r="K19" s="16"/>
      <c r="L19" s="21"/>
      <c r="M19" s="16"/>
      <c r="N19" s="21">
        <f t="shared" si="2"/>
        <v>24234.2412</v>
      </c>
      <c r="O19" s="21">
        <f t="shared" si="3"/>
        <v>104094.40619999998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839</v>
      </c>
      <c r="I20" s="21"/>
      <c r="J20" s="16"/>
      <c r="K20" s="16" t="s">
        <v>860</v>
      </c>
      <c r="L20" s="21">
        <v>24234.2412</v>
      </c>
      <c r="M20" s="16" t="s">
        <v>829</v>
      </c>
      <c r="N20" s="21">
        <f t="shared" si="2"/>
        <v>0</v>
      </c>
      <c r="O20" s="21">
        <f t="shared" si="3"/>
        <v>79860.164999999979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3" t="s">
        <v>839</v>
      </c>
      <c r="I21" s="21"/>
      <c r="J21" s="16"/>
      <c r="K21" s="16" t="s">
        <v>860</v>
      </c>
      <c r="L21" s="21">
        <v>6972.0487999999996</v>
      </c>
      <c r="M21" s="25" t="s">
        <v>854</v>
      </c>
      <c r="N21" s="21">
        <f>G13+G16+G24+G27+N20-I21-L21</f>
        <v>160742.55920000002</v>
      </c>
      <c r="O21" s="21">
        <f t="shared" si="3"/>
        <v>72888.116199999975</v>
      </c>
    </row>
    <row r="22" spans="1:15" x14ac:dyDescent="0.15">
      <c r="A22" s="16"/>
      <c r="B22" s="22"/>
      <c r="C22" s="21"/>
      <c r="D22" s="23"/>
      <c r="E22" s="16"/>
      <c r="F22" s="25"/>
      <c r="G22" s="21"/>
      <c r="H22" s="23" t="s">
        <v>840</v>
      </c>
      <c r="I22" s="21">
        <v>4999.01</v>
      </c>
      <c r="J22" s="25" t="s">
        <v>854</v>
      </c>
      <c r="K22" s="16" t="s">
        <v>860</v>
      </c>
      <c r="L22" s="21">
        <v>13698.65</v>
      </c>
      <c r="M22" s="25" t="s">
        <v>854</v>
      </c>
      <c r="N22" s="21">
        <f t="shared" si="2"/>
        <v>142044.89920000001</v>
      </c>
      <c r="O22" s="21">
        <f t="shared" si="3"/>
        <v>54190.456199999979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841</v>
      </c>
      <c r="I23" s="21">
        <v>425.35</v>
      </c>
      <c r="J23" s="25" t="s">
        <v>854</v>
      </c>
      <c r="K23" s="16"/>
      <c r="L23" s="21"/>
      <c r="M23" s="16"/>
      <c r="N23" s="21">
        <f t="shared" si="2"/>
        <v>141619.54920000001</v>
      </c>
      <c r="O23" s="21">
        <f t="shared" si="3"/>
        <v>53765.10619999998</v>
      </c>
    </row>
    <row r="24" spans="1:15" x14ac:dyDescent="0.15">
      <c r="A24" s="16"/>
      <c r="B24" s="22"/>
      <c r="C24" s="21"/>
      <c r="D24" s="23" t="s">
        <v>850</v>
      </c>
      <c r="E24" s="16" t="s">
        <v>32</v>
      </c>
      <c r="F24" s="25" t="s">
        <v>854</v>
      </c>
      <c r="G24" s="21">
        <v>43942.283000000003</v>
      </c>
      <c r="H24" s="23" t="s">
        <v>850</v>
      </c>
      <c r="I24" s="21"/>
      <c r="J24" s="16"/>
      <c r="K24" s="16"/>
      <c r="L24" s="21"/>
      <c r="M24" s="16"/>
      <c r="N24" s="21">
        <f t="shared" si="2"/>
        <v>141619.54920000001</v>
      </c>
      <c r="O24" s="21">
        <f t="shared" si="3"/>
        <v>97707.389199999976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842</v>
      </c>
      <c r="I25" s="21">
        <v>3220.4700000000003</v>
      </c>
      <c r="J25" s="25" t="s">
        <v>854</v>
      </c>
      <c r="K25" s="16" t="s">
        <v>860</v>
      </c>
      <c r="L25" s="21">
        <v>31800.65</v>
      </c>
      <c r="M25" s="25" t="s">
        <v>854</v>
      </c>
      <c r="N25" s="21">
        <f t="shared" si="2"/>
        <v>106598.42920000001</v>
      </c>
      <c r="O25" s="21">
        <f t="shared" si="3"/>
        <v>62686.269199999973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842</v>
      </c>
      <c r="I26" s="21"/>
      <c r="J26" s="16"/>
      <c r="K26" s="16" t="s">
        <v>860</v>
      </c>
      <c r="L26" s="21">
        <v>10660.4</v>
      </c>
      <c r="M26" s="25" t="s">
        <v>854</v>
      </c>
      <c r="N26" s="21">
        <f t="shared" si="2"/>
        <v>95938.029200000019</v>
      </c>
      <c r="O26" s="21">
        <f t="shared" si="3"/>
        <v>52025.869199999972</v>
      </c>
    </row>
    <row r="27" spans="1:15" x14ac:dyDescent="0.15">
      <c r="A27" s="16"/>
      <c r="B27" s="22"/>
      <c r="C27" s="21"/>
      <c r="D27" s="26" t="s">
        <v>851</v>
      </c>
      <c r="E27" s="16" t="s">
        <v>32</v>
      </c>
      <c r="F27" s="25" t="s">
        <v>854</v>
      </c>
      <c r="G27" s="21">
        <v>43912.160000000003</v>
      </c>
      <c r="H27" s="26" t="s">
        <v>851</v>
      </c>
      <c r="I27" s="21"/>
      <c r="J27" s="16"/>
      <c r="K27" s="16"/>
      <c r="L27" s="21"/>
      <c r="M27" s="16"/>
      <c r="N27" s="21">
        <f t="shared" si="2"/>
        <v>95938.029200000019</v>
      </c>
      <c r="O27" s="21">
        <f t="shared" si="3"/>
        <v>95938.029199999975</v>
      </c>
    </row>
    <row r="28" spans="1:15" x14ac:dyDescent="0.15">
      <c r="A28" s="16"/>
      <c r="B28" s="22"/>
      <c r="C28" s="21"/>
      <c r="D28" s="26" t="s">
        <v>843</v>
      </c>
      <c r="E28" s="16" t="s">
        <v>32</v>
      </c>
      <c r="F28" s="25" t="s">
        <v>855</v>
      </c>
      <c r="G28" s="21">
        <v>43929.277000000002</v>
      </c>
      <c r="H28" s="26" t="s">
        <v>843</v>
      </c>
      <c r="I28" s="21">
        <v>2298.56</v>
      </c>
      <c r="J28" s="25" t="s">
        <v>854</v>
      </c>
      <c r="K28" s="16" t="s">
        <v>860</v>
      </c>
      <c r="L28" s="21">
        <v>13239.37</v>
      </c>
      <c r="M28" s="25" t="s">
        <v>854</v>
      </c>
      <c r="N28" s="21">
        <f t="shared" si="2"/>
        <v>80400.099200000026</v>
      </c>
      <c r="O28" s="21">
        <f t="shared" si="3"/>
        <v>124329.3762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844</v>
      </c>
      <c r="I29" s="21">
        <v>650.72</v>
      </c>
      <c r="J29" s="25" t="s">
        <v>854</v>
      </c>
      <c r="K29" s="16" t="s">
        <v>860</v>
      </c>
      <c r="L29" s="21">
        <v>30332.65</v>
      </c>
      <c r="M29" s="25" t="s">
        <v>854</v>
      </c>
      <c r="N29" s="21">
        <f t="shared" si="2"/>
        <v>49416.729200000023</v>
      </c>
      <c r="O29" s="21">
        <f t="shared" si="3"/>
        <v>93346.006200000003</v>
      </c>
    </row>
    <row r="30" spans="1:15" x14ac:dyDescent="0.15">
      <c r="A30" s="16"/>
      <c r="B30" s="22"/>
      <c r="C30" s="21"/>
      <c r="D30" s="26"/>
      <c r="E30" s="16"/>
      <c r="F30" s="16"/>
      <c r="G30" s="21"/>
      <c r="H30" s="26" t="s">
        <v>845</v>
      </c>
      <c r="I30" s="21">
        <v>1348.37</v>
      </c>
      <c r="J30" s="25" t="s">
        <v>854</v>
      </c>
      <c r="K30" s="16"/>
      <c r="L30" s="21"/>
      <c r="M30" s="25"/>
      <c r="N30" s="21">
        <f t="shared" si="2"/>
        <v>48068.359200000021</v>
      </c>
      <c r="O30" s="21">
        <f t="shared" si="3"/>
        <v>91997.636200000008</v>
      </c>
    </row>
    <row r="31" spans="1:15" x14ac:dyDescent="0.15">
      <c r="A31" s="16"/>
      <c r="B31" s="22"/>
      <c r="C31" s="21"/>
      <c r="D31" s="26" t="s">
        <v>852</v>
      </c>
      <c r="E31" s="16" t="s">
        <v>32</v>
      </c>
      <c r="F31" s="25" t="s">
        <v>855</v>
      </c>
      <c r="G31" s="21">
        <v>15999.460999999999</v>
      </c>
      <c r="H31" s="26" t="s">
        <v>852</v>
      </c>
      <c r="I31" s="21"/>
      <c r="J31" s="25"/>
      <c r="K31" s="16"/>
      <c r="L31" s="21"/>
      <c r="M31" s="25"/>
      <c r="N31" s="21">
        <f t="shared" si="2"/>
        <v>48068.359200000021</v>
      </c>
      <c r="O31" s="21">
        <f t="shared" si="3"/>
        <v>107997.0972</v>
      </c>
    </row>
    <row r="32" spans="1:15" x14ac:dyDescent="0.15">
      <c r="A32" s="16"/>
      <c r="B32" s="22"/>
      <c r="C32" s="21"/>
      <c r="D32" s="26" t="s">
        <v>853</v>
      </c>
      <c r="E32" s="16" t="s">
        <v>32</v>
      </c>
      <c r="F32" s="25" t="s">
        <v>855</v>
      </c>
      <c r="G32" s="21">
        <v>15967.698</v>
      </c>
      <c r="H32" s="26" t="s">
        <v>853</v>
      </c>
      <c r="I32" s="21"/>
      <c r="J32" s="25"/>
      <c r="K32" s="16"/>
      <c r="L32" s="21"/>
      <c r="M32" s="16"/>
      <c r="N32" s="21">
        <f t="shared" si="2"/>
        <v>48068.359200000021</v>
      </c>
      <c r="O32" s="21">
        <f t="shared" si="3"/>
        <v>123964.79520000001</v>
      </c>
    </row>
    <row r="33" spans="1:15" x14ac:dyDescent="0.15">
      <c r="A33" s="16"/>
      <c r="B33" s="22"/>
      <c r="C33" s="21"/>
      <c r="D33" s="26"/>
      <c r="E33" s="16"/>
      <c r="F33" s="25"/>
      <c r="G33" s="21"/>
      <c r="H33" s="26" t="s">
        <v>846</v>
      </c>
      <c r="I33" s="21">
        <v>5214.75</v>
      </c>
      <c r="J33" s="25" t="s">
        <v>854</v>
      </c>
      <c r="K33" s="16" t="s">
        <v>860</v>
      </c>
      <c r="L33" s="21">
        <v>12344.49</v>
      </c>
      <c r="M33" s="25" t="s">
        <v>854</v>
      </c>
      <c r="N33" s="21">
        <f t="shared" si="2"/>
        <v>30509.119200000023</v>
      </c>
      <c r="O33" s="21">
        <f t="shared" si="3"/>
        <v>106405.5552</v>
      </c>
    </row>
    <row r="34" spans="1:15" x14ac:dyDescent="0.15">
      <c r="A34" s="16"/>
      <c r="B34" s="22"/>
      <c r="C34" s="21"/>
      <c r="D34" s="26"/>
      <c r="E34" s="16"/>
      <c r="F34" s="25"/>
      <c r="G34" s="21"/>
      <c r="H34" s="26" t="s">
        <v>847</v>
      </c>
      <c r="I34" s="21">
        <v>713.37</v>
      </c>
      <c r="J34" s="25" t="s">
        <v>854</v>
      </c>
      <c r="K34" s="16"/>
      <c r="L34" s="21"/>
      <c r="M34" s="16"/>
      <c r="N34" s="21">
        <f t="shared" si="2"/>
        <v>29795.749200000024</v>
      </c>
      <c r="O34" s="21">
        <f t="shared" si="3"/>
        <v>105692.18520000001</v>
      </c>
    </row>
    <row r="35" spans="1:15" x14ac:dyDescent="0.15">
      <c r="A35" s="16"/>
      <c r="B35" s="22"/>
      <c r="C35" s="21"/>
      <c r="D35" s="26" t="s">
        <v>848</v>
      </c>
      <c r="E35" s="16" t="s">
        <v>32</v>
      </c>
      <c r="F35" s="25" t="s">
        <v>856</v>
      </c>
      <c r="G35" s="21">
        <v>15977.548000000001</v>
      </c>
      <c r="H35" s="26" t="s">
        <v>848</v>
      </c>
      <c r="I35" s="21">
        <v>3566.14</v>
      </c>
      <c r="J35" s="25" t="s">
        <v>854</v>
      </c>
      <c r="K35" s="16" t="s">
        <v>860</v>
      </c>
      <c r="L35" s="21">
        <v>13051.64</v>
      </c>
      <c r="M35" s="25" t="s">
        <v>854</v>
      </c>
      <c r="N35" s="21">
        <f t="shared" si="2"/>
        <v>13177.969200000025</v>
      </c>
      <c r="O35" s="21">
        <f t="shared" si="3"/>
        <v>105051.9532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25"/>
      <c r="K36" s="16"/>
      <c r="L36" s="21"/>
      <c r="M36" s="25"/>
      <c r="N36" s="21">
        <f t="shared" si="2"/>
        <v>13177.969200000025</v>
      </c>
      <c r="O36" s="21">
        <f t="shared" si="3"/>
        <v>105051.9532</v>
      </c>
    </row>
    <row r="37" spans="1:15" hidden="1" x14ac:dyDescent="0.15">
      <c r="A37" s="16"/>
      <c r="B37" s="22"/>
      <c r="C37" s="21"/>
      <c r="D37" s="26"/>
      <c r="E37" s="16"/>
      <c r="F37" s="25"/>
      <c r="G37" s="21"/>
      <c r="H37" s="26"/>
      <c r="I37" s="21"/>
      <c r="J37" s="25"/>
      <c r="K37" s="16"/>
      <c r="L37" s="21"/>
      <c r="M37" s="16"/>
      <c r="N37" s="21">
        <f t="shared" si="2"/>
        <v>13177.969200000025</v>
      </c>
      <c r="O37" s="21">
        <f t="shared" si="3"/>
        <v>105051.9532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16"/>
      <c r="N38" s="21">
        <f t="shared" si="2"/>
        <v>13177.969200000025</v>
      </c>
      <c r="O38" s="21">
        <f t="shared" si="3"/>
        <v>105051.9532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25"/>
      <c r="N39" s="21">
        <f t="shared" si="2"/>
        <v>13177.969200000025</v>
      </c>
      <c r="O39" s="21">
        <f t="shared" si="3"/>
        <v>105051.9532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13177.969200000025</v>
      </c>
      <c r="O40" s="21">
        <f t="shared" si="3"/>
        <v>105051.9532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13177.969200000025</v>
      </c>
      <c r="O41" s="21">
        <f t="shared" si="3"/>
        <v>105051.9532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25"/>
      <c r="N42" s="21">
        <f t="shared" si="2"/>
        <v>13177.969200000025</v>
      </c>
      <c r="O42" s="21">
        <f t="shared" si="3"/>
        <v>105051.9532</v>
      </c>
    </row>
    <row r="43" spans="1:15" hidden="1" x14ac:dyDescent="0.15">
      <c r="A43" s="16"/>
      <c r="B43" s="22"/>
      <c r="C43" s="21"/>
      <c r="D43" s="26"/>
      <c r="E43" s="16"/>
      <c r="F43" s="25"/>
      <c r="G43" s="21"/>
      <c r="H43" s="26"/>
      <c r="I43" s="21"/>
      <c r="J43" s="25"/>
      <c r="K43" s="16"/>
      <c r="L43" s="21"/>
      <c r="M43" s="16"/>
      <c r="N43" s="21">
        <f t="shared" si="2"/>
        <v>13177.969200000025</v>
      </c>
      <c r="O43" s="21">
        <f t="shared" si="3"/>
        <v>105051.9532</v>
      </c>
    </row>
    <row r="44" spans="1:15" hidden="1" x14ac:dyDescent="0.15">
      <c r="A44" s="16"/>
      <c r="B44" s="16"/>
      <c r="C44" s="21"/>
      <c r="D44" s="26"/>
      <c r="E44" s="16"/>
      <c r="F44" s="16"/>
      <c r="G44" s="21"/>
      <c r="H44" s="26"/>
      <c r="I44" s="21"/>
      <c r="J44" s="25"/>
      <c r="K44" s="16"/>
      <c r="L44" s="21"/>
      <c r="M44" s="16"/>
      <c r="N44" s="21">
        <f t="shared" si="2"/>
        <v>13177.969200000025</v>
      </c>
      <c r="O44" s="21">
        <f t="shared" si="3"/>
        <v>105051.9532</v>
      </c>
    </row>
    <row r="45" spans="1:15" hidden="1" x14ac:dyDescent="0.15">
      <c r="A45" s="16"/>
      <c r="B45" s="16"/>
      <c r="C45" s="21"/>
      <c r="D45" s="23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13177.969200000025</v>
      </c>
      <c r="O45" s="21">
        <f t="shared" si="3"/>
        <v>105051.9532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3"/>
      <c r="I46" s="21"/>
      <c r="J46" s="16"/>
      <c r="K46" s="16"/>
      <c r="L46" s="21"/>
      <c r="M46" s="16"/>
      <c r="N46" s="21">
        <f t="shared" si="2"/>
        <v>13177.969200000025</v>
      </c>
      <c r="O46" s="21">
        <f t="shared" si="3"/>
        <v>105051.9532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13177.969200000025</v>
      </c>
      <c r="O47" s="21">
        <f t="shared" si="3"/>
        <v>105051.9532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6"/>
      <c r="I48" s="21"/>
      <c r="J48" s="16"/>
      <c r="K48" s="16"/>
      <c r="L48" s="21"/>
      <c r="M48" s="16"/>
      <c r="N48" s="21">
        <f t="shared" si="2"/>
        <v>13177.969200000025</v>
      </c>
      <c r="O48" s="21">
        <f t="shared" si="3"/>
        <v>105051.9532</v>
      </c>
    </row>
    <row r="49" spans="1:16" hidden="1" x14ac:dyDescent="0.15">
      <c r="A49" s="16"/>
      <c r="B49" s="16"/>
      <c r="C49" s="21"/>
      <c r="D49" s="26"/>
      <c r="E49" s="16"/>
      <c r="F49" s="16"/>
      <c r="G49" s="21"/>
      <c r="H49" s="26"/>
      <c r="I49" s="21"/>
      <c r="J49" s="16"/>
      <c r="K49" s="16"/>
      <c r="L49" s="21"/>
      <c r="M49" s="16"/>
      <c r="N49" s="21">
        <f t="shared" si="2"/>
        <v>13177.969200000025</v>
      </c>
      <c r="O49" s="21">
        <f t="shared" si="3"/>
        <v>105051.9532</v>
      </c>
    </row>
    <row r="50" spans="1:16" x14ac:dyDescent="0.15">
      <c r="A50" s="30"/>
      <c r="B50" s="30"/>
      <c r="C50" s="21"/>
      <c r="D50" s="31"/>
      <c r="E50" s="30"/>
      <c r="F50" s="30"/>
      <c r="G50" s="21"/>
      <c r="H50" s="31"/>
      <c r="I50" s="21"/>
      <c r="J50" s="30"/>
      <c r="K50" s="30"/>
      <c r="L50" s="21"/>
      <c r="M50" s="30"/>
      <c r="N50" s="21">
        <f t="shared" si="2"/>
        <v>13177.969200000025</v>
      </c>
      <c r="O50" s="21">
        <f t="shared" si="3"/>
        <v>105051.9532</v>
      </c>
    </row>
    <row r="51" spans="1:16" x14ac:dyDescent="0.15">
      <c r="A51" s="32"/>
      <c r="B51" s="32"/>
      <c r="C51" s="33">
        <f>SUM(C7:C43)</f>
        <v>73833.331200000044</v>
      </c>
      <c r="D51" s="32"/>
      <c r="E51" s="32"/>
      <c r="F51" s="32"/>
      <c r="G51" s="33">
        <f>SUM(G7:G49)</f>
        <v>259588.59200000003</v>
      </c>
      <c r="H51" s="34"/>
      <c r="I51" s="33">
        <f>SUM(I7:I49)</f>
        <v>33468.58</v>
      </c>
      <c r="J51" s="32"/>
      <c r="K51" s="32"/>
      <c r="L51" s="33">
        <f>SUM(L9:L49)</f>
        <v>194901.39</v>
      </c>
      <c r="M51" s="32"/>
      <c r="N51" s="35"/>
      <c r="O51" s="36">
        <f>C51+G51-I51-L51</f>
        <v>105051.95320000005</v>
      </c>
      <c r="P51" s="37"/>
    </row>
    <row r="52" spans="1:16" x14ac:dyDescent="0.15">
      <c r="A52" s="38"/>
      <c r="B52" s="204"/>
      <c r="C52" s="204"/>
      <c r="D52" s="204"/>
      <c r="E52" s="39"/>
      <c r="F52" s="40"/>
      <c r="G52" s="41"/>
      <c r="H52" s="42"/>
      <c r="I52" s="43"/>
      <c r="J52" s="44"/>
      <c r="K52" s="45" t="s">
        <v>44</v>
      </c>
      <c r="L52" s="46">
        <f>+L51+I51</f>
        <v>228369.97000000003</v>
      </c>
      <c r="M52" s="55"/>
      <c r="N52" s="47">
        <f>+N50</f>
        <v>13177.969200000025</v>
      </c>
      <c r="O52" s="48" t="s">
        <v>854</v>
      </c>
    </row>
    <row r="53" spans="1:16" x14ac:dyDescent="0.15">
      <c r="A53" s="49"/>
      <c r="B53" s="131"/>
      <c r="C53" s="131"/>
      <c r="D53" s="131"/>
      <c r="E53" s="39"/>
      <c r="F53" s="40"/>
      <c r="G53" s="41"/>
      <c r="H53" s="42"/>
      <c r="I53" s="43"/>
      <c r="J53" s="46"/>
      <c r="K53" s="52"/>
      <c r="L53" s="46"/>
      <c r="M53" s="44"/>
      <c r="N53" s="47">
        <f>+G28+G31+G32</f>
        <v>75896.436000000002</v>
      </c>
      <c r="O53" s="48" t="s">
        <v>855</v>
      </c>
    </row>
    <row r="54" spans="1:16" x14ac:dyDescent="0.15">
      <c r="A54" s="49" t="s">
        <v>811</v>
      </c>
      <c r="B54" s="132" t="s">
        <v>830</v>
      </c>
      <c r="C54" s="54"/>
      <c r="D54" s="132"/>
      <c r="E54" s="39" t="s">
        <v>45</v>
      </c>
      <c r="F54" s="40">
        <v>58166452.030000001</v>
      </c>
      <c r="G54" s="41" t="s">
        <v>46</v>
      </c>
      <c r="H54" s="42">
        <v>41404</v>
      </c>
      <c r="I54" s="43" t="s">
        <v>47</v>
      </c>
      <c r="J54" s="52">
        <v>2049.6432000000477</v>
      </c>
      <c r="K54" s="52"/>
      <c r="L54" s="46"/>
      <c r="M54" s="44"/>
      <c r="N54" s="47">
        <f>+G35</f>
        <v>15977.548000000001</v>
      </c>
      <c r="O54" s="48" t="s">
        <v>856</v>
      </c>
    </row>
    <row r="55" spans="1:16" x14ac:dyDescent="0.15">
      <c r="A55" s="49" t="s">
        <v>828</v>
      </c>
      <c r="B55" s="132" t="s">
        <v>857</v>
      </c>
      <c r="C55" s="54"/>
      <c r="D55" s="132"/>
      <c r="E55" s="39" t="s">
        <v>45</v>
      </c>
      <c r="F55" s="40">
        <v>23634687.399999999</v>
      </c>
      <c r="G55" s="41" t="s">
        <v>46</v>
      </c>
      <c r="H55" s="42">
        <v>41421</v>
      </c>
      <c r="I55" s="43" t="s">
        <v>47</v>
      </c>
      <c r="J55" s="52">
        <v>30228.494999999995</v>
      </c>
      <c r="K55" s="52"/>
      <c r="L55" s="46"/>
      <c r="M55" s="44"/>
      <c r="N55" s="47"/>
      <c r="O55" s="48"/>
    </row>
    <row r="56" spans="1:16" ht="11.25" customHeight="1" x14ac:dyDescent="0.15">
      <c r="A56" s="49" t="s">
        <v>829</v>
      </c>
      <c r="B56" s="132" t="s">
        <v>858</v>
      </c>
      <c r="C56" s="54"/>
      <c r="D56" s="132"/>
      <c r="E56" s="39" t="s">
        <v>45</v>
      </c>
      <c r="F56" s="40">
        <v>34643757.340000004</v>
      </c>
      <c r="G56" s="41" t="s">
        <v>46</v>
      </c>
      <c r="H56" s="42">
        <v>41429</v>
      </c>
      <c r="I56" s="43" t="s">
        <v>47</v>
      </c>
      <c r="J56" s="52">
        <v>30523.352999999999</v>
      </c>
      <c r="K56" s="52"/>
      <c r="L56" s="46"/>
      <c r="M56" s="44"/>
      <c r="N56" s="47"/>
      <c r="O56" s="48"/>
    </row>
    <row r="57" spans="1:16" x14ac:dyDescent="0.15">
      <c r="A57" s="49" t="s">
        <v>854</v>
      </c>
      <c r="B57" s="132" t="s">
        <v>859</v>
      </c>
      <c r="C57" s="54"/>
      <c r="D57" s="132"/>
      <c r="E57" s="39" t="s">
        <v>45</v>
      </c>
      <c r="F57" s="40">
        <v>17425205.379999999</v>
      </c>
      <c r="G57" s="41" t="s">
        <v>46</v>
      </c>
      <c r="H57" s="42">
        <v>41437</v>
      </c>
      <c r="I57" s="43" t="s">
        <v>47</v>
      </c>
      <c r="J57" s="52">
        <v>132099.8988</v>
      </c>
      <c r="K57" s="52"/>
      <c r="L57" s="46"/>
      <c r="M57" s="44"/>
      <c r="N57" s="36" t="s">
        <v>48</v>
      </c>
      <c r="O57" s="53">
        <f>SUM(N52:N56)</f>
        <v>105051.95320000002</v>
      </c>
    </row>
    <row r="58" spans="1:16" ht="12" thickBot="1" x14ac:dyDescent="0.2">
      <c r="A58" s="38"/>
      <c r="B58" s="131"/>
      <c r="C58" s="131"/>
      <c r="D58" s="131"/>
      <c r="E58" s="39"/>
      <c r="F58" s="40"/>
      <c r="G58" s="41"/>
      <c r="H58" s="42"/>
      <c r="I58" s="9"/>
      <c r="J58" s="62">
        <f>SUM(J54:J57)</f>
        <v>194901.39000000004</v>
      </c>
      <c r="K58" s="52"/>
      <c r="L58" s="46"/>
      <c r="M58" s="44"/>
      <c r="N58" s="46"/>
      <c r="O58" s="46">
        <f>+O51-O57</f>
        <v>0</v>
      </c>
    </row>
    <row r="59" spans="1:16" ht="12" thickTop="1" x14ac:dyDescent="0.15">
      <c r="A59" s="38"/>
      <c r="B59" s="131"/>
      <c r="C59" s="131"/>
      <c r="D59" s="131"/>
      <c r="E59" s="39"/>
      <c r="F59" s="40"/>
      <c r="G59" s="41"/>
      <c r="H59" s="42"/>
      <c r="I59" s="9"/>
      <c r="J59" s="52"/>
      <c r="K59" s="52"/>
      <c r="L59" s="46"/>
      <c r="M59" s="44"/>
      <c r="N59" s="46"/>
      <c r="O59" s="46"/>
    </row>
    <row r="60" spans="1:16" x14ac:dyDescent="0.15">
      <c r="A60" s="38" t="s">
        <v>49</v>
      </c>
      <c r="B60" s="49" t="s">
        <v>8</v>
      </c>
      <c r="C60" s="101" t="s">
        <v>87</v>
      </c>
      <c r="D60" s="101" t="s">
        <v>146</v>
      </c>
      <c r="E60" s="49" t="s">
        <v>51</v>
      </c>
      <c r="F60" s="49" t="s">
        <v>52</v>
      </c>
      <c r="G60" s="40" t="s">
        <v>15</v>
      </c>
      <c r="H60" s="42"/>
      <c r="I60" s="9"/>
      <c r="J60" s="52"/>
      <c r="K60" s="44"/>
      <c r="L60" s="46"/>
      <c r="M60" s="44"/>
      <c r="N60" s="55"/>
      <c r="O60" s="56"/>
    </row>
    <row r="61" spans="1:16" s="3" customFormat="1" x14ac:dyDescent="0.15">
      <c r="A61" s="38" t="s">
        <v>811</v>
      </c>
      <c r="B61" s="43">
        <v>2050</v>
      </c>
      <c r="C61" s="57">
        <v>21.360900000000001</v>
      </c>
      <c r="D61" s="58">
        <f>+B61*C61</f>
        <v>43789.845000000001</v>
      </c>
      <c r="E61" s="58">
        <f>+D61*1%</f>
        <v>437.89845000000003</v>
      </c>
      <c r="F61" s="58">
        <f>+E61*0.1</f>
        <v>43.789845000000007</v>
      </c>
      <c r="G61" s="59">
        <f>+E61+F61</f>
        <v>481.68829500000004</v>
      </c>
      <c r="H61" s="42"/>
      <c r="I61" s="9"/>
      <c r="J61" s="52"/>
      <c r="K61" s="44"/>
      <c r="L61" s="46"/>
      <c r="M61" s="5"/>
      <c r="P61" s="5"/>
    </row>
    <row r="62" spans="1:16" s="3" customFormat="1" x14ac:dyDescent="0.15">
      <c r="A62" s="38" t="s">
        <v>828</v>
      </c>
      <c r="B62" s="43">
        <v>30228</v>
      </c>
      <c r="C62" s="57">
        <v>22.111999999999998</v>
      </c>
      <c r="D62" s="58">
        <f>+B62*C62</f>
        <v>668401.53599999996</v>
      </c>
      <c r="E62" s="58">
        <f>+D62*1%</f>
        <v>6684.0153599999994</v>
      </c>
      <c r="F62" s="58">
        <f>+E62*0.1</f>
        <v>668.40153599999996</v>
      </c>
      <c r="G62" s="59">
        <f>+E62+F62</f>
        <v>7352.4168959999997</v>
      </c>
      <c r="H62" s="42"/>
      <c r="I62" s="9"/>
      <c r="J62" s="52"/>
      <c r="K62" s="44"/>
      <c r="L62" s="46"/>
      <c r="M62" s="5"/>
      <c r="P62" s="5"/>
    </row>
    <row r="63" spans="1:16" s="3" customFormat="1" x14ac:dyDescent="0.15">
      <c r="A63" s="38" t="s">
        <v>829</v>
      </c>
      <c r="B63" s="43">
        <v>30523</v>
      </c>
      <c r="C63" s="57">
        <v>22.0181</v>
      </c>
      <c r="D63" s="58">
        <f>+B63*C63</f>
        <v>672058.46629999997</v>
      </c>
      <c r="E63" s="58">
        <f>+D63*1%</f>
        <v>6720.5846629999996</v>
      </c>
      <c r="F63" s="58">
        <f>+E63*0.1</f>
        <v>672.05846629999996</v>
      </c>
      <c r="G63" s="59">
        <f>+E63+F63</f>
        <v>7392.6431292999996</v>
      </c>
      <c r="H63" s="42"/>
      <c r="I63" s="9"/>
      <c r="J63" s="52"/>
      <c r="K63" s="60"/>
      <c r="M63" s="5"/>
      <c r="P63" s="5"/>
    </row>
    <row r="64" spans="1:16" x14ac:dyDescent="0.15">
      <c r="A64" s="38" t="s">
        <v>854</v>
      </c>
      <c r="B64" s="43">
        <v>132100</v>
      </c>
      <c r="C64" s="57">
        <v>22.1051</v>
      </c>
      <c r="D64" s="58">
        <f>+B64*C64</f>
        <v>2920083.71</v>
      </c>
      <c r="E64" s="58">
        <f>+D64*1%</f>
        <v>29200.837100000001</v>
      </c>
      <c r="F64" s="58">
        <f>+E64*0.1</f>
        <v>2920.0837100000003</v>
      </c>
      <c r="G64" s="59">
        <f>+E64+F64</f>
        <v>32120.92081</v>
      </c>
      <c r="H64" s="42"/>
      <c r="I64" s="9"/>
      <c r="J64" s="52"/>
      <c r="K64" s="60"/>
    </row>
    <row r="65" spans="1:10" ht="12" thickBot="1" x14ac:dyDescent="0.2">
      <c r="A65" s="38"/>
      <c r="B65" s="102">
        <f>SUM(B61:B64)</f>
        <v>194901</v>
      </c>
      <c r="C65" s="131"/>
      <c r="D65" s="131"/>
      <c r="E65" s="103">
        <f>SUM(E61:E64)</f>
        <v>43043.335573000004</v>
      </c>
      <c r="F65" s="103">
        <f t="shared" ref="F65:G65" si="6">SUM(F61:F64)</f>
        <v>4304.3335573000004</v>
      </c>
      <c r="G65" s="103">
        <f t="shared" si="6"/>
        <v>47347.669130299997</v>
      </c>
      <c r="J65" s="52"/>
    </row>
    <row r="66" spans="1:10" ht="12" thickTop="1" x14ac:dyDescent="0.15">
      <c r="A66" s="38"/>
      <c r="B66" s="43"/>
      <c r="C66" s="57"/>
      <c r="D66" s="58"/>
      <c r="E66" s="58"/>
      <c r="F66" s="58"/>
      <c r="G66" s="59"/>
    </row>
  </sheetData>
  <mergeCells count="7">
    <mergeCell ref="B52:D5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D1" zoomScale="115" zoomScaleNormal="115" workbookViewId="0">
      <pane ySplit="6" topLeftCell="A7" activePane="bottomLeft" state="frozen"/>
      <selection pane="bottomLeft" activeCell="G51" sqref="G51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2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4" width="10.125" style="3" bestFit="1" customWidth="1"/>
    <col min="15" max="15" width="11.7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815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810</v>
      </c>
      <c r="B7" s="17"/>
      <c r="C7" s="18">
        <v>30686.500500000038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30686.500500000038</v>
      </c>
      <c r="O7" s="18">
        <f>+C50</f>
        <v>62549.430500000039</v>
      </c>
    </row>
    <row r="8" spans="1:15" x14ac:dyDescent="0.15">
      <c r="A8" s="16" t="s">
        <v>811</v>
      </c>
      <c r="B8" s="22"/>
      <c r="C8" s="21">
        <v>31862.93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30686.500500000038</v>
      </c>
      <c r="O8" s="21">
        <f t="shared" ref="O8:O10" si="0">O7+G8-I8-L8</f>
        <v>62549.430500000039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10" si="1">+N8-I9-L9</f>
        <v>30686.500500000038</v>
      </c>
      <c r="O9" s="21">
        <f t="shared" si="0"/>
        <v>62549.430500000039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816</v>
      </c>
      <c r="I10" s="21">
        <v>3201.12</v>
      </c>
      <c r="J10" s="16" t="s">
        <v>810</v>
      </c>
      <c r="K10" s="16" t="s">
        <v>831</v>
      </c>
      <c r="L10" s="21">
        <v>13298.56</v>
      </c>
      <c r="M10" s="16" t="s">
        <v>810</v>
      </c>
      <c r="N10" s="21">
        <f t="shared" si="1"/>
        <v>14186.82050000004</v>
      </c>
      <c r="O10" s="21">
        <f t="shared" si="0"/>
        <v>46049.750500000038</v>
      </c>
    </row>
    <row r="11" spans="1:15" x14ac:dyDescent="0.15">
      <c r="A11" s="16"/>
      <c r="B11" s="22"/>
      <c r="C11" s="21"/>
      <c r="D11" s="26" t="s">
        <v>825</v>
      </c>
      <c r="E11" s="16" t="s">
        <v>32</v>
      </c>
      <c r="F11" s="16" t="s">
        <v>811</v>
      </c>
      <c r="G11" s="21">
        <v>39891.366000000002</v>
      </c>
      <c r="H11" s="26" t="s">
        <v>825</v>
      </c>
      <c r="I11" s="21"/>
      <c r="J11" s="16"/>
      <c r="K11" s="16"/>
      <c r="L11" s="21"/>
      <c r="M11" s="16"/>
      <c r="N11" s="21">
        <f t="shared" ref="N11:N49" si="2">+N10-I11-L11</f>
        <v>14186.82050000004</v>
      </c>
      <c r="O11" s="21">
        <f t="shared" ref="O11:O49" si="3">O10+G11-I11-L11</f>
        <v>85941.116500000033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817</v>
      </c>
      <c r="I12" s="21">
        <v>3911.59</v>
      </c>
      <c r="J12" s="16" t="s">
        <v>810</v>
      </c>
      <c r="K12" s="16" t="s">
        <v>831</v>
      </c>
      <c r="L12" s="21">
        <v>10275.23050000004</v>
      </c>
      <c r="M12" s="16" t="s">
        <v>810</v>
      </c>
      <c r="N12" s="21">
        <f t="shared" si="2"/>
        <v>0</v>
      </c>
      <c r="O12" s="21">
        <f t="shared" si="3"/>
        <v>71754.296000000002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817</v>
      </c>
      <c r="I13" s="21"/>
      <c r="J13" s="16"/>
      <c r="K13" s="16" t="s">
        <v>831</v>
      </c>
      <c r="L13" s="21">
        <v>3183.7594999999601</v>
      </c>
      <c r="M13" s="16" t="s">
        <v>811</v>
      </c>
      <c r="N13" s="21">
        <f>C8+G11+N12-I13-L13</f>
        <v>68570.536500000046</v>
      </c>
      <c r="O13" s="21">
        <f t="shared" si="3"/>
        <v>68570.536500000046</v>
      </c>
    </row>
    <row r="14" spans="1:15" x14ac:dyDescent="0.15">
      <c r="A14" s="16"/>
      <c r="B14" s="22"/>
      <c r="C14" s="21"/>
      <c r="D14" s="23"/>
      <c r="E14" s="16"/>
      <c r="F14" s="25"/>
      <c r="G14" s="21"/>
      <c r="H14" s="23" t="s">
        <v>818</v>
      </c>
      <c r="I14" s="21">
        <v>181.58</v>
      </c>
      <c r="J14" s="16" t="s">
        <v>811</v>
      </c>
      <c r="K14" s="16"/>
      <c r="L14" s="21"/>
      <c r="M14" s="16"/>
      <c r="N14" s="21">
        <f t="shared" si="2"/>
        <v>68388.956500000044</v>
      </c>
      <c r="O14" s="21">
        <f t="shared" si="3"/>
        <v>68388.956500000044</v>
      </c>
    </row>
    <row r="15" spans="1:15" x14ac:dyDescent="0.15">
      <c r="A15" s="16"/>
      <c r="B15" s="22"/>
      <c r="C15" s="21"/>
      <c r="D15" s="23" t="s">
        <v>819</v>
      </c>
      <c r="E15" s="16" t="s">
        <v>32</v>
      </c>
      <c r="F15" s="25" t="s">
        <v>828</v>
      </c>
      <c r="G15" s="21">
        <v>39848.764999999999</v>
      </c>
      <c r="H15" s="23" t="s">
        <v>819</v>
      </c>
      <c r="I15" s="21">
        <v>4942.51</v>
      </c>
      <c r="J15" s="16" t="s">
        <v>811</v>
      </c>
      <c r="K15" s="16" t="s">
        <v>831</v>
      </c>
      <c r="L15" s="21">
        <v>12958.21</v>
      </c>
      <c r="M15" s="16" t="s">
        <v>811</v>
      </c>
      <c r="N15" s="21">
        <f t="shared" si="2"/>
        <v>50488.236500000043</v>
      </c>
      <c r="O15" s="21">
        <f t="shared" si="3"/>
        <v>90337.001500000042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3" t="s">
        <v>820</v>
      </c>
      <c r="I16" s="21">
        <v>3481.05</v>
      </c>
      <c r="J16" s="16" t="s">
        <v>811</v>
      </c>
      <c r="K16" s="16" t="s">
        <v>831</v>
      </c>
      <c r="L16" s="21">
        <v>10835.59</v>
      </c>
      <c r="M16" s="16" t="s">
        <v>811</v>
      </c>
      <c r="N16" s="21">
        <f t="shared" si="2"/>
        <v>36171.596500000043</v>
      </c>
      <c r="O16" s="21">
        <f t="shared" si="3"/>
        <v>76020.361500000043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3" t="s">
        <v>821</v>
      </c>
      <c r="I17" s="21">
        <v>2287.52</v>
      </c>
      <c r="J17" s="16" t="s">
        <v>811</v>
      </c>
      <c r="K17" s="16"/>
      <c r="L17" s="21"/>
      <c r="M17" s="16"/>
      <c r="N17" s="21">
        <f t="shared" si="2"/>
        <v>33884.076500000047</v>
      </c>
      <c r="O17" s="21">
        <f t="shared" si="3"/>
        <v>73732.841500000039</v>
      </c>
    </row>
    <row r="18" spans="1:15" x14ac:dyDescent="0.15">
      <c r="A18" s="16"/>
      <c r="B18" s="22"/>
      <c r="C18" s="21"/>
      <c r="D18" s="23" t="s">
        <v>826</v>
      </c>
      <c r="E18" s="16" t="s">
        <v>32</v>
      </c>
      <c r="F18" s="25" t="s">
        <v>829</v>
      </c>
      <c r="G18" s="21">
        <v>15968.829</v>
      </c>
      <c r="H18" s="23" t="s">
        <v>826</v>
      </c>
      <c r="I18" s="21"/>
      <c r="J18" s="16"/>
      <c r="K18" s="16"/>
      <c r="L18" s="21"/>
      <c r="M18" s="16"/>
      <c r="N18" s="21">
        <f t="shared" si="2"/>
        <v>33884.076500000047</v>
      </c>
      <c r="O18" s="21">
        <f t="shared" si="3"/>
        <v>89701.670500000037</v>
      </c>
    </row>
    <row r="19" spans="1:15" x14ac:dyDescent="0.15">
      <c r="A19" s="16"/>
      <c r="B19" s="22"/>
      <c r="C19" s="21"/>
      <c r="D19" s="26" t="s">
        <v>827</v>
      </c>
      <c r="E19" s="16" t="s">
        <v>32</v>
      </c>
      <c r="F19" s="25" t="s">
        <v>829</v>
      </c>
      <c r="G19" s="21">
        <v>15966.093999999999</v>
      </c>
      <c r="H19" s="26" t="s">
        <v>827</v>
      </c>
      <c r="I19" s="21"/>
      <c r="J19" s="16"/>
      <c r="K19" s="16"/>
      <c r="L19" s="21"/>
      <c r="M19" s="16"/>
      <c r="N19" s="21">
        <f t="shared" si="2"/>
        <v>33884.076500000047</v>
      </c>
      <c r="O19" s="21">
        <f t="shared" si="3"/>
        <v>105667.76450000003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3" t="s">
        <v>822</v>
      </c>
      <c r="I20" s="21">
        <v>2323.17</v>
      </c>
      <c r="J20" s="16" t="s">
        <v>811</v>
      </c>
      <c r="K20" s="16" t="s">
        <v>831</v>
      </c>
      <c r="L20" s="21">
        <v>11243.28</v>
      </c>
      <c r="M20" s="16" t="s">
        <v>811</v>
      </c>
      <c r="N20" s="21">
        <f t="shared" si="2"/>
        <v>20317.626500000049</v>
      </c>
      <c r="O20" s="21">
        <f t="shared" si="3"/>
        <v>92101.314500000037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823</v>
      </c>
      <c r="I21" s="21">
        <v>667.54</v>
      </c>
      <c r="J21" s="16" t="s">
        <v>811</v>
      </c>
      <c r="K21" s="16"/>
      <c r="L21" s="21"/>
      <c r="M21" s="16"/>
      <c r="N21" s="21">
        <f t="shared" si="2"/>
        <v>19650.086500000049</v>
      </c>
      <c r="O21" s="21">
        <f t="shared" si="3"/>
        <v>91433.774500000043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824</v>
      </c>
      <c r="I22" s="21">
        <v>4481.9533000000001</v>
      </c>
      <c r="J22" s="16" t="s">
        <v>811</v>
      </c>
      <c r="K22" s="16" t="s">
        <v>831</v>
      </c>
      <c r="L22" s="21">
        <v>13118.49</v>
      </c>
      <c r="M22" s="16" t="s">
        <v>811</v>
      </c>
      <c r="N22" s="21">
        <f t="shared" si="2"/>
        <v>2049.6432000000477</v>
      </c>
      <c r="O22" s="21">
        <f t="shared" si="3"/>
        <v>73833.331200000044</v>
      </c>
    </row>
    <row r="23" spans="1:15" hidden="1" x14ac:dyDescent="0.15">
      <c r="A23" s="16"/>
      <c r="B23" s="22"/>
      <c r="C23" s="21"/>
      <c r="D23" s="26"/>
      <c r="E23" s="16"/>
      <c r="F23" s="25"/>
      <c r="G23" s="21"/>
      <c r="H23" s="26"/>
      <c r="I23" s="21"/>
      <c r="J23" s="25"/>
      <c r="K23" s="16"/>
      <c r="L23" s="21"/>
      <c r="M23" s="16"/>
      <c r="N23" s="21">
        <f t="shared" si="2"/>
        <v>2049.6432000000477</v>
      </c>
      <c r="O23" s="21">
        <f t="shared" si="3"/>
        <v>73833.331200000044</v>
      </c>
    </row>
    <row r="24" spans="1:15" hidden="1" x14ac:dyDescent="0.15">
      <c r="A24" s="16"/>
      <c r="B24" s="22"/>
      <c r="C24" s="21"/>
      <c r="D24" s="26"/>
      <c r="E24" s="16"/>
      <c r="F24" s="25"/>
      <c r="G24" s="21"/>
      <c r="H24" s="26"/>
      <c r="I24" s="21"/>
      <c r="J24" s="16"/>
      <c r="K24" s="16"/>
      <c r="L24" s="21"/>
      <c r="M24" s="16"/>
      <c r="N24" s="21">
        <f t="shared" si="2"/>
        <v>2049.6432000000477</v>
      </c>
      <c r="O24" s="21">
        <f t="shared" si="3"/>
        <v>73833.331200000044</v>
      </c>
    </row>
    <row r="25" spans="1:15" hidden="1" x14ac:dyDescent="0.15">
      <c r="A25" s="16"/>
      <c r="B25" s="22"/>
      <c r="C25" s="21"/>
      <c r="D25" s="26"/>
      <c r="E25" s="16"/>
      <c r="F25" s="25"/>
      <c r="G25" s="21"/>
      <c r="H25" s="26"/>
      <c r="I25" s="21"/>
      <c r="J25" s="25"/>
      <c r="K25" s="16"/>
      <c r="L25" s="21"/>
      <c r="M25" s="16"/>
      <c r="N25" s="21">
        <f t="shared" si="2"/>
        <v>2049.6432000000477</v>
      </c>
      <c r="O25" s="21">
        <f t="shared" si="3"/>
        <v>73833.331200000044</v>
      </c>
    </row>
    <row r="26" spans="1:15" hidden="1" x14ac:dyDescent="0.15">
      <c r="A26" s="16"/>
      <c r="B26" s="22"/>
      <c r="C26" s="21"/>
      <c r="D26" s="26"/>
      <c r="E26" s="16"/>
      <c r="F26" s="25"/>
      <c r="G26" s="21"/>
      <c r="H26" s="26"/>
      <c r="I26" s="21"/>
      <c r="J26" s="25"/>
      <c r="K26" s="16"/>
      <c r="L26" s="21"/>
      <c r="M26" s="25"/>
      <c r="N26" s="21">
        <f t="shared" si="2"/>
        <v>2049.6432000000477</v>
      </c>
      <c r="O26" s="21">
        <f t="shared" si="3"/>
        <v>73833.331200000044</v>
      </c>
    </row>
    <row r="27" spans="1:15" hidden="1" x14ac:dyDescent="0.15">
      <c r="A27" s="16"/>
      <c r="B27" s="22"/>
      <c r="C27" s="21"/>
      <c r="D27" s="26"/>
      <c r="E27" s="16"/>
      <c r="F27" s="25"/>
      <c r="G27" s="21"/>
      <c r="H27" s="26"/>
      <c r="I27" s="21"/>
      <c r="J27" s="25"/>
      <c r="K27" s="16"/>
      <c r="L27" s="21"/>
      <c r="M27" s="25"/>
      <c r="N27" s="21">
        <f t="shared" si="2"/>
        <v>2049.6432000000477</v>
      </c>
      <c r="O27" s="21">
        <f t="shared" si="3"/>
        <v>73833.331200000044</v>
      </c>
    </row>
    <row r="28" spans="1:15" hidden="1" x14ac:dyDescent="0.15">
      <c r="A28" s="16"/>
      <c r="B28" s="22"/>
      <c r="C28" s="21"/>
      <c r="D28" s="26"/>
      <c r="E28" s="16"/>
      <c r="F28" s="25"/>
      <c r="G28" s="21"/>
      <c r="H28" s="26"/>
      <c r="I28" s="21"/>
      <c r="J28" s="25"/>
      <c r="K28" s="16"/>
      <c r="L28" s="21"/>
      <c r="M28" s="16"/>
      <c r="N28" s="21">
        <f t="shared" si="2"/>
        <v>2049.6432000000477</v>
      </c>
      <c r="O28" s="21">
        <f t="shared" si="3"/>
        <v>73833.331200000044</v>
      </c>
    </row>
    <row r="29" spans="1:15" hidden="1" x14ac:dyDescent="0.15">
      <c r="A29" s="16"/>
      <c r="B29" s="22"/>
      <c r="C29" s="21"/>
      <c r="D29" s="26"/>
      <c r="E29" s="16"/>
      <c r="F29" s="16"/>
      <c r="G29" s="21"/>
      <c r="H29" s="26"/>
      <c r="I29" s="21"/>
      <c r="J29" s="25"/>
      <c r="K29" s="16"/>
      <c r="L29" s="21"/>
      <c r="M29" s="16"/>
      <c r="N29" s="21">
        <f t="shared" si="2"/>
        <v>2049.6432000000477</v>
      </c>
      <c r="O29" s="21">
        <f t="shared" si="3"/>
        <v>73833.331200000044</v>
      </c>
    </row>
    <row r="30" spans="1:15" hidden="1" x14ac:dyDescent="0.15">
      <c r="A30" s="16"/>
      <c r="B30" s="22"/>
      <c r="C30" s="21"/>
      <c r="D30" s="26"/>
      <c r="E30" s="16"/>
      <c r="F30" s="16"/>
      <c r="G30" s="21"/>
      <c r="H30" s="26"/>
      <c r="I30" s="21"/>
      <c r="J30" s="25"/>
      <c r="K30" s="16"/>
      <c r="L30" s="21"/>
      <c r="M30" s="25"/>
      <c r="N30" s="21">
        <f t="shared" si="2"/>
        <v>2049.6432000000477</v>
      </c>
      <c r="O30" s="21">
        <f t="shared" si="3"/>
        <v>73833.331200000044</v>
      </c>
    </row>
    <row r="31" spans="1:15" hidden="1" x14ac:dyDescent="0.15">
      <c r="A31" s="16"/>
      <c r="B31" s="22"/>
      <c r="C31" s="21"/>
      <c r="D31" s="26"/>
      <c r="E31" s="16"/>
      <c r="F31" s="16"/>
      <c r="G31" s="21"/>
      <c r="H31" s="26"/>
      <c r="I31" s="21"/>
      <c r="J31" s="25"/>
      <c r="K31" s="16"/>
      <c r="L31" s="21"/>
      <c r="M31" s="16"/>
      <c r="N31" s="21">
        <f t="shared" si="2"/>
        <v>2049.6432000000477</v>
      </c>
      <c r="O31" s="21">
        <f t="shared" si="3"/>
        <v>73833.331200000044</v>
      </c>
    </row>
    <row r="32" spans="1:15" hidden="1" x14ac:dyDescent="0.15">
      <c r="A32" s="16"/>
      <c r="B32" s="22"/>
      <c r="C32" s="21"/>
      <c r="D32" s="26"/>
      <c r="E32" s="16"/>
      <c r="F32" s="25"/>
      <c r="G32" s="21"/>
      <c r="H32" s="26"/>
      <c r="I32" s="21"/>
      <c r="J32" s="25"/>
      <c r="K32" s="16"/>
      <c r="L32" s="21"/>
      <c r="M32" s="25"/>
      <c r="N32" s="21">
        <f t="shared" si="2"/>
        <v>2049.6432000000477</v>
      </c>
      <c r="O32" s="21">
        <f t="shared" si="3"/>
        <v>73833.331200000044</v>
      </c>
    </row>
    <row r="33" spans="1:15" hidden="1" x14ac:dyDescent="0.15">
      <c r="A33" s="16"/>
      <c r="B33" s="22"/>
      <c r="C33" s="21"/>
      <c r="D33" s="26"/>
      <c r="E33" s="16"/>
      <c r="F33" s="25"/>
      <c r="G33" s="21"/>
      <c r="H33" s="26"/>
      <c r="I33" s="21"/>
      <c r="J33" s="25"/>
      <c r="K33" s="16"/>
      <c r="L33" s="21"/>
      <c r="M33" s="25"/>
      <c r="N33" s="21">
        <f t="shared" si="2"/>
        <v>2049.6432000000477</v>
      </c>
      <c r="O33" s="21">
        <f t="shared" si="3"/>
        <v>73833.331200000044</v>
      </c>
    </row>
    <row r="34" spans="1:15" hidden="1" x14ac:dyDescent="0.15">
      <c r="A34" s="16"/>
      <c r="B34" s="22"/>
      <c r="C34" s="21"/>
      <c r="D34" s="23"/>
      <c r="E34" s="16"/>
      <c r="F34" s="25"/>
      <c r="G34" s="21"/>
      <c r="H34" s="26"/>
      <c r="I34" s="21"/>
      <c r="J34" s="25"/>
      <c r="K34" s="16"/>
      <c r="L34" s="21"/>
      <c r="M34" s="25"/>
      <c r="N34" s="21">
        <f t="shared" si="2"/>
        <v>2049.6432000000477</v>
      </c>
      <c r="O34" s="21">
        <f t="shared" si="3"/>
        <v>73833.331200000044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16"/>
      <c r="N35" s="21">
        <f t="shared" si="2"/>
        <v>2049.6432000000477</v>
      </c>
      <c r="O35" s="21">
        <f t="shared" si="3"/>
        <v>73833.331200000044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25"/>
      <c r="K36" s="16"/>
      <c r="L36" s="21"/>
      <c r="M36" s="16"/>
      <c r="N36" s="21">
        <f t="shared" si="2"/>
        <v>2049.6432000000477</v>
      </c>
      <c r="O36" s="21">
        <f t="shared" si="3"/>
        <v>73833.331200000044</v>
      </c>
    </row>
    <row r="37" spans="1:15" hidden="1" x14ac:dyDescent="0.15">
      <c r="A37" s="16"/>
      <c r="B37" s="22"/>
      <c r="C37" s="21"/>
      <c r="D37" s="26"/>
      <c r="E37" s="16"/>
      <c r="F37" s="25"/>
      <c r="G37" s="21"/>
      <c r="H37" s="26"/>
      <c r="I37" s="21"/>
      <c r="J37" s="16"/>
      <c r="K37" s="16"/>
      <c r="L37" s="21"/>
      <c r="M37" s="16"/>
      <c r="N37" s="21">
        <f t="shared" si="2"/>
        <v>2049.6432000000477</v>
      </c>
      <c r="O37" s="21">
        <f t="shared" si="3"/>
        <v>73833.331200000044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25"/>
      <c r="N38" s="21">
        <f t="shared" si="2"/>
        <v>2049.6432000000477</v>
      </c>
      <c r="O38" s="21">
        <f t="shared" si="3"/>
        <v>73833.331200000044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2049.6432000000477</v>
      </c>
      <c r="O39" s="21">
        <f t="shared" si="3"/>
        <v>73833.331200000044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2049.6432000000477</v>
      </c>
      <c r="O40" s="21">
        <f t="shared" si="3"/>
        <v>73833.331200000044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2049.6432000000477</v>
      </c>
      <c r="O41" s="21">
        <f t="shared" si="3"/>
        <v>73833.331200000044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2049.6432000000477</v>
      </c>
      <c r="O42" s="21">
        <f t="shared" si="3"/>
        <v>73833.331200000044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2049.6432000000477</v>
      </c>
      <c r="O43" s="21">
        <f t="shared" si="3"/>
        <v>73833.331200000044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2049.6432000000477</v>
      </c>
      <c r="O44" s="21">
        <f t="shared" si="3"/>
        <v>73833.331200000044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2049.6432000000477</v>
      </c>
      <c r="O45" s="21">
        <f t="shared" si="3"/>
        <v>73833.331200000044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2049.6432000000477</v>
      </c>
      <c r="O46" s="21">
        <f t="shared" si="3"/>
        <v>73833.331200000044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2049.6432000000477</v>
      </c>
      <c r="O47" s="21">
        <f t="shared" si="3"/>
        <v>73833.331200000044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2049.6432000000477</v>
      </c>
      <c r="O48" s="21">
        <f t="shared" si="3"/>
        <v>73833.331200000044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2049.6432000000477</v>
      </c>
      <c r="O49" s="21">
        <f t="shared" si="3"/>
        <v>73833.331200000044</v>
      </c>
    </row>
    <row r="50" spans="1:16" x14ac:dyDescent="0.15">
      <c r="A50" s="32"/>
      <c r="B50" s="32"/>
      <c r="C50" s="33">
        <f>SUM(C7:C42)</f>
        <v>62549.430500000039</v>
      </c>
      <c r="D50" s="32"/>
      <c r="E50" s="32"/>
      <c r="F50" s="32"/>
      <c r="G50" s="33">
        <f>SUM(G7:G48)</f>
        <v>111675.05399999999</v>
      </c>
      <c r="H50" s="34"/>
      <c r="I50" s="33">
        <f>SUM(I7:I48)</f>
        <v>25478.033300000003</v>
      </c>
      <c r="J50" s="32"/>
      <c r="K50" s="32"/>
      <c r="L50" s="33">
        <f>SUM(L9:L48)</f>
        <v>74913.119999999995</v>
      </c>
      <c r="M50" s="32"/>
      <c r="N50" s="35"/>
      <c r="O50" s="36">
        <f>C50+G50-I50-L50</f>
        <v>73833.331200000015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100391.15330000001</v>
      </c>
      <c r="M51" s="55"/>
      <c r="N51" s="47">
        <f>+N49</f>
        <v>2049.6432000000477</v>
      </c>
      <c r="O51" s="48" t="s">
        <v>811</v>
      </c>
    </row>
    <row r="52" spans="1:16" x14ac:dyDescent="0.15">
      <c r="A52" s="49"/>
      <c r="B52" s="129"/>
      <c r="C52" s="129"/>
      <c r="D52" s="129"/>
      <c r="E52" s="39"/>
      <c r="F52" s="40"/>
      <c r="G52" s="41"/>
      <c r="H52" s="42"/>
      <c r="I52" s="43"/>
      <c r="J52" s="46"/>
      <c r="K52" s="52"/>
      <c r="L52" s="46"/>
      <c r="M52" s="44"/>
      <c r="N52" s="47">
        <f>+G15</f>
        <v>39848.764999999999</v>
      </c>
      <c r="O52" s="48" t="s">
        <v>828</v>
      </c>
    </row>
    <row r="53" spans="1:16" x14ac:dyDescent="0.15">
      <c r="A53" s="38" t="s">
        <v>810</v>
      </c>
      <c r="B53" s="130" t="s">
        <v>814</v>
      </c>
      <c r="C53" s="54"/>
      <c r="D53" s="130"/>
      <c r="E53" s="39" t="s">
        <v>45</v>
      </c>
      <c r="F53" s="40">
        <v>11686824.23</v>
      </c>
      <c r="G53" s="41" t="s">
        <v>46</v>
      </c>
      <c r="H53" s="42">
        <v>41388</v>
      </c>
      <c r="I53" s="43" t="s">
        <v>47</v>
      </c>
      <c r="J53" s="52">
        <f>SUM(L10:L12)</f>
        <v>23573.790500000039</v>
      </c>
      <c r="K53" s="52"/>
      <c r="L53" s="46"/>
      <c r="M53" s="44"/>
      <c r="N53" s="47">
        <f>+G18+G19</f>
        <v>31934.922999999999</v>
      </c>
      <c r="O53" s="48" t="s">
        <v>829</v>
      </c>
    </row>
    <row r="54" spans="1:16" x14ac:dyDescent="0.15">
      <c r="A54" s="38" t="s">
        <v>811</v>
      </c>
      <c r="B54" s="130" t="s">
        <v>830</v>
      </c>
      <c r="C54" s="54"/>
      <c r="D54" s="130"/>
      <c r="E54" s="39" t="s">
        <v>45</v>
      </c>
      <c r="F54" s="40">
        <v>58166452.030000001</v>
      </c>
      <c r="G54" s="41" t="s">
        <v>46</v>
      </c>
      <c r="H54" s="42">
        <v>41404</v>
      </c>
      <c r="I54" s="43" t="s">
        <v>47</v>
      </c>
      <c r="J54" s="52">
        <f>SUM(L13:L22)</f>
        <v>51339.329499999956</v>
      </c>
      <c r="K54" s="52"/>
      <c r="L54" s="46"/>
      <c r="M54" s="44"/>
      <c r="N54" s="47"/>
      <c r="O54" s="48"/>
    </row>
    <row r="55" spans="1:16" ht="11.25" customHeight="1" thickBot="1" x14ac:dyDescent="0.2">
      <c r="A55" s="38"/>
      <c r="B55" s="129"/>
      <c r="C55" s="129"/>
      <c r="D55" s="129"/>
      <c r="E55" s="39"/>
      <c r="F55" s="40"/>
      <c r="G55" s="41"/>
      <c r="H55" s="42"/>
      <c r="I55" s="9"/>
      <c r="J55" s="62">
        <f>SUM(J53:J54)</f>
        <v>74913.119999999995</v>
      </c>
      <c r="K55" s="52"/>
      <c r="L55" s="46"/>
      <c r="M55" s="44"/>
      <c r="N55" s="47"/>
      <c r="O55" s="48"/>
    </row>
    <row r="56" spans="1:16" ht="12" thickTop="1" x14ac:dyDescent="0.15">
      <c r="A56" s="38"/>
      <c r="B56" s="129"/>
      <c r="C56" s="129"/>
      <c r="D56" s="129"/>
      <c r="E56" s="39"/>
      <c r="F56" s="40"/>
      <c r="G56" s="41"/>
      <c r="H56" s="42"/>
      <c r="I56" s="9"/>
      <c r="J56" s="52"/>
      <c r="K56" s="52"/>
      <c r="L56" s="46"/>
      <c r="M56" s="44"/>
      <c r="N56" s="36" t="s">
        <v>48</v>
      </c>
      <c r="O56" s="53">
        <f>SUM(N51:N55)</f>
        <v>73833.331200000044</v>
      </c>
    </row>
    <row r="57" spans="1:16" x14ac:dyDescent="0.15">
      <c r="A57" s="38" t="s">
        <v>49</v>
      </c>
      <c r="B57" s="49" t="s">
        <v>8</v>
      </c>
      <c r="C57" s="101" t="s">
        <v>87</v>
      </c>
      <c r="D57" s="101" t="s">
        <v>146</v>
      </c>
      <c r="E57" s="49" t="s">
        <v>51</v>
      </c>
      <c r="F57" s="49" t="s">
        <v>52</v>
      </c>
      <c r="G57" s="40" t="s">
        <v>15</v>
      </c>
      <c r="H57" s="42"/>
      <c r="I57" s="9"/>
      <c r="J57" s="52"/>
      <c r="K57" s="44"/>
      <c r="L57" s="46"/>
      <c r="M57" s="44"/>
      <c r="N57" s="46"/>
      <c r="O57" s="46">
        <f>+O50-O56</f>
        <v>0</v>
      </c>
    </row>
    <row r="58" spans="1:16" x14ac:dyDescent="0.15">
      <c r="A58" s="38" t="s">
        <v>810</v>
      </c>
      <c r="B58" s="43">
        <v>23574</v>
      </c>
      <c r="C58" s="57">
        <v>21.162299999999998</v>
      </c>
      <c r="D58" s="58">
        <f>+B58*C58</f>
        <v>498880.06019999995</v>
      </c>
      <c r="E58" s="58">
        <f>+D58*1%</f>
        <v>4988.8006019999993</v>
      </c>
      <c r="F58" s="58">
        <f>+E58*0.1</f>
        <v>498.88006019999995</v>
      </c>
      <c r="G58" s="59">
        <f>+E58+F58</f>
        <v>5487.6806621999995</v>
      </c>
      <c r="H58" s="42"/>
      <c r="I58" s="9"/>
      <c r="J58" s="52"/>
      <c r="K58" s="44"/>
      <c r="L58" s="46"/>
      <c r="M58" s="44"/>
      <c r="N58" s="46"/>
      <c r="O58" s="46"/>
    </row>
    <row r="59" spans="1:16" x14ac:dyDescent="0.15">
      <c r="A59" s="38" t="s">
        <v>811</v>
      </c>
      <c r="B59" s="43">
        <v>51339</v>
      </c>
      <c r="C59" s="57">
        <v>21.360900000000001</v>
      </c>
      <c r="D59" s="58">
        <f>+B59*C59</f>
        <v>1096647.2450999999</v>
      </c>
      <c r="E59" s="58">
        <f>+D59*1%</f>
        <v>10966.472451</v>
      </c>
      <c r="F59" s="58">
        <f>+E59*0.1</f>
        <v>1096.6472451</v>
      </c>
      <c r="G59" s="59">
        <f>+E59+F59</f>
        <v>12063.119696099999</v>
      </c>
      <c r="H59" s="42"/>
      <c r="I59" s="9"/>
      <c r="J59" s="52"/>
      <c r="K59" s="44"/>
      <c r="L59" s="46"/>
      <c r="M59" s="44"/>
      <c r="N59" s="55"/>
      <c r="O59" s="56"/>
    </row>
    <row r="60" spans="1:16" s="3" customFormat="1" ht="12" thickBot="1" x14ac:dyDescent="0.2">
      <c r="A60" s="38"/>
      <c r="B60" s="102">
        <f>SUM(B57:B59)</f>
        <v>74913</v>
      </c>
      <c r="C60" s="129"/>
      <c r="D60" s="129"/>
      <c r="E60" s="103">
        <f>SUM(E57:E59)</f>
        <v>15955.273052999999</v>
      </c>
      <c r="F60" s="103">
        <f t="shared" ref="F60:G60" si="4">SUM(F57:F59)</f>
        <v>1595.5273052999999</v>
      </c>
      <c r="G60" s="103">
        <f t="shared" si="4"/>
        <v>17550.800358299999</v>
      </c>
      <c r="H60" s="4"/>
      <c r="J60" s="52"/>
      <c r="K60" s="60"/>
      <c r="M60" s="5"/>
      <c r="P60" s="5"/>
    </row>
    <row r="61" spans="1:16" s="3" customFormat="1" ht="12" thickTop="1" x14ac:dyDescent="0.15">
      <c r="A61" s="38"/>
      <c r="B61" s="43"/>
      <c r="C61" s="57"/>
      <c r="D61" s="58"/>
      <c r="E61" s="58"/>
      <c r="F61" s="58"/>
      <c r="G61" s="59"/>
      <c r="H61" s="4"/>
      <c r="J61" s="5"/>
      <c r="K61" s="60"/>
      <c r="M61" s="5"/>
      <c r="P61" s="5"/>
    </row>
    <row r="62" spans="1:16" s="3" customFormat="1" x14ac:dyDescent="0.15">
      <c r="A62" s="5"/>
      <c r="B62" s="2"/>
      <c r="D62" s="4"/>
      <c r="E62" s="4"/>
      <c r="F62" s="5"/>
      <c r="H62" s="4"/>
      <c r="J62" s="5"/>
      <c r="K62" s="4"/>
      <c r="M62" s="5"/>
      <c r="P62" s="5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115" zoomScaleNormal="115" workbookViewId="0">
      <pane ySplit="6" topLeftCell="A34" activePane="bottomLeft" state="frozen"/>
      <selection pane="bottomLeft" activeCell="C72" sqref="C72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2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4" width="10.125" style="3" bestFit="1" customWidth="1"/>
    <col min="15" max="15" width="11.7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786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783</v>
      </c>
      <c r="B7" s="17"/>
      <c r="C7" s="18">
        <v>56622.351600000009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56622.351600000009</v>
      </c>
      <c r="O7" s="18">
        <f>+C50</f>
        <v>72523.152600000001</v>
      </c>
    </row>
    <row r="8" spans="1:15" x14ac:dyDescent="0.15">
      <c r="A8" s="16" t="s">
        <v>812</v>
      </c>
      <c r="B8" s="22"/>
      <c r="C8" s="21">
        <v>15900.800999999999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56622.351600000009</v>
      </c>
      <c r="O8" s="21">
        <f t="shared" ref="O8" si="0">O7+G8-I8-L8</f>
        <v>72523.152600000001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9" si="1">+N8-I9-L9</f>
        <v>56622.351600000009</v>
      </c>
      <c r="O9" s="21">
        <f t="shared" ref="O9:O49" si="2">O8+G9-I9-L9</f>
        <v>72523.152600000001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787</v>
      </c>
      <c r="I10" s="21">
        <v>4870.17</v>
      </c>
      <c r="J10" s="16" t="s">
        <v>783</v>
      </c>
      <c r="K10" s="16"/>
      <c r="L10" s="21"/>
      <c r="M10" s="27"/>
      <c r="N10" s="21">
        <f t="shared" si="1"/>
        <v>51752.181600000011</v>
      </c>
      <c r="O10" s="21">
        <f t="shared" si="2"/>
        <v>67652.982600000003</v>
      </c>
    </row>
    <row r="11" spans="1:15" x14ac:dyDescent="0.15">
      <c r="A11" s="16"/>
      <c r="B11" s="22"/>
      <c r="C11" s="21"/>
      <c r="D11" s="26"/>
      <c r="E11" s="16"/>
      <c r="F11" s="16"/>
      <c r="G11" s="21"/>
      <c r="H11" s="26" t="s">
        <v>788</v>
      </c>
      <c r="I11" s="21">
        <v>3370.11</v>
      </c>
      <c r="J11" s="16" t="s">
        <v>783</v>
      </c>
      <c r="K11" s="16"/>
      <c r="L11" s="21">
        <v>13271.38</v>
      </c>
      <c r="M11" s="16" t="s">
        <v>783</v>
      </c>
      <c r="N11" s="21">
        <f t="shared" si="1"/>
        <v>35110.691600000013</v>
      </c>
      <c r="O11" s="21">
        <f t="shared" si="2"/>
        <v>51011.492600000005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 t="s">
        <v>789</v>
      </c>
      <c r="I12" s="21">
        <v>5616.1129000000001</v>
      </c>
      <c r="J12" s="16" t="s">
        <v>783</v>
      </c>
      <c r="K12" s="16"/>
      <c r="L12" s="21"/>
      <c r="M12" s="16"/>
      <c r="N12" s="21">
        <f t="shared" si="1"/>
        <v>29494.578700000013</v>
      </c>
      <c r="O12" s="21">
        <f t="shared" si="2"/>
        <v>45395.379700000005</v>
      </c>
    </row>
    <row r="13" spans="1:15" x14ac:dyDescent="0.15">
      <c r="A13" s="16"/>
      <c r="B13" s="22"/>
      <c r="C13" s="21"/>
      <c r="D13" s="23" t="s">
        <v>805</v>
      </c>
      <c r="E13" s="16" t="s">
        <v>32</v>
      </c>
      <c r="F13" s="25" t="s">
        <v>812</v>
      </c>
      <c r="G13" s="21">
        <v>15906.781000000001</v>
      </c>
      <c r="H13" s="23" t="s">
        <v>805</v>
      </c>
      <c r="I13" s="21"/>
      <c r="J13" s="16"/>
      <c r="K13" s="16"/>
      <c r="L13" s="21"/>
      <c r="M13" s="16"/>
      <c r="N13" s="21">
        <f t="shared" si="1"/>
        <v>29494.578700000013</v>
      </c>
      <c r="O13" s="21">
        <f t="shared" si="2"/>
        <v>61302.160700000008</v>
      </c>
    </row>
    <row r="14" spans="1:15" x14ac:dyDescent="0.15">
      <c r="A14" s="16"/>
      <c r="B14" s="22"/>
      <c r="C14" s="21"/>
      <c r="D14" s="23" t="s">
        <v>806</v>
      </c>
      <c r="E14" s="16" t="s">
        <v>32</v>
      </c>
      <c r="F14" s="25" t="s">
        <v>812</v>
      </c>
      <c r="G14" s="21">
        <v>15910.733</v>
      </c>
      <c r="H14" s="23" t="s">
        <v>806</v>
      </c>
      <c r="I14" s="21"/>
      <c r="J14" s="16"/>
      <c r="K14" s="16"/>
      <c r="L14" s="21"/>
      <c r="M14" s="16"/>
      <c r="N14" s="21">
        <f t="shared" si="1"/>
        <v>29494.578700000013</v>
      </c>
      <c r="O14" s="21">
        <f t="shared" si="2"/>
        <v>77212.893700000015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3" t="s">
        <v>790</v>
      </c>
      <c r="I15" s="21">
        <v>9899.9500000000007</v>
      </c>
      <c r="J15" s="16" t="s">
        <v>783</v>
      </c>
      <c r="K15" s="16"/>
      <c r="L15" s="21"/>
      <c r="M15" s="16"/>
      <c r="N15" s="21">
        <f t="shared" si="1"/>
        <v>19594.628700000012</v>
      </c>
      <c r="O15" s="21">
        <f t="shared" si="2"/>
        <v>67312.943700000018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3" t="s">
        <v>791</v>
      </c>
      <c r="I16" s="21">
        <v>3670.05</v>
      </c>
      <c r="J16" s="16" t="s">
        <v>783</v>
      </c>
      <c r="K16" s="16"/>
      <c r="L16" s="21">
        <v>12964.51</v>
      </c>
      <c r="M16" s="16" t="s">
        <v>783</v>
      </c>
      <c r="N16" s="21">
        <f t="shared" si="1"/>
        <v>2960.0687000000125</v>
      </c>
      <c r="O16" s="21">
        <f t="shared" si="2"/>
        <v>50678.383700000013</v>
      </c>
    </row>
    <row r="17" spans="1:15" x14ac:dyDescent="0.15">
      <c r="A17" s="16"/>
      <c r="B17" s="22"/>
      <c r="C17" s="21"/>
      <c r="D17" s="26" t="s">
        <v>792</v>
      </c>
      <c r="E17" s="16" t="s">
        <v>32</v>
      </c>
      <c r="F17" s="25" t="s">
        <v>812</v>
      </c>
      <c r="G17" s="21">
        <v>39858.936999999998</v>
      </c>
      <c r="H17" s="26" t="s">
        <v>792</v>
      </c>
      <c r="I17" s="21">
        <v>2960.0687000000125</v>
      </c>
      <c r="J17" s="16" t="s">
        <v>783</v>
      </c>
      <c r="K17" s="16"/>
      <c r="L17" s="21"/>
      <c r="M17" s="16"/>
      <c r="N17" s="21">
        <f t="shared" si="1"/>
        <v>0</v>
      </c>
      <c r="O17" s="21">
        <f t="shared" si="2"/>
        <v>87577.251999999993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792</v>
      </c>
      <c r="I18" s="21">
        <v>2345.0412999999899</v>
      </c>
      <c r="J18" s="25" t="s">
        <v>812</v>
      </c>
      <c r="K18" s="16"/>
      <c r="L18" s="21"/>
      <c r="M18" s="16"/>
      <c r="N18" s="21">
        <f>C8+G13+G14+G17+G20+N17-I18-L18</f>
        <v>101182.24270000003</v>
      </c>
      <c r="O18" s="21">
        <f t="shared" si="2"/>
        <v>85232.210699999996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793</v>
      </c>
      <c r="I19" s="21">
        <v>4598.72</v>
      </c>
      <c r="J19" s="25" t="s">
        <v>812</v>
      </c>
      <c r="K19" s="16"/>
      <c r="L19" s="21"/>
      <c r="M19" s="16"/>
      <c r="N19" s="21">
        <f t="shared" si="1"/>
        <v>96583.52270000003</v>
      </c>
      <c r="O19" s="21">
        <f t="shared" si="2"/>
        <v>80633.490699999995</v>
      </c>
    </row>
    <row r="20" spans="1:15" x14ac:dyDescent="0.15">
      <c r="A20" s="16"/>
      <c r="B20" s="22"/>
      <c r="C20" s="21"/>
      <c r="D20" s="26" t="s">
        <v>807</v>
      </c>
      <c r="E20" s="16" t="s">
        <v>32</v>
      </c>
      <c r="F20" s="25" t="s">
        <v>812</v>
      </c>
      <c r="G20" s="21">
        <v>15950.031999999999</v>
      </c>
      <c r="H20" s="26" t="s">
        <v>807</v>
      </c>
      <c r="I20" s="21"/>
      <c r="J20" s="16"/>
      <c r="K20" s="16"/>
      <c r="L20" s="21"/>
      <c r="M20" s="16"/>
      <c r="N20" s="21">
        <f t="shared" si="1"/>
        <v>96583.52270000003</v>
      </c>
      <c r="O20" s="21">
        <f t="shared" si="2"/>
        <v>96583.522700000001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794</v>
      </c>
      <c r="I21" s="21">
        <v>2399.37</v>
      </c>
      <c r="J21" s="25" t="s">
        <v>812</v>
      </c>
      <c r="K21" s="16"/>
      <c r="L21" s="21"/>
      <c r="M21" s="16"/>
      <c r="N21" s="21">
        <f t="shared" si="1"/>
        <v>94184.152700000035</v>
      </c>
      <c r="O21" s="21">
        <f t="shared" si="2"/>
        <v>94184.152700000006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795</v>
      </c>
      <c r="I22" s="21">
        <v>3468.55</v>
      </c>
      <c r="J22" s="25" t="s">
        <v>812</v>
      </c>
      <c r="K22" s="16"/>
      <c r="L22" s="21">
        <v>11683</v>
      </c>
      <c r="M22" s="25" t="s">
        <v>812</v>
      </c>
      <c r="N22" s="21">
        <f t="shared" si="1"/>
        <v>79032.602700000032</v>
      </c>
      <c r="O22" s="21">
        <f t="shared" si="2"/>
        <v>79032.602700000003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795</v>
      </c>
      <c r="I23" s="21"/>
      <c r="J23" s="16"/>
      <c r="K23" s="16"/>
      <c r="L23" s="21">
        <v>12339</v>
      </c>
      <c r="M23" s="25" t="s">
        <v>812</v>
      </c>
      <c r="N23" s="21">
        <f t="shared" si="1"/>
        <v>66693.602700000032</v>
      </c>
      <c r="O23" s="21">
        <f t="shared" si="2"/>
        <v>66693.602700000003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796</v>
      </c>
      <c r="I24" s="21">
        <v>3798.67</v>
      </c>
      <c r="J24" s="25" t="s">
        <v>812</v>
      </c>
      <c r="K24" s="16"/>
      <c r="L24" s="21"/>
      <c r="M24" s="16"/>
      <c r="N24" s="21">
        <f t="shared" si="1"/>
        <v>62894.932700000034</v>
      </c>
      <c r="O24" s="21">
        <f t="shared" si="2"/>
        <v>62894.932700000005</v>
      </c>
    </row>
    <row r="25" spans="1:15" x14ac:dyDescent="0.15">
      <c r="A25" s="16"/>
      <c r="B25" s="22"/>
      <c r="C25" s="21"/>
      <c r="D25" s="26" t="s">
        <v>808</v>
      </c>
      <c r="E25" s="16" t="s">
        <v>32</v>
      </c>
      <c r="F25" s="25" t="s">
        <v>810</v>
      </c>
      <c r="G25" s="21">
        <v>15935.893</v>
      </c>
      <c r="H25" s="26" t="s">
        <v>808</v>
      </c>
      <c r="I25" s="21">
        <v>4829.1846000000005</v>
      </c>
      <c r="J25" s="25" t="s">
        <v>812</v>
      </c>
      <c r="K25" s="16"/>
      <c r="L25" s="21"/>
      <c r="M25" s="16"/>
      <c r="N25" s="21">
        <f t="shared" si="1"/>
        <v>58065.748100000033</v>
      </c>
      <c r="O25" s="21">
        <f t="shared" si="2"/>
        <v>74001.641100000008</v>
      </c>
    </row>
    <row r="26" spans="1:15" x14ac:dyDescent="0.15">
      <c r="A26" s="16"/>
      <c r="B26" s="22"/>
      <c r="C26" s="21"/>
      <c r="D26" s="26" t="s">
        <v>797</v>
      </c>
      <c r="E26" s="16" t="s">
        <v>32</v>
      </c>
      <c r="F26" s="25" t="s">
        <v>810</v>
      </c>
      <c r="G26" s="21">
        <v>15869.273999999999</v>
      </c>
      <c r="H26" s="26" t="s">
        <v>797</v>
      </c>
      <c r="I26" s="21">
        <v>4829.1846000000005</v>
      </c>
      <c r="J26" s="25" t="s">
        <v>812</v>
      </c>
      <c r="K26" s="16"/>
      <c r="L26" s="21"/>
      <c r="M26" s="16"/>
      <c r="N26" s="21">
        <f t="shared" si="1"/>
        <v>53236.563500000033</v>
      </c>
      <c r="O26" s="21">
        <f t="shared" si="2"/>
        <v>85041.730500000005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798</v>
      </c>
      <c r="I27" s="21">
        <v>3470.06</v>
      </c>
      <c r="J27" s="25" t="s">
        <v>812</v>
      </c>
      <c r="K27" s="16"/>
      <c r="L27" s="21">
        <v>12814.74</v>
      </c>
      <c r="M27" s="25" t="s">
        <v>812</v>
      </c>
      <c r="N27" s="21">
        <f t="shared" si="1"/>
        <v>36951.763500000037</v>
      </c>
      <c r="O27" s="21">
        <f t="shared" si="2"/>
        <v>68756.930500000002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799</v>
      </c>
      <c r="I28" s="21">
        <v>3309.97</v>
      </c>
      <c r="J28" s="25" t="s">
        <v>812</v>
      </c>
      <c r="K28" s="16"/>
      <c r="L28" s="21"/>
      <c r="M28" s="16"/>
      <c r="N28" s="21">
        <f t="shared" si="1"/>
        <v>33641.793500000036</v>
      </c>
      <c r="O28" s="21">
        <f t="shared" si="2"/>
        <v>65446.960500000001</v>
      </c>
    </row>
    <row r="29" spans="1:15" x14ac:dyDescent="0.15">
      <c r="A29" s="16"/>
      <c r="B29" s="22"/>
      <c r="C29" s="21"/>
      <c r="D29" s="26"/>
      <c r="E29" s="16"/>
      <c r="F29" s="16"/>
      <c r="G29" s="21"/>
      <c r="H29" s="26" t="s">
        <v>800</v>
      </c>
      <c r="I29" s="21">
        <v>669.86</v>
      </c>
      <c r="J29" s="25" t="s">
        <v>812</v>
      </c>
      <c r="K29" s="16"/>
      <c r="L29" s="21"/>
      <c r="M29" s="16"/>
      <c r="N29" s="21">
        <f t="shared" si="1"/>
        <v>32971.933500000036</v>
      </c>
      <c r="O29" s="21">
        <f t="shared" si="2"/>
        <v>64777.1005</v>
      </c>
    </row>
    <row r="30" spans="1:15" x14ac:dyDescent="0.15">
      <c r="A30" s="16"/>
      <c r="B30" s="22"/>
      <c r="C30" s="21"/>
      <c r="D30" s="26"/>
      <c r="E30" s="16"/>
      <c r="F30" s="16"/>
      <c r="G30" s="21"/>
      <c r="H30" s="26" t="s">
        <v>801</v>
      </c>
      <c r="I30" s="21">
        <v>3028.46</v>
      </c>
      <c r="J30" s="25" t="s">
        <v>812</v>
      </c>
      <c r="K30" s="16"/>
      <c r="L30" s="21">
        <v>12005.65</v>
      </c>
      <c r="M30" s="25" t="s">
        <v>812</v>
      </c>
      <c r="N30" s="21">
        <f t="shared" si="1"/>
        <v>17937.823500000035</v>
      </c>
      <c r="O30" s="21">
        <f t="shared" si="2"/>
        <v>49742.9905</v>
      </c>
    </row>
    <row r="31" spans="1:15" x14ac:dyDescent="0.15">
      <c r="A31" s="16"/>
      <c r="B31" s="22"/>
      <c r="C31" s="21"/>
      <c r="D31" s="26"/>
      <c r="E31" s="16"/>
      <c r="F31" s="16"/>
      <c r="G31" s="21"/>
      <c r="H31" s="26" t="s">
        <v>802</v>
      </c>
      <c r="I31" s="21">
        <v>1238.25</v>
      </c>
      <c r="J31" s="25" t="s">
        <v>812</v>
      </c>
      <c r="K31" s="16"/>
      <c r="L31" s="21"/>
      <c r="M31" s="16"/>
      <c r="N31" s="21">
        <f t="shared" si="1"/>
        <v>16699.573500000035</v>
      </c>
      <c r="O31" s="21">
        <f t="shared" si="2"/>
        <v>48504.7405</v>
      </c>
    </row>
    <row r="32" spans="1:15" x14ac:dyDescent="0.15">
      <c r="A32" s="16"/>
      <c r="B32" s="22"/>
      <c r="C32" s="21"/>
      <c r="D32" s="26" t="s">
        <v>809</v>
      </c>
      <c r="E32" s="16" t="s">
        <v>32</v>
      </c>
      <c r="F32" s="25" t="s">
        <v>811</v>
      </c>
      <c r="G32" s="21">
        <v>31862.93</v>
      </c>
      <c r="H32" s="26" t="s">
        <v>809</v>
      </c>
      <c r="I32" s="21"/>
      <c r="J32" s="25"/>
      <c r="K32" s="16"/>
      <c r="L32" s="21"/>
      <c r="M32" s="25"/>
      <c r="N32" s="21">
        <f t="shared" si="1"/>
        <v>16699.573500000035</v>
      </c>
      <c r="O32" s="21">
        <f t="shared" si="2"/>
        <v>80367.670500000007</v>
      </c>
    </row>
    <row r="33" spans="1:15" x14ac:dyDescent="0.15">
      <c r="A33" s="16"/>
      <c r="B33" s="22"/>
      <c r="C33" s="21"/>
      <c r="D33" s="26"/>
      <c r="E33" s="16"/>
      <c r="F33" s="25"/>
      <c r="G33" s="21"/>
      <c r="H33" s="26" t="s">
        <v>803</v>
      </c>
      <c r="I33" s="21">
        <v>2791.73</v>
      </c>
      <c r="J33" s="25" t="s">
        <v>812</v>
      </c>
      <c r="K33" s="16"/>
      <c r="L33" s="21">
        <v>11063.14</v>
      </c>
      <c r="M33" s="25" t="s">
        <v>812</v>
      </c>
      <c r="N33" s="21">
        <f t="shared" si="1"/>
        <v>2844.703500000036</v>
      </c>
      <c r="O33" s="21">
        <f t="shared" si="2"/>
        <v>66512.800500000012</v>
      </c>
    </row>
    <row r="34" spans="1:15" x14ac:dyDescent="0.15">
      <c r="A34" s="16"/>
      <c r="B34" s="22"/>
      <c r="C34" s="21"/>
      <c r="D34" s="23"/>
      <c r="E34" s="16"/>
      <c r="F34" s="25"/>
      <c r="G34" s="21"/>
      <c r="H34" s="26" t="s">
        <v>803</v>
      </c>
      <c r="I34" s="21"/>
      <c r="J34" s="25"/>
      <c r="K34" s="16"/>
      <c r="L34" s="21">
        <v>2844.703500000036</v>
      </c>
      <c r="M34" s="25" t="s">
        <v>812</v>
      </c>
      <c r="N34" s="21">
        <f t="shared" si="1"/>
        <v>0</v>
      </c>
      <c r="O34" s="21">
        <f t="shared" si="2"/>
        <v>63668.09699999998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6" t="s">
        <v>803</v>
      </c>
      <c r="I35" s="21"/>
      <c r="J35" s="25"/>
      <c r="K35" s="16"/>
      <c r="L35" s="21">
        <v>852.666499999964</v>
      </c>
      <c r="M35" s="16" t="s">
        <v>810</v>
      </c>
      <c r="N35" s="21">
        <f>G25+G26+N34-I35-L35</f>
        <v>30952.500500000038</v>
      </c>
      <c r="O35" s="21">
        <f t="shared" si="2"/>
        <v>62815.430500000017</v>
      </c>
    </row>
    <row r="36" spans="1:15" x14ac:dyDescent="0.15">
      <c r="A36" s="16"/>
      <c r="B36" s="22"/>
      <c r="C36" s="21"/>
      <c r="D36" s="26"/>
      <c r="E36" s="16"/>
      <c r="F36" s="25"/>
      <c r="G36" s="21"/>
      <c r="H36" s="26" t="s">
        <v>804</v>
      </c>
      <c r="I36" s="21">
        <v>266</v>
      </c>
      <c r="J36" s="25" t="s">
        <v>810</v>
      </c>
      <c r="K36" s="16"/>
      <c r="L36" s="21"/>
      <c r="M36" s="16"/>
      <c r="N36" s="21">
        <f t="shared" si="1"/>
        <v>30686.500500000038</v>
      </c>
      <c r="O36" s="21">
        <f t="shared" si="2"/>
        <v>62549.430500000017</v>
      </c>
    </row>
    <row r="37" spans="1:15" hidden="1" x14ac:dyDescent="0.15">
      <c r="A37" s="16"/>
      <c r="B37" s="22"/>
      <c r="C37" s="21"/>
      <c r="D37" s="26"/>
      <c r="E37" s="16"/>
      <c r="F37" s="25"/>
      <c r="G37" s="21"/>
      <c r="H37" s="26"/>
      <c r="I37" s="21"/>
      <c r="J37" s="16"/>
      <c r="K37" s="16"/>
      <c r="L37" s="21"/>
      <c r="M37" s="16"/>
      <c r="N37" s="21">
        <f t="shared" si="1"/>
        <v>30686.500500000038</v>
      </c>
      <c r="O37" s="21">
        <f t="shared" si="2"/>
        <v>62549.430500000017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25"/>
      <c r="N38" s="21">
        <f t="shared" si="1"/>
        <v>30686.500500000038</v>
      </c>
      <c r="O38" s="21">
        <f t="shared" si="2"/>
        <v>62549.430500000017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1"/>
        <v>30686.500500000038</v>
      </c>
      <c r="O39" s="21">
        <f t="shared" si="2"/>
        <v>62549.430500000017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1"/>
        <v>30686.500500000038</v>
      </c>
      <c r="O40" s="21">
        <f t="shared" si="2"/>
        <v>62549.430500000017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1"/>
        <v>30686.500500000038</v>
      </c>
      <c r="O41" s="21">
        <f t="shared" si="2"/>
        <v>62549.430500000017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1"/>
        <v>30686.500500000038</v>
      </c>
      <c r="O42" s="21">
        <f t="shared" si="2"/>
        <v>62549.430500000017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1"/>
        <v>30686.500500000038</v>
      </c>
      <c r="O43" s="21">
        <f t="shared" si="2"/>
        <v>62549.430500000017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1"/>
        <v>30686.500500000038</v>
      </c>
      <c r="O44" s="21">
        <f t="shared" si="2"/>
        <v>62549.430500000017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1"/>
        <v>30686.500500000038</v>
      </c>
      <c r="O45" s="21">
        <f t="shared" si="2"/>
        <v>62549.430500000017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1"/>
        <v>30686.500500000038</v>
      </c>
      <c r="O46" s="21">
        <f t="shared" si="2"/>
        <v>62549.430500000017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1"/>
        <v>30686.500500000038</v>
      </c>
      <c r="O47" s="21">
        <f t="shared" si="2"/>
        <v>62549.430500000017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1"/>
        <v>30686.500500000038</v>
      </c>
      <c r="O48" s="21">
        <f t="shared" si="2"/>
        <v>62549.430500000017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1"/>
        <v>30686.500500000038</v>
      </c>
      <c r="O49" s="21">
        <f t="shared" si="2"/>
        <v>62549.430500000017</v>
      </c>
    </row>
    <row r="50" spans="1:16" x14ac:dyDescent="0.15">
      <c r="A50" s="32"/>
      <c r="B50" s="32"/>
      <c r="C50" s="33">
        <f>SUM(C7:C42)</f>
        <v>72523.152600000001</v>
      </c>
      <c r="D50" s="32"/>
      <c r="E50" s="32"/>
      <c r="F50" s="32"/>
      <c r="G50" s="33">
        <f>SUM(G7:G48)</f>
        <v>151294.58000000002</v>
      </c>
      <c r="H50" s="34"/>
      <c r="I50" s="33">
        <f>SUM(I7:I48)</f>
        <v>71429.512100000007</v>
      </c>
      <c r="J50" s="32"/>
      <c r="K50" s="32"/>
      <c r="L50" s="33">
        <f>SUM(L9:L48)</f>
        <v>89838.79</v>
      </c>
      <c r="M50" s="32"/>
      <c r="N50" s="35"/>
      <c r="O50" s="36">
        <f>C50+G50-I50-L50</f>
        <v>62549.430500000002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>
        <f>+G50-'[1]รับ 0513'!$D$26</f>
        <v>0</v>
      </c>
      <c r="H51" s="42"/>
      <c r="I51" s="43"/>
      <c r="J51" s="44"/>
      <c r="K51" s="45" t="s">
        <v>44</v>
      </c>
      <c r="L51" s="46">
        <f>+L50+I50</f>
        <v>161268.3021</v>
      </c>
      <c r="M51" s="55"/>
      <c r="N51" s="47">
        <f>+N49</f>
        <v>30686.500500000038</v>
      </c>
      <c r="O51" s="48" t="s">
        <v>810</v>
      </c>
    </row>
    <row r="52" spans="1:16" x14ac:dyDescent="0.15">
      <c r="A52" s="49"/>
      <c r="B52" s="127"/>
      <c r="C52" s="127"/>
      <c r="D52" s="127"/>
      <c r="E52" s="39"/>
      <c r="F52" s="40"/>
      <c r="G52" s="41"/>
      <c r="H52" s="42"/>
      <c r="I52" s="43"/>
      <c r="J52" s="46"/>
      <c r="K52" s="52"/>
      <c r="L52" s="46"/>
      <c r="M52" s="44"/>
      <c r="N52" s="47">
        <f>+G32</f>
        <v>31862.93</v>
      </c>
      <c r="O52" s="48" t="s">
        <v>811</v>
      </c>
    </row>
    <row r="53" spans="1:16" x14ac:dyDescent="0.15">
      <c r="A53" s="38" t="s">
        <v>783</v>
      </c>
      <c r="B53" s="128" t="s">
        <v>784</v>
      </c>
      <c r="C53" s="54"/>
      <c r="D53" s="128"/>
      <c r="E53" s="39" t="s">
        <v>45</v>
      </c>
      <c r="F53" s="40">
        <v>50092202.130000003</v>
      </c>
      <c r="G53" s="41" t="s">
        <v>46</v>
      </c>
      <c r="H53" s="42">
        <v>41365</v>
      </c>
      <c r="I53" s="43" t="s">
        <v>47</v>
      </c>
      <c r="J53" s="52">
        <v>26235.89</v>
      </c>
      <c r="K53" s="52"/>
      <c r="L53" s="46"/>
      <c r="M53" s="44"/>
      <c r="N53" s="47"/>
      <c r="O53" s="48"/>
    </row>
    <row r="54" spans="1:16" x14ac:dyDescent="0.15">
      <c r="A54" s="38" t="s">
        <v>812</v>
      </c>
      <c r="B54" s="128" t="s">
        <v>813</v>
      </c>
      <c r="C54" s="54"/>
      <c r="D54" s="128"/>
      <c r="E54" s="39" t="s">
        <v>45</v>
      </c>
      <c r="F54" s="40">
        <v>29052177.030000001</v>
      </c>
      <c r="G54" s="41" t="s">
        <v>46</v>
      </c>
      <c r="H54" s="42">
        <v>41381</v>
      </c>
      <c r="I54" s="43" t="s">
        <v>47</v>
      </c>
      <c r="J54" s="52">
        <v>62750.233500000031</v>
      </c>
      <c r="K54" s="52"/>
      <c r="L54" s="46"/>
      <c r="M54" s="44"/>
      <c r="N54" s="47"/>
      <c r="O54" s="48"/>
    </row>
    <row r="55" spans="1:16" ht="11.25" customHeight="1" x14ac:dyDescent="0.15">
      <c r="A55" s="38" t="s">
        <v>810</v>
      </c>
      <c r="B55" s="128" t="s">
        <v>814</v>
      </c>
      <c r="C55" s="54"/>
      <c r="D55" s="128"/>
      <c r="E55" s="39" t="s">
        <v>45</v>
      </c>
      <c r="F55" s="40">
        <v>11686824.23</v>
      </c>
      <c r="G55" s="41" t="s">
        <v>46</v>
      </c>
      <c r="H55" s="42">
        <v>41388</v>
      </c>
      <c r="I55" s="43" t="s">
        <v>47</v>
      </c>
      <c r="J55" s="52">
        <v>852.666499999964</v>
      </c>
      <c r="K55" s="52"/>
      <c r="L55" s="46"/>
      <c r="M55" s="44"/>
      <c r="N55" s="47"/>
      <c r="O55" s="48"/>
    </row>
    <row r="56" spans="1:16" ht="12" thickBot="1" x14ac:dyDescent="0.2">
      <c r="A56" s="38"/>
      <c r="B56" s="127"/>
      <c r="C56" s="127"/>
      <c r="D56" s="127"/>
      <c r="E56" s="39"/>
      <c r="F56" s="40"/>
      <c r="G56" s="41"/>
      <c r="H56" s="42"/>
      <c r="I56" s="9"/>
      <c r="J56" s="62">
        <f>SUM(J53:J55)</f>
        <v>89838.79</v>
      </c>
      <c r="K56" s="52"/>
      <c r="L56" s="46"/>
      <c r="M56" s="44"/>
      <c r="N56" s="36" t="s">
        <v>48</v>
      </c>
      <c r="O56" s="53">
        <f>SUM(N51:N55)</f>
        <v>62549.430500000039</v>
      </c>
    </row>
    <row r="57" spans="1:16" ht="12" thickTop="1" x14ac:dyDescent="0.15">
      <c r="A57" s="38"/>
      <c r="B57" s="127"/>
      <c r="C57" s="127"/>
      <c r="D57" s="127"/>
      <c r="E57" s="39"/>
      <c r="F57" s="40"/>
      <c r="G57" s="41"/>
      <c r="H57" s="42"/>
      <c r="I57" s="9"/>
      <c r="J57" s="52"/>
      <c r="K57" s="44"/>
      <c r="L57" s="46"/>
      <c r="M57" s="44"/>
      <c r="N57" s="46"/>
      <c r="O57" s="46">
        <f>+O50-O56</f>
        <v>0</v>
      </c>
    </row>
    <row r="58" spans="1:16" x14ac:dyDescent="0.15">
      <c r="A58" s="38" t="s">
        <v>49</v>
      </c>
      <c r="B58" s="49" t="s">
        <v>8</v>
      </c>
      <c r="C58" s="101" t="s">
        <v>87</v>
      </c>
      <c r="D58" s="101" t="s">
        <v>146</v>
      </c>
      <c r="E58" s="49" t="s">
        <v>51</v>
      </c>
      <c r="F58" s="49" t="s">
        <v>52</v>
      </c>
      <c r="G58" s="40" t="s">
        <v>15</v>
      </c>
      <c r="H58" s="42"/>
      <c r="I58" s="9"/>
      <c r="J58" s="52"/>
      <c r="K58" s="44"/>
      <c r="L58" s="46"/>
      <c r="M58" s="44"/>
      <c r="N58" s="46"/>
      <c r="O58" s="46"/>
    </row>
    <row r="59" spans="1:16" x14ac:dyDescent="0.15">
      <c r="A59" s="38" t="s">
        <v>783</v>
      </c>
      <c r="B59" s="43">
        <v>26236</v>
      </c>
      <c r="C59" s="57">
        <v>22.487400000000001</v>
      </c>
      <c r="D59" s="58">
        <f>+B59*C59</f>
        <v>589979.4264</v>
      </c>
      <c r="E59" s="58">
        <f>+D59*1%</f>
        <v>5899.7942640000001</v>
      </c>
      <c r="F59" s="58">
        <f>+E59*0.1</f>
        <v>589.97942640000008</v>
      </c>
      <c r="G59" s="59">
        <f>+E59+F59</f>
        <v>6489.7736904000003</v>
      </c>
      <c r="H59" s="42"/>
      <c r="I59" s="9"/>
      <c r="J59" s="52"/>
      <c r="K59" s="44"/>
      <c r="L59" s="46"/>
      <c r="M59" s="44"/>
      <c r="N59" s="55"/>
      <c r="O59" s="56"/>
    </row>
    <row r="60" spans="1:16" s="3" customFormat="1" x14ac:dyDescent="0.15">
      <c r="A60" s="38" t="s">
        <v>812</v>
      </c>
      <c r="B60" s="43">
        <v>62750</v>
      </c>
      <c r="C60" s="57">
        <v>22.423500000000001</v>
      </c>
      <c r="D60" s="58">
        <f>+B60*C60</f>
        <v>1407074.625</v>
      </c>
      <c r="E60" s="58">
        <f>+D60*1%</f>
        <v>14070.74625</v>
      </c>
      <c r="F60" s="58">
        <f>+E60*0.1</f>
        <v>1407.0746250000002</v>
      </c>
      <c r="G60" s="59">
        <f>+E60+F60</f>
        <v>15477.820875000001</v>
      </c>
      <c r="H60" s="42"/>
      <c r="I60" s="9"/>
      <c r="J60" s="52"/>
      <c r="K60" s="60"/>
      <c r="M60" s="5"/>
      <c r="P60" s="5"/>
    </row>
    <row r="61" spans="1:16" s="3" customFormat="1" x14ac:dyDescent="0.15">
      <c r="A61" s="38" t="s">
        <v>810</v>
      </c>
      <c r="B61" s="43">
        <v>853</v>
      </c>
      <c r="C61" s="57">
        <v>21.162299999999998</v>
      </c>
      <c r="D61" s="58">
        <f>+B61*C61</f>
        <v>18051.441899999998</v>
      </c>
      <c r="E61" s="58">
        <f>+D61*1%</f>
        <v>180.51441899999998</v>
      </c>
      <c r="F61" s="58">
        <f>+E61*0.1</f>
        <v>18.051441899999997</v>
      </c>
      <c r="G61" s="59">
        <f>+E61+F61</f>
        <v>198.56586089999996</v>
      </c>
      <c r="H61" s="42"/>
      <c r="I61" s="9"/>
      <c r="J61" s="52"/>
      <c r="K61" s="60"/>
      <c r="M61" s="5"/>
      <c r="P61" s="5"/>
    </row>
    <row r="62" spans="1:16" s="3" customFormat="1" ht="12" thickBot="1" x14ac:dyDescent="0.2">
      <c r="A62" s="38"/>
      <c r="B62" s="102">
        <f>SUM(B59:B61)</f>
        <v>89839</v>
      </c>
      <c r="C62" s="127"/>
      <c r="D62" s="127"/>
      <c r="E62" s="103">
        <f>SUM(E59:E61)</f>
        <v>20151.054932999999</v>
      </c>
      <c r="F62" s="103">
        <f t="shared" ref="F62:G62" si="3">SUM(F59:F61)</f>
        <v>2015.1054933000005</v>
      </c>
      <c r="G62" s="103">
        <f t="shared" si="3"/>
        <v>22166.160426300001</v>
      </c>
      <c r="H62" s="4"/>
      <c r="J62" s="5"/>
      <c r="K62" s="4"/>
      <c r="M62" s="5"/>
      <c r="P62" s="5"/>
    </row>
    <row r="63" spans="1:16" ht="12" thickTop="1" x14ac:dyDescent="0.15">
      <c r="A63" s="38"/>
      <c r="B63" s="43"/>
      <c r="C63" s="57"/>
      <c r="D63" s="58"/>
      <c r="E63" s="58"/>
      <c r="F63" s="58"/>
      <c r="G63" s="59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E1" zoomScale="130" zoomScaleNormal="130" workbookViewId="0">
      <pane ySplit="6" topLeftCell="A22" activePane="bottomLeft" state="frozen"/>
      <selection pane="bottomLeft" activeCell="M26" sqref="M2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2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4" width="10.125" style="3" bestFit="1" customWidth="1"/>
    <col min="15" max="15" width="11.7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759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753</v>
      </c>
      <c r="B7" s="17"/>
      <c r="C7" s="18">
        <v>68969.164600000004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68969.164600000004</v>
      </c>
      <c r="O7" s="18">
        <f>+C50</f>
        <v>68969.164600000004</v>
      </c>
    </row>
    <row r="8" spans="1:15" x14ac:dyDescent="0.15">
      <c r="A8" s="16"/>
      <c r="B8" s="22"/>
      <c r="C8" s="21"/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68969.164600000004</v>
      </c>
      <c r="O8" s="21">
        <f t="shared" ref="O8:O9" si="0">O7+G8-I8-L8</f>
        <v>68969.164600000004</v>
      </c>
    </row>
    <row r="9" spans="1:15" x14ac:dyDescent="0.15">
      <c r="A9" s="16"/>
      <c r="B9" s="22"/>
      <c r="C9" s="21"/>
      <c r="D9" s="16"/>
      <c r="E9" s="16"/>
      <c r="F9" s="16"/>
      <c r="G9" s="21"/>
      <c r="H9" s="16" t="s">
        <v>760</v>
      </c>
      <c r="I9" s="21">
        <v>6239.69</v>
      </c>
      <c r="J9" s="16" t="s">
        <v>753</v>
      </c>
      <c r="K9" s="16" t="s">
        <v>785</v>
      </c>
      <c r="L9" s="21">
        <v>11158.14</v>
      </c>
      <c r="M9" s="16" t="s">
        <v>753</v>
      </c>
      <c r="N9" s="21">
        <f t="shared" ref="N9" si="1">+N8-I9-L9</f>
        <v>51571.334600000002</v>
      </c>
      <c r="O9" s="21">
        <f t="shared" si="0"/>
        <v>51571.334600000002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761</v>
      </c>
      <c r="I10" s="21">
        <v>1619.34</v>
      </c>
      <c r="J10" s="16" t="s">
        <v>753</v>
      </c>
      <c r="K10" s="16"/>
      <c r="L10" s="21"/>
      <c r="M10" s="27"/>
      <c r="N10" s="21">
        <f t="shared" ref="N10:N49" si="2">+N9-I10-L10</f>
        <v>49951.994600000005</v>
      </c>
      <c r="O10" s="21">
        <f t="shared" ref="O10:O49" si="3">O9+G10-I10-L10</f>
        <v>49951.994600000005</v>
      </c>
    </row>
    <row r="11" spans="1:15" x14ac:dyDescent="0.15">
      <c r="A11" s="16"/>
      <c r="B11" s="22"/>
      <c r="C11" s="21"/>
      <c r="D11" s="26"/>
      <c r="E11" s="16"/>
      <c r="F11" s="16"/>
      <c r="G11" s="21"/>
      <c r="H11" s="26" t="s">
        <v>762</v>
      </c>
      <c r="I11" s="21">
        <v>5167.07</v>
      </c>
      <c r="J11" s="16" t="s">
        <v>753</v>
      </c>
      <c r="K11" s="16"/>
      <c r="L11" s="21"/>
      <c r="M11" s="16"/>
      <c r="N11" s="21">
        <f t="shared" si="2"/>
        <v>44784.924600000006</v>
      </c>
      <c r="O11" s="21">
        <f t="shared" si="3"/>
        <v>44784.924600000006</v>
      </c>
    </row>
    <row r="12" spans="1:15" x14ac:dyDescent="0.15">
      <c r="A12" s="16"/>
      <c r="B12" s="22"/>
      <c r="C12" s="21"/>
      <c r="D12" s="23" t="s">
        <v>763</v>
      </c>
      <c r="E12" s="16" t="s">
        <v>32</v>
      </c>
      <c r="F12" s="25" t="s">
        <v>753</v>
      </c>
      <c r="G12" s="21">
        <v>31881.258000000002</v>
      </c>
      <c r="H12" s="23" t="s">
        <v>763</v>
      </c>
      <c r="I12" s="21">
        <v>3762.65</v>
      </c>
      <c r="J12" s="16" t="s">
        <v>753</v>
      </c>
      <c r="K12" s="16" t="s">
        <v>785</v>
      </c>
      <c r="L12" s="21">
        <v>14978.71</v>
      </c>
      <c r="M12" s="16" t="s">
        <v>753</v>
      </c>
      <c r="N12" s="21">
        <f t="shared" si="2"/>
        <v>26043.564600000005</v>
      </c>
      <c r="O12" s="21">
        <f t="shared" si="3"/>
        <v>57924.822600000007</v>
      </c>
    </row>
    <row r="13" spans="1:15" x14ac:dyDescent="0.15">
      <c r="A13" s="16"/>
      <c r="B13" s="22"/>
      <c r="C13" s="21"/>
      <c r="D13" s="23"/>
      <c r="E13" s="16"/>
      <c r="F13" s="25"/>
      <c r="G13" s="21"/>
      <c r="H13" s="23" t="s">
        <v>764</v>
      </c>
      <c r="I13" s="21">
        <v>1739.69</v>
      </c>
      <c r="J13" s="16" t="s">
        <v>753</v>
      </c>
      <c r="K13" s="16"/>
      <c r="L13" s="21"/>
      <c r="M13" s="16"/>
      <c r="N13" s="21">
        <f t="shared" si="2"/>
        <v>24303.874600000006</v>
      </c>
      <c r="O13" s="21">
        <f t="shared" si="3"/>
        <v>56185.132600000004</v>
      </c>
    </row>
    <row r="14" spans="1:15" x14ac:dyDescent="0.15">
      <c r="A14" s="16"/>
      <c r="B14" s="22"/>
      <c r="C14" s="21"/>
      <c r="D14" s="23" t="s">
        <v>765</v>
      </c>
      <c r="E14" s="16" t="s">
        <v>32</v>
      </c>
      <c r="F14" s="25" t="s">
        <v>783</v>
      </c>
      <c r="G14" s="21">
        <v>31886.36</v>
      </c>
      <c r="H14" s="23" t="s">
        <v>765</v>
      </c>
      <c r="I14" s="21">
        <v>5664.83</v>
      </c>
      <c r="J14" s="16" t="s">
        <v>753</v>
      </c>
      <c r="K14" s="16"/>
      <c r="L14" s="21"/>
      <c r="M14" s="16"/>
      <c r="N14" s="21">
        <f t="shared" si="2"/>
        <v>18639.044600000008</v>
      </c>
      <c r="O14" s="21">
        <f t="shared" si="3"/>
        <v>82406.662599999996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766</v>
      </c>
      <c r="I15" s="21">
        <v>1930.96</v>
      </c>
      <c r="J15" s="16" t="s">
        <v>753</v>
      </c>
      <c r="K15" s="16"/>
      <c r="L15" s="21"/>
      <c r="M15" s="16"/>
      <c r="N15" s="21">
        <f t="shared" si="2"/>
        <v>16708.084600000009</v>
      </c>
      <c r="O15" s="21">
        <f t="shared" si="3"/>
        <v>80475.70259999999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767</v>
      </c>
      <c r="I16" s="21">
        <v>10224.9</v>
      </c>
      <c r="J16" s="16" t="s">
        <v>753</v>
      </c>
      <c r="K16" s="16" t="s">
        <v>785</v>
      </c>
      <c r="L16" s="21">
        <v>6483.1846000000096</v>
      </c>
      <c r="M16" s="16" t="s">
        <v>753</v>
      </c>
      <c r="N16" s="21">
        <f t="shared" si="2"/>
        <v>0</v>
      </c>
      <c r="O16" s="21">
        <f t="shared" si="3"/>
        <v>63767.617999999988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767</v>
      </c>
      <c r="I17" s="21"/>
      <c r="J17" s="16"/>
      <c r="K17" s="16" t="s">
        <v>785</v>
      </c>
      <c r="L17" s="21">
        <v>4642.9453999999896</v>
      </c>
      <c r="M17" s="16" t="s">
        <v>753</v>
      </c>
      <c r="N17" s="21">
        <f>G12+N16-I17-L17</f>
        <v>27238.312600000012</v>
      </c>
      <c r="O17" s="21">
        <f t="shared" si="3"/>
        <v>59124.672599999998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768</v>
      </c>
      <c r="I18" s="21">
        <v>5170.6499999999996</v>
      </c>
      <c r="J18" s="16" t="s">
        <v>753</v>
      </c>
      <c r="K18" s="16" t="s">
        <v>785</v>
      </c>
      <c r="L18" s="21">
        <v>12940.27</v>
      </c>
      <c r="M18" s="16" t="s">
        <v>753</v>
      </c>
      <c r="N18" s="21">
        <f t="shared" si="2"/>
        <v>9127.3926000000101</v>
      </c>
      <c r="O18" s="21">
        <f t="shared" si="3"/>
        <v>41013.752599999993</v>
      </c>
    </row>
    <row r="19" spans="1:15" x14ac:dyDescent="0.15">
      <c r="A19" s="16"/>
      <c r="B19" s="22"/>
      <c r="C19" s="21"/>
      <c r="D19" s="26" t="s">
        <v>781</v>
      </c>
      <c r="E19" s="16" t="s">
        <v>32</v>
      </c>
      <c r="F19" s="25" t="s">
        <v>783</v>
      </c>
      <c r="G19" s="21">
        <v>15912.254999999999</v>
      </c>
      <c r="H19" s="26" t="s">
        <v>781</v>
      </c>
      <c r="I19" s="21"/>
      <c r="J19" s="16"/>
      <c r="K19" s="16" t="s">
        <v>785</v>
      </c>
      <c r="L19" s="21"/>
      <c r="M19" s="16"/>
      <c r="N19" s="21">
        <f t="shared" si="2"/>
        <v>9127.3926000000101</v>
      </c>
      <c r="O19" s="21">
        <f t="shared" si="3"/>
        <v>56926.00759999999</v>
      </c>
    </row>
    <row r="20" spans="1:15" x14ac:dyDescent="0.15">
      <c r="A20" s="16"/>
      <c r="B20" s="22"/>
      <c r="C20" s="21"/>
      <c r="D20" s="26" t="s">
        <v>769</v>
      </c>
      <c r="E20" s="16" t="s">
        <v>32</v>
      </c>
      <c r="F20" s="25" t="s">
        <v>783</v>
      </c>
      <c r="G20" s="21">
        <v>31895.266</v>
      </c>
      <c r="H20" s="26" t="s">
        <v>769</v>
      </c>
      <c r="I20" s="21">
        <v>2937.9700000000003</v>
      </c>
      <c r="J20" s="16" t="s">
        <v>753</v>
      </c>
      <c r="K20" s="16"/>
      <c r="L20" s="21"/>
      <c r="M20" s="16"/>
      <c r="N20" s="21">
        <f t="shared" si="2"/>
        <v>6189.4226000000099</v>
      </c>
      <c r="O20" s="21">
        <f t="shared" si="3"/>
        <v>85883.303599999985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770</v>
      </c>
      <c r="I21" s="21">
        <v>4936.84</v>
      </c>
      <c r="J21" s="16" t="s">
        <v>753</v>
      </c>
      <c r="K21" s="16" t="s">
        <v>785</v>
      </c>
      <c r="L21" s="21">
        <v>1252.5826000000097</v>
      </c>
      <c r="M21" s="16" t="s">
        <v>753</v>
      </c>
      <c r="N21" s="21">
        <f t="shared" si="2"/>
        <v>0</v>
      </c>
      <c r="O21" s="21">
        <f t="shared" si="3"/>
        <v>79693.880999999979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770</v>
      </c>
      <c r="I22" s="21"/>
      <c r="J22" s="16"/>
      <c r="K22" s="16" t="s">
        <v>785</v>
      </c>
      <c r="L22" s="21">
        <v>9988.9773999999907</v>
      </c>
      <c r="M22" s="25" t="s">
        <v>783</v>
      </c>
      <c r="N22" s="21">
        <f>G14+G19+G20+G23+N21-I22-L22</f>
        <v>113545.4716</v>
      </c>
      <c r="O22" s="21">
        <f t="shared" si="3"/>
        <v>69704.903599999991</v>
      </c>
    </row>
    <row r="23" spans="1:15" x14ac:dyDescent="0.15">
      <c r="A23" s="16"/>
      <c r="B23" s="22"/>
      <c r="C23" s="21"/>
      <c r="D23" s="26" t="s">
        <v>771</v>
      </c>
      <c r="E23" s="16" t="s">
        <v>32</v>
      </c>
      <c r="F23" s="25" t="s">
        <v>783</v>
      </c>
      <c r="G23" s="21">
        <v>43840.567999999999</v>
      </c>
      <c r="H23" s="26" t="s">
        <v>771</v>
      </c>
      <c r="I23" s="21">
        <v>2692.03</v>
      </c>
      <c r="J23" s="25" t="s">
        <v>783</v>
      </c>
      <c r="K23" s="16"/>
      <c r="L23" s="21"/>
      <c r="M23" s="16"/>
      <c r="N23" s="21">
        <f t="shared" si="2"/>
        <v>110853.44160000001</v>
      </c>
      <c r="O23" s="21">
        <f t="shared" si="3"/>
        <v>110853.44159999999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772</v>
      </c>
      <c r="I24" s="21">
        <v>1167.69</v>
      </c>
      <c r="J24" s="25" t="s">
        <v>783</v>
      </c>
      <c r="K24" s="16"/>
      <c r="L24" s="21"/>
      <c r="M24" s="16"/>
      <c r="N24" s="21">
        <f t="shared" si="2"/>
        <v>109685.7516</v>
      </c>
      <c r="O24" s="21">
        <f t="shared" si="3"/>
        <v>109685.75159999999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773</v>
      </c>
      <c r="I25" s="21">
        <v>1218.9100000000001</v>
      </c>
      <c r="J25" s="25" t="s">
        <v>783</v>
      </c>
      <c r="K25" s="16"/>
      <c r="L25" s="21"/>
      <c r="M25" s="16"/>
      <c r="N25" s="21">
        <f t="shared" si="2"/>
        <v>108466.8416</v>
      </c>
      <c r="O25" s="21">
        <f t="shared" si="3"/>
        <v>108466.84159999999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774</v>
      </c>
      <c r="I26" s="21">
        <v>3618.48</v>
      </c>
      <c r="J26" s="25" t="s">
        <v>783</v>
      </c>
      <c r="K26" s="16" t="s">
        <v>785</v>
      </c>
      <c r="L26" s="21">
        <v>14198.23</v>
      </c>
      <c r="M26" s="25" t="s">
        <v>783</v>
      </c>
      <c r="N26" s="21">
        <f t="shared" si="2"/>
        <v>90650.131600000008</v>
      </c>
      <c r="O26" s="21">
        <f t="shared" si="3"/>
        <v>90650.131599999993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775</v>
      </c>
      <c r="I27" s="21">
        <v>1431.9</v>
      </c>
      <c r="J27" s="25" t="s">
        <v>783</v>
      </c>
      <c r="K27" s="16"/>
      <c r="L27" s="21"/>
      <c r="M27" s="16"/>
      <c r="N27" s="21">
        <f t="shared" si="2"/>
        <v>89218.231600000014</v>
      </c>
      <c r="O27" s="21">
        <f t="shared" si="3"/>
        <v>89218.231599999999</v>
      </c>
    </row>
    <row r="28" spans="1:15" x14ac:dyDescent="0.15">
      <c r="A28" s="16"/>
      <c r="B28" s="22"/>
      <c r="C28" s="21"/>
      <c r="D28" s="26"/>
      <c r="E28" s="16"/>
      <c r="F28" s="16"/>
      <c r="G28" s="21"/>
      <c r="H28" s="26" t="s">
        <v>776</v>
      </c>
      <c r="I28" s="21">
        <v>1033.58</v>
      </c>
      <c r="J28" s="25" t="s">
        <v>783</v>
      </c>
      <c r="K28" s="16"/>
      <c r="L28" s="21"/>
      <c r="M28" s="16"/>
      <c r="N28" s="21">
        <f t="shared" si="2"/>
        <v>88184.651600000012</v>
      </c>
      <c r="O28" s="21">
        <f t="shared" si="3"/>
        <v>88184.651599999997</v>
      </c>
    </row>
    <row r="29" spans="1:15" x14ac:dyDescent="0.15">
      <c r="A29" s="16"/>
      <c r="B29" s="22"/>
      <c r="C29" s="21"/>
      <c r="D29" s="26"/>
      <c r="E29" s="16"/>
      <c r="F29" s="16"/>
      <c r="G29" s="21"/>
      <c r="H29" s="26" t="s">
        <v>777</v>
      </c>
      <c r="I29" s="21">
        <v>1876.58</v>
      </c>
      <c r="J29" s="25" t="s">
        <v>783</v>
      </c>
      <c r="K29" s="16"/>
      <c r="L29" s="21"/>
      <c r="M29" s="16"/>
      <c r="N29" s="21">
        <f t="shared" si="2"/>
        <v>86308.07160000001</v>
      </c>
      <c r="O29" s="21">
        <f t="shared" si="3"/>
        <v>86308.071599999996</v>
      </c>
    </row>
    <row r="30" spans="1:15" x14ac:dyDescent="0.15">
      <c r="A30" s="16"/>
      <c r="B30" s="22"/>
      <c r="C30" s="21"/>
      <c r="D30" s="26"/>
      <c r="E30" s="16"/>
      <c r="F30" s="16"/>
      <c r="G30" s="21"/>
      <c r="H30" s="26" t="s">
        <v>778</v>
      </c>
      <c r="I30" s="21">
        <v>4046.08</v>
      </c>
      <c r="J30" s="25" t="s">
        <v>783</v>
      </c>
      <c r="K30" s="16"/>
      <c r="L30" s="21"/>
      <c r="M30" s="16"/>
      <c r="N30" s="21">
        <f t="shared" si="2"/>
        <v>82261.991600000008</v>
      </c>
      <c r="O30" s="21">
        <f t="shared" si="3"/>
        <v>82261.991599999994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779</v>
      </c>
      <c r="I31" s="21">
        <v>8090.8799999999992</v>
      </c>
      <c r="J31" s="25" t="s">
        <v>783</v>
      </c>
      <c r="K31" s="16" t="s">
        <v>785</v>
      </c>
      <c r="L31" s="21">
        <v>13060.74</v>
      </c>
      <c r="M31" s="25" t="s">
        <v>783</v>
      </c>
      <c r="N31" s="21">
        <f t="shared" si="2"/>
        <v>61110.371600000006</v>
      </c>
      <c r="O31" s="21">
        <f t="shared" si="3"/>
        <v>61110.371599999991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780</v>
      </c>
      <c r="I32" s="21">
        <v>4488.0200000000004</v>
      </c>
      <c r="J32" s="25" t="s">
        <v>783</v>
      </c>
      <c r="K32" s="16"/>
      <c r="L32" s="21"/>
      <c r="M32" s="25"/>
      <c r="N32" s="21">
        <f t="shared" si="2"/>
        <v>56622.351600000009</v>
      </c>
      <c r="O32" s="21">
        <f t="shared" si="3"/>
        <v>56622.351599999995</v>
      </c>
    </row>
    <row r="33" spans="1:15" x14ac:dyDescent="0.15">
      <c r="A33" s="16"/>
      <c r="B33" s="22"/>
      <c r="C33" s="21"/>
      <c r="D33" s="23" t="s">
        <v>782</v>
      </c>
      <c r="E33" s="16" t="s">
        <v>32</v>
      </c>
      <c r="F33" s="25" t="s">
        <v>812</v>
      </c>
      <c r="G33" s="21">
        <v>15900.800999999999</v>
      </c>
      <c r="H33" s="23" t="s">
        <v>782</v>
      </c>
      <c r="I33" s="21"/>
      <c r="J33" s="16"/>
      <c r="K33" s="16"/>
      <c r="L33" s="21"/>
      <c r="M33" s="25"/>
      <c r="N33" s="21">
        <f t="shared" si="2"/>
        <v>56622.351600000009</v>
      </c>
      <c r="O33" s="21">
        <f t="shared" si="3"/>
        <v>72523.152600000001</v>
      </c>
    </row>
    <row r="34" spans="1:15" hidden="1" x14ac:dyDescent="0.15">
      <c r="A34" s="16"/>
      <c r="B34" s="22"/>
      <c r="C34" s="21"/>
      <c r="D34" s="26"/>
      <c r="E34" s="16"/>
      <c r="F34" s="25"/>
      <c r="G34" s="21"/>
      <c r="H34" s="26"/>
      <c r="I34" s="21"/>
      <c r="J34" s="16"/>
      <c r="K34" s="16"/>
      <c r="L34" s="21"/>
      <c r="M34" s="16"/>
      <c r="N34" s="21">
        <f t="shared" si="2"/>
        <v>56622.351600000009</v>
      </c>
      <c r="O34" s="21">
        <f t="shared" si="3"/>
        <v>72523.152600000001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16"/>
      <c r="K35" s="16"/>
      <c r="L35" s="21"/>
      <c r="M35" s="16"/>
      <c r="N35" s="21">
        <f t="shared" si="2"/>
        <v>56622.351600000009</v>
      </c>
      <c r="O35" s="21">
        <f t="shared" si="3"/>
        <v>72523.152600000001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16"/>
      <c r="N36" s="21">
        <f t="shared" si="2"/>
        <v>56622.351600000009</v>
      </c>
      <c r="O36" s="21">
        <f t="shared" si="3"/>
        <v>72523.152600000001</v>
      </c>
    </row>
    <row r="37" spans="1:15" hidden="1" x14ac:dyDescent="0.15">
      <c r="A37" s="16"/>
      <c r="B37" s="22"/>
      <c r="C37" s="21"/>
      <c r="D37" s="26"/>
      <c r="E37" s="16"/>
      <c r="F37" s="25"/>
      <c r="G37" s="21"/>
      <c r="H37" s="26"/>
      <c r="I37" s="21"/>
      <c r="J37" s="16"/>
      <c r="K37" s="16"/>
      <c r="L37" s="21"/>
      <c r="M37" s="16"/>
      <c r="N37" s="21">
        <f t="shared" si="2"/>
        <v>56622.351600000009</v>
      </c>
      <c r="O37" s="21">
        <f t="shared" si="3"/>
        <v>72523.152600000001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3"/>
      <c r="I38" s="21"/>
      <c r="J38" s="25"/>
      <c r="K38" s="16"/>
      <c r="L38" s="21"/>
      <c r="M38" s="25"/>
      <c r="N38" s="21">
        <f t="shared" si="2"/>
        <v>56622.351600000009</v>
      </c>
      <c r="O38" s="21">
        <f t="shared" si="3"/>
        <v>72523.152600000001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56622.351600000009</v>
      </c>
      <c r="O39" s="21">
        <f t="shared" si="3"/>
        <v>72523.152600000001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56622.351600000009</v>
      </c>
      <c r="O40" s="21">
        <f t="shared" si="3"/>
        <v>72523.152600000001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56622.351600000009</v>
      </c>
      <c r="O41" s="21">
        <f t="shared" si="3"/>
        <v>72523.152600000001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56622.351600000009</v>
      </c>
      <c r="O42" s="21">
        <f t="shared" si="3"/>
        <v>72523.152600000001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56622.351600000009</v>
      </c>
      <c r="O43" s="21">
        <f t="shared" si="3"/>
        <v>72523.152600000001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56622.351600000009</v>
      </c>
      <c r="O44" s="21">
        <f t="shared" si="3"/>
        <v>72523.152600000001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56622.351600000009</v>
      </c>
      <c r="O45" s="21">
        <f t="shared" si="3"/>
        <v>72523.152600000001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56622.351600000009</v>
      </c>
      <c r="O46" s="21">
        <f t="shared" si="3"/>
        <v>72523.152600000001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56622.351600000009</v>
      </c>
      <c r="O47" s="21">
        <f t="shared" si="3"/>
        <v>72523.152600000001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56622.351600000009</v>
      </c>
      <c r="O48" s="21">
        <f t="shared" si="3"/>
        <v>72523.152600000001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56622.351600000009</v>
      </c>
      <c r="O49" s="21">
        <f t="shared" si="3"/>
        <v>72523.152600000001</v>
      </c>
    </row>
    <row r="50" spans="1:16" x14ac:dyDescent="0.15">
      <c r="A50" s="32"/>
      <c r="B50" s="32"/>
      <c r="C50" s="33">
        <f>SUM(C7:C42)</f>
        <v>68969.164600000004</v>
      </c>
      <c r="D50" s="32"/>
      <c r="E50" s="32"/>
      <c r="F50" s="32"/>
      <c r="G50" s="33">
        <f>SUM(G7:G48)</f>
        <v>171316.508</v>
      </c>
      <c r="H50" s="34"/>
      <c r="I50" s="33">
        <f>SUM(I7:I48)</f>
        <v>79058.74000000002</v>
      </c>
      <c r="J50" s="32"/>
      <c r="K50" s="32"/>
      <c r="L50" s="33">
        <f>SUM(L9:L48)</f>
        <v>88703.78</v>
      </c>
      <c r="M50" s="32"/>
      <c r="N50" s="35"/>
      <c r="O50" s="36">
        <f>C50+G50-I50-L50</f>
        <v>72523.152599999972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167762.52000000002</v>
      </c>
      <c r="M51" s="55"/>
      <c r="N51" s="47">
        <f>+N49</f>
        <v>56622.351600000009</v>
      </c>
      <c r="O51" s="48" t="s">
        <v>783</v>
      </c>
    </row>
    <row r="52" spans="1:16" x14ac:dyDescent="0.15">
      <c r="A52" s="49"/>
      <c r="B52" s="125"/>
      <c r="C52" s="125"/>
      <c r="D52" s="125"/>
      <c r="E52" s="39"/>
      <c r="F52" s="40"/>
      <c r="G52" s="41"/>
      <c r="H52" s="42"/>
      <c r="I52" s="43"/>
      <c r="J52" s="46"/>
      <c r="K52" s="52"/>
      <c r="L52" s="46"/>
      <c r="M52" s="44"/>
      <c r="N52" s="47">
        <f>+G33</f>
        <v>15900.800999999999</v>
      </c>
      <c r="O52" s="48" t="s">
        <v>812</v>
      </c>
    </row>
    <row r="53" spans="1:16" x14ac:dyDescent="0.15">
      <c r="A53" s="38" t="s">
        <v>753</v>
      </c>
      <c r="B53" s="125" t="s">
        <v>757</v>
      </c>
      <c r="C53" s="125"/>
      <c r="D53" s="125"/>
      <c r="E53" s="39" t="s">
        <v>45</v>
      </c>
      <c r="F53" s="40">
        <v>30359312.23</v>
      </c>
      <c r="G53" s="41" t="s">
        <v>46</v>
      </c>
      <c r="H53" s="42">
        <v>41348</v>
      </c>
      <c r="I53" s="43" t="s">
        <v>47</v>
      </c>
      <c r="J53" s="52">
        <f>SUM(L9:L21)</f>
        <v>51455.832600000009</v>
      </c>
      <c r="K53" s="52"/>
      <c r="L53" s="46"/>
      <c r="M53" s="44"/>
      <c r="N53" s="47"/>
      <c r="O53" s="48"/>
    </row>
    <row r="54" spans="1:16" x14ac:dyDescent="0.15">
      <c r="A54" s="38" t="s">
        <v>783</v>
      </c>
      <c r="B54" s="126" t="s">
        <v>784</v>
      </c>
      <c r="C54" s="125"/>
      <c r="D54" s="125"/>
      <c r="E54" s="39" t="s">
        <v>45</v>
      </c>
      <c r="F54" s="40">
        <v>50092202.130000003</v>
      </c>
      <c r="G54" s="41" t="s">
        <v>46</v>
      </c>
      <c r="H54" s="42">
        <v>41365</v>
      </c>
      <c r="I54" s="43" t="s">
        <v>47</v>
      </c>
      <c r="J54" s="52">
        <f>SUM(L22:L32)</f>
        <v>37247.94739999999</v>
      </c>
      <c r="K54" s="52"/>
      <c r="L54" s="46"/>
      <c r="M54" s="44"/>
      <c r="N54" s="47"/>
      <c r="O54" s="48"/>
    </row>
    <row r="55" spans="1:16" ht="11.25" customHeight="1" thickBot="1" x14ac:dyDescent="0.2">
      <c r="A55" s="38"/>
      <c r="B55" s="125"/>
      <c r="C55" s="125"/>
      <c r="D55" s="125"/>
      <c r="E55" s="39"/>
      <c r="F55" s="40"/>
      <c r="G55" s="41"/>
      <c r="H55" s="42"/>
      <c r="I55" s="9"/>
      <c r="J55" s="62">
        <f>SUM(J50:J54)</f>
        <v>88703.78</v>
      </c>
      <c r="K55" s="52"/>
      <c r="L55" s="46"/>
      <c r="M55" s="44"/>
      <c r="N55" s="47"/>
      <c r="O55" s="48"/>
    </row>
    <row r="56" spans="1:16" ht="12" thickTop="1" x14ac:dyDescent="0.15">
      <c r="A56" s="38"/>
      <c r="B56" s="125"/>
      <c r="C56" s="125"/>
      <c r="D56" s="125"/>
      <c r="E56" s="39"/>
      <c r="F56" s="40"/>
      <c r="G56" s="41"/>
      <c r="H56" s="42"/>
      <c r="I56" s="9"/>
      <c r="J56" s="52"/>
      <c r="K56" s="52"/>
      <c r="L56" s="46"/>
      <c r="M56" s="44"/>
      <c r="N56" s="36" t="s">
        <v>48</v>
      </c>
      <c r="O56" s="53">
        <f>SUM(N51:N55)</f>
        <v>72523.152600000001</v>
      </c>
    </row>
    <row r="57" spans="1:16" x14ac:dyDescent="0.15">
      <c r="A57" s="38" t="s">
        <v>49</v>
      </c>
      <c r="B57" s="49" t="s">
        <v>8</v>
      </c>
      <c r="C57" s="101" t="s">
        <v>87</v>
      </c>
      <c r="D57" s="101" t="s">
        <v>146</v>
      </c>
      <c r="E57" s="49" t="s">
        <v>51</v>
      </c>
      <c r="F57" s="49" t="s">
        <v>52</v>
      </c>
      <c r="G57" s="40" t="s">
        <v>15</v>
      </c>
      <c r="H57" s="42"/>
      <c r="I57" s="9"/>
      <c r="J57" s="52"/>
      <c r="K57" s="44"/>
      <c r="L57" s="46"/>
      <c r="M57" s="44"/>
      <c r="N57" s="46"/>
      <c r="O57" s="46">
        <f>+O50-O56</f>
        <v>0</v>
      </c>
    </row>
    <row r="58" spans="1:16" x14ac:dyDescent="0.15">
      <c r="A58" s="38" t="s">
        <v>753</v>
      </c>
      <c r="B58" s="43">
        <v>51456</v>
      </c>
      <c r="C58" s="57">
        <v>23.973600000000001</v>
      </c>
      <c r="D58" s="58">
        <f>+B58*C58</f>
        <v>1233585.5616000001</v>
      </c>
      <c r="E58" s="58">
        <f>+D58*1%</f>
        <v>12335.855616000001</v>
      </c>
      <c r="F58" s="58">
        <f>+E58*0.1</f>
        <v>1233.5855616000001</v>
      </c>
      <c r="G58" s="59">
        <f>+E58+F58</f>
        <v>13569.441177600002</v>
      </c>
      <c r="H58" s="42"/>
      <c r="I58" s="9"/>
      <c r="J58" s="52"/>
      <c r="K58" s="44"/>
      <c r="L58" s="46"/>
      <c r="M58" s="44"/>
      <c r="N58" s="46"/>
      <c r="O58" s="46"/>
    </row>
    <row r="59" spans="1:16" x14ac:dyDescent="0.15">
      <c r="A59" s="38" t="s">
        <v>783</v>
      </c>
      <c r="B59" s="43">
        <v>37248</v>
      </c>
      <c r="C59" s="57">
        <v>22.487400000000001</v>
      </c>
      <c r="D59" s="58">
        <f>+B59*C59</f>
        <v>837610.67520000006</v>
      </c>
      <c r="E59" s="58">
        <f>+D59*1%</f>
        <v>8376.1067520000015</v>
      </c>
      <c r="F59" s="58">
        <f>+E59*0.1</f>
        <v>837.61067520000017</v>
      </c>
      <c r="G59" s="59">
        <f>+E59+F59</f>
        <v>9213.7174272000011</v>
      </c>
      <c r="H59" s="42"/>
      <c r="I59" s="9"/>
      <c r="J59" s="52"/>
      <c r="K59" s="44"/>
      <c r="L59" s="46"/>
      <c r="M59" s="44"/>
      <c r="N59" s="55"/>
      <c r="O59" s="56"/>
    </row>
    <row r="60" spans="1:16" s="3" customFormat="1" ht="12" thickBot="1" x14ac:dyDescent="0.2">
      <c r="A60" s="38"/>
      <c r="B60" s="102">
        <f>SUM(B58:B59)</f>
        <v>88704</v>
      </c>
      <c r="C60" s="125"/>
      <c r="D60" s="125"/>
      <c r="E60" s="103">
        <f>SUM(E58:E59)</f>
        <v>20711.962368</v>
      </c>
      <c r="F60" s="103">
        <f>SUM(F58:F59)</f>
        <v>2071.1962368000004</v>
      </c>
      <c r="G60" s="103">
        <f>SUM(G58:G59)</f>
        <v>22783.158604800003</v>
      </c>
      <c r="H60" s="4"/>
      <c r="J60" s="5"/>
      <c r="K60" s="60"/>
      <c r="M60" s="5"/>
      <c r="P60" s="5"/>
    </row>
    <row r="61" spans="1:16" s="3" customFormat="1" ht="12" thickTop="1" x14ac:dyDescent="0.15">
      <c r="A61" s="38"/>
      <c r="B61" s="43"/>
      <c r="C61" s="57"/>
      <c r="D61" s="58"/>
      <c r="E61" s="58"/>
      <c r="F61" s="58"/>
      <c r="G61" s="59"/>
      <c r="H61" s="4"/>
      <c r="J61" s="5"/>
      <c r="K61" s="60"/>
      <c r="M61" s="5"/>
      <c r="P61" s="5"/>
    </row>
    <row r="62" spans="1:16" s="3" customFormat="1" x14ac:dyDescent="0.15">
      <c r="A62" s="5"/>
      <c r="B62" s="2"/>
      <c r="D62" s="4"/>
      <c r="E62" s="4"/>
      <c r="F62" s="5"/>
      <c r="H62" s="4"/>
      <c r="J62" s="5"/>
      <c r="K62" s="4"/>
      <c r="M62" s="5"/>
      <c r="P62" s="5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E1" zoomScale="130" zoomScaleNormal="130" workbookViewId="0">
      <pane ySplit="6" topLeftCell="A28" activePane="bottomLeft" state="frozen"/>
      <selection pane="bottomLeft" activeCell="F56" sqref="F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2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4" width="10.125" style="3" bestFit="1" customWidth="1"/>
    <col min="15" max="15" width="11.7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727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718</v>
      </c>
      <c r="B7" s="17"/>
      <c r="C7" s="18">
        <v>26236.644399999983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26236.644399999983</v>
      </c>
      <c r="O7" s="18">
        <f>+C50</f>
        <v>74101.833399999974</v>
      </c>
    </row>
    <row r="8" spans="1:15" x14ac:dyDescent="0.15">
      <c r="A8" s="16" t="s">
        <v>720</v>
      </c>
      <c r="B8" s="22"/>
      <c r="C8" s="21">
        <v>47865.188999999998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26236.644399999983</v>
      </c>
      <c r="O8" s="21">
        <f t="shared" ref="O8:O9" si="0">O7+G8-I8-L8</f>
        <v>74101.833399999974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26236.644399999983</v>
      </c>
      <c r="O9" s="21">
        <f t="shared" si="0"/>
        <v>74101.833399999974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728</v>
      </c>
      <c r="I10" s="21">
        <v>653.34</v>
      </c>
      <c r="J10" s="16" t="s">
        <v>718</v>
      </c>
      <c r="K10" s="16"/>
      <c r="L10" s="21"/>
      <c r="M10" s="27"/>
      <c r="N10" s="21">
        <f t="shared" ref="N10:N49" si="2">+N9-I10-L10</f>
        <v>25583.304399999983</v>
      </c>
      <c r="O10" s="21">
        <f t="shared" ref="O10:O49" si="3">O9+G10-I10-L10</f>
        <v>73448.493399999978</v>
      </c>
    </row>
    <row r="11" spans="1:15" x14ac:dyDescent="0.15">
      <c r="A11" s="16"/>
      <c r="B11" s="22"/>
      <c r="C11" s="21"/>
      <c r="D11" s="26" t="s">
        <v>729</v>
      </c>
      <c r="E11" s="16" t="s">
        <v>32</v>
      </c>
      <c r="F11" s="16" t="s">
        <v>720</v>
      </c>
      <c r="G11" s="21">
        <v>15962.061</v>
      </c>
      <c r="H11" s="26" t="s">
        <v>729</v>
      </c>
      <c r="I11" s="21">
        <v>319.47000000000003</v>
      </c>
      <c r="J11" s="16" t="s">
        <v>718</v>
      </c>
      <c r="K11" s="16"/>
      <c r="L11" s="21"/>
      <c r="M11" s="16"/>
      <c r="N11" s="21">
        <f t="shared" si="2"/>
        <v>25263.834399999982</v>
      </c>
      <c r="O11" s="21">
        <f t="shared" si="3"/>
        <v>89091.084399999978</v>
      </c>
    </row>
    <row r="12" spans="1:15" x14ac:dyDescent="0.15">
      <c r="A12" s="16"/>
      <c r="B12" s="22"/>
      <c r="C12" s="21"/>
      <c r="D12" s="23" t="s">
        <v>730</v>
      </c>
      <c r="E12" s="16" t="s">
        <v>32</v>
      </c>
      <c r="F12" s="25" t="s">
        <v>720</v>
      </c>
      <c r="G12" s="21">
        <v>15948.037</v>
      </c>
      <c r="H12" s="23" t="s">
        <v>730</v>
      </c>
      <c r="I12" s="21">
        <v>4527.5</v>
      </c>
      <c r="J12" s="16" t="s">
        <v>718</v>
      </c>
      <c r="K12" s="16" t="s">
        <v>758</v>
      </c>
      <c r="L12" s="21">
        <v>11043.03</v>
      </c>
      <c r="M12" s="16" t="s">
        <v>718</v>
      </c>
      <c r="N12" s="21">
        <f t="shared" si="2"/>
        <v>9693.3043999999809</v>
      </c>
      <c r="O12" s="21">
        <f t="shared" si="3"/>
        <v>89468.591399999976</v>
      </c>
    </row>
    <row r="13" spans="1:15" x14ac:dyDescent="0.15">
      <c r="A13" s="16"/>
      <c r="B13" s="22"/>
      <c r="C13" s="21"/>
      <c r="D13" s="23" t="s">
        <v>731</v>
      </c>
      <c r="E13" s="16" t="s">
        <v>32</v>
      </c>
      <c r="F13" s="25" t="s">
        <v>720</v>
      </c>
      <c r="G13" s="21">
        <v>43834.805</v>
      </c>
      <c r="H13" s="23" t="s">
        <v>731</v>
      </c>
      <c r="I13" s="21"/>
      <c r="J13" s="16"/>
      <c r="K13" s="16" t="s">
        <v>758</v>
      </c>
      <c r="L13" s="21">
        <v>9693.3043999999809</v>
      </c>
      <c r="M13" s="16" t="s">
        <v>718</v>
      </c>
      <c r="N13" s="21">
        <f t="shared" si="2"/>
        <v>0</v>
      </c>
      <c r="O13" s="21">
        <f t="shared" si="3"/>
        <v>123610.09199999999</v>
      </c>
    </row>
    <row r="14" spans="1:15" x14ac:dyDescent="0.15">
      <c r="A14" s="16"/>
      <c r="B14" s="22"/>
      <c r="C14" s="21"/>
      <c r="D14" s="23"/>
      <c r="E14" s="16"/>
      <c r="F14" s="25"/>
      <c r="G14" s="21"/>
      <c r="H14" s="23" t="s">
        <v>731</v>
      </c>
      <c r="I14" s="21"/>
      <c r="J14" s="16"/>
      <c r="K14" s="16" t="s">
        <v>758</v>
      </c>
      <c r="L14" s="21">
        <v>64383.725599999998</v>
      </c>
      <c r="M14" s="16" t="s">
        <v>720</v>
      </c>
      <c r="N14" s="21">
        <f>C8+G11+G12+G13+N13-I14-L14</f>
        <v>59226.366400000006</v>
      </c>
      <c r="O14" s="21">
        <f t="shared" si="3"/>
        <v>59226.366399999992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732</v>
      </c>
      <c r="I15" s="21">
        <v>1637.11</v>
      </c>
      <c r="J15" s="16" t="s">
        <v>720</v>
      </c>
      <c r="K15" s="16"/>
      <c r="L15" s="21"/>
      <c r="M15" s="16"/>
      <c r="N15" s="21">
        <f t="shared" si="2"/>
        <v>57589.256400000006</v>
      </c>
      <c r="O15" s="21">
        <f t="shared" si="3"/>
        <v>57589.256399999991</v>
      </c>
    </row>
    <row r="16" spans="1:15" x14ac:dyDescent="0.15">
      <c r="A16" s="16"/>
      <c r="B16" s="22"/>
      <c r="C16" s="21"/>
      <c r="D16" s="26" t="s">
        <v>733</v>
      </c>
      <c r="E16" s="16" t="s">
        <v>32</v>
      </c>
      <c r="F16" s="25" t="s">
        <v>749</v>
      </c>
      <c r="G16" s="21">
        <v>7808.3109999973458</v>
      </c>
      <c r="H16" s="26" t="s">
        <v>733</v>
      </c>
      <c r="I16" s="21">
        <v>9660.6</v>
      </c>
      <c r="J16" s="16" t="s">
        <v>720</v>
      </c>
      <c r="K16" s="16" t="s">
        <v>758</v>
      </c>
      <c r="L16" s="21">
        <v>11295.21</v>
      </c>
      <c r="M16" s="16" t="s">
        <v>720</v>
      </c>
      <c r="N16" s="21">
        <f t="shared" si="2"/>
        <v>36633.446400000008</v>
      </c>
      <c r="O16" s="21">
        <f t="shared" si="3"/>
        <v>44441.757399997339</v>
      </c>
    </row>
    <row r="17" spans="1:15" x14ac:dyDescent="0.15">
      <c r="A17" s="16"/>
      <c r="B17" s="22"/>
      <c r="C17" s="21"/>
      <c r="D17" s="26" t="s">
        <v>733</v>
      </c>
      <c r="E17" s="16" t="s">
        <v>32</v>
      </c>
      <c r="F17" s="25" t="s">
        <v>750</v>
      </c>
      <c r="G17" s="21">
        <v>8098.9950000026502</v>
      </c>
      <c r="H17" s="26" t="s">
        <v>733</v>
      </c>
      <c r="I17" s="21"/>
      <c r="J17" s="16"/>
      <c r="K17" s="16"/>
      <c r="L17" s="21"/>
      <c r="M17" s="16"/>
      <c r="N17" s="21">
        <f t="shared" si="2"/>
        <v>36633.446400000008</v>
      </c>
      <c r="O17" s="21">
        <f t="shared" si="3"/>
        <v>52540.75239999999</v>
      </c>
    </row>
    <row r="18" spans="1:15" x14ac:dyDescent="0.15">
      <c r="A18" s="16"/>
      <c r="B18" s="22"/>
      <c r="C18" s="21"/>
      <c r="D18" s="26" t="s">
        <v>734</v>
      </c>
      <c r="E18" s="16" t="s">
        <v>32</v>
      </c>
      <c r="F18" s="25" t="s">
        <v>751</v>
      </c>
      <c r="G18" s="21">
        <v>15970.308999999999</v>
      </c>
      <c r="H18" s="26" t="s">
        <v>734</v>
      </c>
      <c r="I18" s="21">
        <v>525.67999999999995</v>
      </c>
      <c r="J18" s="16" t="s">
        <v>720</v>
      </c>
      <c r="K18" s="16"/>
      <c r="L18" s="21"/>
      <c r="M18" s="16"/>
      <c r="N18" s="21">
        <f t="shared" si="2"/>
        <v>36107.766400000008</v>
      </c>
      <c r="O18" s="21">
        <f t="shared" si="3"/>
        <v>67985.381399999998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735</v>
      </c>
      <c r="I19" s="21">
        <v>481.70679999999999</v>
      </c>
      <c r="J19" s="16" t="s">
        <v>720</v>
      </c>
      <c r="K19" s="16"/>
      <c r="L19" s="21"/>
      <c r="M19" s="16"/>
      <c r="N19" s="21">
        <f t="shared" si="2"/>
        <v>35626.059600000008</v>
      </c>
      <c r="O19" s="21">
        <f t="shared" si="3"/>
        <v>67503.674599999998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736</v>
      </c>
      <c r="I20" s="21">
        <v>783.41</v>
      </c>
      <c r="J20" s="16" t="s">
        <v>720</v>
      </c>
      <c r="K20" s="16"/>
      <c r="L20" s="21"/>
      <c r="M20" s="16"/>
      <c r="N20" s="21">
        <f t="shared" si="2"/>
        <v>34842.649600000004</v>
      </c>
      <c r="O20" s="21">
        <f t="shared" si="3"/>
        <v>66720.264599999995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737</v>
      </c>
      <c r="I21" s="21">
        <v>3896.68</v>
      </c>
      <c r="J21" s="16" t="s">
        <v>720</v>
      </c>
      <c r="K21" s="16" t="s">
        <v>758</v>
      </c>
      <c r="L21" s="21">
        <v>10587.51</v>
      </c>
      <c r="M21" s="16" t="s">
        <v>720</v>
      </c>
      <c r="N21" s="21">
        <f t="shared" si="2"/>
        <v>20358.459600000002</v>
      </c>
      <c r="O21" s="21">
        <f t="shared" si="3"/>
        <v>52236.074599999993</v>
      </c>
    </row>
    <row r="22" spans="1:15" x14ac:dyDescent="0.15">
      <c r="A22" s="16"/>
      <c r="B22" s="22"/>
      <c r="C22" s="21"/>
      <c r="D22" s="26" t="s">
        <v>747</v>
      </c>
      <c r="E22" s="16" t="s">
        <v>32</v>
      </c>
      <c r="F22" s="25" t="s">
        <v>752</v>
      </c>
      <c r="G22" s="21">
        <v>15963.009</v>
      </c>
      <c r="H22" s="26" t="s">
        <v>747</v>
      </c>
      <c r="I22" s="21"/>
      <c r="J22" s="16"/>
      <c r="K22" s="16"/>
      <c r="L22" s="21"/>
      <c r="M22" s="16"/>
      <c r="N22" s="21">
        <f t="shared" si="2"/>
        <v>20358.459600000002</v>
      </c>
      <c r="O22" s="21">
        <f t="shared" si="3"/>
        <v>68199.083599999998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738</v>
      </c>
      <c r="I23" s="21">
        <v>9143.0300000000007</v>
      </c>
      <c r="J23" s="16" t="s">
        <v>720</v>
      </c>
      <c r="K23" s="16" t="s">
        <v>758</v>
      </c>
      <c r="L23" s="21">
        <v>10180.19</v>
      </c>
      <c r="M23" s="16" t="s">
        <v>720</v>
      </c>
      <c r="N23" s="21">
        <f t="shared" si="2"/>
        <v>1035.2396000000008</v>
      </c>
      <c r="O23" s="21">
        <f t="shared" si="3"/>
        <v>48875.863599999997</v>
      </c>
    </row>
    <row r="24" spans="1:15" x14ac:dyDescent="0.15">
      <c r="A24" s="16"/>
      <c r="B24" s="22"/>
      <c r="C24" s="21"/>
      <c r="D24" s="26" t="s">
        <v>739</v>
      </c>
      <c r="E24" s="16" t="s">
        <v>32</v>
      </c>
      <c r="F24" s="25" t="s">
        <v>752</v>
      </c>
      <c r="G24" s="21">
        <v>15914.466</v>
      </c>
      <c r="H24" s="26" t="s">
        <v>739</v>
      </c>
      <c r="I24" s="21">
        <v>1035.2396000000008</v>
      </c>
      <c r="J24" s="16" t="s">
        <v>720</v>
      </c>
      <c r="K24" s="16"/>
      <c r="L24" s="21"/>
      <c r="M24" s="16"/>
      <c r="N24" s="21">
        <f t="shared" si="2"/>
        <v>0</v>
      </c>
      <c r="O24" s="21">
        <f t="shared" si="3"/>
        <v>63755.09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739</v>
      </c>
      <c r="I25" s="21">
        <v>3038.2103999999999</v>
      </c>
      <c r="J25" s="16" t="s">
        <v>749</v>
      </c>
      <c r="K25" s="16"/>
      <c r="L25" s="21"/>
      <c r="M25" s="16"/>
      <c r="N25" s="21">
        <f>G16+N24-I25-L25</f>
        <v>4770.1005999973459</v>
      </c>
      <c r="O25" s="21">
        <f t="shared" si="3"/>
        <v>60716.8796</v>
      </c>
    </row>
    <row r="26" spans="1:15" x14ac:dyDescent="0.15">
      <c r="A26" s="16"/>
      <c r="B26" s="22"/>
      <c r="C26" s="21"/>
      <c r="D26" s="26"/>
      <c r="E26" s="16"/>
      <c r="F26" s="16"/>
      <c r="G26" s="21"/>
      <c r="H26" s="26" t="s">
        <v>740</v>
      </c>
      <c r="I26" s="21">
        <v>4770.1005999973459</v>
      </c>
      <c r="J26" s="16" t="s">
        <v>749</v>
      </c>
      <c r="K26" s="16"/>
      <c r="L26" s="21"/>
      <c r="M26" s="16"/>
      <c r="N26" s="21">
        <f t="shared" si="2"/>
        <v>0</v>
      </c>
      <c r="O26" s="21">
        <f t="shared" si="3"/>
        <v>55946.779000002658</v>
      </c>
    </row>
    <row r="27" spans="1:15" x14ac:dyDescent="0.15">
      <c r="A27" s="16"/>
      <c r="B27" s="22"/>
      <c r="C27" s="21"/>
      <c r="D27" s="26"/>
      <c r="E27" s="16"/>
      <c r="F27" s="16"/>
      <c r="G27" s="21"/>
      <c r="H27" s="26" t="s">
        <v>740</v>
      </c>
      <c r="I27" s="21">
        <v>205.779400002654</v>
      </c>
      <c r="J27" s="25" t="s">
        <v>750</v>
      </c>
      <c r="K27" s="16"/>
      <c r="L27" s="21"/>
      <c r="M27" s="16"/>
      <c r="N27" s="21">
        <f>G17+N26-I27-L27</f>
        <v>7893.2155999999959</v>
      </c>
      <c r="O27" s="21">
        <f t="shared" si="3"/>
        <v>55740.999600000003</v>
      </c>
    </row>
    <row r="28" spans="1:15" x14ac:dyDescent="0.15">
      <c r="A28" s="16"/>
      <c r="B28" s="22"/>
      <c r="C28" s="21"/>
      <c r="D28" s="26"/>
      <c r="E28" s="16"/>
      <c r="F28" s="16"/>
      <c r="G28" s="21"/>
      <c r="H28" s="26" t="s">
        <v>741</v>
      </c>
      <c r="I28" s="21">
        <v>5332.59</v>
      </c>
      <c r="J28" s="25" t="s">
        <v>750</v>
      </c>
      <c r="K28" s="16"/>
      <c r="L28" s="21"/>
      <c r="M28" s="16"/>
      <c r="N28" s="21">
        <f t="shared" si="2"/>
        <v>2560.6255999999958</v>
      </c>
      <c r="O28" s="21">
        <f t="shared" si="3"/>
        <v>50408.409599999999</v>
      </c>
    </row>
    <row r="29" spans="1:15" x14ac:dyDescent="0.15">
      <c r="A29" s="16"/>
      <c r="B29" s="22"/>
      <c r="C29" s="21"/>
      <c r="D29" s="26" t="s">
        <v>742</v>
      </c>
      <c r="E29" s="16" t="s">
        <v>32</v>
      </c>
      <c r="F29" s="25" t="s">
        <v>753</v>
      </c>
      <c r="G29" s="21">
        <v>15902.928</v>
      </c>
      <c r="H29" s="26" t="s">
        <v>742</v>
      </c>
      <c r="I29" s="21">
        <v>2560.6255999999958</v>
      </c>
      <c r="J29" s="25" t="s">
        <v>750</v>
      </c>
      <c r="K29" s="16"/>
      <c r="L29" s="21"/>
      <c r="M29" s="16"/>
      <c r="N29" s="21">
        <f t="shared" si="2"/>
        <v>0</v>
      </c>
      <c r="O29" s="21">
        <f t="shared" si="3"/>
        <v>63750.712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742</v>
      </c>
      <c r="I30" s="21">
        <v>7376.0244000000002</v>
      </c>
      <c r="J30" s="25" t="s">
        <v>751</v>
      </c>
      <c r="K30" s="16" t="s">
        <v>758</v>
      </c>
      <c r="L30" s="21">
        <v>8594.284599999999</v>
      </c>
      <c r="M30" s="25" t="s">
        <v>751</v>
      </c>
      <c r="N30" s="21">
        <f>G18+N29-I30-L30</f>
        <v>0</v>
      </c>
      <c r="O30" s="21">
        <f t="shared" si="3"/>
        <v>47780.402999999998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742</v>
      </c>
      <c r="I31" s="21"/>
      <c r="J31" s="16"/>
      <c r="K31" s="16" t="s">
        <v>758</v>
      </c>
      <c r="L31" s="21">
        <v>873.5154</v>
      </c>
      <c r="M31" s="25" t="s">
        <v>752</v>
      </c>
      <c r="N31" s="21">
        <f>G22+G24+N30-I31-L31</f>
        <v>31003.959599999998</v>
      </c>
      <c r="O31" s="21">
        <f t="shared" si="3"/>
        <v>46906.887600000002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743</v>
      </c>
      <c r="I32" s="21">
        <v>5603.0300000000007</v>
      </c>
      <c r="J32" s="25" t="s">
        <v>752</v>
      </c>
      <c r="K32" s="16"/>
      <c r="L32" s="21"/>
      <c r="M32" s="16"/>
      <c r="N32" s="21">
        <f t="shared" si="2"/>
        <v>25400.929599999996</v>
      </c>
      <c r="O32" s="21">
        <f t="shared" si="3"/>
        <v>41303.857600000003</v>
      </c>
    </row>
    <row r="33" spans="1:15" x14ac:dyDescent="0.15">
      <c r="A33" s="16"/>
      <c r="B33" s="22"/>
      <c r="C33" s="21"/>
      <c r="D33" s="26" t="s">
        <v>744</v>
      </c>
      <c r="E33" s="16" t="s">
        <v>32</v>
      </c>
      <c r="F33" s="25" t="s">
        <v>753</v>
      </c>
      <c r="G33" s="21">
        <v>31883.542000000001</v>
      </c>
      <c r="H33" s="26" t="s">
        <v>744</v>
      </c>
      <c r="I33" s="21"/>
      <c r="J33" s="16"/>
      <c r="K33" s="16" t="s">
        <v>758</v>
      </c>
      <c r="L33" s="21">
        <v>25400.929599999996</v>
      </c>
      <c r="M33" s="25" t="s">
        <v>752</v>
      </c>
      <c r="N33" s="21">
        <f t="shared" si="2"/>
        <v>0</v>
      </c>
      <c r="O33" s="21">
        <f t="shared" si="3"/>
        <v>47786.470000000008</v>
      </c>
    </row>
    <row r="34" spans="1:15" x14ac:dyDescent="0.15">
      <c r="A34" s="16"/>
      <c r="B34" s="22"/>
      <c r="C34" s="21"/>
      <c r="D34" s="26"/>
      <c r="E34" s="16"/>
      <c r="F34" s="25"/>
      <c r="G34" s="21"/>
      <c r="H34" s="26" t="s">
        <v>744</v>
      </c>
      <c r="I34" s="21"/>
      <c r="J34" s="16"/>
      <c r="K34" s="16" t="s">
        <v>758</v>
      </c>
      <c r="L34" s="21">
        <v>3901.7503999999999</v>
      </c>
      <c r="M34" s="16" t="s">
        <v>753</v>
      </c>
      <c r="N34" s="21">
        <f>G29+G33+G36+G37+N33-I34-L34</f>
        <v>91669.614600000001</v>
      </c>
      <c r="O34" s="21">
        <f t="shared" si="3"/>
        <v>43884.719600000011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6" t="s">
        <v>745</v>
      </c>
      <c r="I35" s="21">
        <v>3518.78</v>
      </c>
      <c r="J35" s="16" t="s">
        <v>753</v>
      </c>
      <c r="K35" s="16" t="s">
        <v>758</v>
      </c>
      <c r="L35" s="21">
        <v>13720.9</v>
      </c>
      <c r="M35" s="16" t="s">
        <v>753</v>
      </c>
      <c r="N35" s="21">
        <f t="shared" si="2"/>
        <v>74429.934600000008</v>
      </c>
      <c r="O35" s="21">
        <f t="shared" si="3"/>
        <v>26645.039600000011</v>
      </c>
    </row>
    <row r="36" spans="1:15" x14ac:dyDescent="0.15">
      <c r="A36" s="16"/>
      <c r="B36" s="22"/>
      <c r="C36" s="21"/>
      <c r="D36" s="26" t="s">
        <v>748</v>
      </c>
      <c r="E36" s="16" t="s">
        <v>32</v>
      </c>
      <c r="F36" s="25" t="s">
        <v>753</v>
      </c>
      <c r="G36" s="21">
        <v>31881.377</v>
      </c>
      <c r="H36" s="26" t="s">
        <v>748</v>
      </c>
      <c r="I36" s="21"/>
      <c r="J36" s="16"/>
      <c r="K36" s="16"/>
      <c r="L36" s="21"/>
      <c r="M36" s="16"/>
      <c r="N36" s="21">
        <f t="shared" si="2"/>
        <v>74429.934600000008</v>
      </c>
      <c r="O36" s="21">
        <f t="shared" si="3"/>
        <v>58526.416600000011</v>
      </c>
    </row>
    <row r="37" spans="1:15" x14ac:dyDescent="0.15">
      <c r="A37" s="16"/>
      <c r="B37" s="22"/>
      <c r="C37" s="21"/>
      <c r="D37" s="26" t="s">
        <v>746</v>
      </c>
      <c r="E37" s="16" t="s">
        <v>32</v>
      </c>
      <c r="F37" s="25" t="s">
        <v>753</v>
      </c>
      <c r="G37" s="21">
        <v>15903.518</v>
      </c>
      <c r="H37" s="26" t="s">
        <v>746</v>
      </c>
      <c r="I37" s="21">
        <v>5460.77</v>
      </c>
      <c r="J37" s="16" t="s">
        <v>753</v>
      </c>
      <c r="K37" s="16"/>
      <c r="L37" s="21"/>
      <c r="M37" s="16"/>
      <c r="N37" s="21">
        <f t="shared" si="2"/>
        <v>68969.164600000004</v>
      </c>
      <c r="O37" s="21">
        <f t="shared" si="3"/>
        <v>68969.164600000004</v>
      </c>
    </row>
    <row r="38" spans="1:15" hidden="1" x14ac:dyDescent="0.15">
      <c r="A38" s="16"/>
      <c r="B38" s="22"/>
      <c r="C38" s="21"/>
      <c r="D38" s="26"/>
      <c r="E38" s="16"/>
      <c r="F38" s="25"/>
      <c r="G38" s="21"/>
      <c r="H38" s="23"/>
      <c r="I38" s="21"/>
      <c r="J38" s="25"/>
      <c r="K38" s="16"/>
      <c r="L38" s="21"/>
      <c r="M38" s="25"/>
      <c r="N38" s="21">
        <f t="shared" si="2"/>
        <v>68969.164600000004</v>
      </c>
      <c r="O38" s="21">
        <f t="shared" si="3"/>
        <v>68969.164600000004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68969.164600000004</v>
      </c>
      <c r="O39" s="21">
        <f t="shared" si="3"/>
        <v>68969.164600000004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68969.164600000004</v>
      </c>
      <c r="O40" s="21">
        <f t="shared" si="3"/>
        <v>68969.164600000004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68969.164600000004</v>
      </c>
      <c r="O41" s="21">
        <f t="shared" si="3"/>
        <v>68969.164600000004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68969.164600000004</v>
      </c>
      <c r="O42" s="21">
        <f t="shared" si="3"/>
        <v>68969.164600000004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68969.164600000004</v>
      </c>
      <c r="O43" s="21">
        <f t="shared" si="3"/>
        <v>68969.164600000004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68969.164600000004</v>
      </c>
      <c r="O44" s="21">
        <f t="shared" si="3"/>
        <v>68969.164600000004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68969.164600000004</v>
      </c>
      <c r="O45" s="21">
        <f t="shared" si="3"/>
        <v>68969.164600000004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68969.164600000004</v>
      </c>
      <c r="O46" s="21">
        <f t="shared" si="3"/>
        <v>68969.164600000004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68969.164600000004</v>
      </c>
      <c r="O47" s="21">
        <f t="shared" si="3"/>
        <v>68969.164600000004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68969.164600000004</v>
      </c>
      <c r="O48" s="21">
        <f t="shared" si="3"/>
        <v>68969.164600000004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68969.164600000004</v>
      </c>
      <c r="O49" s="21">
        <f t="shared" si="3"/>
        <v>68969.164600000004</v>
      </c>
    </row>
    <row r="50" spans="1:16" x14ac:dyDescent="0.15">
      <c r="A50" s="32"/>
      <c r="B50" s="32"/>
      <c r="C50" s="33">
        <f>SUM(C7:C42)</f>
        <v>74101.833399999974</v>
      </c>
      <c r="D50" s="32"/>
      <c r="E50" s="32"/>
      <c r="F50" s="32"/>
      <c r="G50" s="33">
        <f>SUM(G7:G48)</f>
        <v>235071.35800000001</v>
      </c>
      <c r="H50" s="34"/>
      <c r="I50" s="33">
        <f>SUM(I7:I48)</f>
        <v>70529.676800000001</v>
      </c>
      <c r="J50" s="32"/>
      <c r="K50" s="32"/>
      <c r="L50" s="33">
        <f>SUM(L9:L48)</f>
        <v>169674.34999999998</v>
      </c>
      <c r="M50" s="32"/>
      <c r="N50" s="35"/>
      <c r="O50" s="36">
        <f>C50+G50-I50-L50</f>
        <v>68969.164600000018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240204.02679999999</v>
      </c>
      <c r="M51" s="55"/>
      <c r="N51" s="47">
        <f>+N49</f>
        <v>68969.164600000004</v>
      </c>
      <c r="O51" s="48" t="s">
        <v>753</v>
      </c>
    </row>
    <row r="52" spans="1:16" x14ac:dyDescent="0.15">
      <c r="A52" s="49"/>
      <c r="B52" s="123"/>
      <c r="C52" s="123"/>
      <c r="D52" s="123"/>
      <c r="E52" s="39"/>
      <c r="F52" s="40"/>
      <c r="G52" s="41"/>
      <c r="H52" s="42"/>
      <c r="I52" s="43"/>
      <c r="J52" s="46"/>
      <c r="K52" s="52"/>
      <c r="L52" s="46"/>
      <c r="M52" s="44"/>
      <c r="N52" s="47"/>
      <c r="O52" s="48"/>
    </row>
    <row r="53" spans="1:16" x14ac:dyDescent="0.15">
      <c r="A53" s="38" t="s">
        <v>718</v>
      </c>
      <c r="B53" s="124" t="s">
        <v>726</v>
      </c>
      <c r="C53" s="123"/>
      <c r="D53" s="123"/>
      <c r="E53" s="39" t="s">
        <v>45</v>
      </c>
      <c r="F53" s="40">
        <v>21599832.780000001</v>
      </c>
      <c r="G53" s="41" t="s">
        <v>46</v>
      </c>
      <c r="H53" s="42">
        <v>41316</v>
      </c>
      <c r="I53" s="43" t="s">
        <v>47</v>
      </c>
      <c r="J53" s="52">
        <v>20736.334399999982</v>
      </c>
      <c r="K53" s="52"/>
      <c r="L53" s="46"/>
      <c r="M53" s="44"/>
      <c r="N53" s="47"/>
      <c r="O53" s="48"/>
    </row>
    <row r="54" spans="1:16" x14ac:dyDescent="0.15">
      <c r="A54" s="38" t="s">
        <v>720</v>
      </c>
      <c r="B54" s="124" t="s">
        <v>754</v>
      </c>
      <c r="C54" s="123"/>
      <c r="D54" s="123"/>
      <c r="E54" s="39" t="s">
        <v>45</v>
      </c>
      <c r="F54" s="40">
        <v>37547906.25</v>
      </c>
      <c r="G54" s="41" t="s">
        <v>46</v>
      </c>
      <c r="H54" s="42">
        <v>41331</v>
      </c>
      <c r="I54" s="43" t="s">
        <v>47</v>
      </c>
      <c r="J54" s="52">
        <v>96446.635599999994</v>
      </c>
      <c r="K54" s="52"/>
      <c r="L54" s="46"/>
      <c r="M54" s="44"/>
      <c r="N54" s="47"/>
      <c r="O54" s="48"/>
    </row>
    <row r="55" spans="1:16" ht="11.25" customHeight="1" x14ac:dyDescent="0.15">
      <c r="A55" s="38" t="s">
        <v>751</v>
      </c>
      <c r="B55" s="124" t="s">
        <v>755</v>
      </c>
      <c r="C55" s="123"/>
      <c r="D55" s="123"/>
      <c r="E55" s="39" t="s">
        <v>45</v>
      </c>
      <c r="F55" s="40">
        <v>24675336.48</v>
      </c>
      <c r="G55" s="41" t="s">
        <v>46</v>
      </c>
      <c r="H55" s="42">
        <v>41339</v>
      </c>
      <c r="I55" s="43" t="s">
        <v>47</v>
      </c>
      <c r="J55" s="52">
        <v>8594.284599999999</v>
      </c>
      <c r="K55" s="52"/>
      <c r="L55" s="46"/>
      <c r="M55" s="44"/>
      <c r="N55" s="47"/>
      <c r="O55" s="48"/>
    </row>
    <row r="56" spans="1:16" x14ac:dyDescent="0.15">
      <c r="A56" s="38" t="s">
        <v>752</v>
      </c>
      <c r="B56" s="124" t="s">
        <v>756</v>
      </c>
      <c r="C56" s="123"/>
      <c r="D56" s="123"/>
      <c r="E56" s="39" t="s">
        <v>45</v>
      </c>
      <c r="F56" s="40">
        <v>29468730.670000002</v>
      </c>
      <c r="G56" s="41" t="s">
        <v>46</v>
      </c>
      <c r="H56" s="42">
        <v>41340</v>
      </c>
      <c r="I56" s="43" t="s">
        <v>47</v>
      </c>
      <c r="J56" s="52">
        <v>26274.444999999996</v>
      </c>
      <c r="K56" s="52"/>
      <c r="L56" s="46"/>
      <c r="M56" s="44"/>
      <c r="N56" s="36" t="s">
        <v>48</v>
      </c>
      <c r="O56" s="53">
        <f>SUM(N51:N55)</f>
        <v>68969.164600000004</v>
      </c>
    </row>
    <row r="57" spans="1:16" x14ac:dyDescent="0.15">
      <c r="A57" s="38" t="s">
        <v>753</v>
      </c>
      <c r="B57" s="124" t="s">
        <v>757</v>
      </c>
      <c r="C57" s="123"/>
      <c r="D57" s="123"/>
      <c r="E57" s="39" t="s">
        <v>45</v>
      </c>
      <c r="F57" s="40">
        <v>30359312.23</v>
      </c>
      <c r="G57" s="41" t="s">
        <v>46</v>
      </c>
      <c r="H57" s="42">
        <v>41348</v>
      </c>
      <c r="I57" s="43" t="s">
        <v>47</v>
      </c>
      <c r="J57" s="52">
        <v>17622.650399999999</v>
      </c>
      <c r="K57" s="44"/>
      <c r="L57" s="46"/>
      <c r="M57" s="44"/>
      <c r="N57" s="46"/>
      <c r="O57" s="46">
        <f>+O50-O56</f>
        <v>0</v>
      </c>
    </row>
    <row r="58" spans="1:16" ht="12" thickBot="1" x14ac:dyDescent="0.2">
      <c r="A58" s="38"/>
      <c r="B58" s="123"/>
      <c r="C58" s="123"/>
      <c r="D58" s="123"/>
      <c r="E58" s="39"/>
      <c r="F58" s="40"/>
      <c r="G58" s="41"/>
      <c r="H58" s="42"/>
      <c r="I58" s="9"/>
      <c r="J58" s="62">
        <f>SUM(J53:J57)</f>
        <v>169674.34999999998</v>
      </c>
      <c r="K58" s="44"/>
      <c r="L58" s="46"/>
      <c r="M58" s="44"/>
      <c r="N58" s="46"/>
      <c r="O58" s="46"/>
    </row>
    <row r="59" spans="1:16" ht="12" thickTop="1" x14ac:dyDescent="0.15">
      <c r="A59" s="38"/>
      <c r="B59" s="123"/>
      <c r="C59" s="123"/>
      <c r="D59" s="123"/>
      <c r="E59" s="39"/>
      <c r="F59" s="40"/>
      <c r="G59" s="41"/>
      <c r="H59" s="42"/>
      <c r="I59" s="9"/>
      <c r="J59" s="52"/>
      <c r="K59" s="44"/>
      <c r="L59" s="46"/>
      <c r="M59" s="44"/>
      <c r="N59" s="55"/>
      <c r="O59" s="56"/>
    </row>
    <row r="60" spans="1:16" s="3" customFormat="1" x14ac:dyDescent="0.15">
      <c r="A60" s="38" t="s">
        <v>49</v>
      </c>
      <c r="B60" s="49" t="s">
        <v>8</v>
      </c>
      <c r="C60" s="101" t="s">
        <v>87</v>
      </c>
      <c r="D60" s="101" t="s">
        <v>146</v>
      </c>
      <c r="E60" s="49" t="s">
        <v>51</v>
      </c>
      <c r="F60" s="49" t="s">
        <v>52</v>
      </c>
      <c r="G60" s="40" t="s">
        <v>15</v>
      </c>
      <c r="H60" s="42"/>
      <c r="I60" s="9"/>
      <c r="J60" s="52"/>
      <c r="K60" s="60"/>
      <c r="M60" s="5"/>
      <c r="P60" s="5"/>
    </row>
    <row r="61" spans="1:16" s="3" customFormat="1" x14ac:dyDescent="0.15">
      <c r="A61" s="38" t="s">
        <v>718</v>
      </c>
      <c r="B61" s="43">
        <v>20736</v>
      </c>
      <c r="C61" s="57">
        <v>24.957799999999999</v>
      </c>
      <c r="D61" s="58">
        <f>+B61*C61</f>
        <v>517524.94079999998</v>
      </c>
      <c r="E61" s="58">
        <f>+D61*1%</f>
        <v>5175.2494079999997</v>
      </c>
      <c r="F61" s="58">
        <f>+E61*0.1</f>
        <v>517.52494079999997</v>
      </c>
      <c r="G61" s="59">
        <f>+E61+F61</f>
        <v>5692.7743487999996</v>
      </c>
      <c r="H61" s="42"/>
      <c r="I61" s="9"/>
      <c r="J61" s="52"/>
      <c r="K61" s="60"/>
      <c r="M61" s="5"/>
      <c r="P61" s="5"/>
    </row>
    <row r="62" spans="1:16" s="3" customFormat="1" x14ac:dyDescent="0.15">
      <c r="A62" s="38" t="s">
        <v>720</v>
      </c>
      <c r="B62" s="43">
        <v>96447</v>
      </c>
      <c r="C62" s="57">
        <v>26.005199999999999</v>
      </c>
      <c r="D62" s="58">
        <f>+B62*C62</f>
        <v>2508123.5244</v>
      </c>
      <c r="E62" s="58">
        <f>+D62*1%</f>
        <v>25081.235244</v>
      </c>
      <c r="F62" s="58">
        <f>+E62*0.1</f>
        <v>2508.1235244</v>
      </c>
      <c r="G62" s="59">
        <f>+E62+F62</f>
        <v>27589.358768400001</v>
      </c>
      <c r="H62" s="42"/>
      <c r="I62" s="9"/>
      <c r="J62" s="52"/>
      <c r="K62" s="60"/>
      <c r="M62" s="5"/>
      <c r="P62" s="5"/>
    </row>
    <row r="63" spans="1:16" s="3" customFormat="1" x14ac:dyDescent="0.15">
      <c r="A63" s="38" t="s">
        <v>751</v>
      </c>
      <c r="B63" s="43">
        <v>8594</v>
      </c>
      <c r="C63" s="57">
        <v>25.150300000000001</v>
      </c>
      <c r="D63" s="58">
        <f>+B63*C63</f>
        <v>216141.67820000002</v>
      </c>
      <c r="E63" s="58">
        <f>+D63*1%</f>
        <v>2161.4167820000002</v>
      </c>
      <c r="F63" s="58">
        <f>+E63*0.1</f>
        <v>216.14167820000003</v>
      </c>
      <c r="G63" s="59">
        <f>+E63+F63</f>
        <v>2377.5584602000004</v>
      </c>
      <c r="H63" s="42"/>
      <c r="I63" s="9"/>
      <c r="J63" s="52"/>
      <c r="K63" s="60"/>
      <c r="M63" s="5"/>
      <c r="P63" s="5"/>
    </row>
    <row r="64" spans="1:16" s="3" customFormat="1" x14ac:dyDescent="0.15">
      <c r="A64" s="38" t="s">
        <v>752</v>
      </c>
      <c r="B64" s="43">
        <v>26274</v>
      </c>
      <c r="C64" s="57">
        <v>25.150300000000001</v>
      </c>
      <c r="D64" s="58">
        <f>+B64*C64</f>
        <v>660798.98220000009</v>
      </c>
      <c r="E64" s="58">
        <f>+D64*1%</f>
        <v>6607.9898220000014</v>
      </c>
      <c r="F64" s="58">
        <f>+E64*0.1</f>
        <v>660.79898220000018</v>
      </c>
      <c r="G64" s="59">
        <f>+E64+F64</f>
        <v>7268.7888042000013</v>
      </c>
      <c r="H64" s="60"/>
      <c r="I64" s="9"/>
      <c r="J64" s="6"/>
      <c r="K64" s="60"/>
      <c r="M64" s="5"/>
      <c r="P64" s="5"/>
    </row>
    <row r="65" spans="1:16" s="3" customFormat="1" x14ac:dyDescent="0.15">
      <c r="A65" s="38" t="s">
        <v>753</v>
      </c>
      <c r="B65" s="43">
        <v>17623</v>
      </c>
      <c r="C65" s="57">
        <v>23.973600000000001</v>
      </c>
      <c r="D65" s="58">
        <f>+B65*C65</f>
        <v>422486.75280000002</v>
      </c>
      <c r="E65" s="58">
        <f>+D65*1%</f>
        <v>4224.8675280000007</v>
      </c>
      <c r="F65" s="58">
        <f>+E65*0.1</f>
        <v>422.48675280000009</v>
      </c>
      <c r="G65" s="59">
        <f>+E65+F65</f>
        <v>4647.3542808000011</v>
      </c>
      <c r="H65" s="60"/>
      <c r="I65" s="9"/>
      <c r="J65" s="6"/>
      <c r="K65" s="4"/>
      <c r="M65" s="5"/>
      <c r="P65" s="5"/>
    </row>
    <row r="66" spans="1:16" ht="12" thickBot="1" x14ac:dyDescent="0.2">
      <c r="A66" s="38"/>
      <c r="B66" s="102">
        <f>SUM(B61:B65)</f>
        <v>169674</v>
      </c>
      <c r="C66" s="123"/>
      <c r="D66" s="123"/>
      <c r="E66" s="103">
        <f>SUM(E61:E65)</f>
        <v>43250.758784000005</v>
      </c>
      <c r="F66" s="103">
        <f t="shared" ref="F66:G66" si="4">SUM(F61:F65)</f>
        <v>4325.0758784000009</v>
      </c>
      <c r="G66" s="103">
        <f t="shared" si="4"/>
        <v>47575.834662400004</v>
      </c>
    </row>
    <row r="67" spans="1:16" ht="12" thickTop="1" x14ac:dyDescent="0.15">
      <c r="A67" s="38"/>
      <c r="B67" s="43"/>
      <c r="C67" s="57"/>
      <c r="D67" s="58"/>
      <c r="E67" s="58"/>
      <c r="F67" s="58"/>
      <c r="G67" s="59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D1" zoomScale="130" zoomScaleNormal="130" workbookViewId="0">
      <pane ySplit="6" topLeftCell="A25" activePane="bottomLeft" state="frozen"/>
      <selection pane="bottomLeft" activeCell="L29" sqref="L29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700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672</v>
      </c>
      <c r="B7" s="17"/>
      <c r="C7" s="18">
        <v>7453.2573999999795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7453.2573999999795</v>
      </c>
      <c r="O7" s="18">
        <f>+C50</f>
        <v>87311.825399999972</v>
      </c>
    </row>
    <row r="8" spans="1:15" x14ac:dyDescent="0.15">
      <c r="A8" s="16" t="s">
        <v>671</v>
      </c>
      <c r="B8" s="22"/>
      <c r="C8" s="21">
        <v>16000.261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7453.2573999999795</v>
      </c>
      <c r="O8" s="21">
        <f t="shared" ref="O8:O9" si="0">O7+G8-I8-L8</f>
        <v>87311.825399999972</v>
      </c>
    </row>
    <row r="9" spans="1:15" x14ac:dyDescent="0.15">
      <c r="A9" s="16" t="s">
        <v>670</v>
      </c>
      <c r="B9" s="22"/>
      <c r="C9" s="21">
        <v>31921.732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7453.2573999999795</v>
      </c>
      <c r="O9" s="21">
        <f t="shared" si="0"/>
        <v>87311.825399999972</v>
      </c>
    </row>
    <row r="10" spans="1:15" x14ac:dyDescent="0.15">
      <c r="A10" s="16" t="s">
        <v>695</v>
      </c>
      <c r="B10" s="22"/>
      <c r="C10" s="21">
        <v>31936.575000000001</v>
      </c>
      <c r="D10" s="26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ref="N10:N49" si="2">+N9-I10-L10</f>
        <v>7453.2573999999795</v>
      </c>
      <c r="O10" s="21">
        <f t="shared" ref="O10:O49" si="3">O9+G10-I10-L10</f>
        <v>87311.825399999972</v>
      </c>
    </row>
    <row r="11" spans="1:15" x14ac:dyDescent="0.15">
      <c r="A11" s="16"/>
      <c r="B11" s="22"/>
      <c r="C11" s="21"/>
      <c r="D11" s="23"/>
      <c r="E11" s="16"/>
      <c r="F11" s="16"/>
      <c r="G11" s="21"/>
      <c r="H11" s="26"/>
      <c r="I11" s="21"/>
      <c r="J11" s="16"/>
      <c r="K11" s="16"/>
      <c r="L11" s="21"/>
      <c r="M11" s="16"/>
      <c r="N11" s="21">
        <f t="shared" si="2"/>
        <v>7453.2573999999795</v>
      </c>
      <c r="O11" s="21">
        <f t="shared" si="3"/>
        <v>87311.825399999972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 t="s">
        <v>701</v>
      </c>
      <c r="I12" s="21">
        <v>565.79999999999995</v>
      </c>
      <c r="J12" s="16" t="s">
        <v>672</v>
      </c>
      <c r="K12" s="16"/>
      <c r="L12" s="21"/>
      <c r="M12" s="16"/>
      <c r="N12" s="21">
        <f t="shared" si="2"/>
        <v>6887.4573999999793</v>
      </c>
      <c r="O12" s="21">
        <f t="shared" si="3"/>
        <v>86746.02539999997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3" t="s">
        <v>702</v>
      </c>
      <c r="I13" s="21">
        <v>691.45</v>
      </c>
      <c r="J13" s="16" t="s">
        <v>672</v>
      </c>
      <c r="K13" s="16"/>
      <c r="L13" s="21"/>
      <c r="M13" s="16"/>
      <c r="N13" s="21">
        <f t="shared" si="2"/>
        <v>6196.0073999999795</v>
      </c>
      <c r="O13" s="21">
        <f t="shared" si="3"/>
        <v>86054.575399999972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703</v>
      </c>
      <c r="I14" s="21">
        <v>2539.2600000000002</v>
      </c>
      <c r="J14" s="16" t="s">
        <v>672</v>
      </c>
      <c r="K14" s="16"/>
      <c r="L14" s="21"/>
      <c r="M14" s="16"/>
      <c r="N14" s="21">
        <f t="shared" si="2"/>
        <v>3656.7473999999793</v>
      </c>
      <c r="O14" s="21">
        <f t="shared" si="3"/>
        <v>83515.315399999978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704</v>
      </c>
      <c r="I15" s="21">
        <v>2176.4</v>
      </c>
      <c r="J15" s="16" t="s">
        <v>672</v>
      </c>
      <c r="K15" s="16"/>
      <c r="L15" s="21"/>
      <c r="M15" s="16"/>
      <c r="N15" s="21">
        <f t="shared" si="2"/>
        <v>1480.3473999999792</v>
      </c>
      <c r="O15" s="21">
        <f t="shared" si="3"/>
        <v>81338.915399999983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6" t="s">
        <v>705</v>
      </c>
      <c r="I16" s="21">
        <v>1480.3473999999792</v>
      </c>
      <c r="J16" s="16" t="s">
        <v>672</v>
      </c>
      <c r="K16" s="16"/>
      <c r="L16" s="21"/>
      <c r="M16" s="16"/>
      <c r="N16" s="21">
        <f t="shared" si="2"/>
        <v>0</v>
      </c>
      <c r="O16" s="21">
        <f t="shared" si="3"/>
        <v>79858.567999999999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6" t="s">
        <v>705</v>
      </c>
      <c r="I17" s="21">
        <v>5133.0326000000196</v>
      </c>
      <c r="J17" s="16" t="s">
        <v>671</v>
      </c>
      <c r="K17" s="16"/>
      <c r="L17" s="21"/>
      <c r="M17" s="16"/>
      <c r="N17" s="21">
        <f>C8+N16-I17-L17</f>
        <v>10867.228399999982</v>
      </c>
      <c r="O17" s="21">
        <f t="shared" si="3"/>
        <v>74725.535399999979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706</v>
      </c>
      <c r="I18" s="21"/>
      <c r="J18" s="16"/>
      <c r="K18" s="16" t="s">
        <v>722</v>
      </c>
      <c r="L18" s="21">
        <v>10867.228399999982</v>
      </c>
      <c r="M18" s="16" t="s">
        <v>671</v>
      </c>
      <c r="N18" s="21">
        <f t="shared" si="2"/>
        <v>0</v>
      </c>
      <c r="O18" s="21">
        <f t="shared" si="3"/>
        <v>63858.307000000001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706</v>
      </c>
      <c r="I19" s="21"/>
      <c r="J19" s="16"/>
      <c r="K19" s="16" t="s">
        <v>722</v>
      </c>
      <c r="L19" s="21">
        <v>5118.35160000002</v>
      </c>
      <c r="M19" s="16" t="s">
        <v>670</v>
      </c>
      <c r="N19" s="21">
        <f>C9+N18-I19-L19</f>
        <v>26803.38039999998</v>
      </c>
      <c r="O19" s="21">
        <f t="shared" si="3"/>
        <v>58739.955399999977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6" t="s">
        <v>707</v>
      </c>
      <c r="I20" s="21">
        <v>9434.26</v>
      </c>
      <c r="J20" s="16" t="s">
        <v>670</v>
      </c>
      <c r="K20" s="16"/>
      <c r="L20" s="21"/>
      <c r="M20" s="16"/>
      <c r="N20" s="21">
        <f t="shared" si="2"/>
        <v>17369.120399999978</v>
      </c>
      <c r="O20" s="21">
        <f t="shared" si="3"/>
        <v>49305.695399999975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6" t="s">
        <v>708</v>
      </c>
      <c r="I21" s="21">
        <v>4070.7200000000003</v>
      </c>
      <c r="J21" s="16" t="s">
        <v>670</v>
      </c>
      <c r="K21" s="16"/>
      <c r="L21" s="21"/>
      <c r="M21" s="16"/>
      <c r="N21" s="21">
        <f t="shared" si="2"/>
        <v>13298.400399999977</v>
      </c>
      <c r="O21" s="21">
        <f t="shared" si="3"/>
        <v>45234.975399999974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709</v>
      </c>
      <c r="I22" s="21">
        <v>1102.68</v>
      </c>
      <c r="J22" s="16" t="s">
        <v>670</v>
      </c>
      <c r="K22" s="16"/>
      <c r="L22" s="21"/>
      <c r="M22" s="16"/>
      <c r="N22" s="21">
        <f t="shared" si="2"/>
        <v>12195.720399999977</v>
      </c>
      <c r="O22" s="21">
        <f t="shared" si="3"/>
        <v>44132.295399999974</v>
      </c>
    </row>
    <row r="23" spans="1:15" x14ac:dyDescent="0.15">
      <c r="A23" s="16"/>
      <c r="B23" s="22"/>
      <c r="C23" s="21"/>
      <c r="D23" s="26" t="s">
        <v>717</v>
      </c>
      <c r="E23" s="16" t="s">
        <v>32</v>
      </c>
      <c r="F23" s="25" t="s">
        <v>718</v>
      </c>
      <c r="G23" s="21">
        <v>15926.75</v>
      </c>
      <c r="H23" s="26" t="s">
        <v>717</v>
      </c>
      <c r="I23" s="21"/>
      <c r="J23" s="16"/>
      <c r="K23" s="16"/>
      <c r="L23" s="21"/>
      <c r="M23" s="16"/>
      <c r="N23" s="21">
        <f t="shared" si="2"/>
        <v>12195.720399999977</v>
      </c>
      <c r="O23" s="21">
        <f t="shared" si="3"/>
        <v>60059.045399999974</v>
      </c>
    </row>
    <row r="24" spans="1:15" x14ac:dyDescent="0.15">
      <c r="A24" s="16"/>
      <c r="B24" s="22"/>
      <c r="C24" s="21"/>
      <c r="D24" s="26"/>
      <c r="E24" s="16"/>
      <c r="F24" s="16"/>
      <c r="G24" s="21"/>
      <c r="H24" s="26" t="s">
        <v>710</v>
      </c>
      <c r="I24" s="21">
        <v>12195.720399999977</v>
      </c>
      <c r="J24" s="16" t="s">
        <v>670</v>
      </c>
      <c r="K24" s="16"/>
      <c r="L24" s="21"/>
      <c r="M24" s="16"/>
      <c r="N24" s="21">
        <f t="shared" si="2"/>
        <v>0</v>
      </c>
      <c r="O24" s="21">
        <f t="shared" si="3"/>
        <v>47863.324999999997</v>
      </c>
    </row>
    <row r="25" spans="1:15" x14ac:dyDescent="0.15">
      <c r="A25" s="16"/>
      <c r="B25" s="22"/>
      <c r="C25" s="21"/>
      <c r="D25" s="26"/>
      <c r="E25" s="16"/>
      <c r="F25" s="16"/>
      <c r="G25" s="21"/>
      <c r="H25" s="26" t="s">
        <v>710</v>
      </c>
      <c r="I25" s="21">
        <v>2732.32960000002</v>
      </c>
      <c r="J25" s="16" t="s">
        <v>695</v>
      </c>
      <c r="K25" s="16"/>
      <c r="L25" s="21"/>
      <c r="M25" s="16"/>
      <c r="N25" s="21">
        <f>C10+N24-I25-L25</f>
        <v>29204.245399999982</v>
      </c>
      <c r="O25" s="21">
        <f t="shared" si="3"/>
        <v>45130.995399999978</v>
      </c>
    </row>
    <row r="26" spans="1:15" x14ac:dyDescent="0.15">
      <c r="A26" s="16"/>
      <c r="B26" s="22"/>
      <c r="C26" s="21"/>
      <c r="D26" s="26" t="s">
        <v>711</v>
      </c>
      <c r="E26" s="16" t="s">
        <v>32</v>
      </c>
      <c r="F26" s="25" t="s">
        <v>718</v>
      </c>
      <c r="G26" s="21">
        <v>15933.029</v>
      </c>
      <c r="H26" s="26" t="s">
        <v>711</v>
      </c>
      <c r="I26" s="21">
        <v>10374.67</v>
      </c>
      <c r="J26" s="16" t="s">
        <v>695</v>
      </c>
      <c r="K26" s="16" t="s">
        <v>722</v>
      </c>
      <c r="L26" s="21">
        <v>6967.58</v>
      </c>
      <c r="M26" s="16" t="s">
        <v>695</v>
      </c>
      <c r="N26" s="21">
        <f t="shared" si="2"/>
        <v>11861.99539999998</v>
      </c>
      <c r="O26" s="21">
        <f t="shared" si="3"/>
        <v>43721.77439999998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712</v>
      </c>
      <c r="I27" s="21">
        <v>735.85</v>
      </c>
      <c r="J27" s="16" t="s">
        <v>695</v>
      </c>
      <c r="K27" s="16"/>
      <c r="L27" s="21"/>
      <c r="M27" s="16"/>
      <c r="N27" s="21">
        <f t="shared" si="2"/>
        <v>11126.145399999979</v>
      </c>
      <c r="O27" s="21">
        <f t="shared" si="3"/>
        <v>42985.924399999982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713</v>
      </c>
      <c r="I28" s="21">
        <v>1910.87</v>
      </c>
      <c r="J28" s="16" t="s">
        <v>695</v>
      </c>
      <c r="K28" s="16"/>
      <c r="L28" s="21"/>
      <c r="M28" s="16"/>
      <c r="N28" s="21">
        <f t="shared" si="2"/>
        <v>9215.2753999999804</v>
      </c>
      <c r="O28" s="21">
        <f t="shared" si="3"/>
        <v>41075.054399999979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714</v>
      </c>
      <c r="I29" s="21">
        <v>807.53</v>
      </c>
      <c r="J29" s="16" t="s">
        <v>695</v>
      </c>
      <c r="K29" s="16" t="s">
        <v>722</v>
      </c>
      <c r="L29" s="21">
        <v>8407.7453999999798</v>
      </c>
      <c r="M29" s="16" t="s">
        <v>695</v>
      </c>
      <c r="N29" s="21">
        <f t="shared" si="2"/>
        <v>0</v>
      </c>
      <c r="O29" s="21">
        <f t="shared" si="3"/>
        <v>31859.779000000002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714</v>
      </c>
      <c r="I30" s="21"/>
      <c r="J30" s="16"/>
      <c r="K30" s="16" t="s">
        <v>722</v>
      </c>
      <c r="L30" s="21">
        <v>3714.1146000000199</v>
      </c>
      <c r="M30" s="16" t="s">
        <v>718</v>
      </c>
      <c r="N30" s="21">
        <f>G23+G26+N29-I30-L30</f>
        <v>28145.664399999983</v>
      </c>
      <c r="O30" s="21">
        <f t="shared" si="3"/>
        <v>28145.664399999983</v>
      </c>
    </row>
    <row r="31" spans="1:15" x14ac:dyDescent="0.15">
      <c r="A31" s="16"/>
      <c r="B31" s="22"/>
      <c r="C31" s="21"/>
      <c r="D31" s="23" t="s">
        <v>719</v>
      </c>
      <c r="E31" s="16" t="s">
        <v>32</v>
      </c>
      <c r="F31" s="25" t="s">
        <v>720</v>
      </c>
      <c r="G31" s="21">
        <v>15970.047</v>
      </c>
      <c r="H31" s="23" t="s">
        <v>719</v>
      </c>
      <c r="I31" s="21"/>
      <c r="J31" s="16"/>
      <c r="K31" s="16"/>
      <c r="L31" s="21"/>
      <c r="M31" s="16"/>
      <c r="N31" s="21">
        <f t="shared" si="2"/>
        <v>28145.664399999983</v>
      </c>
      <c r="O31" s="21">
        <f t="shared" si="3"/>
        <v>44115.711399999986</v>
      </c>
    </row>
    <row r="32" spans="1:15" x14ac:dyDescent="0.15">
      <c r="A32" s="16"/>
      <c r="B32" s="22"/>
      <c r="C32" s="21"/>
      <c r="D32" s="23" t="s">
        <v>715</v>
      </c>
      <c r="E32" s="16" t="s">
        <v>32</v>
      </c>
      <c r="F32" s="25" t="s">
        <v>720</v>
      </c>
      <c r="G32" s="21">
        <v>15933.941000000001</v>
      </c>
      <c r="H32" s="23" t="s">
        <v>715</v>
      </c>
      <c r="I32" s="21">
        <v>507.3</v>
      </c>
      <c r="J32" s="16" t="s">
        <v>718</v>
      </c>
      <c r="K32" s="16"/>
      <c r="L32" s="21"/>
      <c r="M32" s="16"/>
      <c r="N32" s="21">
        <f t="shared" si="2"/>
        <v>27638.364399999984</v>
      </c>
      <c r="O32" s="21">
        <f t="shared" si="3"/>
        <v>59542.352399999982</v>
      </c>
    </row>
    <row r="33" spans="1:15" x14ac:dyDescent="0.15">
      <c r="A33" s="16"/>
      <c r="B33" s="22"/>
      <c r="C33" s="21"/>
      <c r="D33" s="26" t="s">
        <v>721</v>
      </c>
      <c r="E33" s="16" t="s">
        <v>32</v>
      </c>
      <c r="F33" s="25" t="s">
        <v>720</v>
      </c>
      <c r="G33" s="21">
        <v>15961.200999999999</v>
      </c>
      <c r="H33" s="26" t="s">
        <v>721</v>
      </c>
      <c r="I33" s="21"/>
      <c r="J33" s="16"/>
      <c r="K33" s="16"/>
      <c r="L33" s="21"/>
      <c r="M33" s="25"/>
      <c r="N33" s="21">
        <f t="shared" si="2"/>
        <v>27638.364399999984</v>
      </c>
      <c r="O33" s="21">
        <f t="shared" si="3"/>
        <v>75503.553399999975</v>
      </c>
    </row>
    <row r="34" spans="1:15" x14ac:dyDescent="0.15">
      <c r="A34" s="16"/>
      <c r="B34" s="22"/>
      <c r="C34" s="21"/>
      <c r="D34" s="23"/>
      <c r="E34" s="16"/>
      <c r="F34" s="25"/>
      <c r="G34" s="21"/>
      <c r="H34" s="26" t="s">
        <v>716</v>
      </c>
      <c r="I34" s="21">
        <v>1401.72</v>
      </c>
      <c r="J34" s="16" t="s">
        <v>718</v>
      </c>
      <c r="K34" s="16"/>
      <c r="L34" s="21"/>
      <c r="M34" s="25"/>
      <c r="N34" s="21">
        <f t="shared" si="2"/>
        <v>26236.644399999983</v>
      </c>
      <c r="O34" s="21">
        <f t="shared" si="3"/>
        <v>74101.833399999974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3"/>
      <c r="I35" s="21"/>
      <c r="J35" s="16"/>
      <c r="K35" s="16"/>
      <c r="L35" s="21"/>
      <c r="M35" s="25"/>
      <c r="N35" s="21">
        <f t="shared" si="2"/>
        <v>26236.644399999983</v>
      </c>
      <c r="O35" s="21">
        <f t="shared" si="3"/>
        <v>74101.833399999974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3"/>
      <c r="I36" s="21"/>
      <c r="J36" s="25"/>
      <c r="K36" s="16"/>
      <c r="L36" s="21"/>
      <c r="M36" s="25"/>
      <c r="N36" s="21">
        <f t="shared" si="2"/>
        <v>26236.644399999983</v>
      </c>
      <c r="O36" s="21">
        <f t="shared" si="3"/>
        <v>74101.833399999974</v>
      </c>
    </row>
    <row r="37" spans="1:15" hidden="1" x14ac:dyDescent="0.15">
      <c r="A37" s="16"/>
      <c r="B37" s="22"/>
      <c r="C37" s="21"/>
      <c r="D37" s="23"/>
      <c r="E37" s="16"/>
      <c r="F37" s="16"/>
      <c r="G37" s="21"/>
      <c r="H37" s="26"/>
      <c r="I37" s="21"/>
      <c r="J37" s="25"/>
      <c r="K37" s="16"/>
      <c r="L37" s="21"/>
      <c r="M37" s="25"/>
      <c r="N37" s="21">
        <f t="shared" si="2"/>
        <v>26236.644399999983</v>
      </c>
      <c r="O37" s="21">
        <f t="shared" si="3"/>
        <v>74101.833399999974</v>
      </c>
    </row>
    <row r="38" spans="1:15" hidden="1" x14ac:dyDescent="0.15">
      <c r="A38" s="16"/>
      <c r="B38" s="22"/>
      <c r="C38" s="21"/>
      <c r="D38" s="23"/>
      <c r="E38" s="16"/>
      <c r="F38" s="25"/>
      <c r="G38" s="21"/>
      <c r="H38" s="26"/>
      <c r="I38" s="21"/>
      <c r="J38" s="25"/>
      <c r="K38" s="16"/>
      <c r="L38" s="21"/>
      <c r="M38" s="25"/>
      <c r="N38" s="21">
        <f t="shared" si="2"/>
        <v>26236.644399999983</v>
      </c>
      <c r="O38" s="21">
        <f t="shared" si="3"/>
        <v>74101.833399999974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26236.644399999983</v>
      </c>
      <c r="O39" s="21">
        <f t="shared" si="3"/>
        <v>74101.833399999974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26236.644399999983</v>
      </c>
      <c r="O40" s="21">
        <f t="shared" si="3"/>
        <v>74101.833399999974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26236.644399999983</v>
      </c>
      <c r="O41" s="21">
        <f t="shared" si="3"/>
        <v>74101.833399999974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26236.644399999983</v>
      </c>
      <c r="O42" s="21">
        <f t="shared" si="3"/>
        <v>74101.833399999974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26236.644399999983</v>
      </c>
      <c r="O43" s="21">
        <f t="shared" si="3"/>
        <v>74101.833399999974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26236.644399999983</v>
      </c>
      <c r="O44" s="21">
        <f t="shared" si="3"/>
        <v>74101.833399999974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26236.644399999983</v>
      </c>
      <c r="O45" s="21">
        <f t="shared" si="3"/>
        <v>74101.833399999974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26236.644399999983</v>
      </c>
      <c r="O46" s="21">
        <f t="shared" si="3"/>
        <v>74101.833399999974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26236.644399999983</v>
      </c>
      <c r="O47" s="21">
        <f t="shared" si="3"/>
        <v>74101.833399999974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26236.644399999983</v>
      </c>
      <c r="O48" s="21">
        <f t="shared" si="3"/>
        <v>74101.833399999974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26236.644399999983</v>
      </c>
      <c r="O49" s="21">
        <f t="shared" si="3"/>
        <v>74101.833399999974</v>
      </c>
    </row>
    <row r="50" spans="1:16" x14ac:dyDescent="0.15">
      <c r="A50" s="32"/>
      <c r="B50" s="32"/>
      <c r="C50" s="33">
        <f>SUM(C7:C42)</f>
        <v>87311.825399999972</v>
      </c>
      <c r="D50" s="32"/>
      <c r="E50" s="32"/>
      <c r="F50" s="32"/>
      <c r="G50" s="33">
        <f>SUM(G7:G48)</f>
        <v>79724.967999999993</v>
      </c>
      <c r="H50" s="34"/>
      <c r="I50" s="33">
        <f>SUM(I7:I48)</f>
        <v>57859.939999999995</v>
      </c>
      <c r="J50" s="32"/>
      <c r="K50" s="32"/>
      <c r="L50" s="33">
        <f>SUM(L9:L48)</f>
        <v>35075.020000000004</v>
      </c>
      <c r="M50" s="32"/>
      <c r="N50" s="35"/>
      <c r="O50" s="36">
        <f>C50+G50-I50-L50</f>
        <v>74101.83339999996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92934.959999999992</v>
      </c>
      <c r="M51" s="55"/>
      <c r="N51" s="47">
        <f>+N49</f>
        <v>26236.644399999983</v>
      </c>
      <c r="O51" s="48" t="s">
        <v>718</v>
      </c>
    </row>
    <row r="52" spans="1:16" x14ac:dyDescent="0.15">
      <c r="A52" s="49"/>
      <c r="B52" s="121"/>
      <c r="C52" s="121"/>
      <c r="D52" s="121"/>
      <c r="E52" s="39"/>
      <c r="F52" s="40"/>
      <c r="G52" s="41"/>
      <c r="H52" s="42"/>
      <c r="I52" s="43"/>
      <c r="J52" s="46"/>
      <c r="K52" s="52"/>
      <c r="L52" s="46"/>
      <c r="M52" s="44"/>
      <c r="N52" s="47">
        <f>+G31+G32+G33</f>
        <v>47865.188999999998</v>
      </c>
      <c r="O52" s="48" t="s">
        <v>720</v>
      </c>
    </row>
    <row r="53" spans="1:16" x14ac:dyDescent="0.15">
      <c r="A53" s="38" t="s">
        <v>671</v>
      </c>
      <c r="B53" s="122" t="s">
        <v>723</v>
      </c>
      <c r="C53" s="121"/>
      <c r="D53" s="121"/>
      <c r="E53" s="39" t="s">
        <v>45</v>
      </c>
      <c r="F53" s="40">
        <v>35820958.770000003</v>
      </c>
      <c r="G53" s="41" t="s">
        <v>46</v>
      </c>
      <c r="H53" s="42">
        <v>41239</v>
      </c>
      <c r="I53" s="43" t="s">
        <v>47</v>
      </c>
      <c r="J53" s="52">
        <v>10867.228399999982</v>
      </c>
      <c r="K53" s="52"/>
      <c r="L53" s="46"/>
      <c r="M53" s="44"/>
      <c r="N53" s="47"/>
      <c r="O53" s="48"/>
    </row>
    <row r="54" spans="1:16" x14ac:dyDescent="0.15">
      <c r="A54" s="38" t="s">
        <v>670</v>
      </c>
      <c r="B54" s="122" t="s">
        <v>724</v>
      </c>
      <c r="C54" s="121"/>
      <c r="D54" s="121"/>
      <c r="E54" s="39" t="s">
        <v>45</v>
      </c>
      <c r="F54" s="40">
        <v>35833440.539999999</v>
      </c>
      <c r="G54" s="41" t="s">
        <v>46</v>
      </c>
      <c r="H54" s="42">
        <v>41249</v>
      </c>
      <c r="I54" s="43" t="s">
        <v>47</v>
      </c>
      <c r="J54" s="52">
        <v>5118.35160000002</v>
      </c>
      <c r="K54" s="52"/>
      <c r="L54" s="46"/>
      <c r="M54" s="44"/>
      <c r="N54" s="47"/>
      <c r="O54" s="48"/>
    </row>
    <row r="55" spans="1:16" ht="11.25" customHeight="1" x14ac:dyDescent="0.15">
      <c r="A55" s="38" t="s">
        <v>695</v>
      </c>
      <c r="B55" s="122" t="s">
        <v>725</v>
      </c>
      <c r="C55" s="121"/>
      <c r="D55" s="121"/>
      <c r="E55" s="39" t="s">
        <v>45</v>
      </c>
      <c r="F55" s="40">
        <v>65552518.43</v>
      </c>
      <c r="G55" s="41" t="s">
        <v>46</v>
      </c>
      <c r="H55" s="42">
        <v>41257</v>
      </c>
      <c r="I55" s="43" t="s">
        <v>47</v>
      </c>
      <c r="J55" s="52">
        <v>15375.32539999998</v>
      </c>
      <c r="K55" s="52"/>
      <c r="L55" s="46"/>
      <c r="M55" s="44"/>
      <c r="N55" s="47"/>
      <c r="O55" s="48"/>
    </row>
    <row r="56" spans="1:16" x14ac:dyDescent="0.15">
      <c r="A56" s="38" t="s">
        <v>718</v>
      </c>
      <c r="B56" s="122" t="s">
        <v>726</v>
      </c>
      <c r="C56" s="121"/>
      <c r="D56" s="121"/>
      <c r="E56" s="39" t="s">
        <v>45</v>
      </c>
      <c r="F56" s="40">
        <v>21599832.780000001</v>
      </c>
      <c r="G56" s="41" t="s">
        <v>46</v>
      </c>
      <c r="H56" s="42">
        <v>41316</v>
      </c>
      <c r="I56" s="43" t="s">
        <v>47</v>
      </c>
      <c r="J56" s="52">
        <v>3714.1146000000199</v>
      </c>
      <c r="K56" s="52"/>
      <c r="L56" s="46"/>
      <c r="M56" s="44"/>
      <c r="N56" s="36" t="s">
        <v>48</v>
      </c>
      <c r="O56" s="53">
        <f>SUM(N51:N55)</f>
        <v>74101.833399999974</v>
      </c>
    </row>
    <row r="57" spans="1:16" ht="12" thickBot="1" x14ac:dyDescent="0.2">
      <c r="A57" s="38"/>
      <c r="B57" s="121"/>
      <c r="C57" s="121"/>
      <c r="D57" s="121"/>
      <c r="E57" s="39"/>
      <c r="F57" s="40"/>
      <c r="G57" s="41"/>
      <c r="H57" s="42"/>
      <c r="I57" s="9"/>
      <c r="J57" s="62">
        <f>SUM(J53:J56)</f>
        <v>35075.020000000004</v>
      </c>
      <c r="K57" s="44"/>
      <c r="L57" s="46"/>
      <c r="M57" s="44"/>
      <c r="N57" s="46"/>
      <c r="O57" s="46">
        <f>+O50-O56</f>
        <v>0</v>
      </c>
    </row>
    <row r="58" spans="1:16" ht="12" thickTop="1" x14ac:dyDescent="0.15">
      <c r="A58" s="38"/>
      <c r="B58" s="121"/>
      <c r="C58" s="121"/>
      <c r="D58" s="121"/>
      <c r="E58" s="39"/>
      <c r="F58" s="40"/>
      <c r="G58" s="41"/>
      <c r="H58" s="42"/>
      <c r="I58" s="9"/>
      <c r="J58" s="52"/>
      <c r="K58" s="44"/>
      <c r="L58" s="46"/>
      <c r="M58" s="44"/>
      <c r="N58" s="46"/>
      <c r="O58" s="46"/>
    </row>
    <row r="59" spans="1:16" x14ac:dyDescent="0.15">
      <c r="A59" s="38" t="s">
        <v>49</v>
      </c>
      <c r="B59" s="49" t="s">
        <v>8</v>
      </c>
      <c r="C59" s="101" t="s">
        <v>87</v>
      </c>
      <c r="D59" s="101" t="s">
        <v>146</v>
      </c>
      <c r="E59" s="49" t="s">
        <v>51</v>
      </c>
      <c r="F59" s="49" t="s">
        <v>52</v>
      </c>
      <c r="G59" s="40" t="s">
        <v>15</v>
      </c>
      <c r="H59" s="42"/>
      <c r="I59" s="9"/>
      <c r="J59" s="52"/>
      <c r="K59" s="44"/>
      <c r="L59" s="46"/>
      <c r="M59" s="44"/>
      <c r="N59" s="55"/>
      <c r="O59" s="56"/>
    </row>
    <row r="60" spans="1:16" s="3" customFormat="1" x14ac:dyDescent="0.15">
      <c r="A60" s="38" t="s">
        <v>671</v>
      </c>
      <c r="B60" s="43">
        <v>10867</v>
      </c>
      <c r="C60" s="57">
        <v>24.5762</v>
      </c>
      <c r="D60" s="58">
        <f>+B60*C60</f>
        <v>267069.56540000002</v>
      </c>
      <c r="E60" s="58">
        <f>+D60*1%</f>
        <v>2670.6956540000001</v>
      </c>
      <c r="F60" s="58">
        <f>+E60*0.1</f>
        <v>267.06956540000004</v>
      </c>
      <c r="G60" s="59">
        <f>+E60+F60</f>
        <v>2937.7652194000002</v>
      </c>
      <c r="H60" s="42"/>
      <c r="I60" s="9"/>
      <c r="J60" s="52"/>
      <c r="K60" s="60"/>
      <c r="M60" s="5"/>
      <c r="P60" s="5"/>
    </row>
    <row r="61" spans="1:16" s="3" customFormat="1" x14ac:dyDescent="0.15">
      <c r="A61" s="38" t="s">
        <v>670</v>
      </c>
      <c r="B61" s="43">
        <v>5118</v>
      </c>
      <c r="C61" s="57">
        <v>24.758400000000002</v>
      </c>
      <c r="D61" s="58">
        <f>+B61*C61</f>
        <v>126713.4912</v>
      </c>
      <c r="E61" s="58">
        <f>+D61*1%</f>
        <v>1267.134912</v>
      </c>
      <c r="F61" s="58">
        <f>+E61*0.1</f>
        <v>126.71349120000001</v>
      </c>
      <c r="G61" s="59">
        <f>+E61+F61</f>
        <v>1393.8484031999999</v>
      </c>
      <c r="H61" s="42"/>
      <c r="I61" s="9"/>
      <c r="J61" s="52"/>
      <c r="K61" s="60"/>
      <c r="M61" s="5"/>
      <c r="P61" s="5"/>
    </row>
    <row r="62" spans="1:16" s="3" customFormat="1" x14ac:dyDescent="0.15">
      <c r="A62" s="38" t="s">
        <v>695</v>
      </c>
      <c r="B62" s="43">
        <v>15375</v>
      </c>
      <c r="C62" s="57">
        <v>24.723099999999999</v>
      </c>
      <c r="D62" s="58">
        <f>+B62*C62</f>
        <v>380117.66249999998</v>
      </c>
      <c r="E62" s="58">
        <f>+D62*1%</f>
        <v>3801.1766250000001</v>
      </c>
      <c r="F62" s="58">
        <f>+E62*0.1</f>
        <v>380.11766250000005</v>
      </c>
      <c r="G62" s="59">
        <f>+E62+F62</f>
        <v>4181.2942874999999</v>
      </c>
      <c r="H62" s="42"/>
      <c r="I62" s="9"/>
      <c r="J62" s="52"/>
      <c r="K62" s="60"/>
      <c r="M62" s="5"/>
      <c r="P62" s="5"/>
    </row>
    <row r="63" spans="1:16" s="3" customFormat="1" x14ac:dyDescent="0.15">
      <c r="A63" s="38" t="s">
        <v>718</v>
      </c>
      <c r="B63" s="43">
        <v>3714</v>
      </c>
      <c r="C63" s="57">
        <v>24.957799999999999</v>
      </c>
      <c r="D63" s="58">
        <f>+B63*C63</f>
        <v>92693.269199999995</v>
      </c>
      <c r="E63" s="58">
        <f>+D63*1%</f>
        <v>926.93269199999997</v>
      </c>
      <c r="F63" s="58">
        <f>+E63*0.1</f>
        <v>92.693269200000003</v>
      </c>
      <c r="G63" s="59">
        <f>+E63+F63</f>
        <v>1019.6259612</v>
      </c>
      <c r="H63" s="60"/>
      <c r="I63" s="9"/>
      <c r="J63" s="6"/>
      <c r="K63" s="60"/>
      <c r="M63" s="5"/>
      <c r="P63" s="5"/>
    </row>
    <row r="64" spans="1:16" s="3" customFormat="1" ht="12" thickBot="1" x14ac:dyDescent="0.2">
      <c r="A64" s="38"/>
      <c r="B64" s="102">
        <f>SUM(B60:B63)</f>
        <v>35074</v>
      </c>
      <c r="C64" s="121"/>
      <c r="D64" s="121"/>
      <c r="E64" s="103">
        <f>SUM(E60:E63)</f>
        <v>8665.9398830000009</v>
      </c>
      <c r="F64" s="103">
        <f t="shared" ref="F64:G64" si="4">SUM(F60:F63)</f>
        <v>866.59398830000009</v>
      </c>
      <c r="G64" s="103">
        <f t="shared" si="4"/>
        <v>9532.5338712999983</v>
      </c>
      <c r="H64" s="60"/>
      <c r="I64" s="9"/>
      <c r="J64" s="6"/>
      <c r="K64" s="60"/>
      <c r="M64" s="5"/>
      <c r="P64" s="5"/>
    </row>
    <row r="65" spans="1:16" s="3" customFormat="1" ht="12" thickTop="1" x14ac:dyDescent="0.15">
      <c r="A65" s="38"/>
      <c r="B65" s="43"/>
      <c r="C65" s="57"/>
      <c r="D65" s="58"/>
      <c r="E65" s="58"/>
      <c r="F65" s="58"/>
      <c r="G65" s="59"/>
      <c r="H65" s="4"/>
      <c r="J65" s="5"/>
      <c r="K65" s="4"/>
      <c r="M65" s="5"/>
      <c r="P65" s="5"/>
    </row>
    <row r="66" spans="1:16" x14ac:dyDescent="0.15">
      <c r="A66" s="38"/>
      <c r="B66" s="43"/>
      <c r="C66" s="57"/>
      <c r="D66" s="58"/>
      <c r="E66" s="58"/>
      <c r="F66" s="58"/>
      <c r="G66" s="59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E1" zoomScale="130" zoomScaleNormal="130" workbookViewId="0">
      <pane ySplit="6" topLeftCell="A18" activePane="bottomLeft" state="frozen"/>
      <selection pane="bottomLeft" activeCell="M51" sqref="M51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675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642</v>
      </c>
      <c r="B7" s="17"/>
      <c r="C7" s="18">
        <v>2838.4733999999848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2838.4733999999848</v>
      </c>
      <c r="O7" s="18">
        <f>+C50</f>
        <v>98575.970399999991</v>
      </c>
    </row>
    <row r="8" spans="1:15" x14ac:dyDescent="0.15">
      <c r="A8" s="16" t="s">
        <v>643</v>
      </c>
      <c r="B8" s="22"/>
      <c r="C8" s="21">
        <v>15959.457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2838.4733999999848</v>
      </c>
      <c r="O8" s="21">
        <f t="shared" ref="O8:O10" si="0">O7+G8-I8-L8</f>
        <v>98575.970399999991</v>
      </c>
    </row>
    <row r="9" spans="1:15" x14ac:dyDescent="0.15">
      <c r="A9" s="16" t="s">
        <v>672</v>
      </c>
      <c r="B9" s="22"/>
      <c r="C9" s="21">
        <v>31856.046999999999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10" si="1">+N8-I9-L9</f>
        <v>2838.4733999999848</v>
      </c>
      <c r="O9" s="21">
        <f t="shared" si="0"/>
        <v>98575.970399999991</v>
      </c>
    </row>
    <row r="10" spans="1:15" x14ac:dyDescent="0.15">
      <c r="A10" s="16" t="s">
        <v>671</v>
      </c>
      <c r="B10" s="22"/>
      <c r="C10" s="21">
        <v>16000.261</v>
      </c>
      <c r="D10" s="26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si="1"/>
        <v>2838.4733999999848</v>
      </c>
      <c r="O10" s="21">
        <f t="shared" si="0"/>
        <v>98575.970399999991</v>
      </c>
    </row>
    <row r="11" spans="1:15" x14ac:dyDescent="0.15">
      <c r="A11" s="16" t="s">
        <v>670</v>
      </c>
      <c r="B11" s="22"/>
      <c r="C11" s="21">
        <v>31921.732</v>
      </c>
      <c r="D11" s="23"/>
      <c r="E11" s="16"/>
      <c r="F11" s="16"/>
      <c r="G11" s="21"/>
      <c r="H11" s="26"/>
      <c r="I11" s="21"/>
      <c r="J11" s="16"/>
      <c r="K11" s="16"/>
      <c r="L11" s="21"/>
      <c r="M11" s="16"/>
      <c r="N11" s="21">
        <f t="shared" ref="N11:N49" si="2">+N10-I11-L11</f>
        <v>2838.4733999999848</v>
      </c>
      <c r="O11" s="21">
        <f t="shared" ref="O11:O49" si="3">O10+G11-I11-L11</f>
        <v>98575.970399999991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/>
      <c r="I12" s="21"/>
      <c r="J12" s="16"/>
      <c r="K12" s="16"/>
      <c r="L12" s="21"/>
      <c r="M12" s="16"/>
      <c r="N12" s="21">
        <f t="shared" si="2"/>
        <v>2838.4733999999848</v>
      </c>
      <c r="O12" s="21">
        <f t="shared" si="3"/>
        <v>98575.970399999991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3" t="s">
        <v>676</v>
      </c>
      <c r="I13" s="21">
        <v>1285.08</v>
      </c>
      <c r="J13" s="16" t="s">
        <v>642</v>
      </c>
      <c r="K13" s="16"/>
      <c r="L13" s="21"/>
      <c r="M13" s="16"/>
      <c r="N13" s="21">
        <f t="shared" si="2"/>
        <v>1553.3933999999849</v>
      </c>
      <c r="O13" s="21">
        <f t="shared" si="3"/>
        <v>97290.890399999989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677</v>
      </c>
      <c r="I14" s="21">
        <v>585.6</v>
      </c>
      <c r="J14" s="16" t="s">
        <v>642</v>
      </c>
      <c r="K14" s="16"/>
      <c r="L14" s="21"/>
      <c r="M14" s="16"/>
      <c r="N14" s="21">
        <f t="shared" si="2"/>
        <v>967.7933999999849</v>
      </c>
      <c r="O14" s="21">
        <f t="shared" si="3"/>
        <v>96705.290399999983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677</v>
      </c>
      <c r="I15" s="21">
        <v>967.7933999999849</v>
      </c>
      <c r="J15" s="16" t="s">
        <v>642</v>
      </c>
      <c r="K15" s="16"/>
      <c r="L15" s="21"/>
      <c r="M15" s="16"/>
      <c r="N15" s="21">
        <f t="shared" si="2"/>
        <v>0</v>
      </c>
      <c r="O15" s="21">
        <f t="shared" si="3"/>
        <v>95737.497000000003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6" t="s">
        <v>677</v>
      </c>
      <c r="I16" s="21">
        <v>3481.5566000000199</v>
      </c>
      <c r="J16" s="16" t="s">
        <v>643</v>
      </c>
      <c r="K16" s="16"/>
      <c r="L16" s="21"/>
      <c r="M16" s="16"/>
      <c r="N16" s="21">
        <f>C8+N15-I16-L16</f>
        <v>12477.90039999998</v>
      </c>
      <c r="O16" s="21">
        <f t="shared" si="3"/>
        <v>92255.940399999978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678</v>
      </c>
      <c r="I17" s="21">
        <v>1575.16</v>
      </c>
      <c r="J17" s="16" t="s">
        <v>643</v>
      </c>
      <c r="K17" s="16"/>
      <c r="L17" s="21"/>
      <c r="M17" s="16"/>
      <c r="N17" s="21">
        <f t="shared" si="2"/>
        <v>10902.740399999981</v>
      </c>
      <c r="O17" s="21">
        <f t="shared" si="3"/>
        <v>90680.780399999974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6" t="s">
        <v>679</v>
      </c>
      <c r="I18" s="21">
        <v>730.54</v>
      </c>
      <c r="J18" s="16" t="s">
        <v>643</v>
      </c>
      <c r="K18" s="16"/>
      <c r="L18" s="21"/>
      <c r="M18" s="16"/>
      <c r="N18" s="21">
        <f t="shared" si="2"/>
        <v>10172.20039999998</v>
      </c>
      <c r="O18" s="21">
        <f t="shared" si="3"/>
        <v>89950.240399999981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6" t="s">
        <v>679</v>
      </c>
      <c r="I19" s="21">
        <v>5123.82</v>
      </c>
      <c r="J19" s="16" t="s">
        <v>643</v>
      </c>
      <c r="K19" s="16"/>
      <c r="L19" s="21"/>
      <c r="M19" s="16"/>
      <c r="N19" s="21">
        <f t="shared" si="2"/>
        <v>5048.38039999998</v>
      </c>
      <c r="O19" s="21">
        <f t="shared" si="3"/>
        <v>84826.420399999974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680</v>
      </c>
      <c r="I20" s="21">
        <v>1071.54</v>
      </c>
      <c r="J20" s="16" t="s">
        <v>643</v>
      </c>
      <c r="K20" s="16"/>
      <c r="L20" s="21"/>
      <c r="M20" s="16"/>
      <c r="N20" s="21">
        <f t="shared" si="2"/>
        <v>3976.84039999998</v>
      </c>
      <c r="O20" s="21">
        <f t="shared" si="3"/>
        <v>83754.88039999998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681</v>
      </c>
      <c r="I21" s="21"/>
      <c r="J21" s="16"/>
      <c r="K21" s="16" t="s">
        <v>698</v>
      </c>
      <c r="L21" s="21">
        <v>3976.84039999998</v>
      </c>
      <c r="M21" s="16" t="s">
        <v>643</v>
      </c>
      <c r="N21" s="21">
        <f t="shared" si="2"/>
        <v>0</v>
      </c>
      <c r="O21" s="21">
        <f t="shared" si="3"/>
        <v>79778.039999999994</v>
      </c>
    </row>
    <row r="22" spans="1:15" x14ac:dyDescent="0.15">
      <c r="A22" s="16"/>
      <c r="B22" s="22"/>
      <c r="C22" s="21"/>
      <c r="D22" s="23"/>
      <c r="E22" s="16"/>
      <c r="F22" s="16"/>
      <c r="G22" s="21"/>
      <c r="H22" s="26" t="s">
        <v>681</v>
      </c>
      <c r="I22" s="21"/>
      <c r="J22" s="16"/>
      <c r="K22" s="16" t="s">
        <v>699</v>
      </c>
      <c r="L22" s="21">
        <v>7598.6396000000204</v>
      </c>
      <c r="M22" s="16" t="s">
        <v>672</v>
      </c>
      <c r="N22" s="21">
        <f>C9+N21-I22-L22</f>
        <v>24257.407399999978</v>
      </c>
      <c r="O22" s="21">
        <f t="shared" si="3"/>
        <v>72179.40039999997</v>
      </c>
    </row>
    <row r="23" spans="1:15" x14ac:dyDescent="0.15">
      <c r="A23" s="16"/>
      <c r="B23" s="22"/>
      <c r="C23" s="21"/>
      <c r="D23" s="26" t="s">
        <v>694</v>
      </c>
      <c r="E23" s="16" t="s">
        <v>32</v>
      </c>
      <c r="F23" s="25" t="s">
        <v>695</v>
      </c>
      <c r="G23" s="21">
        <v>15953.205</v>
      </c>
      <c r="H23" s="26" t="s">
        <v>694</v>
      </c>
      <c r="I23" s="21"/>
      <c r="J23" s="16"/>
      <c r="K23" s="16"/>
      <c r="L23" s="21"/>
      <c r="M23" s="16"/>
      <c r="N23" s="21">
        <f t="shared" si="2"/>
        <v>24257.407399999978</v>
      </c>
      <c r="O23" s="21">
        <f t="shared" si="3"/>
        <v>88132.605399999971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682</v>
      </c>
      <c r="I24" s="21">
        <v>1554.28</v>
      </c>
      <c r="J24" s="16" t="s">
        <v>672</v>
      </c>
      <c r="K24" s="16"/>
      <c r="L24" s="21"/>
      <c r="M24" s="16"/>
      <c r="N24" s="21">
        <f t="shared" si="2"/>
        <v>22703.127399999979</v>
      </c>
      <c r="O24" s="21">
        <f t="shared" si="3"/>
        <v>86578.325399999972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683</v>
      </c>
      <c r="I25" s="21">
        <v>1775.31</v>
      </c>
      <c r="J25" s="16" t="s">
        <v>672</v>
      </c>
      <c r="K25" s="16"/>
      <c r="L25" s="21"/>
      <c r="M25" s="16"/>
      <c r="N25" s="21">
        <f t="shared" si="2"/>
        <v>20927.817399999978</v>
      </c>
      <c r="O25" s="21">
        <f t="shared" si="3"/>
        <v>84803.015399999975</v>
      </c>
    </row>
    <row r="26" spans="1:15" x14ac:dyDescent="0.15">
      <c r="A26" s="16"/>
      <c r="B26" s="22"/>
      <c r="C26" s="21"/>
      <c r="D26" s="23" t="s">
        <v>684</v>
      </c>
      <c r="E26" s="16" t="s">
        <v>32</v>
      </c>
      <c r="F26" s="25" t="s">
        <v>695</v>
      </c>
      <c r="G26" s="21">
        <v>15983.37</v>
      </c>
      <c r="H26" s="23" t="s">
        <v>684</v>
      </c>
      <c r="I26" s="21">
        <v>783.77</v>
      </c>
      <c r="J26" s="16" t="s">
        <v>672</v>
      </c>
      <c r="K26" s="16"/>
      <c r="L26" s="21"/>
      <c r="M26" s="16"/>
      <c r="N26" s="21">
        <f t="shared" si="2"/>
        <v>20144.047399999978</v>
      </c>
      <c r="O26" s="21">
        <f t="shared" si="3"/>
        <v>100002.61539999997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6" t="s">
        <v>685</v>
      </c>
      <c r="I27" s="21">
        <v>783.4</v>
      </c>
      <c r="J27" s="16" t="s">
        <v>672</v>
      </c>
      <c r="K27" s="16"/>
      <c r="L27" s="21"/>
      <c r="M27" s="16"/>
      <c r="N27" s="21">
        <f t="shared" si="2"/>
        <v>19360.647399999976</v>
      </c>
      <c r="O27" s="21">
        <f t="shared" si="3"/>
        <v>99219.215399999972</v>
      </c>
    </row>
    <row r="28" spans="1:15" x14ac:dyDescent="0.15">
      <c r="A28" s="16"/>
      <c r="B28" s="22"/>
      <c r="C28" s="21"/>
      <c r="D28" s="23"/>
      <c r="E28" s="16"/>
      <c r="F28" s="16"/>
      <c r="G28" s="21"/>
      <c r="H28" s="26" t="s">
        <v>686</v>
      </c>
      <c r="I28" s="21">
        <v>979.94</v>
      </c>
      <c r="J28" s="16" t="s">
        <v>672</v>
      </c>
      <c r="K28" s="16"/>
      <c r="L28" s="21"/>
      <c r="M28" s="25"/>
      <c r="N28" s="21">
        <f t="shared" si="2"/>
        <v>18380.707399999977</v>
      </c>
      <c r="O28" s="21">
        <f t="shared" si="3"/>
        <v>98239.27539999997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6" t="s">
        <v>687</v>
      </c>
      <c r="I29" s="21">
        <v>2013.59</v>
      </c>
      <c r="J29" s="16" t="s">
        <v>672</v>
      </c>
      <c r="K29" s="16"/>
      <c r="L29" s="21"/>
      <c r="M29" s="25"/>
      <c r="N29" s="21">
        <f t="shared" si="2"/>
        <v>16367.117399999977</v>
      </c>
      <c r="O29" s="21">
        <f t="shared" si="3"/>
        <v>96225.685399999973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6" t="s">
        <v>688</v>
      </c>
      <c r="I30" s="21">
        <v>1407.81</v>
      </c>
      <c r="J30" s="16" t="s">
        <v>672</v>
      </c>
      <c r="K30" s="16"/>
      <c r="L30" s="21"/>
      <c r="M30" s="25"/>
      <c r="N30" s="21">
        <f t="shared" si="2"/>
        <v>14959.307399999978</v>
      </c>
      <c r="O30" s="21">
        <f t="shared" si="3"/>
        <v>94817.875399999975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6" t="s">
        <v>689</v>
      </c>
      <c r="I31" s="21">
        <v>1265.97</v>
      </c>
      <c r="J31" s="16" t="s">
        <v>672</v>
      </c>
      <c r="K31" s="16"/>
      <c r="L31" s="21"/>
      <c r="M31" s="25"/>
      <c r="N31" s="21">
        <f t="shared" si="2"/>
        <v>13693.337399999979</v>
      </c>
      <c r="O31" s="21">
        <f t="shared" si="3"/>
        <v>93551.905399999974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690</v>
      </c>
      <c r="I32" s="21">
        <v>502.13</v>
      </c>
      <c r="J32" s="16" t="s">
        <v>672</v>
      </c>
      <c r="K32" s="16"/>
      <c r="L32" s="21"/>
      <c r="M32" s="25"/>
      <c r="N32" s="21">
        <f t="shared" si="2"/>
        <v>13191.207399999979</v>
      </c>
      <c r="O32" s="21">
        <f t="shared" si="3"/>
        <v>93049.77539999997</v>
      </c>
    </row>
    <row r="33" spans="1:15" x14ac:dyDescent="0.15">
      <c r="A33" s="16"/>
      <c r="B33" s="22"/>
      <c r="C33" s="21"/>
      <c r="D33" s="23"/>
      <c r="E33" s="16"/>
      <c r="F33" s="25"/>
      <c r="G33" s="21"/>
      <c r="H33" s="26" t="s">
        <v>690</v>
      </c>
      <c r="I33" s="21">
        <v>1405.96</v>
      </c>
      <c r="J33" s="16" t="s">
        <v>672</v>
      </c>
      <c r="K33" s="16"/>
      <c r="L33" s="21"/>
      <c r="M33" s="25"/>
      <c r="N33" s="21">
        <f t="shared" si="2"/>
        <v>11785.247399999978</v>
      </c>
      <c r="O33" s="21">
        <f t="shared" si="3"/>
        <v>91643.815399999963</v>
      </c>
    </row>
    <row r="34" spans="1:15" x14ac:dyDescent="0.15">
      <c r="A34" s="16"/>
      <c r="B34" s="22"/>
      <c r="C34" s="21"/>
      <c r="D34" s="23"/>
      <c r="E34" s="16"/>
      <c r="F34" s="16"/>
      <c r="G34" s="21"/>
      <c r="H34" s="23" t="s">
        <v>691</v>
      </c>
      <c r="I34" s="21">
        <v>446.88</v>
      </c>
      <c r="J34" s="16" t="s">
        <v>672</v>
      </c>
      <c r="K34" s="16"/>
      <c r="L34" s="21"/>
      <c r="M34" s="16"/>
      <c r="N34" s="21">
        <f t="shared" si="2"/>
        <v>11338.367399999979</v>
      </c>
      <c r="O34" s="21">
        <f t="shared" si="3"/>
        <v>91196.935399999958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3" t="s">
        <v>692</v>
      </c>
      <c r="I35" s="21">
        <v>2278.81</v>
      </c>
      <c r="J35" s="16" t="s">
        <v>672</v>
      </c>
      <c r="K35" s="16"/>
      <c r="L35" s="21"/>
      <c r="M35" s="25"/>
      <c r="N35" s="21">
        <f t="shared" si="2"/>
        <v>9059.5573999999797</v>
      </c>
      <c r="O35" s="21">
        <f t="shared" si="3"/>
        <v>88918.125399999961</v>
      </c>
    </row>
    <row r="36" spans="1:15" x14ac:dyDescent="0.15">
      <c r="A36" s="16"/>
      <c r="B36" s="22"/>
      <c r="C36" s="21"/>
      <c r="D36" s="26"/>
      <c r="E36" s="16"/>
      <c r="F36" s="25"/>
      <c r="G36" s="21"/>
      <c r="H36" s="23" t="s">
        <v>693</v>
      </c>
      <c r="I36" s="21">
        <v>1606.3</v>
      </c>
      <c r="J36" s="25" t="s">
        <v>672</v>
      </c>
      <c r="K36" s="16"/>
      <c r="L36" s="21"/>
      <c r="M36" s="25"/>
      <c r="N36" s="21">
        <f t="shared" si="2"/>
        <v>7453.2573999999795</v>
      </c>
      <c r="O36" s="21">
        <f t="shared" si="3"/>
        <v>87311.825399999958</v>
      </c>
    </row>
    <row r="37" spans="1:15" hidden="1" x14ac:dyDescent="0.15">
      <c r="A37" s="16"/>
      <c r="B37" s="22"/>
      <c r="C37" s="21"/>
      <c r="D37" s="23"/>
      <c r="E37" s="16"/>
      <c r="F37" s="16"/>
      <c r="G37" s="21"/>
      <c r="H37" s="26"/>
      <c r="I37" s="21"/>
      <c r="J37" s="25"/>
      <c r="K37" s="16"/>
      <c r="L37" s="21"/>
      <c r="M37" s="25"/>
      <c r="N37" s="21">
        <f t="shared" si="2"/>
        <v>7453.2573999999795</v>
      </c>
      <c r="O37" s="21">
        <f t="shared" si="3"/>
        <v>87311.825399999958</v>
      </c>
    </row>
    <row r="38" spans="1:15" hidden="1" x14ac:dyDescent="0.15">
      <c r="A38" s="16"/>
      <c r="B38" s="22"/>
      <c r="C38" s="21"/>
      <c r="D38" s="23"/>
      <c r="E38" s="16"/>
      <c r="F38" s="25"/>
      <c r="G38" s="21"/>
      <c r="H38" s="26"/>
      <c r="I38" s="21"/>
      <c r="J38" s="25"/>
      <c r="K38" s="16"/>
      <c r="L38" s="21"/>
      <c r="M38" s="25"/>
      <c r="N38" s="21">
        <f t="shared" si="2"/>
        <v>7453.2573999999795</v>
      </c>
      <c r="O38" s="21">
        <f t="shared" si="3"/>
        <v>87311.825399999958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7453.2573999999795</v>
      </c>
      <c r="O39" s="21">
        <f t="shared" si="3"/>
        <v>87311.825399999958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7453.2573999999795</v>
      </c>
      <c r="O40" s="21">
        <f t="shared" si="3"/>
        <v>87311.825399999958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7453.2573999999795</v>
      </c>
      <c r="O41" s="21">
        <f t="shared" si="3"/>
        <v>87311.825399999958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7453.2573999999795</v>
      </c>
      <c r="O42" s="21">
        <f t="shared" si="3"/>
        <v>87311.825399999958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7453.2573999999795</v>
      </c>
      <c r="O43" s="21">
        <f t="shared" si="3"/>
        <v>87311.825399999958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7453.2573999999795</v>
      </c>
      <c r="O44" s="21">
        <f t="shared" si="3"/>
        <v>87311.825399999958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7453.2573999999795</v>
      </c>
      <c r="O45" s="21">
        <f t="shared" si="3"/>
        <v>87311.825399999958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7453.2573999999795</v>
      </c>
      <c r="O46" s="21">
        <f t="shared" si="3"/>
        <v>87311.825399999958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7453.2573999999795</v>
      </c>
      <c r="O47" s="21">
        <f t="shared" si="3"/>
        <v>87311.825399999958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7453.2573999999795</v>
      </c>
      <c r="O48" s="21">
        <f t="shared" si="3"/>
        <v>87311.825399999958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7453.2573999999795</v>
      </c>
      <c r="O49" s="21">
        <f t="shared" si="3"/>
        <v>87311.825399999958</v>
      </c>
    </row>
    <row r="50" spans="1:16" x14ac:dyDescent="0.15">
      <c r="A50" s="32"/>
      <c r="B50" s="32"/>
      <c r="C50" s="33">
        <f>SUM(C7:C42)</f>
        <v>98575.970399999991</v>
      </c>
      <c r="D50" s="32"/>
      <c r="E50" s="32"/>
      <c r="F50" s="32"/>
      <c r="G50" s="33">
        <f>SUM(G7:G48)</f>
        <v>31936.575000000001</v>
      </c>
      <c r="H50" s="34"/>
      <c r="I50" s="33">
        <f>SUM(I7:I48)</f>
        <v>31625.240000000009</v>
      </c>
      <c r="J50" s="32"/>
      <c r="K50" s="32"/>
      <c r="L50" s="33">
        <f>SUM(L9:L48)</f>
        <v>11575.48</v>
      </c>
      <c r="M50" s="32"/>
      <c r="N50" s="35"/>
      <c r="O50" s="36">
        <f>C50+G50-I50-L50</f>
        <v>87311.825399999987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43200.720000000008</v>
      </c>
      <c r="M51" s="55"/>
      <c r="N51" s="47">
        <f>+N49</f>
        <v>7453.2573999999795</v>
      </c>
      <c r="O51" s="48" t="s">
        <v>672</v>
      </c>
    </row>
    <row r="52" spans="1:16" x14ac:dyDescent="0.15">
      <c r="A52" s="49"/>
      <c r="B52" s="119"/>
      <c r="C52" s="119"/>
      <c r="D52" s="119"/>
      <c r="E52" s="39"/>
      <c r="F52" s="40"/>
      <c r="G52" s="41"/>
      <c r="H52" s="42"/>
      <c r="I52" s="43"/>
      <c r="J52" s="46"/>
      <c r="K52" s="52"/>
      <c r="L52" s="46"/>
      <c r="M52" s="44"/>
      <c r="N52" s="47">
        <f>+C10</f>
        <v>16000.261</v>
      </c>
      <c r="O52" s="48" t="s">
        <v>671</v>
      </c>
    </row>
    <row r="53" spans="1:16" x14ac:dyDescent="0.15">
      <c r="A53" s="38" t="s">
        <v>643</v>
      </c>
      <c r="B53" s="120" t="s">
        <v>696</v>
      </c>
      <c r="C53" s="119"/>
      <c r="D53" s="119"/>
      <c r="E53" s="39" t="s">
        <v>45</v>
      </c>
      <c r="F53" s="40">
        <v>35204473.299999997</v>
      </c>
      <c r="G53" s="41" t="s">
        <v>46</v>
      </c>
      <c r="H53" s="42">
        <v>41232</v>
      </c>
      <c r="I53" s="43" t="s">
        <v>47</v>
      </c>
      <c r="J53" s="52">
        <v>3976.84039999998</v>
      </c>
      <c r="K53" s="52"/>
      <c r="L53" s="46"/>
      <c r="M53" s="44"/>
      <c r="N53" s="47">
        <f>+C11</f>
        <v>31921.732</v>
      </c>
      <c r="O53" s="48" t="s">
        <v>670</v>
      </c>
    </row>
    <row r="54" spans="1:16" x14ac:dyDescent="0.15">
      <c r="A54" s="38" t="s">
        <v>672</v>
      </c>
      <c r="B54" s="120" t="s">
        <v>697</v>
      </c>
      <c r="C54" s="119"/>
      <c r="D54" s="119"/>
      <c r="E54" s="39" t="s">
        <v>45</v>
      </c>
      <c r="F54" s="40">
        <v>2677221.9900000002</v>
      </c>
      <c r="G54" s="41" t="s">
        <v>46</v>
      </c>
      <c r="H54" s="42">
        <v>41239</v>
      </c>
      <c r="I54" s="43" t="s">
        <v>47</v>
      </c>
      <c r="J54" s="52">
        <v>7598.6396000000204</v>
      </c>
      <c r="K54" s="52"/>
      <c r="L54" s="46"/>
      <c r="M54" s="44"/>
      <c r="N54" s="47">
        <f>+G23+G26</f>
        <v>31936.575000000001</v>
      </c>
      <c r="O54" s="48" t="s">
        <v>695</v>
      </c>
    </row>
    <row r="55" spans="1:16" ht="11.25" customHeight="1" thickBot="1" x14ac:dyDescent="0.2">
      <c r="A55" s="38"/>
      <c r="B55" s="119"/>
      <c r="C55" s="119"/>
      <c r="D55" s="119"/>
      <c r="E55" s="39"/>
      <c r="F55" s="40"/>
      <c r="G55" s="41"/>
      <c r="H55" s="42"/>
      <c r="I55" s="9"/>
      <c r="J55" s="62">
        <f>SUM(J53:J54)</f>
        <v>11575.48</v>
      </c>
      <c r="K55" s="52"/>
      <c r="L55" s="46"/>
      <c r="M55" s="44"/>
      <c r="N55" s="47"/>
      <c r="O55" s="48"/>
    </row>
    <row r="56" spans="1:16" ht="12" thickTop="1" x14ac:dyDescent="0.15">
      <c r="A56" s="38"/>
      <c r="B56" s="119"/>
      <c r="C56" s="119"/>
      <c r="D56" s="119"/>
      <c r="E56" s="39"/>
      <c r="F56" s="40"/>
      <c r="G56" s="41"/>
      <c r="H56" s="42"/>
      <c r="I56" s="9"/>
      <c r="J56" s="52"/>
      <c r="K56" s="52"/>
      <c r="L56" s="46"/>
      <c r="M56" s="44"/>
      <c r="N56" s="36" t="s">
        <v>48</v>
      </c>
      <c r="O56" s="53">
        <f>SUM(N51:N55)</f>
        <v>87311.825399999972</v>
      </c>
    </row>
    <row r="57" spans="1:16" x14ac:dyDescent="0.15">
      <c r="A57" s="38" t="s">
        <v>49</v>
      </c>
      <c r="B57" s="49" t="s">
        <v>8</v>
      </c>
      <c r="C57" s="101" t="s">
        <v>87</v>
      </c>
      <c r="D57" s="101" t="s">
        <v>146</v>
      </c>
      <c r="E57" s="49" t="s">
        <v>51</v>
      </c>
      <c r="F57" s="49" t="s">
        <v>52</v>
      </c>
      <c r="G57" s="40" t="s">
        <v>15</v>
      </c>
      <c r="H57" s="42"/>
      <c r="I57" s="9"/>
      <c r="J57" s="52"/>
      <c r="K57" s="44"/>
      <c r="L57" s="46"/>
      <c r="M57" s="44"/>
      <c r="N57" s="46"/>
      <c r="O57" s="46">
        <f>+O50-O56</f>
        <v>0</v>
      </c>
    </row>
    <row r="58" spans="1:16" x14ac:dyDescent="0.15">
      <c r="A58" s="38" t="s">
        <v>643</v>
      </c>
      <c r="B58" s="43">
        <v>3977</v>
      </c>
      <c r="C58" s="57">
        <v>24.433700000000002</v>
      </c>
      <c r="D58" s="58">
        <f>+B58*C58</f>
        <v>97172.824900000007</v>
      </c>
      <c r="E58" s="58">
        <f>+D58*1%</f>
        <v>971.72824900000012</v>
      </c>
      <c r="F58" s="58">
        <f>+E58*0.1</f>
        <v>97.172824900000023</v>
      </c>
      <c r="G58" s="59">
        <f>+E58+F58</f>
        <v>1068.9010739</v>
      </c>
      <c r="H58" s="42"/>
      <c r="I58" s="9"/>
      <c r="J58" s="52"/>
      <c r="K58" s="44"/>
      <c r="L58" s="46"/>
      <c r="M58" s="44"/>
      <c r="N58" s="46"/>
      <c r="O58" s="46"/>
    </row>
    <row r="59" spans="1:16" x14ac:dyDescent="0.15">
      <c r="A59" s="38" t="s">
        <v>672</v>
      </c>
      <c r="B59" s="43">
        <v>7599</v>
      </c>
      <c r="C59" s="57">
        <v>24.266400000000001</v>
      </c>
      <c r="D59" s="58">
        <f>+B59*C59</f>
        <v>184400.37360000002</v>
      </c>
      <c r="E59" s="58">
        <f>+D59*1%</f>
        <v>1844.0037360000003</v>
      </c>
      <c r="F59" s="58">
        <f>+E59*0.1</f>
        <v>184.40037360000005</v>
      </c>
      <c r="G59" s="59">
        <f>+E59+F59</f>
        <v>2028.4041096000003</v>
      </c>
      <c r="H59" s="42"/>
      <c r="I59" s="9"/>
      <c r="J59" s="52"/>
      <c r="K59" s="44"/>
      <c r="L59" s="46"/>
      <c r="M59" s="44"/>
      <c r="N59" s="55"/>
      <c r="O59" s="56"/>
    </row>
    <row r="60" spans="1:16" s="3" customFormat="1" ht="12" thickBot="1" x14ac:dyDescent="0.2">
      <c r="A60" s="38"/>
      <c r="B60" s="102">
        <f>SUM(B58:B59)</f>
        <v>11576</v>
      </c>
      <c r="C60" s="119"/>
      <c r="D60" s="119"/>
      <c r="E60" s="103">
        <f>SUM(E58:E59)</f>
        <v>2815.7319850000003</v>
      </c>
      <c r="F60" s="103">
        <f t="shared" ref="F60:G60" si="4">SUM(F58:F59)</f>
        <v>281.5731985000001</v>
      </c>
      <c r="G60" s="103">
        <f t="shared" si="4"/>
        <v>3097.3051835000006</v>
      </c>
      <c r="H60" s="42"/>
      <c r="I60" s="9"/>
      <c r="J60" s="52"/>
      <c r="K60" s="60"/>
      <c r="M60" s="5"/>
      <c r="P60" s="5"/>
    </row>
    <row r="61" spans="1:16" s="3" customFormat="1" ht="12" thickTop="1" x14ac:dyDescent="0.15">
      <c r="A61" s="38"/>
      <c r="B61" s="43"/>
      <c r="C61" s="57"/>
      <c r="D61" s="58"/>
      <c r="E61" s="58"/>
      <c r="F61" s="58"/>
      <c r="G61" s="59"/>
      <c r="H61" s="60"/>
      <c r="I61" s="9"/>
      <c r="J61" s="6"/>
      <c r="K61" s="60"/>
      <c r="M61" s="5"/>
      <c r="P61" s="5"/>
    </row>
    <row r="62" spans="1:16" s="3" customFormat="1" x14ac:dyDescent="0.15">
      <c r="A62" s="38"/>
      <c r="B62" s="43"/>
      <c r="C62" s="57"/>
      <c r="D62" s="58"/>
      <c r="E62" s="58"/>
      <c r="F62" s="58"/>
      <c r="G62" s="59"/>
      <c r="H62" s="60"/>
      <c r="I62" s="9"/>
      <c r="J62" s="6"/>
      <c r="K62" s="60"/>
      <c r="M62" s="5"/>
      <c r="P62" s="5"/>
    </row>
    <row r="63" spans="1:16" s="3" customFormat="1" x14ac:dyDescent="0.15">
      <c r="A63" s="38"/>
      <c r="B63" s="43"/>
      <c r="C63" s="57"/>
      <c r="D63" s="58"/>
      <c r="E63" s="58"/>
      <c r="F63" s="58"/>
      <c r="G63" s="59"/>
      <c r="H63" s="4"/>
      <c r="J63" s="5"/>
      <c r="K63" s="60"/>
      <c r="M63" s="5"/>
      <c r="P63" s="5"/>
    </row>
    <row r="64" spans="1:16" s="3" customFormat="1" x14ac:dyDescent="0.15">
      <c r="A64" s="38"/>
      <c r="B64" s="43"/>
      <c r="C64" s="57"/>
      <c r="D64" s="58"/>
      <c r="E64" s="58"/>
      <c r="F64" s="58"/>
      <c r="G64" s="59"/>
      <c r="H64" s="4"/>
      <c r="J64" s="5"/>
      <c r="K64" s="60"/>
      <c r="M64" s="5"/>
      <c r="P64" s="5"/>
    </row>
    <row r="65" spans="1:16" s="3" customFormat="1" x14ac:dyDescent="0.15">
      <c r="A65" s="38"/>
      <c r="B65" s="43"/>
      <c r="C65" s="57"/>
      <c r="D65" s="58"/>
      <c r="E65" s="58"/>
      <c r="F65" s="58"/>
      <c r="G65" s="59"/>
      <c r="H65" s="4"/>
      <c r="J65" s="5"/>
      <c r="K65" s="4"/>
      <c r="M65" s="5"/>
      <c r="P65" s="5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D1" zoomScale="130" zoomScaleNormal="130" workbookViewId="0">
      <pane ySplit="6" topLeftCell="A19" activePane="bottomLeft" state="frozen"/>
      <selection pane="bottomLeft" activeCell="M51" sqref="M51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647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616</v>
      </c>
      <c r="B7" s="17"/>
      <c r="C7" s="18">
        <v>21743.093799999991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21743.093799999991</v>
      </c>
      <c r="O7" s="18">
        <f>+C50</f>
        <v>85538.830799999982</v>
      </c>
    </row>
    <row r="8" spans="1:15" x14ac:dyDescent="0.15">
      <c r="A8" s="16" t="s">
        <v>642</v>
      </c>
      <c r="B8" s="22"/>
      <c r="C8" s="21">
        <v>47836.28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21743.093799999991</v>
      </c>
      <c r="O8" s="21">
        <f t="shared" ref="O8:O9" si="0">O7+G8-I8-L8</f>
        <v>85538.830799999982</v>
      </c>
    </row>
    <row r="9" spans="1:15" x14ac:dyDescent="0.15">
      <c r="A9" s="16" t="s">
        <v>643</v>
      </c>
      <c r="B9" s="22"/>
      <c r="C9" s="21">
        <v>15959.457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21743.093799999991</v>
      </c>
      <c r="O9" s="21">
        <f t="shared" si="0"/>
        <v>85538.830799999982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ref="N10:N49" si="2">+N9-I10-L10</f>
        <v>21743.093799999991</v>
      </c>
      <c r="O10" s="21">
        <f t="shared" ref="O10:O49" si="3">O9+G10-I10-L10</f>
        <v>85538.830799999982</v>
      </c>
    </row>
    <row r="11" spans="1:15" x14ac:dyDescent="0.15">
      <c r="A11" s="16"/>
      <c r="B11" s="22"/>
      <c r="C11" s="21"/>
      <c r="D11" s="23"/>
      <c r="E11" s="16"/>
      <c r="F11" s="16"/>
      <c r="G11" s="21"/>
      <c r="H11" s="26" t="s">
        <v>649</v>
      </c>
      <c r="I11" s="21">
        <v>1787.73</v>
      </c>
      <c r="J11" s="16" t="s">
        <v>616</v>
      </c>
      <c r="K11" s="16"/>
      <c r="L11" s="21"/>
      <c r="M11" s="16"/>
      <c r="N11" s="21">
        <f t="shared" si="2"/>
        <v>19955.363799999992</v>
      </c>
      <c r="O11" s="21">
        <f t="shared" si="3"/>
        <v>83751.100799999986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 t="s">
        <v>650</v>
      </c>
      <c r="I12" s="21">
        <v>2221.77</v>
      </c>
      <c r="J12" s="16" t="s">
        <v>616</v>
      </c>
      <c r="K12" s="16"/>
      <c r="L12" s="21"/>
      <c r="M12" s="16"/>
      <c r="N12" s="21">
        <f t="shared" si="2"/>
        <v>17733.593799999991</v>
      </c>
      <c r="O12" s="21">
        <f t="shared" si="3"/>
        <v>81529.330799999982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3" t="s">
        <v>651</v>
      </c>
      <c r="I13" s="21">
        <v>911.82</v>
      </c>
      <c r="J13" s="16" t="s">
        <v>616</v>
      </c>
      <c r="K13" s="16"/>
      <c r="L13" s="21"/>
      <c r="M13" s="16"/>
      <c r="N13" s="21">
        <f t="shared" si="2"/>
        <v>16821.773799999992</v>
      </c>
      <c r="O13" s="21">
        <f t="shared" si="3"/>
        <v>80617.510799999975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652</v>
      </c>
      <c r="I14" s="21">
        <v>3457.4</v>
      </c>
      <c r="J14" s="16" t="s">
        <v>616</v>
      </c>
      <c r="K14" s="16" t="s">
        <v>673</v>
      </c>
      <c r="L14" s="21">
        <v>13364.373799999992</v>
      </c>
      <c r="M14" s="16" t="s">
        <v>616</v>
      </c>
      <c r="N14" s="21">
        <f t="shared" si="2"/>
        <v>0</v>
      </c>
      <c r="O14" s="21">
        <f t="shared" si="3"/>
        <v>63795.736999999986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652</v>
      </c>
      <c r="I15" s="21"/>
      <c r="J15" s="16"/>
      <c r="K15" s="16" t="s">
        <v>673</v>
      </c>
      <c r="L15" s="21">
        <v>4264.9662000000098</v>
      </c>
      <c r="M15" s="16" t="s">
        <v>642</v>
      </c>
      <c r="N15" s="21">
        <f>C8+N14-I15-L15</f>
        <v>43571.313799999989</v>
      </c>
      <c r="O15" s="21">
        <f t="shared" si="3"/>
        <v>59530.770799999977</v>
      </c>
    </row>
    <row r="16" spans="1:15" x14ac:dyDescent="0.15">
      <c r="A16" s="16"/>
      <c r="B16" s="22"/>
      <c r="C16" s="21"/>
      <c r="D16" s="23" t="s">
        <v>653</v>
      </c>
      <c r="E16" s="16" t="s">
        <v>32</v>
      </c>
      <c r="F16" s="25" t="s">
        <v>672</v>
      </c>
      <c r="G16" s="21">
        <v>15919.304</v>
      </c>
      <c r="H16" s="26" t="s">
        <v>653</v>
      </c>
      <c r="I16" s="21">
        <v>1500.15</v>
      </c>
      <c r="J16" s="16" t="s">
        <v>642</v>
      </c>
      <c r="K16" s="16"/>
      <c r="L16" s="21"/>
      <c r="M16" s="16"/>
      <c r="N16" s="21">
        <f t="shared" si="2"/>
        <v>42071.163799999988</v>
      </c>
      <c r="O16" s="21">
        <f t="shared" si="3"/>
        <v>73949.924799999979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654</v>
      </c>
      <c r="I17" s="21">
        <v>1333.14</v>
      </c>
      <c r="J17" s="16" t="s">
        <v>642</v>
      </c>
      <c r="K17" s="16"/>
      <c r="L17" s="21"/>
      <c r="M17" s="16"/>
      <c r="N17" s="21">
        <f t="shared" si="2"/>
        <v>40738.023799999988</v>
      </c>
      <c r="O17" s="21">
        <f t="shared" si="3"/>
        <v>72616.784799999979</v>
      </c>
    </row>
    <row r="18" spans="1:15" x14ac:dyDescent="0.15">
      <c r="A18" s="16"/>
      <c r="B18" s="22"/>
      <c r="C18" s="21"/>
      <c r="D18" s="23" t="s">
        <v>655</v>
      </c>
      <c r="E18" s="16" t="s">
        <v>32</v>
      </c>
      <c r="F18" s="25" t="s">
        <v>672</v>
      </c>
      <c r="G18" s="21">
        <v>15936.743</v>
      </c>
      <c r="H18" s="26" t="s">
        <v>655</v>
      </c>
      <c r="I18" s="21">
        <v>2795.1400000000003</v>
      </c>
      <c r="J18" s="16" t="s">
        <v>642</v>
      </c>
      <c r="K18" s="16"/>
      <c r="L18" s="21"/>
      <c r="M18" s="16"/>
      <c r="N18" s="21">
        <f t="shared" si="2"/>
        <v>37942.883799999989</v>
      </c>
      <c r="O18" s="21">
        <f t="shared" si="3"/>
        <v>85758.387799999982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6" t="s">
        <v>656</v>
      </c>
      <c r="I19" s="21">
        <v>1460.28</v>
      </c>
      <c r="J19" s="16" t="s">
        <v>642</v>
      </c>
      <c r="K19" s="16"/>
      <c r="L19" s="21"/>
      <c r="M19" s="16"/>
      <c r="N19" s="21">
        <f t="shared" si="2"/>
        <v>36482.60379999999</v>
      </c>
      <c r="O19" s="21">
        <f t="shared" si="3"/>
        <v>84298.107799999983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657</v>
      </c>
      <c r="I20" s="21">
        <v>4120.88</v>
      </c>
      <c r="J20" s="16" t="s">
        <v>642</v>
      </c>
      <c r="K20" s="16"/>
      <c r="L20" s="21"/>
      <c r="M20" s="16"/>
      <c r="N20" s="21">
        <f t="shared" si="2"/>
        <v>32361.723799999989</v>
      </c>
      <c r="O20" s="21">
        <f t="shared" si="3"/>
        <v>80177.227799999979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658</v>
      </c>
      <c r="I21" s="21">
        <v>3585.8164999999999</v>
      </c>
      <c r="J21" s="16" t="s">
        <v>642</v>
      </c>
      <c r="K21" s="16"/>
      <c r="L21" s="21"/>
      <c r="M21" s="16"/>
      <c r="N21" s="21">
        <f t="shared" si="2"/>
        <v>28775.907299999988</v>
      </c>
      <c r="O21" s="21">
        <f t="shared" si="3"/>
        <v>76591.411299999978</v>
      </c>
    </row>
    <row r="22" spans="1:15" x14ac:dyDescent="0.15">
      <c r="A22" s="16"/>
      <c r="B22" s="22"/>
      <c r="C22" s="21"/>
      <c r="D22" s="23"/>
      <c r="E22" s="16"/>
      <c r="F22" s="16"/>
      <c r="G22" s="21"/>
      <c r="H22" s="26" t="s">
        <v>659</v>
      </c>
      <c r="I22" s="21">
        <v>3577.4872999999998</v>
      </c>
      <c r="J22" s="16" t="s">
        <v>642</v>
      </c>
      <c r="K22" s="16"/>
      <c r="L22" s="21"/>
      <c r="M22" s="16"/>
      <c r="N22" s="21">
        <f t="shared" si="2"/>
        <v>25198.419999999987</v>
      </c>
      <c r="O22" s="21">
        <f t="shared" si="3"/>
        <v>73013.923999999985</v>
      </c>
    </row>
    <row r="23" spans="1:15" x14ac:dyDescent="0.15">
      <c r="A23" s="16"/>
      <c r="B23" s="22"/>
      <c r="C23" s="21"/>
      <c r="D23" s="23" t="s">
        <v>669</v>
      </c>
      <c r="E23" s="16" t="s">
        <v>32</v>
      </c>
      <c r="F23" s="25" t="s">
        <v>671</v>
      </c>
      <c r="G23" s="21">
        <v>16000.261</v>
      </c>
      <c r="H23" s="23" t="s">
        <v>669</v>
      </c>
      <c r="I23" s="21"/>
      <c r="J23" s="16"/>
      <c r="K23" s="16"/>
      <c r="L23" s="21"/>
      <c r="M23" s="16"/>
      <c r="N23" s="21">
        <f t="shared" si="2"/>
        <v>25198.419999999987</v>
      </c>
      <c r="O23" s="21">
        <f t="shared" si="3"/>
        <v>89014.184999999983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660</v>
      </c>
      <c r="I24" s="21">
        <v>4346.22</v>
      </c>
      <c r="J24" s="16" t="s">
        <v>642</v>
      </c>
      <c r="K24" s="16"/>
      <c r="L24" s="21"/>
      <c r="M24" s="16"/>
      <c r="N24" s="21">
        <f t="shared" si="2"/>
        <v>20852.199999999986</v>
      </c>
      <c r="O24" s="21">
        <f t="shared" si="3"/>
        <v>84667.964999999982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661</v>
      </c>
      <c r="I25" s="21">
        <v>2507.6266000000001</v>
      </c>
      <c r="J25" s="16" t="s">
        <v>642</v>
      </c>
      <c r="K25" s="16"/>
      <c r="L25" s="21"/>
      <c r="M25" s="16"/>
      <c r="N25" s="21">
        <f t="shared" si="2"/>
        <v>18344.573399999987</v>
      </c>
      <c r="O25" s="21">
        <f t="shared" si="3"/>
        <v>82160.338399999979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662</v>
      </c>
      <c r="I26" s="21">
        <v>3857.1800000000003</v>
      </c>
      <c r="J26" s="16" t="s">
        <v>642</v>
      </c>
      <c r="K26" s="16"/>
      <c r="L26" s="21"/>
      <c r="M26" s="25"/>
      <c r="N26" s="21">
        <f t="shared" si="2"/>
        <v>14487.393399999986</v>
      </c>
      <c r="O26" s="21">
        <f t="shared" si="3"/>
        <v>78303.158399999986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6" t="s">
        <v>663</v>
      </c>
      <c r="I27" s="21">
        <v>1522.7</v>
      </c>
      <c r="J27" s="16" t="s">
        <v>642</v>
      </c>
      <c r="K27" s="16"/>
      <c r="L27" s="21"/>
      <c r="M27" s="25"/>
      <c r="N27" s="21">
        <f t="shared" si="2"/>
        <v>12964.693399999986</v>
      </c>
      <c r="O27" s="21">
        <f t="shared" si="3"/>
        <v>76780.458399999989</v>
      </c>
    </row>
    <row r="28" spans="1:15" x14ac:dyDescent="0.15">
      <c r="A28" s="16"/>
      <c r="B28" s="22"/>
      <c r="C28" s="21"/>
      <c r="D28" s="23"/>
      <c r="E28" s="16"/>
      <c r="F28" s="16"/>
      <c r="G28" s="21"/>
      <c r="H28" s="26" t="s">
        <v>664</v>
      </c>
      <c r="I28" s="21">
        <v>620.26</v>
      </c>
      <c r="J28" s="16" t="s">
        <v>642</v>
      </c>
      <c r="K28" s="16"/>
      <c r="L28" s="21"/>
      <c r="M28" s="25"/>
      <c r="N28" s="21">
        <f t="shared" si="2"/>
        <v>12344.433399999985</v>
      </c>
      <c r="O28" s="21">
        <f t="shared" si="3"/>
        <v>76160.198399999994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6" t="s">
        <v>665</v>
      </c>
      <c r="I29" s="21">
        <v>2764.25</v>
      </c>
      <c r="J29" s="16" t="s">
        <v>642</v>
      </c>
      <c r="K29" s="16"/>
      <c r="L29" s="21"/>
      <c r="M29" s="25"/>
      <c r="N29" s="21">
        <f t="shared" si="2"/>
        <v>9580.1833999999853</v>
      </c>
      <c r="O29" s="21">
        <f t="shared" si="3"/>
        <v>73395.948399999994</v>
      </c>
    </row>
    <row r="30" spans="1:15" x14ac:dyDescent="0.15">
      <c r="A30" s="16"/>
      <c r="B30" s="22"/>
      <c r="C30" s="21"/>
      <c r="D30" s="23" t="s">
        <v>666</v>
      </c>
      <c r="E30" s="16" t="s">
        <v>32</v>
      </c>
      <c r="F30" s="25" t="s">
        <v>670</v>
      </c>
      <c r="G30" s="21">
        <v>31921.732</v>
      </c>
      <c r="H30" s="26" t="s">
        <v>666</v>
      </c>
      <c r="I30" s="21">
        <v>2136.35</v>
      </c>
      <c r="J30" s="16" t="s">
        <v>642</v>
      </c>
      <c r="K30" s="16"/>
      <c r="L30" s="21"/>
      <c r="M30" s="25"/>
      <c r="N30" s="21">
        <f t="shared" si="2"/>
        <v>7443.833399999985</v>
      </c>
      <c r="O30" s="21">
        <f t="shared" si="3"/>
        <v>103181.33039999999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3" t="s">
        <v>667</v>
      </c>
      <c r="I31" s="21">
        <v>3228.88</v>
      </c>
      <c r="J31" s="16" t="s">
        <v>642</v>
      </c>
      <c r="K31" s="16"/>
      <c r="L31" s="21"/>
      <c r="M31" s="25"/>
      <c r="N31" s="21">
        <f t="shared" si="2"/>
        <v>4214.9533999999849</v>
      </c>
      <c r="O31" s="21">
        <f t="shared" si="3"/>
        <v>99952.450399999987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3" t="s">
        <v>668</v>
      </c>
      <c r="I32" s="21">
        <v>1376.48</v>
      </c>
      <c r="J32" s="16" t="s">
        <v>642</v>
      </c>
      <c r="K32" s="16"/>
      <c r="L32" s="21"/>
      <c r="M32" s="16"/>
      <c r="N32" s="21">
        <f t="shared" si="2"/>
        <v>2838.4733999999848</v>
      </c>
      <c r="O32" s="21">
        <f t="shared" si="3"/>
        <v>98575.970399999991</v>
      </c>
    </row>
    <row r="33" spans="1:15" hidden="1" x14ac:dyDescent="0.15">
      <c r="A33" s="16"/>
      <c r="B33" s="22"/>
      <c r="C33" s="21"/>
      <c r="D33" s="23"/>
      <c r="E33" s="16"/>
      <c r="F33" s="25"/>
      <c r="G33" s="21"/>
      <c r="H33" s="23"/>
      <c r="I33" s="21"/>
      <c r="J33" s="25"/>
      <c r="K33" s="16"/>
      <c r="L33" s="21"/>
      <c r="M33" s="25"/>
      <c r="N33" s="21">
        <f t="shared" si="2"/>
        <v>2838.4733999999848</v>
      </c>
      <c r="O33" s="21">
        <f t="shared" si="3"/>
        <v>98575.970399999991</v>
      </c>
    </row>
    <row r="34" spans="1:15" hidden="1" x14ac:dyDescent="0.15">
      <c r="A34" s="16"/>
      <c r="B34" s="22"/>
      <c r="C34" s="21"/>
      <c r="D34" s="23"/>
      <c r="E34" s="16"/>
      <c r="F34" s="16"/>
      <c r="G34" s="21"/>
      <c r="H34" s="26"/>
      <c r="I34" s="21"/>
      <c r="J34" s="25"/>
      <c r="K34" s="16"/>
      <c r="L34" s="21"/>
      <c r="M34" s="25"/>
      <c r="N34" s="21">
        <f t="shared" si="2"/>
        <v>2838.4733999999848</v>
      </c>
      <c r="O34" s="21">
        <f t="shared" si="3"/>
        <v>98575.970399999991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25"/>
      <c r="N35" s="21">
        <f t="shared" si="2"/>
        <v>2838.4733999999848</v>
      </c>
      <c r="O35" s="21">
        <f t="shared" si="3"/>
        <v>98575.970399999991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25"/>
      <c r="K36" s="16"/>
      <c r="L36" s="21"/>
      <c r="M36" s="25"/>
      <c r="N36" s="21">
        <f t="shared" si="2"/>
        <v>2838.4733999999848</v>
      </c>
      <c r="O36" s="21">
        <f t="shared" si="3"/>
        <v>98575.970399999991</v>
      </c>
    </row>
    <row r="37" spans="1:15" hidden="1" x14ac:dyDescent="0.15">
      <c r="A37" s="16"/>
      <c r="B37" s="22"/>
      <c r="C37" s="21"/>
      <c r="D37" s="23"/>
      <c r="E37" s="16"/>
      <c r="F37" s="16"/>
      <c r="G37" s="21"/>
      <c r="H37" s="26"/>
      <c r="I37" s="21"/>
      <c r="J37" s="25"/>
      <c r="K37" s="16"/>
      <c r="L37" s="21"/>
      <c r="M37" s="25"/>
      <c r="N37" s="21">
        <f t="shared" si="2"/>
        <v>2838.4733999999848</v>
      </c>
      <c r="O37" s="21">
        <f t="shared" si="3"/>
        <v>98575.970399999991</v>
      </c>
    </row>
    <row r="38" spans="1:15" hidden="1" x14ac:dyDescent="0.15">
      <c r="A38" s="16"/>
      <c r="B38" s="22"/>
      <c r="C38" s="21"/>
      <c r="D38" s="23"/>
      <c r="E38" s="16"/>
      <c r="F38" s="25"/>
      <c r="G38" s="21"/>
      <c r="H38" s="23"/>
      <c r="I38" s="21"/>
      <c r="J38" s="25"/>
      <c r="K38" s="16"/>
      <c r="L38" s="21"/>
      <c r="M38" s="25"/>
      <c r="N38" s="21">
        <f t="shared" si="2"/>
        <v>2838.4733999999848</v>
      </c>
      <c r="O38" s="21">
        <f t="shared" si="3"/>
        <v>98575.970399999991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2838.4733999999848</v>
      </c>
      <c r="O39" s="21">
        <f t="shared" si="3"/>
        <v>98575.970399999991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2838.4733999999848</v>
      </c>
      <c r="O40" s="21">
        <f t="shared" si="3"/>
        <v>98575.970399999991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2838.4733999999848</v>
      </c>
      <c r="O41" s="21">
        <f t="shared" si="3"/>
        <v>98575.970399999991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2838.4733999999848</v>
      </c>
      <c r="O42" s="21">
        <f t="shared" si="3"/>
        <v>98575.970399999991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2838.4733999999848</v>
      </c>
      <c r="O43" s="21">
        <f t="shared" si="3"/>
        <v>98575.970399999991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2838.4733999999848</v>
      </c>
      <c r="O44" s="21">
        <f t="shared" si="3"/>
        <v>98575.970399999991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2838.4733999999848</v>
      </c>
      <c r="O45" s="21">
        <f t="shared" si="3"/>
        <v>98575.970399999991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2838.4733999999848</v>
      </c>
      <c r="O46" s="21">
        <f t="shared" si="3"/>
        <v>98575.970399999991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2838.4733999999848</v>
      </c>
      <c r="O47" s="21">
        <f t="shared" si="3"/>
        <v>98575.970399999991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2838.4733999999848</v>
      </c>
      <c r="O48" s="21">
        <f t="shared" si="3"/>
        <v>98575.970399999991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2838.4733999999848</v>
      </c>
      <c r="O49" s="21">
        <f t="shared" si="3"/>
        <v>98575.970399999991</v>
      </c>
    </row>
    <row r="50" spans="1:16" x14ac:dyDescent="0.15">
      <c r="A50" s="32"/>
      <c r="B50" s="32"/>
      <c r="C50" s="33">
        <f>SUM(C7:C42)</f>
        <v>85538.830799999982</v>
      </c>
      <c r="D50" s="32"/>
      <c r="E50" s="32"/>
      <c r="F50" s="32"/>
      <c r="G50" s="33">
        <f>SUM(G7:G48)</f>
        <v>79778.039999999994</v>
      </c>
      <c r="H50" s="34"/>
      <c r="I50" s="33">
        <f>SUM(I7:I48)</f>
        <v>49111.560400000002</v>
      </c>
      <c r="J50" s="32"/>
      <c r="K50" s="32"/>
      <c r="L50" s="33">
        <f>SUM(L9:L48)</f>
        <v>17629.340000000004</v>
      </c>
      <c r="M50" s="32"/>
      <c r="N50" s="35"/>
      <c r="O50" s="36">
        <f>C50+G50-I50-L50</f>
        <v>98575.970399999962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66740.900400000013</v>
      </c>
      <c r="M51" s="55"/>
      <c r="N51" s="47">
        <f>+N49</f>
        <v>2838.4733999999848</v>
      </c>
      <c r="O51" s="48" t="s">
        <v>642</v>
      </c>
    </row>
    <row r="52" spans="1:16" x14ac:dyDescent="0.15">
      <c r="A52" s="49"/>
      <c r="B52" s="118"/>
      <c r="C52" s="118"/>
      <c r="D52" s="118"/>
      <c r="E52" s="39"/>
      <c r="F52" s="40"/>
      <c r="G52" s="41"/>
      <c r="H52" s="42"/>
      <c r="I52" s="43"/>
      <c r="J52" s="46"/>
      <c r="K52" s="52"/>
      <c r="L52" s="46"/>
      <c r="M52" s="44"/>
      <c r="N52" s="47">
        <f>+C9</f>
        <v>15959.457</v>
      </c>
      <c r="O52" s="48" t="s">
        <v>643</v>
      </c>
    </row>
    <row r="53" spans="1:16" x14ac:dyDescent="0.15">
      <c r="A53" s="38" t="s">
        <v>616</v>
      </c>
      <c r="B53" s="118" t="s">
        <v>646</v>
      </c>
      <c r="C53" s="118"/>
      <c r="D53" s="118"/>
      <c r="E53" s="39" t="s">
        <v>45</v>
      </c>
      <c r="F53" s="40">
        <v>50667215.600000001</v>
      </c>
      <c r="G53" s="41" t="s">
        <v>46</v>
      </c>
      <c r="H53" s="42">
        <v>41197</v>
      </c>
      <c r="I53" s="43" t="s">
        <v>47</v>
      </c>
      <c r="J53" s="52">
        <v>13364.373799999992</v>
      </c>
      <c r="K53" s="52"/>
      <c r="L53" s="46"/>
      <c r="M53" s="44"/>
      <c r="N53" s="47">
        <f>+G16+G18</f>
        <v>31856.046999999999</v>
      </c>
      <c r="O53" s="48" t="s">
        <v>672</v>
      </c>
    </row>
    <row r="54" spans="1:16" x14ac:dyDescent="0.15">
      <c r="A54" s="38" t="s">
        <v>642</v>
      </c>
      <c r="B54" s="118" t="s">
        <v>674</v>
      </c>
      <c r="C54" s="118"/>
      <c r="D54" s="118"/>
      <c r="E54" s="39" t="s">
        <v>45</v>
      </c>
      <c r="F54" s="40">
        <v>28192198.079999998</v>
      </c>
      <c r="G54" s="41" t="s">
        <v>46</v>
      </c>
      <c r="H54" s="42">
        <v>41213</v>
      </c>
      <c r="I54" s="43" t="s">
        <v>47</v>
      </c>
      <c r="J54" s="52">
        <v>4264.9662000000098</v>
      </c>
      <c r="K54" s="52"/>
      <c r="L54" s="46"/>
      <c r="M54" s="44"/>
      <c r="N54" s="47">
        <f>+G23</f>
        <v>16000.261</v>
      </c>
      <c r="O54" s="48" t="s">
        <v>671</v>
      </c>
    </row>
    <row r="55" spans="1:16" ht="11.25" customHeight="1" thickBot="1" x14ac:dyDescent="0.2">
      <c r="A55" s="38"/>
      <c r="B55" s="118"/>
      <c r="C55" s="118"/>
      <c r="D55" s="118"/>
      <c r="E55" s="39"/>
      <c r="F55" s="40"/>
      <c r="G55" s="41"/>
      <c r="H55" s="42"/>
      <c r="I55" s="9"/>
      <c r="J55" s="62">
        <f>SUM(J53:J54)</f>
        <v>17629.340000000004</v>
      </c>
      <c r="K55" s="52"/>
      <c r="L55" s="46"/>
      <c r="M55" s="44"/>
      <c r="N55" s="47">
        <f>+G30</f>
        <v>31921.732</v>
      </c>
      <c r="O55" s="48" t="s">
        <v>670</v>
      </c>
    </row>
    <row r="56" spans="1:16" ht="12" thickTop="1" x14ac:dyDescent="0.15">
      <c r="A56" s="38"/>
      <c r="B56" s="118"/>
      <c r="C56" s="118"/>
      <c r="D56" s="118"/>
      <c r="E56" s="39"/>
      <c r="F56" s="40"/>
      <c r="G56" s="41"/>
      <c r="H56" s="42"/>
      <c r="I56" s="9"/>
      <c r="J56" s="52"/>
      <c r="K56" s="52"/>
      <c r="L56" s="46"/>
      <c r="M56" s="44"/>
      <c r="N56" s="36" t="s">
        <v>48</v>
      </c>
      <c r="O56" s="53">
        <f>SUM(N51:N55)</f>
        <v>98575.970399999991</v>
      </c>
    </row>
    <row r="57" spans="1:16" x14ac:dyDescent="0.15">
      <c r="A57" s="38" t="s">
        <v>49</v>
      </c>
      <c r="B57" s="49" t="s">
        <v>8</v>
      </c>
      <c r="C57" s="101" t="s">
        <v>87</v>
      </c>
      <c r="D57" s="101" t="s">
        <v>146</v>
      </c>
      <c r="E57" s="49" t="s">
        <v>51</v>
      </c>
      <c r="F57" s="49" t="s">
        <v>52</v>
      </c>
      <c r="G57" s="40" t="s">
        <v>15</v>
      </c>
      <c r="H57" s="42"/>
      <c r="I57" s="9"/>
      <c r="J57" s="52"/>
      <c r="K57" s="44"/>
      <c r="L57" s="46"/>
      <c r="M57" s="44"/>
      <c r="N57" s="46"/>
      <c r="O57" s="46">
        <f>+O50-O56</f>
        <v>0</v>
      </c>
    </row>
    <row r="58" spans="1:16" x14ac:dyDescent="0.15">
      <c r="A58" s="38" t="s">
        <v>616</v>
      </c>
      <c r="B58" s="43">
        <v>13364</v>
      </c>
      <c r="C58" s="57">
        <v>25.348600000000001</v>
      </c>
      <c r="D58" s="58">
        <f>+B58*C58</f>
        <v>338758.69040000002</v>
      </c>
      <c r="E58" s="58">
        <f>+D58*1%</f>
        <v>3387.5869040000002</v>
      </c>
      <c r="F58" s="58">
        <f>+E58*0.1</f>
        <v>338.75869040000003</v>
      </c>
      <c r="G58" s="59">
        <f>+E58+F58</f>
        <v>3726.3455944000002</v>
      </c>
      <c r="H58" s="42"/>
      <c r="I58" s="9"/>
      <c r="J58" s="52"/>
      <c r="K58" s="44"/>
      <c r="L58" s="46"/>
      <c r="M58" s="44"/>
      <c r="N58" s="46"/>
      <c r="O58" s="46"/>
    </row>
    <row r="59" spans="1:16" x14ac:dyDescent="0.15">
      <c r="A59" s="38" t="s">
        <v>642</v>
      </c>
      <c r="B59" s="43">
        <v>4265</v>
      </c>
      <c r="C59" s="57">
        <v>25.348199999999999</v>
      </c>
      <c r="D59" s="58">
        <f>+B59*C59</f>
        <v>108110.07299999999</v>
      </c>
      <c r="E59" s="58">
        <f>+D59*1%</f>
        <v>1081.1007299999999</v>
      </c>
      <c r="F59" s="58">
        <f>+E59*0.1</f>
        <v>108.110073</v>
      </c>
      <c r="G59" s="59">
        <f>+E59+F59</f>
        <v>1189.2108029999999</v>
      </c>
      <c r="H59" s="42"/>
      <c r="I59" s="9"/>
      <c r="J59" s="52"/>
      <c r="K59" s="44"/>
      <c r="L59" s="46"/>
      <c r="M59" s="44"/>
      <c r="N59" s="55"/>
      <c r="O59" s="56"/>
    </row>
    <row r="60" spans="1:16" s="3" customFormat="1" ht="12" thickBot="1" x14ac:dyDescent="0.2">
      <c r="A60" s="38"/>
      <c r="B60" s="102">
        <f>SUM(B58:B59)</f>
        <v>17629</v>
      </c>
      <c r="C60" s="118"/>
      <c r="D60" s="118"/>
      <c r="E60" s="103">
        <f>SUM(E58:E59)</f>
        <v>4468.6876339999999</v>
      </c>
      <c r="F60" s="103">
        <f t="shared" ref="F60:G60" si="4">SUM(F58:F59)</f>
        <v>446.86876340000003</v>
      </c>
      <c r="G60" s="103">
        <f t="shared" si="4"/>
        <v>4915.5563973999997</v>
      </c>
      <c r="H60" s="42"/>
      <c r="I60" s="9"/>
      <c r="J60" s="52"/>
      <c r="K60" s="60"/>
      <c r="M60" s="5"/>
      <c r="P60" s="5"/>
    </row>
    <row r="61" spans="1:16" s="3" customFormat="1" ht="12" thickTop="1" x14ac:dyDescent="0.15">
      <c r="A61" s="38"/>
      <c r="B61" s="43"/>
      <c r="C61" s="57"/>
      <c r="D61" s="58"/>
      <c r="E61" s="58"/>
      <c r="F61" s="58"/>
      <c r="G61" s="59"/>
      <c r="H61" s="60"/>
      <c r="I61" s="9"/>
      <c r="J61" s="6"/>
      <c r="K61" s="60"/>
      <c r="M61" s="5"/>
      <c r="P61" s="5"/>
    </row>
    <row r="62" spans="1:16" s="3" customFormat="1" x14ac:dyDescent="0.15">
      <c r="A62" s="38"/>
      <c r="B62" s="43"/>
      <c r="C62" s="57"/>
      <c r="D62" s="58"/>
      <c r="E62" s="58"/>
      <c r="F62" s="58"/>
      <c r="G62" s="59"/>
      <c r="H62" s="60"/>
      <c r="I62" s="9"/>
      <c r="J62" s="6"/>
      <c r="K62" s="60"/>
      <c r="M62" s="5"/>
      <c r="P62" s="5"/>
    </row>
    <row r="63" spans="1:16" s="3" customFormat="1" x14ac:dyDescent="0.15">
      <c r="A63" s="38"/>
      <c r="B63" s="43"/>
      <c r="C63" s="57"/>
      <c r="D63" s="58"/>
      <c r="E63" s="58"/>
      <c r="F63" s="58"/>
      <c r="G63" s="59"/>
      <c r="H63" s="4"/>
      <c r="J63" s="5"/>
      <c r="K63" s="60"/>
      <c r="M63" s="5"/>
      <c r="P63" s="5"/>
    </row>
    <row r="64" spans="1:16" s="3" customFormat="1" x14ac:dyDescent="0.15">
      <c r="A64" s="38"/>
      <c r="B64" s="43"/>
      <c r="C64" s="57"/>
      <c r="D64" s="58"/>
      <c r="E64" s="58"/>
      <c r="F64" s="58"/>
      <c r="G64" s="59"/>
      <c r="H64" s="4"/>
      <c r="J64" s="5"/>
      <c r="K64" s="60"/>
      <c r="M64" s="5"/>
      <c r="P64" s="5"/>
    </row>
    <row r="65" spans="1:16" s="3" customFormat="1" x14ac:dyDescent="0.15">
      <c r="A65" s="38"/>
      <c r="B65" s="43"/>
      <c r="C65" s="57"/>
      <c r="D65" s="58"/>
      <c r="E65" s="58"/>
      <c r="F65" s="58"/>
      <c r="G65" s="59"/>
      <c r="H65" s="4"/>
      <c r="J65" s="5"/>
      <c r="K65" s="4"/>
      <c r="M65" s="5"/>
      <c r="P65" s="5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15" zoomScaleNormal="115" workbookViewId="0">
      <pane ySplit="6" topLeftCell="A19" activePane="bottomLeft" state="frozen"/>
      <selection pane="bottomLeft" activeCell="G27" sqref="G27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1649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1489</v>
      </c>
      <c r="B7" s="17"/>
      <c r="C7" s="18">
        <v>23802.414300000135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23802.414300000135</v>
      </c>
      <c r="O7" s="18">
        <f>+C55</f>
        <v>286219.61630000011</v>
      </c>
    </row>
    <row r="8" spans="1:15" ht="12" x14ac:dyDescent="0.2">
      <c r="A8" s="16" t="s">
        <v>1490</v>
      </c>
      <c r="B8" s="22"/>
      <c r="C8" s="21">
        <v>86891.231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23802.414300000135</v>
      </c>
      <c r="O8" s="21">
        <f t="shared" ref="O8:O11" si="0">O7+G8-I8-L8</f>
        <v>286219.61630000011</v>
      </c>
    </row>
    <row r="9" spans="1:15" ht="12" x14ac:dyDescent="0.2">
      <c r="A9" s="16" t="s">
        <v>1491</v>
      </c>
      <c r="B9" s="22"/>
      <c r="C9" s="21">
        <v>110356.83899999595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11" si="1">+N8-I9-L9</f>
        <v>23802.414300000135</v>
      </c>
      <c r="O9" s="21">
        <f t="shared" si="0"/>
        <v>286219.61630000011</v>
      </c>
    </row>
    <row r="10" spans="1:15" ht="12" x14ac:dyDescent="0.2">
      <c r="A10" s="16" t="s">
        <v>1492</v>
      </c>
      <c r="B10" s="22"/>
      <c r="C10" s="21">
        <v>65169.132000004</v>
      </c>
      <c r="D10" s="137"/>
      <c r="E10" s="16"/>
      <c r="F10" s="25"/>
      <c r="G10" s="21"/>
      <c r="H10" s="137"/>
      <c r="I10" s="21"/>
      <c r="J10" s="16"/>
      <c r="K10" s="16"/>
      <c r="L10" s="21"/>
      <c r="M10" s="16"/>
      <c r="N10" s="21">
        <f t="shared" si="1"/>
        <v>23802.414300000135</v>
      </c>
      <c r="O10" s="21">
        <f t="shared" si="0"/>
        <v>286219.61630000011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/>
      <c r="I11" s="21"/>
      <c r="J11" s="16"/>
      <c r="K11" s="16"/>
      <c r="L11" s="21"/>
      <c r="M11" s="16"/>
      <c r="N11" s="21">
        <f t="shared" si="1"/>
        <v>23802.414300000135</v>
      </c>
      <c r="O11" s="21">
        <f t="shared" si="0"/>
        <v>286219.61630000011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1543</v>
      </c>
      <c r="I12" s="21">
        <v>22841.175999999999</v>
      </c>
      <c r="J12" s="16" t="s">
        <v>1489</v>
      </c>
      <c r="K12" s="16"/>
      <c r="L12" s="21"/>
      <c r="M12" s="16"/>
      <c r="N12" s="21">
        <f t="shared" ref="N12:N54" si="2">+N11-I12-L12</f>
        <v>961.2383000001355</v>
      </c>
      <c r="O12" s="21">
        <f t="shared" ref="O12:O54" si="3">O11+G12-I12-L12</f>
        <v>263378.44030000013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1498</v>
      </c>
      <c r="I13" s="21">
        <v>961.2383000001355</v>
      </c>
      <c r="J13" s="16" t="s">
        <v>1489</v>
      </c>
      <c r="K13" s="16"/>
      <c r="L13" s="21"/>
      <c r="M13" s="16"/>
      <c r="N13" s="21">
        <f t="shared" si="2"/>
        <v>0</v>
      </c>
      <c r="O13" s="21">
        <f t="shared" si="3"/>
        <v>262417.20199999999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1498</v>
      </c>
      <c r="I14" s="21">
        <v>13348.691699999899</v>
      </c>
      <c r="J14" s="16" t="s">
        <v>1490</v>
      </c>
      <c r="K14" s="16">
        <v>5800362593</v>
      </c>
      <c r="L14" s="21">
        <v>8147.5590000000002</v>
      </c>
      <c r="M14" s="16" t="s">
        <v>1490</v>
      </c>
      <c r="N14" s="21">
        <f>C8+N13-I14-L14</f>
        <v>65394.980300000105</v>
      </c>
      <c r="O14" s="21">
        <f t="shared" si="3"/>
        <v>240920.95130000007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1500</v>
      </c>
      <c r="I15" s="21">
        <v>6287.0870000000004</v>
      </c>
      <c r="J15" s="16" t="s">
        <v>1490</v>
      </c>
      <c r="K15" s="16">
        <v>5800362593</v>
      </c>
      <c r="L15" s="21">
        <v>7386.7529999999997</v>
      </c>
      <c r="M15" s="16" t="s">
        <v>1490</v>
      </c>
      <c r="N15" s="21">
        <f t="shared" si="2"/>
        <v>51721.140300000108</v>
      </c>
      <c r="O15" s="21">
        <f t="shared" si="3"/>
        <v>227247.11130000008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1502</v>
      </c>
      <c r="I16" s="21">
        <v>14029.205</v>
      </c>
      <c r="J16" s="16" t="s">
        <v>1490</v>
      </c>
      <c r="K16" s="16">
        <v>5800362593</v>
      </c>
      <c r="L16" s="21">
        <v>5089.7299999999996</v>
      </c>
      <c r="M16" s="16" t="s">
        <v>1490</v>
      </c>
      <c r="N16" s="21">
        <f t="shared" si="2"/>
        <v>32602.205300000107</v>
      </c>
      <c r="O16" s="21">
        <f t="shared" si="3"/>
        <v>208128.17630000008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1505</v>
      </c>
      <c r="I17" s="21">
        <v>6726.4390000000003</v>
      </c>
      <c r="J17" s="16" t="s">
        <v>1490</v>
      </c>
      <c r="K17" s="16">
        <v>5800362593</v>
      </c>
      <c r="L17" s="21">
        <v>7684.0770000000002</v>
      </c>
      <c r="M17" s="16" t="s">
        <v>1490</v>
      </c>
      <c r="N17" s="21">
        <f t="shared" si="2"/>
        <v>18191.689300000104</v>
      </c>
      <c r="O17" s="21">
        <f t="shared" si="3"/>
        <v>193717.66030000008</v>
      </c>
    </row>
    <row r="18" spans="1:15" ht="12" x14ac:dyDescent="0.2">
      <c r="A18" s="16"/>
      <c r="B18" s="22"/>
      <c r="C18" s="21"/>
      <c r="D18" s="137" t="s">
        <v>1561</v>
      </c>
      <c r="E18" s="16" t="s">
        <v>32</v>
      </c>
      <c r="F18" s="25" t="s">
        <v>1492</v>
      </c>
      <c r="G18" s="21">
        <v>87739.21</v>
      </c>
      <c r="H18" s="137" t="s">
        <v>1561</v>
      </c>
      <c r="I18" s="21">
        <v>11154.279999999999</v>
      </c>
      <c r="J18" s="16" t="s">
        <v>1490</v>
      </c>
      <c r="K18" s="16"/>
      <c r="L18" s="21"/>
      <c r="M18" s="16"/>
      <c r="N18" s="21">
        <f t="shared" si="2"/>
        <v>7037.4093000001048</v>
      </c>
      <c r="O18" s="21">
        <f t="shared" si="3"/>
        <v>270302.59030000004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1507</v>
      </c>
      <c r="I19" s="21">
        <v>7037.4093000001048</v>
      </c>
      <c r="J19" s="16" t="s">
        <v>1490</v>
      </c>
      <c r="K19" s="16"/>
      <c r="L19" s="21"/>
      <c r="M19" s="16"/>
      <c r="N19" s="21">
        <f t="shared" si="2"/>
        <v>0</v>
      </c>
      <c r="O19" s="21">
        <f t="shared" si="3"/>
        <v>263265.18099999992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1507</v>
      </c>
      <c r="I20" s="21">
        <v>13067.0876999999</v>
      </c>
      <c r="J20" s="16" t="s">
        <v>1491</v>
      </c>
      <c r="K20" s="16">
        <v>5800362593</v>
      </c>
      <c r="L20" s="21">
        <v>7440.5469999999996</v>
      </c>
      <c r="M20" s="16" t="s">
        <v>1491</v>
      </c>
      <c r="N20" s="21">
        <f>C9+N19-I20-L20</f>
        <v>89849.204299996039</v>
      </c>
      <c r="O20" s="21">
        <f t="shared" si="3"/>
        <v>242757.54630000005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1567</v>
      </c>
      <c r="I21" s="21">
        <v>13264.255000000001</v>
      </c>
      <c r="J21" s="16" t="s">
        <v>1491</v>
      </c>
      <c r="K21" s="16"/>
      <c r="L21" s="21"/>
      <c r="M21" s="16"/>
      <c r="N21" s="21">
        <f t="shared" si="2"/>
        <v>76584.949299996035</v>
      </c>
      <c r="O21" s="21">
        <f t="shared" si="3"/>
        <v>229493.29130000004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1509</v>
      </c>
      <c r="I22" s="21">
        <v>11571.666000000001</v>
      </c>
      <c r="J22" s="16" t="s">
        <v>1491</v>
      </c>
      <c r="K22" s="16">
        <v>5800362593</v>
      </c>
      <c r="L22" s="21">
        <v>7172.1570000000002</v>
      </c>
      <c r="M22" s="16" t="s">
        <v>1491</v>
      </c>
      <c r="N22" s="21">
        <f t="shared" si="2"/>
        <v>57841.126299996038</v>
      </c>
      <c r="O22" s="21">
        <f t="shared" si="3"/>
        <v>210749.46830000004</v>
      </c>
    </row>
    <row r="23" spans="1:15" ht="12" x14ac:dyDescent="0.2">
      <c r="A23" s="16"/>
      <c r="B23" s="22"/>
      <c r="C23" s="21"/>
      <c r="D23" s="137" t="s">
        <v>1511</v>
      </c>
      <c r="E23" s="16" t="s">
        <v>32</v>
      </c>
      <c r="F23" s="25" t="s">
        <v>1492</v>
      </c>
      <c r="G23" s="21">
        <v>65726.218999996403</v>
      </c>
      <c r="H23" s="137" t="s">
        <v>1511</v>
      </c>
      <c r="I23" s="21">
        <v>6805.4719999999998</v>
      </c>
      <c r="J23" s="16" t="s">
        <v>1491</v>
      </c>
      <c r="K23" s="16">
        <v>5800362593</v>
      </c>
      <c r="L23" s="21">
        <v>7175.1509999999998</v>
      </c>
      <c r="M23" s="16" t="s">
        <v>1491</v>
      </c>
      <c r="N23" s="21">
        <f t="shared" si="2"/>
        <v>43860.503299996039</v>
      </c>
      <c r="O23" s="21">
        <f t="shared" si="3"/>
        <v>262495.06429999642</v>
      </c>
    </row>
    <row r="24" spans="1:15" ht="12" x14ac:dyDescent="0.2">
      <c r="A24" s="16"/>
      <c r="B24" s="22"/>
      <c r="C24" s="21"/>
      <c r="D24" s="137" t="s">
        <v>1511</v>
      </c>
      <c r="E24" s="16" t="s">
        <v>32</v>
      </c>
      <c r="F24" s="25" t="s">
        <v>1650</v>
      </c>
      <c r="G24" s="21">
        <v>22070.932000003599</v>
      </c>
      <c r="H24" s="137" t="s">
        <v>1511</v>
      </c>
      <c r="I24" s="21"/>
      <c r="J24" s="16"/>
      <c r="K24" s="16"/>
      <c r="L24" s="21"/>
      <c r="M24" s="16"/>
      <c r="N24" s="21">
        <f t="shared" si="2"/>
        <v>43860.503299996039</v>
      </c>
      <c r="O24" s="21">
        <f t="shared" si="3"/>
        <v>284565.9963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1513</v>
      </c>
      <c r="I25" s="21">
        <v>12166.469000000001</v>
      </c>
      <c r="J25" s="16" t="s">
        <v>1491</v>
      </c>
      <c r="K25" s="16">
        <v>5800362593</v>
      </c>
      <c r="L25" s="21">
        <v>8082.6890000000003</v>
      </c>
      <c r="M25" s="16" t="s">
        <v>1491</v>
      </c>
      <c r="N25" s="21">
        <f t="shared" si="2"/>
        <v>23611.345299996035</v>
      </c>
      <c r="O25" s="21">
        <f t="shared" si="3"/>
        <v>264316.8383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1515</v>
      </c>
      <c r="I26" s="21">
        <v>6465.6309999999994</v>
      </c>
      <c r="J26" s="16" t="s">
        <v>1491</v>
      </c>
      <c r="K26" s="16">
        <v>5800362593</v>
      </c>
      <c r="L26" s="21">
        <v>7677.1819999999998</v>
      </c>
      <c r="M26" s="16" t="s">
        <v>1491</v>
      </c>
      <c r="N26" s="21">
        <f t="shared" si="2"/>
        <v>9468.5322999960335</v>
      </c>
      <c r="O26" s="21">
        <f t="shared" si="3"/>
        <v>250174.02530000001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1590</v>
      </c>
      <c r="I27" s="21">
        <v>9468.5322999960335</v>
      </c>
      <c r="J27" s="16" t="s">
        <v>1491</v>
      </c>
      <c r="K27" s="16"/>
      <c r="L27" s="21"/>
      <c r="M27" s="16"/>
      <c r="N27" s="21">
        <f t="shared" si="2"/>
        <v>0</v>
      </c>
      <c r="O27" s="21">
        <f t="shared" si="3"/>
        <v>240705.49300000397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1590</v>
      </c>
      <c r="I28" s="21">
        <v>2514.3527000039599</v>
      </c>
      <c r="J28" s="16" t="s">
        <v>1492</v>
      </c>
      <c r="K28" s="16"/>
      <c r="L28" s="21"/>
      <c r="M28" s="16"/>
      <c r="N28" s="21">
        <f>C10+G18+G23+N27-I28-L28</f>
        <v>216120.20829999648</v>
      </c>
      <c r="O28" s="21">
        <f t="shared" si="3"/>
        <v>238191.14030000003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1517</v>
      </c>
      <c r="I29" s="21">
        <v>11901.03</v>
      </c>
      <c r="J29" s="25" t="s">
        <v>1492</v>
      </c>
      <c r="K29" s="16">
        <v>5800362593</v>
      </c>
      <c r="L29" s="21">
        <v>7465.5910000000003</v>
      </c>
      <c r="M29" s="25" t="s">
        <v>1492</v>
      </c>
      <c r="N29" s="21">
        <f t="shared" si="2"/>
        <v>196753.58729999646</v>
      </c>
      <c r="O29" s="21">
        <f t="shared" si="3"/>
        <v>218824.51930000004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1597</v>
      </c>
      <c r="I30" s="21">
        <v>12053.684000000001</v>
      </c>
      <c r="J30" s="25" t="s">
        <v>1492</v>
      </c>
      <c r="K30" s="16"/>
      <c r="L30" s="21"/>
      <c r="M30" s="16"/>
      <c r="N30" s="21">
        <f t="shared" si="2"/>
        <v>184699.90329999645</v>
      </c>
      <c r="O30" s="21">
        <f t="shared" si="3"/>
        <v>206770.83530000004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1519</v>
      </c>
      <c r="I31" s="21">
        <v>15411.394</v>
      </c>
      <c r="J31" s="25" t="s">
        <v>1492</v>
      </c>
      <c r="K31" s="16">
        <v>5800362593</v>
      </c>
      <c r="L31" s="21">
        <v>8114.6149999999998</v>
      </c>
      <c r="M31" s="25" t="s">
        <v>1492</v>
      </c>
      <c r="N31" s="21">
        <f t="shared" si="2"/>
        <v>161173.89429999646</v>
      </c>
      <c r="O31" s="21">
        <f t="shared" si="3"/>
        <v>183244.82630000004</v>
      </c>
    </row>
    <row r="32" spans="1:15" ht="12" x14ac:dyDescent="0.2">
      <c r="A32" s="16"/>
      <c r="B32" s="22"/>
      <c r="C32" s="21"/>
      <c r="D32" s="137" t="s">
        <v>1521</v>
      </c>
      <c r="E32" s="16" t="s">
        <v>32</v>
      </c>
      <c r="F32" s="25" t="s">
        <v>1651</v>
      </c>
      <c r="G32" s="21">
        <v>87744.010999999999</v>
      </c>
      <c r="H32" s="137" t="s">
        <v>1521</v>
      </c>
      <c r="I32" s="21">
        <v>6026.4340000000002</v>
      </c>
      <c r="J32" s="25" t="s">
        <v>1492</v>
      </c>
      <c r="K32" s="16">
        <v>5800362593</v>
      </c>
      <c r="L32" s="21">
        <v>6321.0150000000003</v>
      </c>
      <c r="M32" s="25" t="s">
        <v>1492</v>
      </c>
      <c r="N32" s="21">
        <f t="shared" si="2"/>
        <v>148826.44529999644</v>
      </c>
      <c r="O32" s="21">
        <f t="shared" si="3"/>
        <v>258641.38829999999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1523</v>
      </c>
      <c r="I33" s="21">
        <v>11916.665000000001</v>
      </c>
      <c r="J33" s="25" t="s">
        <v>1492</v>
      </c>
      <c r="K33" s="16">
        <v>5800362593</v>
      </c>
      <c r="L33" s="21">
        <v>6081.2060000000001</v>
      </c>
      <c r="M33" s="25" t="s">
        <v>1492</v>
      </c>
      <c r="N33" s="21">
        <f t="shared" si="2"/>
        <v>130828.57429999643</v>
      </c>
      <c r="O33" s="21">
        <f t="shared" si="3"/>
        <v>240643.51729999998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1526</v>
      </c>
      <c r="I34" s="21">
        <v>6156.8940000000002</v>
      </c>
      <c r="J34" s="25" t="s">
        <v>1492</v>
      </c>
      <c r="K34" s="16">
        <v>5800362593</v>
      </c>
      <c r="L34" s="21">
        <v>7717.7969999999996</v>
      </c>
      <c r="M34" s="25" t="s">
        <v>1492</v>
      </c>
      <c r="N34" s="21">
        <f t="shared" si="2"/>
        <v>116953.88329999642</v>
      </c>
      <c r="O34" s="21">
        <f t="shared" si="3"/>
        <v>226768.82629999999</v>
      </c>
    </row>
    <row r="35" spans="1:15" ht="12" x14ac:dyDescent="0.2">
      <c r="A35" s="16"/>
      <c r="B35" s="22"/>
      <c r="C35" s="21"/>
      <c r="D35" s="137" t="s">
        <v>1612</v>
      </c>
      <c r="E35" s="16" t="s">
        <v>32</v>
      </c>
      <c r="F35" s="25" t="s">
        <v>1651</v>
      </c>
      <c r="G35" s="21">
        <v>87687.637000000002</v>
      </c>
      <c r="H35" s="137" t="s">
        <v>1612</v>
      </c>
      <c r="I35" s="21">
        <v>11195.41</v>
      </c>
      <c r="J35" s="25" t="s">
        <v>1492</v>
      </c>
      <c r="K35" s="16"/>
      <c r="L35" s="21"/>
      <c r="M35" s="16"/>
      <c r="N35" s="21">
        <f t="shared" si="2"/>
        <v>105758.47329999642</v>
      </c>
      <c r="O35" s="21">
        <f t="shared" si="3"/>
        <v>303261.05330000003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1528</v>
      </c>
      <c r="I36" s="21">
        <v>10819.403999999999</v>
      </c>
      <c r="J36" s="25" t="s">
        <v>1492</v>
      </c>
      <c r="K36" s="16">
        <v>5800362593</v>
      </c>
      <c r="L36" s="21">
        <v>6062.9750000000004</v>
      </c>
      <c r="M36" s="25" t="s">
        <v>1492</v>
      </c>
      <c r="N36" s="21">
        <f t="shared" si="2"/>
        <v>88876.094299996417</v>
      </c>
      <c r="O36" s="21">
        <f t="shared" si="3"/>
        <v>286378.67430000007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1617</v>
      </c>
      <c r="I37" s="21">
        <v>12453.652000000002</v>
      </c>
      <c r="J37" s="25" t="s">
        <v>1492</v>
      </c>
      <c r="K37" s="16"/>
      <c r="L37" s="21"/>
      <c r="M37" s="16"/>
      <c r="N37" s="21">
        <f t="shared" si="2"/>
        <v>76422.442299996415</v>
      </c>
      <c r="O37" s="21">
        <f t="shared" si="3"/>
        <v>273925.02230000007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1530</v>
      </c>
      <c r="I38" s="21">
        <v>23764.802</v>
      </c>
      <c r="J38" s="25" t="s">
        <v>1492</v>
      </c>
      <c r="K38" s="16">
        <v>5800362593</v>
      </c>
      <c r="L38" s="21">
        <v>7696.277</v>
      </c>
      <c r="M38" s="25" t="s">
        <v>1492</v>
      </c>
      <c r="N38" s="21">
        <f t="shared" si="2"/>
        <v>44961.363299996417</v>
      </c>
      <c r="O38" s="21">
        <f t="shared" si="3"/>
        <v>242463.94330000007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1532</v>
      </c>
      <c r="I39" s="21">
        <v>7928.9789999999994</v>
      </c>
      <c r="J39" s="25" t="s">
        <v>1492</v>
      </c>
      <c r="K39" s="16">
        <v>5800362593</v>
      </c>
      <c r="L39" s="21">
        <v>7999.8149999999996</v>
      </c>
      <c r="M39" s="25" t="s">
        <v>1492</v>
      </c>
      <c r="N39" s="21">
        <f t="shared" si="2"/>
        <v>29032.569299996419</v>
      </c>
      <c r="O39" s="21">
        <f t="shared" si="3"/>
        <v>226535.14930000008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1534</v>
      </c>
      <c r="I40" s="21">
        <v>12014.142</v>
      </c>
      <c r="J40" s="25" t="s">
        <v>1492</v>
      </c>
      <c r="K40" s="16">
        <v>5800362593</v>
      </c>
      <c r="L40" s="21">
        <v>5899.4129999999996</v>
      </c>
      <c r="M40" s="25" t="s">
        <v>1492</v>
      </c>
      <c r="N40" s="21">
        <f t="shared" si="2"/>
        <v>11119.014299996419</v>
      </c>
      <c r="O40" s="21">
        <f t="shared" si="3"/>
        <v>208621.59430000008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1536</v>
      </c>
      <c r="I41" s="21">
        <v>4848.08</v>
      </c>
      <c r="J41" s="25" t="s">
        <v>1492</v>
      </c>
      <c r="K41" s="16">
        <v>5800362593</v>
      </c>
      <c r="L41" s="21">
        <v>6270.9342999964192</v>
      </c>
      <c r="M41" s="25" t="s">
        <v>1492</v>
      </c>
      <c r="N41" s="21">
        <f t="shared" si="2"/>
        <v>0</v>
      </c>
      <c r="O41" s="21">
        <f t="shared" si="3"/>
        <v>197502.58000000368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1536</v>
      </c>
      <c r="I42" s="21"/>
      <c r="J42" s="25"/>
      <c r="K42" s="16">
        <v>5800361503</v>
      </c>
      <c r="L42" s="21">
        <v>1471.2077000035799</v>
      </c>
      <c r="M42" s="25" t="s">
        <v>1650</v>
      </c>
      <c r="N42" s="21">
        <f>G24+N41-I42-L42</f>
        <v>20599.72430000002</v>
      </c>
      <c r="O42" s="21">
        <f t="shared" si="3"/>
        <v>196031.3723000001</v>
      </c>
    </row>
    <row r="43" spans="1:15" ht="12" x14ac:dyDescent="0.2">
      <c r="A43" s="16"/>
      <c r="B43" s="22"/>
      <c r="C43" s="21"/>
      <c r="D43" s="137" t="s">
        <v>1632</v>
      </c>
      <c r="E43" s="16" t="s">
        <v>32</v>
      </c>
      <c r="F43" s="25" t="s">
        <v>1652</v>
      </c>
      <c r="G43" s="21">
        <v>87726.402000000002</v>
      </c>
      <c r="H43" s="137" t="s">
        <v>1632</v>
      </c>
      <c r="I43" s="21">
        <v>12927.762000000001</v>
      </c>
      <c r="J43" s="25" t="s">
        <v>1650</v>
      </c>
      <c r="K43" s="16"/>
      <c r="L43" s="21"/>
      <c r="M43" s="25"/>
      <c r="N43" s="21">
        <f t="shared" si="2"/>
        <v>7671.9623000000192</v>
      </c>
      <c r="O43" s="21">
        <f t="shared" si="3"/>
        <v>270830.01230000012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 t="s">
        <v>1538</v>
      </c>
      <c r="I44" s="21">
        <v>7671.9623000000192</v>
      </c>
      <c r="J44" s="25" t="s">
        <v>1650</v>
      </c>
      <c r="K44" s="16"/>
      <c r="L44" s="21"/>
      <c r="M44" s="25"/>
      <c r="N44" s="21">
        <f t="shared" si="2"/>
        <v>0</v>
      </c>
      <c r="O44" s="21">
        <f t="shared" si="3"/>
        <v>263158.0500000001</v>
      </c>
    </row>
    <row r="45" spans="1:15" ht="12" x14ac:dyDescent="0.2">
      <c r="A45" s="16"/>
      <c r="B45" s="22"/>
      <c r="C45" s="21"/>
      <c r="D45" s="137"/>
      <c r="E45" s="16"/>
      <c r="F45" s="25"/>
      <c r="G45" s="21"/>
      <c r="H45" s="137" t="s">
        <v>1538</v>
      </c>
      <c r="I45" s="21">
        <v>11312.4707</v>
      </c>
      <c r="J45" s="25" t="s">
        <v>1651</v>
      </c>
      <c r="K45" s="16">
        <v>5800362593</v>
      </c>
      <c r="L45" s="21">
        <v>7917.33</v>
      </c>
      <c r="M45" s="25" t="s">
        <v>1651</v>
      </c>
      <c r="N45" s="21">
        <f>G32+G35+N44-I45-L45</f>
        <v>156201.84729999999</v>
      </c>
      <c r="O45" s="21">
        <f t="shared" si="3"/>
        <v>243928.24930000011</v>
      </c>
    </row>
    <row r="46" spans="1:15" ht="12" x14ac:dyDescent="0.2">
      <c r="A46" s="16"/>
      <c r="B46" s="22"/>
      <c r="C46" s="21"/>
      <c r="D46" s="137"/>
      <c r="E46" s="16"/>
      <c r="F46" s="25"/>
      <c r="G46" s="21"/>
      <c r="H46" s="137" t="s">
        <v>1642</v>
      </c>
      <c r="I46" s="21">
        <v>10979.277</v>
      </c>
      <c r="J46" s="25" t="s">
        <v>1651</v>
      </c>
      <c r="K46" s="16"/>
      <c r="L46" s="21"/>
      <c r="M46" s="25"/>
      <c r="N46" s="21">
        <f t="shared" si="2"/>
        <v>145222.57029999999</v>
      </c>
      <c r="O46" s="21">
        <f t="shared" si="3"/>
        <v>232948.97230000011</v>
      </c>
    </row>
    <row r="47" spans="1:15" ht="12.75" customHeight="1" x14ac:dyDescent="0.2">
      <c r="A47" s="16"/>
      <c r="B47" s="22"/>
      <c r="C47" s="21"/>
      <c r="D47" s="137"/>
      <c r="E47" s="16"/>
      <c r="F47" s="25"/>
      <c r="G47" s="21"/>
      <c r="H47" s="137" t="s">
        <v>1541</v>
      </c>
      <c r="I47" s="21">
        <v>16059.903999999999</v>
      </c>
      <c r="J47" s="25" t="s">
        <v>1651</v>
      </c>
      <c r="K47" s="16">
        <v>5800362593</v>
      </c>
      <c r="L47" s="21">
        <v>6752.0290000000005</v>
      </c>
      <c r="M47" s="25" t="s">
        <v>1651</v>
      </c>
      <c r="N47" s="21">
        <f t="shared" si="2"/>
        <v>122410.6373</v>
      </c>
      <c r="O47" s="21">
        <f t="shared" si="3"/>
        <v>210137.03930000009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25"/>
      <c r="K48" s="16"/>
      <c r="L48" s="21"/>
      <c r="M48" s="25"/>
      <c r="N48" s="21">
        <f t="shared" si="2"/>
        <v>122410.6373</v>
      </c>
      <c r="O48" s="21">
        <f t="shared" si="3"/>
        <v>210137.03930000009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25"/>
      <c r="K49" s="16"/>
      <c r="L49" s="21"/>
      <c r="M49" s="25"/>
      <c r="N49" s="21">
        <f t="shared" si="2"/>
        <v>122410.6373</v>
      </c>
      <c r="O49" s="21">
        <f t="shared" si="3"/>
        <v>210137.03930000009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25"/>
      <c r="K50" s="16"/>
      <c r="L50" s="21"/>
      <c r="M50" s="25"/>
      <c r="N50" s="21">
        <f t="shared" si="2"/>
        <v>122410.6373</v>
      </c>
      <c r="O50" s="21">
        <f t="shared" si="3"/>
        <v>210137.03930000009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122410.6373</v>
      </c>
      <c r="O51" s="21">
        <f t="shared" si="3"/>
        <v>210137.03930000009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122410.6373</v>
      </c>
      <c r="O52" s="21">
        <f t="shared" si="3"/>
        <v>210137.03930000009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122410.6373</v>
      </c>
      <c r="O53" s="21">
        <f t="shared" si="3"/>
        <v>210137.03930000009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122410.6373</v>
      </c>
      <c r="O54" s="21">
        <f t="shared" si="3"/>
        <v>210137.03930000009</v>
      </c>
    </row>
    <row r="55" spans="1:16" x14ac:dyDescent="0.15">
      <c r="A55" s="32"/>
      <c r="B55" s="32"/>
      <c r="C55" s="33">
        <f>SUM(C7:C47)</f>
        <v>286219.61630000011</v>
      </c>
      <c r="D55" s="32"/>
      <c r="E55" s="32"/>
      <c r="F55" s="32"/>
      <c r="G55" s="33">
        <f>SUM(G7:G53)</f>
        <v>438694.41099999996</v>
      </c>
      <c r="H55" s="34"/>
      <c r="I55" s="33">
        <f>SUM(I7:I53)</f>
        <v>363150.93800000002</v>
      </c>
      <c r="J55" s="32"/>
      <c r="K55" s="32"/>
      <c r="L55" s="33">
        <f>SUM(L9:L53)</f>
        <v>151626.05000000002</v>
      </c>
      <c r="M55" s="32"/>
      <c r="N55" s="35"/>
      <c r="O55" s="36">
        <f>C55+G55-I55-L55</f>
        <v>210137.03930000003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+G55-438694.411</f>
        <v>0</v>
      </c>
      <c r="H56" s="42"/>
      <c r="I56" s="43"/>
      <c r="J56" s="44"/>
      <c r="K56" s="45" t="s">
        <v>44</v>
      </c>
      <c r="L56" s="46">
        <f>+L55+I55</f>
        <v>514776.98800000001</v>
      </c>
      <c r="M56" s="55">
        <f>+L56-[3]อุดร!$N$104</f>
        <v>0</v>
      </c>
      <c r="N56" s="47">
        <f>+N54</f>
        <v>122410.6373</v>
      </c>
      <c r="O56" s="48" t="s">
        <v>1651</v>
      </c>
    </row>
    <row r="57" spans="1:16" x14ac:dyDescent="0.15">
      <c r="A57" s="49"/>
      <c r="B57" s="181"/>
      <c r="C57" s="54"/>
      <c r="D57" s="181"/>
      <c r="E57" s="39"/>
      <c r="F57" s="40"/>
      <c r="G57" s="41"/>
      <c r="H57" s="42"/>
      <c r="I57" s="43"/>
      <c r="J57" s="52"/>
      <c r="K57" s="52"/>
      <c r="L57" s="46"/>
      <c r="M57" s="44"/>
      <c r="N57" s="47">
        <v>87726.402000000002</v>
      </c>
      <c r="O57" s="48" t="s">
        <v>1652</v>
      </c>
    </row>
    <row r="58" spans="1:16" x14ac:dyDescent="0.15">
      <c r="A58" s="38" t="s">
        <v>1650</v>
      </c>
      <c r="B58" s="182" t="s">
        <v>1653</v>
      </c>
      <c r="C58" s="161"/>
      <c r="E58" s="39" t="s">
        <v>45</v>
      </c>
      <c r="F58" s="40">
        <v>54510808.439999998</v>
      </c>
      <c r="G58" s="41" t="s">
        <v>46</v>
      </c>
      <c r="H58" s="42">
        <v>42296</v>
      </c>
      <c r="I58" s="43" t="s">
        <v>47</v>
      </c>
      <c r="J58" s="52">
        <v>1471</v>
      </c>
      <c r="K58" s="52"/>
      <c r="L58" s="46"/>
      <c r="M58" s="44"/>
      <c r="N58" s="47"/>
      <c r="O58" s="48"/>
    </row>
    <row r="59" spans="1:16" ht="12" thickBot="1" x14ac:dyDescent="0.2">
      <c r="A59" s="38"/>
      <c r="B59" s="181"/>
      <c r="C59" s="181"/>
      <c r="D59" s="181"/>
      <c r="E59" s="39"/>
      <c r="F59" s="40"/>
      <c r="G59" s="41"/>
      <c r="H59" s="42"/>
      <c r="I59" s="9" t="s">
        <v>289</v>
      </c>
      <c r="J59" s="62">
        <f>SUM(J58)</f>
        <v>1471</v>
      </c>
      <c r="K59" s="52"/>
      <c r="L59" s="46"/>
      <c r="M59" s="44"/>
      <c r="N59" s="47"/>
      <c r="O59" s="48"/>
    </row>
    <row r="60" spans="1:16" ht="11.25" customHeight="1" thickTop="1" x14ac:dyDescent="0.15">
      <c r="A60" s="38" t="s">
        <v>1490</v>
      </c>
      <c r="B60" s="182" t="s">
        <v>1654</v>
      </c>
      <c r="C60" s="161"/>
      <c r="E60" s="39" t="s">
        <v>45</v>
      </c>
      <c r="F60" s="40">
        <v>26341103.379999999</v>
      </c>
      <c r="G60" s="41" t="s">
        <v>46</v>
      </c>
      <c r="H60" s="42">
        <v>42270</v>
      </c>
      <c r="I60" s="43" t="s">
        <v>47</v>
      </c>
      <c r="J60" s="52">
        <v>28308.119000000002</v>
      </c>
      <c r="K60" s="52"/>
      <c r="L60" s="46"/>
      <c r="M60" s="44"/>
      <c r="N60" s="47"/>
      <c r="O60" s="48"/>
    </row>
    <row r="61" spans="1:16" x14ac:dyDescent="0.15">
      <c r="A61" s="38" t="s">
        <v>1491</v>
      </c>
      <c r="B61" s="182" t="s">
        <v>1655</v>
      </c>
      <c r="C61" s="161"/>
      <c r="E61" s="39" t="s">
        <v>45</v>
      </c>
      <c r="F61" s="40">
        <v>56680363.979999997</v>
      </c>
      <c r="G61" s="41" t="s">
        <v>46</v>
      </c>
      <c r="H61" s="42">
        <v>42279</v>
      </c>
      <c r="I61" s="43" t="s">
        <v>47</v>
      </c>
      <c r="J61" s="52">
        <v>37547.726000000002</v>
      </c>
      <c r="K61" s="52"/>
      <c r="L61" s="46"/>
      <c r="M61" s="44"/>
      <c r="N61" s="36" t="s">
        <v>48</v>
      </c>
      <c r="O61" s="53">
        <f>SUM(N56:N60)</f>
        <v>210137.0393</v>
      </c>
    </row>
    <row r="62" spans="1:16" x14ac:dyDescent="0.15">
      <c r="A62" s="38" t="s">
        <v>1492</v>
      </c>
      <c r="B62" s="182" t="s">
        <v>1656</v>
      </c>
      <c r="C62" s="161"/>
      <c r="E62" s="39" t="s">
        <v>45</v>
      </c>
      <c r="F62" s="40">
        <v>69937182.819999993</v>
      </c>
      <c r="G62" s="41" t="s">
        <v>46</v>
      </c>
      <c r="H62" s="42">
        <v>42286</v>
      </c>
      <c r="I62" s="43" t="s">
        <v>47</v>
      </c>
      <c r="J62" s="52">
        <v>69629.638299996426</v>
      </c>
      <c r="K62" s="52"/>
      <c r="L62" s="46"/>
      <c r="M62" s="44"/>
      <c r="O62" s="3">
        <f>+O61-O55</f>
        <v>0</v>
      </c>
    </row>
    <row r="63" spans="1:16" x14ac:dyDescent="0.15">
      <c r="A63" s="38" t="s">
        <v>1651</v>
      </c>
      <c r="B63" s="182" t="s">
        <v>1657</v>
      </c>
      <c r="C63" s="161"/>
      <c r="E63" s="39" t="s">
        <v>45</v>
      </c>
      <c r="F63" s="40">
        <v>59326879.700000003</v>
      </c>
      <c r="G63" s="41" t="s">
        <v>46</v>
      </c>
      <c r="H63" s="42">
        <v>42303</v>
      </c>
      <c r="I63" s="43" t="s">
        <v>47</v>
      </c>
      <c r="J63" s="52">
        <v>14669.359</v>
      </c>
      <c r="K63" s="52"/>
      <c r="L63" s="46"/>
      <c r="M63" s="44"/>
    </row>
    <row r="64" spans="1:16" ht="12" thickBot="1" x14ac:dyDescent="0.2">
      <c r="A64" s="38"/>
      <c r="B64" s="181"/>
      <c r="C64" s="181"/>
      <c r="D64" s="181"/>
      <c r="E64" s="39"/>
      <c r="F64" s="40"/>
      <c r="G64" s="41"/>
      <c r="H64" s="42"/>
      <c r="I64" s="9" t="s">
        <v>1071</v>
      </c>
      <c r="J64" s="62">
        <f>SUM(J60:J63)</f>
        <v>150154.84229999641</v>
      </c>
      <c r="K64" s="60"/>
      <c r="L64" s="46"/>
      <c r="M64" s="44"/>
    </row>
    <row r="65" spans="1:16" ht="12" thickTop="1" x14ac:dyDescent="0.15">
      <c r="A65" s="38" t="s">
        <v>49</v>
      </c>
      <c r="B65" s="49" t="s">
        <v>8</v>
      </c>
      <c r="C65" s="101" t="s">
        <v>1149</v>
      </c>
      <c r="D65" s="49" t="s">
        <v>51</v>
      </c>
      <c r="E65" s="49" t="s">
        <v>52</v>
      </c>
      <c r="F65" s="40" t="s">
        <v>15</v>
      </c>
      <c r="G65" s="42"/>
      <c r="J65" s="163"/>
      <c r="L65" s="46"/>
      <c r="M65" s="44"/>
    </row>
    <row r="66" spans="1:16" x14ac:dyDescent="0.15">
      <c r="A66" s="38" t="s">
        <v>1650</v>
      </c>
      <c r="B66" s="43">
        <v>1471</v>
      </c>
      <c r="C66" s="57">
        <v>0.2</v>
      </c>
      <c r="D66" s="58">
        <f t="shared" ref="D66" si="4">+B66*C66</f>
        <v>294.2</v>
      </c>
      <c r="E66" s="58">
        <f t="shared" ref="E66" si="5">+D66*0.1</f>
        <v>29.42</v>
      </c>
      <c r="F66" s="59">
        <f>SUM(D66:E66)</f>
        <v>323.62</v>
      </c>
      <c r="G66" s="4"/>
      <c r="K66" s="60"/>
      <c r="L66" s="46"/>
      <c r="M66" s="44"/>
    </row>
    <row r="67" spans="1:16" ht="12" thickBot="1" x14ac:dyDescent="0.2">
      <c r="A67" s="38"/>
      <c r="B67" s="102">
        <f>SUM(B62:B66)</f>
        <v>1471</v>
      </c>
      <c r="C67" s="181"/>
      <c r="D67" s="103">
        <f>SUM(D66)</f>
        <v>294.2</v>
      </c>
      <c r="E67" s="103">
        <f t="shared" ref="E67:F67" si="6">SUM(E66)</f>
        <v>29.42</v>
      </c>
      <c r="F67" s="103">
        <f t="shared" si="6"/>
        <v>323.62</v>
      </c>
      <c r="G67" s="4"/>
      <c r="L67" s="46"/>
      <c r="M67" s="44"/>
    </row>
    <row r="68" spans="1:16" ht="12" thickTop="1" x14ac:dyDescent="0.15">
      <c r="A68" s="38" t="s">
        <v>1490</v>
      </c>
      <c r="B68" s="43">
        <v>28308</v>
      </c>
      <c r="C68" s="57">
        <v>0.2</v>
      </c>
      <c r="D68" s="58">
        <f t="shared" ref="D68:D71" si="7">+B68*C68</f>
        <v>5661.6</v>
      </c>
      <c r="E68" s="58">
        <f t="shared" ref="E68:E71" si="8">+D68*0.1</f>
        <v>566.16000000000008</v>
      </c>
      <c r="F68" s="59">
        <f t="shared" ref="F68:F71" si="9">+D68+E68</f>
        <v>6227.76</v>
      </c>
      <c r="G68" s="4"/>
      <c r="K68" s="60"/>
      <c r="L68" s="46"/>
      <c r="M68" s="44"/>
    </row>
    <row r="69" spans="1:16" s="3" customFormat="1" x14ac:dyDescent="0.15">
      <c r="A69" s="38" t="s">
        <v>1491</v>
      </c>
      <c r="B69" s="43">
        <v>37548</v>
      </c>
      <c r="C69" s="57">
        <v>0.2</v>
      </c>
      <c r="D69" s="58">
        <f t="shared" si="7"/>
        <v>7509.6</v>
      </c>
      <c r="E69" s="58">
        <f t="shared" si="8"/>
        <v>750.96</v>
      </c>
      <c r="F69" s="59">
        <f t="shared" si="9"/>
        <v>8260.5600000000013</v>
      </c>
      <c r="G69" s="4"/>
      <c r="H69" s="4"/>
      <c r="J69" s="5"/>
      <c r="K69" s="60"/>
      <c r="L69" s="46"/>
      <c r="M69" s="5"/>
      <c r="P69" s="5"/>
    </row>
    <row r="70" spans="1:16" s="3" customFormat="1" x14ac:dyDescent="0.15">
      <c r="A70" s="38" t="s">
        <v>1492</v>
      </c>
      <c r="B70" s="43">
        <v>69630</v>
      </c>
      <c r="C70" s="57">
        <v>0.2</v>
      </c>
      <c r="D70" s="58">
        <f t="shared" si="7"/>
        <v>13926</v>
      </c>
      <c r="E70" s="58">
        <f t="shared" si="8"/>
        <v>1392.6000000000001</v>
      </c>
      <c r="F70" s="59">
        <f t="shared" si="9"/>
        <v>15318.6</v>
      </c>
      <c r="G70" s="4"/>
      <c r="H70" s="4"/>
      <c r="J70" s="5"/>
      <c r="K70" s="60"/>
      <c r="L70" s="46"/>
      <c r="M70" s="5"/>
      <c r="P70" s="5"/>
    </row>
    <row r="71" spans="1:16" x14ac:dyDescent="0.15">
      <c r="A71" s="38" t="s">
        <v>1651</v>
      </c>
      <c r="B71" s="43">
        <v>14669</v>
      </c>
      <c r="C71" s="57">
        <v>0.2</v>
      </c>
      <c r="D71" s="58">
        <f t="shared" si="7"/>
        <v>2933.8</v>
      </c>
      <c r="E71" s="58">
        <f t="shared" si="8"/>
        <v>293.38000000000005</v>
      </c>
      <c r="F71" s="59">
        <f t="shared" si="9"/>
        <v>3227.1800000000003</v>
      </c>
      <c r="I71" s="9"/>
      <c r="J71" s="6"/>
      <c r="K71" s="60"/>
      <c r="L71" s="46"/>
    </row>
    <row r="72" spans="1:16" ht="12" thickBot="1" x14ac:dyDescent="0.2">
      <c r="A72" s="38"/>
      <c r="B72" s="102">
        <f>SUM(B68:B71)</f>
        <v>150155</v>
      </c>
      <c r="C72" s="181"/>
      <c r="D72" s="103">
        <f>SUM(D68:D71)</f>
        <v>30031</v>
      </c>
      <c r="E72" s="103">
        <f t="shared" ref="E72:F72" si="10">SUM(E68:E71)</f>
        <v>3003.1000000000004</v>
      </c>
      <c r="F72" s="103">
        <f t="shared" si="10"/>
        <v>33034.100000000006</v>
      </c>
      <c r="G72" s="9"/>
      <c r="H72" s="60"/>
      <c r="I72" s="9"/>
      <c r="J72" s="6"/>
    </row>
    <row r="73" spans="1:16" ht="12" thickTop="1" x14ac:dyDescent="0.15">
      <c r="H73" s="60"/>
      <c r="I73" s="9"/>
      <c r="J73" s="6"/>
    </row>
    <row r="74" spans="1:16" x14ac:dyDescent="0.15">
      <c r="I74" s="9"/>
      <c r="J74" s="6"/>
    </row>
    <row r="75" spans="1:16" x14ac:dyDescent="0.15">
      <c r="H75" s="60"/>
    </row>
    <row r="76" spans="1:16" x14ac:dyDescent="0.15">
      <c r="H76" s="60"/>
    </row>
    <row r="78" spans="1:16" x14ac:dyDescent="0.15">
      <c r="H78" s="60"/>
      <c r="I78" s="9"/>
      <c r="J78" s="6"/>
    </row>
    <row r="81" spans="1:16" s="3" customFormat="1" x14ac:dyDescent="0.15">
      <c r="A81" s="5"/>
      <c r="B81" s="2"/>
      <c r="D81" s="4"/>
      <c r="E81" s="4"/>
      <c r="F81" s="5"/>
      <c r="H81" s="4"/>
      <c r="J81" s="5"/>
      <c r="K81" s="4"/>
      <c r="M81" s="5"/>
      <c r="P81" s="5"/>
    </row>
    <row r="82" spans="1:16" s="3" customFormat="1" x14ac:dyDescent="0.15">
      <c r="A82" s="5"/>
      <c r="B82" s="2"/>
      <c r="D82" s="4"/>
      <c r="E82" s="4"/>
      <c r="F82" s="5"/>
      <c r="H82" s="4"/>
      <c r="J82" s="5"/>
      <c r="K82" s="4"/>
      <c r="M82" s="5"/>
      <c r="P82" s="5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130" zoomScaleNormal="130" workbookViewId="0">
      <pane ySplit="6" topLeftCell="A7" activePane="bottomLeft" state="frozen"/>
      <selection pane="bottomLeft" activeCell="A2" sqref="A2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648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585</v>
      </c>
      <c r="B7" s="17"/>
      <c r="C7" s="18">
        <v>16780.374599999988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16780.374599999988</v>
      </c>
      <c r="O7" s="18">
        <f>+C50</f>
        <v>64592.477599999984</v>
      </c>
    </row>
    <row r="8" spans="1:15" x14ac:dyDescent="0.15">
      <c r="A8" s="16" t="s">
        <v>616</v>
      </c>
      <c r="B8" s="22"/>
      <c r="C8" s="21">
        <v>47812.102999999996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16780.374599999988</v>
      </c>
      <c r="O8" s="21">
        <f t="shared" ref="O8:O9" si="0">O7+G8-I8-L8</f>
        <v>64592.477599999984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16780.374599999988</v>
      </c>
      <c r="O9" s="21">
        <f t="shared" si="0"/>
        <v>64592.477599999984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618</v>
      </c>
      <c r="I10" s="21">
        <v>610</v>
      </c>
      <c r="J10" s="16" t="s">
        <v>585</v>
      </c>
      <c r="K10" s="16" t="s">
        <v>644</v>
      </c>
      <c r="L10" s="21">
        <v>10956.39</v>
      </c>
      <c r="M10" s="27" t="s">
        <v>585</v>
      </c>
      <c r="N10" s="21">
        <f t="shared" ref="N10:N49" si="2">+N9-I10-L10</f>
        <v>5213.9845999999889</v>
      </c>
      <c r="O10" s="21">
        <f t="shared" ref="O10:O49" si="3">O9+G10-I10-L10</f>
        <v>53026.087599999984</v>
      </c>
    </row>
    <row r="11" spans="1:15" x14ac:dyDescent="0.15">
      <c r="A11" s="16"/>
      <c r="B11" s="22"/>
      <c r="C11" s="21"/>
      <c r="D11" s="23"/>
      <c r="E11" s="16"/>
      <c r="F11" s="16"/>
      <c r="G11" s="21"/>
      <c r="H11" s="26" t="s">
        <v>619</v>
      </c>
      <c r="I11" s="21">
        <v>3063.0657999999999</v>
      </c>
      <c r="J11" s="16" t="s">
        <v>585</v>
      </c>
      <c r="K11" s="16"/>
      <c r="L11" s="21"/>
      <c r="M11" s="16"/>
      <c r="N11" s="21">
        <f t="shared" si="2"/>
        <v>2150.918799999989</v>
      </c>
      <c r="O11" s="21">
        <f t="shared" si="3"/>
        <v>49963.021799999988</v>
      </c>
    </row>
    <row r="12" spans="1:15" x14ac:dyDescent="0.15">
      <c r="A12" s="16"/>
      <c r="B12" s="22"/>
      <c r="C12" s="21"/>
      <c r="D12" s="23" t="s">
        <v>641</v>
      </c>
      <c r="E12" s="16" t="s">
        <v>32</v>
      </c>
      <c r="F12" s="25" t="s">
        <v>616</v>
      </c>
      <c r="G12" s="21">
        <v>31881.882000000001</v>
      </c>
      <c r="H12" s="23" t="s">
        <v>641</v>
      </c>
      <c r="I12" s="21"/>
      <c r="J12" s="16"/>
      <c r="K12" s="16"/>
      <c r="L12" s="21"/>
      <c r="M12" s="16"/>
      <c r="N12" s="21">
        <f t="shared" si="2"/>
        <v>2150.918799999989</v>
      </c>
      <c r="O12" s="21">
        <f t="shared" si="3"/>
        <v>81844.903799999985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3" t="s">
        <v>620</v>
      </c>
      <c r="I13" s="21">
        <v>583.35</v>
      </c>
      <c r="J13" s="16" t="s">
        <v>585</v>
      </c>
      <c r="K13" s="16"/>
      <c r="L13" s="21"/>
      <c r="M13" s="16"/>
      <c r="N13" s="21">
        <f t="shared" si="2"/>
        <v>1567.5687999999891</v>
      </c>
      <c r="O13" s="21">
        <f t="shared" si="3"/>
        <v>81261.55379999998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621</v>
      </c>
      <c r="I14" s="21">
        <v>1567.5687999999891</v>
      </c>
      <c r="J14" s="16" t="s">
        <v>585</v>
      </c>
      <c r="K14" s="16"/>
      <c r="L14" s="21"/>
      <c r="M14" s="16"/>
      <c r="N14" s="21">
        <f t="shared" si="2"/>
        <v>0</v>
      </c>
      <c r="O14" s="21">
        <f t="shared" si="3"/>
        <v>79693.984999999986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621</v>
      </c>
      <c r="I15" s="21">
        <v>1418.21120000001</v>
      </c>
      <c r="J15" s="16" t="s">
        <v>616</v>
      </c>
      <c r="K15" s="16"/>
      <c r="L15" s="21"/>
      <c r="M15" s="16"/>
      <c r="N15" s="21">
        <f>C8+G12+N14-I15-L15</f>
        <v>78275.773799999995</v>
      </c>
      <c r="O15" s="21">
        <f t="shared" si="3"/>
        <v>78275.773799999981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622</v>
      </c>
      <c r="I16" s="21">
        <v>1281.33</v>
      </c>
      <c r="J16" s="16" t="s">
        <v>616</v>
      </c>
      <c r="K16" s="16"/>
      <c r="L16" s="21"/>
      <c r="M16" s="16"/>
      <c r="N16" s="21">
        <f t="shared" si="2"/>
        <v>76994.443799999994</v>
      </c>
      <c r="O16" s="21">
        <f t="shared" si="3"/>
        <v>76994.443799999979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623</v>
      </c>
      <c r="I17" s="21">
        <v>1775.74</v>
      </c>
      <c r="J17" s="16" t="s">
        <v>616</v>
      </c>
      <c r="K17" s="16"/>
      <c r="L17" s="21"/>
      <c r="M17" s="16"/>
      <c r="N17" s="21">
        <f t="shared" si="2"/>
        <v>75218.703799999988</v>
      </c>
      <c r="O17" s="21">
        <f t="shared" si="3"/>
        <v>75218.703799999974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624</v>
      </c>
      <c r="I18" s="21">
        <v>999.39</v>
      </c>
      <c r="J18" s="16" t="s">
        <v>616</v>
      </c>
      <c r="K18" s="16"/>
      <c r="L18" s="21"/>
      <c r="M18" s="16"/>
      <c r="N18" s="21">
        <f t="shared" si="2"/>
        <v>74219.313799999989</v>
      </c>
      <c r="O18" s="21">
        <f t="shared" si="3"/>
        <v>74219.313799999974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625</v>
      </c>
      <c r="I19" s="21">
        <v>1074.24</v>
      </c>
      <c r="J19" s="16" t="s">
        <v>616</v>
      </c>
      <c r="K19" s="16"/>
      <c r="L19" s="21"/>
      <c r="M19" s="16"/>
      <c r="N19" s="21">
        <f t="shared" si="2"/>
        <v>73145.073799999984</v>
      </c>
      <c r="O19" s="21">
        <f t="shared" si="3"/>
        <v>73145.073799999969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626</v>
      </c>
      <c r="I20" s="21">
        <v>2959.78</v>
      </c>
      <c r="J20" s="16" t="s">
        <v>616</v>
      </c>
      <c r="K20" s="16"/>
      <c r="L20" s="21"/>
      <c r="M20" s="16"/>
      <c r="N20" s="21">
        <f t="shared" si="2"/>
        <v>70185.293799999985</v>
      </c>
      <c r="O20" s="21">
        <f t="shared" si="3"/>
        <v>70185.29379999997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627</v>
      </c>
      <c r="I21" s="21">
        <v>1597.62</v>
      </c>
      <c r="J21" s="16" t="s">
        <v>616</v>
      </c>
      <c r="K21" s="16"/>
      <c r="L21" s="21"/>
      <c r="M21" s="16"/>
      <c r="N21" s="21">
        <f t="shared" si="2"/>
        <v>68587.67379999999</v>
      </c>
      <c r="O21" s="21">
        <f t="shared" si="3"/>
        <v>68587.673799999975</v>
      </c>
    </row>
    <row r="22" spans="1:15" x14ac:dyDescent="0.15">
      <c r="A22" s="16"/>
      <c r="B22" s="22"/>
      <c r="C22" s="21"/>
      <c r="D22" s="23" t="s">
        <v>628</v>
      </c>
      <c r="E22" s="16" t="s">
        <v>32</v>
      </c>
      <c r="F22" s="16" t="s">
        <v>642</v>
      </c>
      <c r="G22" s="21">
        <v>15920.88</v>
      </c>
      <c r="H22" s="26" t="s">
        <v>628</v>
      </c>
      <c r="I22" s="21">
        <v>1522.38</v>
      </c>
      <c r="J22" s="16" t="s">
        <v>616</v>
      </c>
      <c r="K22" s="16"/>
      <c r="L22" s="21"/>
      <c r="M22" s="16"/>
      <c r="N22" s="21">
        <f t="shared" si="2"/>
        <v>67065.293799999985</v>
      </c>
      <c r="O22" s="21">
        <f t="shared" si="3"/>
        <v>82986.173799999975</v>
      </c>
    </row>
    <row r="23" spans="1:15" x14ac:dyDescent="0.15">
      <c r="A23" s="16"/>
      <c r="B23" s="22"/>
      <c r="C23" s="21"/>
      <c r="D23" s="23"/>
      <c r="E23" s="16"/>
      <c r="F23" s="16"/>
      <c r="G23" s="21"/>
      <c r="H23" s="26" t="s">
        <v>629</v>
      </c>
      <c r="I23" s="21">
        <v>3789</v>
      </c>
      <c r="J23" s="16" t="s">
        <v>616</v>
      </c>
      <c r="K23" s="16"/>
      <c r="L23" s="21"/>
      <c r="M23" s="16"/>
      <c r="N23" s="21">
        <f t="shared" si="2"/>
        <v>63276.293799999985</v>
      </c>
      <c r="O23" s="21">
        <f t="shared" si="3"/>
        <v>79197.173799999975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630</v>
      </c>
      <c r="I24" s="21">
        <v>7955.96</v>
      </c>
      <c r="J24" s="16" t="s">
        <v>616</v>
      </c>
      <c r="K24" s="16"/>
      <c r="L24" s="21"/>
      <c r="M24" s="16"/>
      <c r="N24" s="21">
        <f t="shared" si="2"/>
        <v>55320.333799999986</v>
      </c>
      <c r="O24" s="21">
        <f t="shared" si="3"/>
        <v>71241.213799999969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631</v>
      </c>
      <c r="I25" s="21">
        <v>884.81000000000006</v>
      </c>
      <c r="J25" s="16" t="s">
        <v>616</v>
      </c>
      <c r="K25" s="16"/>
      <c r="L25" s="21"/>
      <c r="M25" s="25"/>
      <c r="N25" s="21">
        <f t="shared" si="2"/>
        <v>54435.523799999988</v>
      </c>
      <c r="O25" s="21">
        <f t="shared" si="3"/>
        <v>70356.403799999971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632</v>
      </c>
      <c r="I26" s="21">
        <v>3965.8100000000004</v>
      </c>
      <c r="J26" s="16" t="s">
        <v>616</v>
      </c>
      <c r="K26" s="16"/>
      <c r="L26" s="21"/>
      <c r="M26" s="25"/>
      <c r="N26" s="21">
        <f t="shared" si="2"/>
        <v>50469.71379999999</v>
      </c>
      <c r="O26" s="21">
        <f t="shared" si="3"/>
        <v>66390.593799999973</v>
      </c>
    </row>
    <row r="27" spans="1:15" x14ac:dyDescent="0.15">
      <c r="A27" s="16"/>
      <c r="B27" s="22"/>
      <c r="C27" s="21"/>
      <c r="D27" s="23" t="s">
        <v>633</v>
      </c>
      <c r="E27" s="16" t="s">
        <v>32</v>
      </c>
      <c r="F27" s="25" t="s">
        <v>642</v>
      </c>
      <c r="G27" s="21">
        <v>31915.4</v>
      </c>
      <c r="H27" s="26" t="s">
        <v>633</v>
      </c>
      <c r="I27" s="21">
        <v>1525.68</v>
      </c>
      <c r="J27" s="16" t="s">
        <v>616</v>
      </c>
      <c r="K27" s="16" t="s">
        <v>644</v>
      </c>
      <c r="L27" s="21">
        <v>10126.57</v>
      </c>
      <c r="M27" s="25" t="s">
        <v>616</v>
      </c>
      <c r="N27" s="21">
        <f t="shared" si="2"/>
        <v>38817.46379999999</v>
      </c>
      <c r="O27" s="21">
        <f t="shared" si="3"/>
        <v>86653.743799999967</v>
      </c>
    </row>
    <row r="28" spans="1:15" x14ac:dyDescent="0.15">
      <c r="A28" s="16"/>
      <c r="B28" s="22"/>
      <c r="C28" s="21"/>
      <c r="D28" s="23"/>
      <c r="E28" s="16"/>
      <c r="F28" s="16"/>
      <c r="G28" s="21"/>
      <c r="H28" s="26" t="s">
        <v>634</v>
      </c>
      <c r="I28" s="21">
        <v>4033.32</v>
      </c>
      <c r="J28" s="16" t="s">
        <v>616</v>
      </c>
      <c r="K28" s="16"/>
      <c r="L28" s="21"/>
      <c r="M28" s="25"/>
      <c r="N28" s="21">
        <f t="shared" si="2"/>
        <v>34784.143799999991</v>
      </c>
      <c r="O28" s="21">
        <f t="shared" si="3"/>
        <v>82620.42379999996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635</v>
      </c>
      <c r="I29" s="21">
        <v>2180.9</v>
      </c>
      <c r="J29" s="16" t="s">
        <v>616</v>
      </c>
      <c r="K29" s="16"/>
      <c r="L29" s="21"/>
      <c r="M29" s="25"/>
      <c r="N29" s="21">
        <f t="shared" si="2"/>
        <v>32603.243799999989</v>
      </c>
      <c r="O29" s="21">
        <f t="shared" si="3"/>
        <v>80439.523799999966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3" t="s">
        <v>636</v>
      </c>
      <c r="I30" s="21">
        <v>3898.8900000000003</v>
      </c>
      <c r="J30" s="16" t="s">
        <v>616</v>
      </c>
      <c r="K30" s="16"/>
      <c r="L30" s="21"/>
      <c r="M30" s="25"/>
      <c r="N30" s="21">
        <f t="shared" si="2"/>
        <v>28704.35379999999</v>
      </c>
      <c r="O30" s="21">
        <f t="shared" si="3"/>
        <v>76540.633799999967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3" t="s">
        <v>637</v>
      </c>
      <c r="I31" s="21">
        <v>668.12</v>
      </c>
      <c r="J31" s="16" t="s">
        <v>616</v>
      </c>
      <c r="K31" s="16"/>
      <c r="L31" s="21"/>
      <c r="M31" s="16"/>
      <c r="N31" s="21">
        <f t="shared" si="2"/>
        <v>28036.233799999991</v>
      </c>
      <c r="O31" s="21">
        <f t="shared" si="3"/>
        <v>75872.513799999972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3" t="s">
        <v>638</v>
      </c>
      <c r="I32" s="21">
        <v>2303.71</v>
      </c>
      <c r="J32" s="25" t="s">
        <v>616</v>
      </c>
      <c r="K32" s="16"/>
      <c r="L32" s="21"/>
      <c r="M32" s="16"/>
      <c r="N32" s="21">
        <f t="shared" si="2"/>
        <v>25732.523799999992</v>
      </c>
      <c r="O32" s="21">
        <f t="shared" si="3"/>
        <v>73568.803799999965</v>
      </c>
    </row>
    <row r="33" spans="1:15" x14ac:dyDescent="0.15">
      <c r="A33" s="16"/>
      <c r="B33" s="22"/>
      <c r="C33" s="21"/>
      <c r="D33" s="23" t="s">
        <v>639</v>
      </c>
      <c r="E33" s="16" t="s">
        <v>32</v>
      </c>
      <c r="F33" s="25" t="s">
        <v>643</v>
      </c>
      <c r="G33" s="21">
        <v>15959.457</v>
      </c>
      <c r="H33" s="26" t="s">
        <v>639</v>
      </c>
      <c r="I33" s="21">
        <v>938.18</v>
      </c>
      <c r="J33" s="25" t="s">
        <v>616</v>
      </c>
      <c r="K33" s="16"/>
      <c r="L33" s="21"/>
      <c r="M33" s="25"/>
      <c r="N33" s="21">
        <f t="shared" si="2"/>
        <v>24794.343799999991</v>
      </c>
      <c r="O33" s="21">
        <f t="shared" si="3"/>
        <v>88590.080799999967</v>
      </c>
    </row>
    <row r="34" spans="1:15" x14ac:dyDescent="0.15">
      <c r="A34" s="16"/>
      <c r="B34" s="22"/>
      <c r="C34" s="21"/>
      <c r="D34" s="23"/>
      <c r="E34" s="16"/>
      <c r="F34" s="16"/>
      <c r="G34" s="21"/>
      <c r="H34" s="23" t="s">
        <v>640</v>
      </c>
      <c r="I34" s="21">
        <v>3051.25</v>
      </c>
      <c r="J34" s="25" t="s">
        <v>616</v>
      </c>
      <c r="K34" s="16"/>
      <c r="L34" s="21"/>
      <c r="M34" s="25"/>
      <c r="N34" s="21">
        <f t="shared" si="2"/>
        <v>21743.093799999991</v>
      </c>
      <c r="O34" s="21">
        <f t="shared" si="3"/>
        <v>85538.830799999967</v>
      </c>
    </row>
    <row r="35" spans="1:15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25"/>
      <c r="N35" s="21">
        <f t="shared" si="2"/>
        <v>21743.093799999991</v>
      </c>
      <c r="O35" s="21">
        <f t="shared" si="3"/>
        <v>85538.830799999967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25"/>
      <c r="K36" s="16"/>
      <c r="L36" s="21"/>
      <c r="M36" s="25"/>
      <c r="N36" s="21">
        <f t="shared" si="2"/>
        <v>21743.093799999991</v>
      </c>
      <c r="O36" s="21">
        <f t="shared" si="3"/>
        <v>85538.830799999967</v>
      </c>
    </row>
    <row r="37" spans="1:15" hidden="1" x14ac:dyDescent="0.15">
      <c r="A37" s="16"/>
      <c r="B37" s="22"/>
      <c r="C37" s="21"/>
      <c r="D37" s="23"/>
      <c r="E37" s="16"/>
      <c r="F37" s="16"/>
      <c r="G37" s="21"/>
      <c r="H37" s="26"/>
      <c r="I37" s="21"/>
      <c r="J37" s="25"/>
      <c r="K37" s="16"/>
      <c r="L37" s="21"/>
      <c r="M37" s="25"/>
      <c r="N37" s="21">
        <f t="shared" si="2"/>
        <v>21743.093799999991</v>
      </c>
      <c r="O37" s="21">
        <f t="shared" si="3"/>
        <v>85538.830799999967</v>
      </c>
    </row>
    <row r="38" spans="1:15" hidden="1" x14ac:dyDescent="0.15">
      <c r="A38" s="16"/>
      <c r="B38" s="22"/>
      <c r="C38" s="21"/>
      <c r="D38" s="23"/>
      <c r="E38" s="16"/>
      <c r="F38" s="25"/>
      <c r="G38" s="21"/>
      <c r="H38" s="23"/>
      <c r="I38" s="21"/>
      <c r="J38" s="25"/>
      <c r="K38" s="16"/>
      <c r="L38" s="21"/>
      <c r="M38" s="25"/>
      <c r="N38" s="21">
        <f t="shared" si="2"/>
        <v>21743.093799999991</v>
      </c>
      <c r="O38" s="21">
        <f t="shared" si="3"/>
        <v>85538.830799999967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2"/>
        <v>21743.093799999991</v>
      </c>
      <c r="O39" s="21">
        <f t="shared" si="3"/>
        <v>85538.830799999967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2"/>
        <v>21743.093799999991</v>
      </c>
      <c r="O40" s="21">
        <f t="shared" si="3"/>
        <v>85538.830799999967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2"/>
        <v>21743.093799999991</v>
      </c>
      <c r="O41" s="21">
        <f t="shared" si="3"/>
        <v>85538.830799999967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2"/>
        <v>21743.093799999991</v>
      </c>
      <c r="O42" s="21">
        <f t="shared" si="3"/>
        <v>85538.830799999967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2"/>
        <v>21743.093799999991</v>
      </c>
      <c r="O43" s="21">
        <f t="shared" si="3"/>
        <v>85538.830799999967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2"/>
        <v>21743.093799999991</v>
      </c>
      <c r="O44" s="21">
        <f t="shared" si="3"/>
        <v>85538.830799999967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2"/>
        <v>21743.093799999991</v>
      </c>
      <c r="O45" s="21">
        <f t="shared" si="3"/>
        <v>85538.830799999967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2"/>
        <v>21743.093799999991</v>
      </c>
      <c r="O46" s="21">
        <f t="shared" si="3"/>
        <v>85538.830799999967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2"/>
        <v>21743.093799999991</v>
      </c>
      <c r="O47" s="21">
        <f t="shared" si="3"/>
        <v>85538.830799999967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2"/>
        <v>21743.093799999991</v>
      </c>
      <c r="O48" s="21">
        <f t="shared" si="3"/>
        <v>85538.830799999967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2"/>
        <v>21743.093799999991</v>
      </c>
      <c r="O49" s="21">
        <f t="shared" si="3"/>
        <v>85538.830799999967</v>
      </c>
    </row>
    <row r="50" spans="1:16" x14ac:dyDescent="0.15">
      <c r="A50" s="32"/>
      <c r="B50" s="32"/>
      <c r="C50" s="33">
        <f>SUM(C7:C42)</f>
        <v>64592.477599999984</v>
      </c>
      <c r="D50" s="32"/>
      <c r="E50" s="32"/>
      <c r="F50" s="32"/>
      <c r="G50" s="33">
        <f>SUM(G7:G48)</f>
        <v>95677.619000000006</v>
      </c>
      <c r="H50" s="34"/>
      <c r="I50" s="33">
        <f>SUM(I7:I48)</f>
        <v>53648.305800000002</v>
      </c>
      <c r="J50" s="32"/>
      <c r="K50" s="32"/>
      <c r="L50" s="33">
        <f>SUM(L9:L48)</f>
        <v>21082.959999999999</v>
      </c>
      <c r="M50" s="32"/>
      <c r="N50" s="35"/>
      <c r="O50" s="36">
        <f>C50+G50-I50-L50</f>
        <v>85538.830799999996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74731.265799999994</v>
      </c>
      <c r="M51" s="55"/>
      <c r="N51" s="47">
        <f>+N49</f>
        <v>21743.093799999991</v>
      </c>
      <c r="O51" s="48" t="s">
        <v>616</v>
      </c>
    </row>
    <row r="52" spans="1:16" x14ac:dyDescent="0.15">
      <c r="A52" s="49"/>
      <c r="B52" s="116"/>
      <c r="C52" s="116"/>
      <c r="D52" s="116"/>
      <c r="E52" s="39"/>
      <c r="F52" s="40"/>
      <c r="G52" s="41"/>
      <c r="H52" s="42"/>
      <c r="I52" s="43"/>
      <c r="J52" s="46"/>
      <c r="K52" s="52"/>
      <c r="L52" s="46"/>
      <c r="M52" s="44"/>
      <c r="N52" s="47">
        <f>+G22+G27</f>
        <v>47836.28</v>
      </c>
      <c r="O52" s="48" t="s">
        <v>642</v>
      </c>
    </row>
    <row r="53" spans="1:16" x14ac:dyDescent="0.15">
      <c r="A53" s="38" t="s">
        <v>585</v>
      </c>
      <c r="B53" s="117" t="s">
        <v>645</v>
      </c>
      <c r="C53" s="116"/>
      <c r="D53" s="116"/>
      <c r="E53" s="39" t="s">
        <v>45</v>
      </c>
      <c r="F53" s="40">
        <v>35769276.159999996</v>
      </c>
      <c r="G53" s="41" t="s">
        <v>46</v>
      </c>
      <c r="H53" s="42">
        <v>41180</v>
      </c>
      <c r="I53" s="43" t="s">
        <v>47</v>
      </c>
      <c r="J53" s="52">
        <v>10956.39</v>
      </c>
      <c r="K53" s="52"/>
      <c r="L53" s="46"/>
      <c r="M53" s="44"/>
      <c r="N53" s="47">
        <f>+G33</f>
        <v>15959.457</v>
      </c>
      <c r="O53" s="48" t="s">
        <v>643</v>
      </c>
    </row>
    <row r="54" spans="1:16" ht="11.25" customHeight="1" x14ac:dyDescent="0.15">
      <c r="A54" s="38" t="s">
        <v>616</v>
      </c>
      <c r="B54" s="117" t="s">
        <v>646</v>
      </c>
      <c r="C54" s="116"/>
      <c r="D54" s="116"/>
      <c r="E54" s="39" t="s">
        <v>45</v>
      </c>
      <c r="F54" s="40">
        <v>50667215.600000001</v>
      </c>
      <c r="G54" s="41" t="s">
        <v>46</v>
      </c>
      <c r="H54" s="42">
        <v>41197</v>
      </c>
      <c r="I54" s="43" t="s">
        <v>47</v>
      </c>
      <c r="J54" s="52">
        <v>10126.57</v>
      </c>
      <c r="K54" s="52"/>
      <c r="L54" s="46"/>
      <c r="M54" s="44"/>
      <c r="N54" s="47"/>
      <c r="O54" s="48"/>
    </row>
    <row r="55" spans="1:16" ht="12" thickBot="1" x14ac:dyDescent="0.2">
      <c r="A55" s="38"/>
      <c r="B55" s="116"/>
      <c r="C55" s="116"/>
      <c r="D55" s="116"/>
      <c r="E55" s="39"/>
      <c r="F55" s="40"/>
      <c r="G55" s="41"/>
      <c r="H55" s="42"/>
      <c r="I55" s="9"/>
      <c r="J55" s="62">
        <f>SUM(J53:J54)</f>
        <v>21082.959999999999</v>
      </c>
      <c r="K55" s="52"/>
      <c r="L55" s="46"/>
      <c r="M55" s="44"/>
      <c r="N55" s="36" t="s">
        <v>48</v>
      </c>
      <c r="O55" s="53">
        <f>SUM(N51:N54)</f>
        <v>85538.830799999982</v>
      </c>
    </row>
    <row r="56" spans="1:16" ht="12" thickTop="1" x14ac:dyDescent="0.15">
      <c r="A56" s="38"/>
      <c r="B56" s="116"/>
      <c r="C56" s="116"/>
      <c r="D56" s="116"/>
      <c r="E56" s="39"/>
      <c r="F56" s="40"/>
      <c r="G56" s="41"/>
      <c r="H56" s="42"/>
      <c r="I56" s="9"/>
      <c r="J56" s="52"/>
      <c r="K56" s="44"/>
      <c r="L56" s="46"/>
      <c r="M56" s="44"/>
      <c r="N56" s="46"/>
      <c r="O56" s="46">
        <f>+O50-O55</f>
        <v>0</v>
      </c>
    </row>
    <row r="57" spans="1:16" x14ac:dyDescent="0.15">
      <c r="A57" s="38" t="s">
        <v>49</v>
      </c>
      <c r="B57" s="49" t="s">
        <v>8</v>
      </c>
      <c r="C57" s="101" t="s">
        <v>87</v>
      </c>
      <c r="D57" s="101" t="s">
        <v>146</v>
      </c>
      <c r="E57" s="49" t="s">
        <v>51</v>
      </c>
      <c r="F57" s="49" t="s">
        <v>52</v>
      </c>
      <c r="G57" s="40" t="s">
        <v>15</v>
      </c>
      <c r="H57" s="42"/>
      <c r="I57" s="9"/>
      <c r="J57" s="52"/>
      <c r="K57" s="44"/>
      <c r="L57" s="46"/>
      <c r="M57" s="44"/>
      <c r="N57" s="46"/>
      <c r="O57" s="46"/>
    </row>
    <row r="58" spans="1:16" x14ac:dyDescent="0.15">
      <c r="A58" s="38" t="s">
        <v>585</v>
      </c>
      <c r="B58" s="43">
        <v>10956</v>
      </c>
      <c r="C58" s="57">
        <v>26.159199999999998</v>
      </c>
      <c r="D58" s="58">
        <f>+B58*C58</f>
        <v>286600.19519999996</v>
      </c>
      <c r="E58" s="58">
        <f>+D58*1%</f>
        <v>2866.0019519999996</v>
      </c>
      <c r="F58" s="58">
        <f>+E58*0.1</f>
        <v>286.60019519999997</v>
      </c>
      <c r="G58" s="59">
        <f>+E58+F58</f>
        <v>3152.6021471999998</v>
      </c>
      <c r="H58" s="42"/>
      <c r="I58" s="9"/>
      <c r="J58" s="52"/>
      <c r="K58" s="44"/>
      <c r="L58" s="46"/>
      <c r="M58" s="44"/>
      <c r="N58" s="55"/>
      <c r="O58" s="56"/>
    </row>
    <row r="59" spans="1:16" s="3" customFormat="1" x14ac:dyDescent="0.15">
      <c r="A59" s="38" t="s">
        <v>616</v>
      </c>
      <c r="B59" s="43">
        <v>10127</v>
      </c>
      <c r="C59" s="57">
        <v>25.348600000000001</v>
      </c>
      <c r="D59" s="58">
        <f>+B59*C59</f>
        <v>256705.27220000001</v>
      </c>
      <c r="E59" s="58">
        <f>+D59*1%</f>
        <v>2567.0527219999999</v>
      </c>
      <c r="F59" s="58">
        <f>+E59*0.1</f>
        <v>256.70527220000002</v>
      </c>
      <c r="G59" s="59">
        <f>+E59+F59</f>
        <v>2823.7579941999998</v>
      </c>
      <c r="H59" s="42"/>
      <c r="I59" s="9"/>
      <c r="J59" s="52"/>
      <c r="K59" s="60"/>
      <c r="M59" s="5"/>
      <c r="P59" s="5"/>
    </row>
    <row r="60" spans="1:16" s="3" customFormat="1" ht="12" thickBot="1" x14ac:dyDescent="0.2">
      <c r="A60" s="38"/>
      <c r="B60" s="102">
        <f>SUM(B58:B59)</f>
        <v>21083</v>
      </c>
      <c r="C60" s="116"/>
      <c r="D60" s="116"/>
      <c r="E60" s="103">
        <f>SUM(E58:E59)</f>
        <v>5433.0546739999991</v>
      </c>
      <c r="F60" s="103">
        <f t="shared" ref="F60:G60" si="4">SUM(F58:F59)</f>
        <v>543.3054674</v>
      </c>
      <c r="G60" s="103">
        <f t="shared" si="4"/>
        <v>5976.3601413999995</v>
      </c>
      <c r="H60" s="42"/>
      <c r="I60" s="9"/>
      <c r="J60" s="52"/>
      <c r="K60" s="60"/>
      <c r="M60" s="5"/>
      <c r="P60" s="5"/>
    </row>
    <row r="61" spans="1:16" s="3" customFormat="1" ht="12" thickTop="1" x14ac:dyDescent="0.15">
      <c r="A61" s="38"/>
      <c r="B61" s="43"/>
      <c r="C61" s="57"/>
      <c r="D61" s="58"/>
      <c r="E61" s="58"/>
      <c r="F61" s="58"/>
      <c r="G61" s="59"/>
      <c r="H61" s="60"/>
      <c r="I61" s="9"/>
      <c r="J61" s="6"/>
      <c r="K61" s="60"/>
      <c r="M61" s="5"/>
      <c r="P61" s="5"/>
    </row>
    <row r="62" spans="1:16" s="3" customFormat="1" x14ac:dyDescent="0.15">
      <c r="A62" s="38"/>
      <c r="B62" s="43"/>
      <c r="C62" s="57"/>
      <c r="D62" s="58"/>
      <c r="E62" s="58"/>
      <c r="F62" s="58"/>
      <c r="G62" s="59"/>
      <c r="H62" s="60"/>
      <c r="I62" s="9"/>
      <c r="J62" s="6"/>
      <c r="K62" s="60"/>
      <c r="M62" s="5"/>
      <c r="P62" s="5"/>
    </row>
    <row r="63" spans="1:16" s="3" customFormat="1" x14ac:dyDescent="0.15">
      <c r="A63" s="38"/>
      <c r="B63" s="43"/>
      <c r="C63" s="57"/>
      <c r="D63" s="58"/>
      <c r="E63" s="58"/>
      <c r="F63" s="58"/>
      <c r="G63" s="59"/>
      <c r="H63" s="4"/>
      <c r="J63" s="5"/>
      <c r="K63" s="60"/>
      <c r="M63" s="5"/>
      <c r="P63" s="5"/>
    </row>
    <row r="64" spans="1:16" s="3" customFormat="1" x14ac:dyDescent="0.15">
      <c r="A64" s="38"/>
      <c r="B64" s="43"/>
      <c r="C64" s="57"/>
      <c r="D64" s="58"/>
      <c r="E64" s="58"/>
      <c r="F64" s="58"/>
      <c r="G64" s="59"/>
      <c r="H64" s="4"/>
      <c r="J64" s="5"/>
      <c r="K64" s="4"/>
      <c r="M64" s="5"/>
      <c r="P64" s="5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130" zoomScaleNormal="130" workbookViewId="0">
      <pane ySplit="6" topLeftCell="A29" activePane="bottomLeft" state="frozen"/>
      <selection pane="bottomLeft" activeCell="I60" sqref="I60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589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588</v>
      </c>
      <c r="B7" s="17"/>
      <c r="C7" s="18">
        <v>32631.224600000005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32631.224600000005</v>
      </c>
      <c r="O7" s="18">
        <f>+C50</f>
        <v>48580.276600000005</v>
      </c>
    </row>
    <row r="8" spans="1:15" x14ac:dyDescent="0.15">
      <c r="A8" s="16" t="s">
        <v>585</v>
      </c>
      <c r="B8" s="22"/>
      <c r="C8" s="21">
        <v>15949.052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32631.224600000005</v>
      </c>
      <c r="O8" s="21">
        <f t="shared" ref="O8" si="0">O7+G8-I8-L8</f>
        <v>48580.276600000005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9" si="1">+N8-I9-L9</f>
        <v>32631.224600000005</v>
      </c>
      <c r="O9" s="21">
        <f t="shared" ref="O9:O49" si="2">O8+G9-I9-L9</f>
        <v>48580.276600000005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590</v>
      </c>
      <c r="I10" s="21">
        <v>2759.72</v>
      </c>
      <c r="J10" s="16" t="s">
        <v>588</v>
      </c>
      <c r="K10" s="16"/>
      <c r="L10" s="21"/>
      <c r="M10" s="27"/>
      <c r="N10" s="21">
        <f t="shared" si="1"/>
        <v>29871.504600000004</v>
      </c>
      <c r="O10" s="21">
        <f t="shared" si="2"/>
        <v>45820.556600000004</v>
      </c>
    </row>
    <row r="11" spans="1:15" x14ac:dyDescent="0.15">
      <c r="A11" s="16"/>
      <c r="B11" s="22"/>
      <c r="C11" s="21"/>
      <c r="D11" s="23" t="s">
        <v>591</v>
      </c>
      <c r="E11" s="16" t="s">
        <v>32</v>
      </c>
      <c r="F11" s="16" t="s">
        <v>585</v>
      </c>
      <c r="G11" s="21">
        <v>31946.273000000001</v>
      </c>
      <c r="H11" s="26" t="s">
        <v>591</v>
      </c>
      <c r="I11" s="21">
        <v>5601.47</v>
      </c>
      <c r="J11" s="16" t="s">
        <v>588</v>
      </c>
      <c r="K11" s="16"/>
      <c r="L11" s="21"/>
      <c r="M11" s="16"/>
      <c r="N11" s="21">
        <f t="shared" si="1"/>
        <v>24270.034600000003</v>
      </c>
      <c r="O11" s="21">
        <f t="shared" si="2"/>
        <v>72165.359599999996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 t="s">
        <v>592</v>
      </c>
      <c r="I12" s="21">
        <v>1000</v>
      </c>
      <c r="J12" s="16" t="s">
        <v>588</v>
      </c>
      <c r="K12" s="16"/>
      <c r="L12" s="21"/>
      <c r="M12" s="16"/>
      <c r="N12" s="21">
        <f t="shared" si="1"/>
        <v>23270.034600000003</v>
      </c>
      <c r="O12" s="21">
        <f t="shared" si="2"/>
        <v>71165.359599999996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593</v>
      </c>
      <c r="I13" s="21">
        <v>1865.11</v>
      </c>
      <c r="J13" s="16" t="s">
        <v>588</v>
      </c>
      <c r="K13" s="16"/>
      <c r="L13" s="21"/>
      <c r="M13" s="16"/>
      <c r="N13" s="21">
        <f t="shared" si="1"/>
        <v>21404.924600000002</v>
      </c>
      <c r="O13" s="21">
        <f t="shared" si="2"/>
        <v>69300.249599999996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594</v>
      </c>
      <c r="I14" s="21">
        <v>3853.74</v>
      </c>
      <c r="J14" s="16" t="s">
        <v>588</v>
      </c>
      <c r="K14" s="16"/>
      <c r="L14" s="21"/>
      <c r="M14" s="16"/>
      <c r="N14" s="21">
        <f t="shared" si="1"/>
        <v>17551.184600000001</v>
      </c>
      <c r="O14" s="21">
        <f t="shared" si="2"/>
        <v>65446.509599999998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595</v>
      </c>
      <c r="I15" s="21">
        <v>1001.93</v>
      </c>
      <c r="J15" s="16" t="s">
        <v>588</v>
      </c>
      <c r="K15" s="16"/>
      <c r="L15" s="21"/>
      <c r="M15" s="16"/>
      <c r="N15" s="21">
        <f t="shared" si="1"/>
        <v>16549.2546</v>
      </c>
      <c r="O15" s="21">
        <f t="shared" si="2"/>
        <v>64444.579599999997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596</v>
      </c>
      <c r="I16" s="21">
        <v>3057.07</v>
      </c>
      <c r="J16" s="16" t="s">
        <v>588</v>
      </c>
      <c r="K16" s="16"/>
      <c r="L16" s="21"/>
      <c r="M16" s="16"/>
      <c r="N16" s="21">
        <f t="shared" si="1"/>
        <v>13492.184600000001</v>
      </c>
      <c r="O16" s="21">
        <f t="shared" si="2"/>
        <v>61387.509599999998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597</v>
      </c>
      <c r="I17" s="21">
        <v>2451</v>
      </c>
      <c r="J17" s="16" t="s">
        <v>588</v>
      </c>
      <c r="K17" s="16"/>
      <c r="L17" s="21"/>
      <c r="M17" s="16"/>
      <c r="N17" s="21">
        <f t="shared" si="1"/>
        <v>11041.184600000001</v>
      </c>
      <c r="O17" s="21">
        <f t="shared" si="2"/>
        <v>58936.509599999998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598</v>
      </c>
      <c r="I18" s="21">
        <v>1224.48</v>
      </c>
      <c r="J18" s="16" t="s">
        <v>588</v>
      </c>
      <c r="K18" s="16"/>
      <c r="L18" s="21"/>
      <c r="M18" s="16"/>
      <c r="N18" s="21">
        <f t="shared" si="1"/>
        <v>9816.7046000000009</v>
      </c>
      <c r="O18" s="21">
        <f t="shared" si="2"/>
        <v>57712.029599999994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599</v>
      </c>
      <c r="I19" s="21">
        <v>5514.7</v>
      </c>
      <c r="J19" s="16" t="s">
        <v>588</v>
      </c>
      <c r="K19" s="16"/>
      <c r="L19" s="21"/>
      <c r="M19" s="16"/>
      <c r="N19" s="21">
        <f t="shared" si="1"/>
        <v>4302.0046000000011</v>
      </c>
      <c r="O19" s="21">
        <f t="shared" si="2"/>
        <v>52197.329599999997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600</v>
      </c>
      <c r="I20" s="21">
        <v>2301.66</v>
      </c>
      <c r="J20" s="16" t="s">
        <v>588</v>
      </c>
      <c r="K20" s="16"/>
      <c r="L20" s="21"/>
      <c r="M20" s="16"/>
      <c r="N20" s="21">
        <f t="shared" si="1"/>
        <v>2000.3446000000013</v>
      </c>
      <c r="O20" s="21">
        <f t="shared" si="2"/>
        <v>49895.669599999994</v>
      </c>
    </row>
    <row r="21" spans="1:15" x14ac:dyDescent="0.15">
      <c r="A21" s="16"/>
      <c r="B21" s="22"/>
      <c r="C21" s="21"/>
      <c r="D21" s="23" t="s">
        <v>601</v>
      </c>
      <c r="E21" s="16" t="s">
        <v>32</v>
      </c>
      <c r="F21" s="16" t="s">
        <v>585</v>
      </c>
      <c r="G21" s="21">
        <v>15929.075000000001</v>
      </c>
      <c r="H21" s="26" t="s">
        <v>601</v>
      </c>
      <c r="I21" s="21">
        <v>2000.3446000000013</v>
      </c>
      <c r="J21" s="16" t="s">
        <v>588</v>
      </c>
      <c r="K21" s="16"/>
      <c r="L21" s="21"/>
      <c r="M21" s="16"/>
      <c r="N21" s="21">
        <f t="shared" si="1"/>
        <v>0</v>
      </c>
      <c r="O21" s="21">
        <f t="shared" si="2"/>
        <v>63824.399999999987</v>
      </c>
    </row>
    <row r="22" spans="1:15" x14ac:dyDescent="0.15">
      <c r="A22" s="16"/>
      <c r="B22" s="22"/>
      <c r="C22" s="21"/>
      <c r="D22" s="23"/>
      <c r="E22" s="16"/>
      <c r="F22" s="16"/>
      <c r="G22" s="21"/>
      <c r="H22" s="26" t="s">
        <v>601</v>
      </c>
      <c r="I22" s="21">
        <v>2248.4753999999998</v>
      </c>
      <c r="J22" s="16" t="s">
        <v>585</v>
      </c>
      <c r="K22" s="16"/>
      <c r="L22" s="21"/>
      <c r="M22" s="16"/>
      <c r="N22" s="21">
        <f>C8+N21-I22-L22</f>
        <v>13700.5766</v>
      </c>
      <c r="O22" s="21">
        <f t="shared" si="2"/>
        <v>61575.924599999984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602</v>
      </c>
      <c r="I23" s="21">
        <v>2601.33</v>
      </c>
      <c r="J23" s="16" t="s">
        <v>585</v>
      </c>
      <c r="K23" s="16"/>
      <c r="L23" s="21"/>
      <c r="M23" s="16"/>
      <c r="N23" s="21">
        <f t="shared" si="1"/>
        <v>11099.2466</v>
      </c>
      <c r="O23" s="21">
        <f t="shared" si="2"/>
        <v>58974.594599999982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603</v>
      </c>
      <c r="I24" s="21">
        <v>974.38</v>
      </c>
      <c r="J24" s="16" t="s">
        <v>585</v>
      </c>
      <c r="K24" s="16"/>
      <c r="L24" s="21"/>
      <c r="M24" s="25"/>
      <c r="N24" s="21">
        <f t="shared" si="1"/>
        <v>10124.866600000001</v>
      </c>
      <c r="O24" s="21">
        <f t="shared" si="2"/>
        <v>58000.214599999985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604</v>
      </c>
      <c r="I25" s="21">
        <v>2202.4499999999998</v>
      </c>
      <c r="J25" s="16" t="s">
        <v>585</v>
      </c>
      <c r="K25" s="16"/>
      <c r="L25" s="21"/>
      <c r="M25" s="25"/>
      <c r="N25" s="21">
        <f t="shared" si="1"/>
        <v>7922.4166000000014</v>
      </c>
      <c r="O25" s="21">
        <f t="shared" si="2"/>
        <v>55797.764599999988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605</v>
      </c>
      <c r="I26" s="21">
        <v>2453.2600000000002</v>
      </c>
      <c r="J26" s="16" t="s">
        <v>585</v>
      </c>
      <c r="K26" s="16"/>
      <c r="L26" s="21"/>
      <c r="M26" s="25"/>
      <c r="N26" s="21">
        <f t="shared" si="1"/>
        <v>5469.1566000000012</v>
      </c>
      <c r="O26" s="21">
        <f t="shared" si="2"/>
        <v>53344.504599999986</v>
      </c>
    </row>
    <row r="27" spans="1:15" x14ac:dyDescent="0.15">
      <c r="A27" s="16"/>
      <c r="B27" s="22"/>
      <c r="C27" s="21"/>
      <c r="D27" s="23" t="s">
        <v>606</v>
      </c>
      <c r="E27" s="16" t="s">
        <v>32</v>
      </c>
      <c r="F27" s="16" t="s">
        <v>616</v>
      </c>
      <c r="G27" s="21">
        <v>15926.862999999999</v>
      </c>
      <c r="H27" s="23" t="s">
        <v>606</v>
      </c>
      <c r="I27" s="21">
        <v>2778.4</v>
      </c>
      <c r="J27" s="16" t="s">
        <v>585</v>
      </c>
      <c r="K27" s="16"/>
      <c r="L27" s="21"/>
      <c r="M27" s="25"/>
      <c r="N27" s="21">
        <f t="shared" si="1"/>
        <v>2690.7566000000011</v>
      </c>
      <c r="O27" s="21">
        <f t="shared" si="2"/>
        <v>66492.967599999989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3" t="s">
        <v>607</v>
      </c>
      <c r="I28" s="21">
        <v>2690.7566000000011</v>
      </c>
      <c r="J28" s="16" t="s">
        <v>585</v>
      </c>
      <c r="K28" s="16"/>
      <c r="L28" s="21"/>
      <c r="M28" s="25"/>
      <c r="N28" s="21">
        <f t="shared" si="1"/>
        <v>0</v>
      </c>
      <c r="O28" s="21">
        <f t="shared" si="2"/>
        <v>63802.210999999988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607</v>
      </c>
      <c r="I29" s="21">
        <v>3591.9733999999999</v>
      </c>
      <c r="J29" s="16" t="s">
        <v>585</v>
      </c>
      <c r="K29" s="16"/>
      <c r="L29" s="21"/>
      <c r="M29" s="25"/>
      <c r="N29" s="21">
        <f>G11+G21+N28-I29-L29</f>
        <v>44283.374599999996</v>
      </c>
      <c r="O29" s="21">
        <f t="shared" si="2"/>
        <v>60210.237599999986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3" t="s">
        <v>608</v>
      </c>
      <c r="I30" s="21">
        <v>1402.41</v>
      </c>
      <c r="J30" s="25" t="s">
        <v>585</v>
      </c>
      <c r="K30" s="16"/>
      <c r="L30" s="21"/>
      <c r="M30" s="16"/>
      <c r="N30" s="21">
        <f t="shared" si="1"/>
        <v>42880.964599999992</v>
      </c>
      <c r="O30" s="21">
        <f t="shared" si="2"/>
        <v>58807.827599999982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609</v>
      </c>
      <c r="I31" s="21">
        <v>5148.3</v>
      </c>
      <c r="J31" s="25" t="s">
        <v>585</v>
      </c>
      <c r="K31" s="16"/>
      <c r="L31" s="21"/>
      <c r="M31" s="16"/>
      <c r="N31" s="21">
        <f t="shared" si="1"/>
        <v>37732.664599999989</v>
      </c>
      <c r="O31" s="21">
        <f t="shared" si="2"/>
        <v>53659.527599999979</v>
      </c>
    </row>
    <row r="32" spans="1:15" x14ac:dyDescent="0.15">
      <c r="A32" s="16"/>
      <c r="B32" s="22"/>
      <c r="C32" s="21"/>
      <c r="D32" s="23"/>
      <c r="E32" s="16"/>
      <c r="F32" s="25"/>
      <c r="G32" s="21"/>
      <c r="H32" s="23" t="s">
        <v>610</v>
      </c>
      <c r="I32" s="21">
        <v>4381.5600000000004</v>
      </c>
      <c r="J32" s="25" t="s">
        <v>585</v>
      </c>
      <c r="K32" s="16"/>
      <c r="L32" s="21"/>
      <c r="M32" s="25"/>
      <c r="N32" s="21">
        <f t="shared" si="1"/>
        <v>33351.104599999991</v>
      </c>
      <c r="O32" s="21">
        <f t="shared" si="2"/>
        <v>49277.967599999982</v>
      </c>
    </row>
    <row r="33" spans="1:15" x14ac:dyDescent="0.15">
      <c r="A33" s="16"/>
      <c r="B33" s="22"/>
      <c r="C33" s="21"/>
      <c r="D33" s="23" t="s">
        <v>617</v>
      </c>
      <c r="E33" s="16" t="s">
        <v>32</v>
      </c>
      <c r="F33" s="16" t="s">
        <v>616</v>
      </c>
      <c r="G33" s="21">
        <v>15925.341</v>
      </c>
      <c r="H33" s="23" t="s">
        <v>617</v>
      </c>
      <c r="I33" s="21"/>
      <c r="J33" s="25"/>
      <c r="K33" s="16"/>
      <c r="L33" s="21"/>
      <c r="M33" s="25"/>
      <c r="N33" s="21">
        <f t="shared" si="1"/>
        <v>33351.104599999991</v>
      </c>
      <c r="O33" s="21">
        <f t="shared" si="2"/>
        <v>65203.308599999982</v>
      </c>
    </row>
    <row r="34" spans="1:15" x14ac:dyDescent="0.15">
      <c r="A34" s="16"/>
      <c r="B34" s="22"/>
      <c r="C34" s="21"/>
      <c r="D34" s="26"/>
      <c r="E34" s="16"/>
      <c r="F34" s="25"/>
      <c r="G34" s="21"/>
      <c r="H34" s="26" t="s">
        <v>611</v>
      </c>
      <c r="I34" s="21">
        <v>1000.61</v>
      </c>
      <c r="J34" s="25" t="s">
        <v>585</v>
      </c>
      <c r="K34" s="16"/>
      <c r="L34" s="21"/>
      <c r="M34" s="25"/>
      <c r="N34" s="21">
        <f t="shared" si="1"/>
        <v>32350.494599999991</v>
      </c>
      <c r="O34" s="21">
        <f t="shared" si="2"/>
        <v>64202.698599999982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6" t="s">
        <v>612</v>
      </c>
      <c r="I35" s="21">
        <v>6085.68</v>
      </c>
      <c r="J35" s="25" t="s">
        <v>585</v>
      </c>
      <c r="K35" s="16"/>
      <c r="L35" s="21"/>
      <c r="M35" s="25"/>
      <c r="N35" s="21">
        <f t="shared" si="1"/>
        <v>26264.814599999991</v>
      </c>
      <c r="O35" s="21">
        <f t="shared" si="2"/>
        <v>58117.018599999981</v>
      </c>
    </row>
    <row r="36" spans="1:15" x14ac:dyDescent="0.15">
      <c r="A36" s="16"/>
      <c r="B36" s="22"/>
      <c r="C36" s="21"/>
      <c r="D36" s="26"/>
      <c r="E36" s="16"/>
      <c r="F36" s="25"/>
      <c r="G36" s="21"/>
      <c r="H36" s="26" t="s">
        <v>613</v>
      </c>
      <c r="I36" s="21">
        <v>3858.5</v>
      </c>
      <c r="J36" s="25" t="s">
        <v>585</v>
      </c>
      <c r="K36" s="16"/>
      <c r="L36" s="21"/>
      <c r="M36" s="25"/>
      <c r="N36" s="21">
        <f t="shared" si="1"/>
        <v>22406.314599999991</v>
      </c>
      <c r="O36" s="21">
        <f t="shared" si="2"/>
        <v>54258.518599999981</v>
      </c>
    </row>
    <row r="37" spans="1:15" x14ac:dyDescent="0.15">
      <c r="A37" s="16"/>
      <c r="B37" s="22"/>
      <c r="C37" s="21"/>
      <c r="D37" s="23" t="s">
        <v>614</v>
      </c>
      <c r="E37" s="16" t="s">
        <v>32</v>
      </c>
      <c r="F37" s="16" t="s">
        <v>616</v>
      </c>
      <c r="G37" s="21">
        <v>15959.898999999999</v>
      </c>
      <c r="H37" s="26" t="s">
        <v>614</v>
      </c>
      <c r="I37" s="21">
        <v>1336.22</v>
      </c>
      <c r="J37" s="25" t="s">
        <v>585</v>
      </c>
      <c r="K37" s="16"/>
      <c r="L37" s="21"/>
      <c r="M37" s="25"/>
      <c r="N37" s="21">
        <f t="shared" si="1"/>
        <v>21070.094599999989</v>
      </c>
      <c r="O37" s="21">
        <f t="shared" si="2"/>
        <v>68882.197599999985</v>
      </c>
    </row>
    <row r="38" spans="1:15" x14ac:dyDescent="0.15">
      <c r="A38" s="16"/>
      <c r="B38" s="22"/>
      <c r="C38" s="21"/>
      <c r="D38" s="23"/>
      <c r="E38" s="16"/>
      <c r="F38" s="25"/>
      <c r="G38" s="21"/>
      <c r="H38" s="23" t="s">
        <v>615</v>
      </c>
      <c r="I38" s="21">
        <v>4289.72</v>
      </c>
      <c r="J38" s="25" t="s">
        <v>585</v>
      </c>
      <c r="K38" s="16"/>
      <c r="L38" s="21"/>
      <c r="M38" s="25"/>
      <c r="N38" s="21">
        <f t="shared" si="1"/>
        <v>16780.374599999988</v>
      </c>
      <c r="O38" s="21">
        <f t="shared" si="2"/>
        <v>64592.477599999984</v>
      </c>
    </row>
    <row r="39" spans="1:15" hidden="1" x14ac:dyDescent="0.15">
      <c r="A39" s="16"/>
      <c r="B39" s="22"/>
      <c r="C39" s="21"/>
      <c r="D39" s="26"/>
      <c r="E39" s="16"/>
      <c r="F39" s="25"/>
      <c r="G39" s="21"/>
      <c r="H39" s="26"/>
      <c r="I39" s="21"/>
      <c r="J39" s="25"/>
      <c r="K39" s="16"/>
      <c r="L39" s="21"/>
      <c r="M39" s="25"/>
      <c r="N39" s="21">
        <f t="shared" si="1"/>
        <v>16780.374599999988</v>
      </c>
      <c r="O39" s="21">
        <f t="shared" si="2"/>
        <v>64592.477599999984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6"/>
      <c r="I40" s="21"/>
      <c r="J40" s="25"/>
      <c r="K40" s="16"/>
      <c r="L40" s="21"/>
      <c r="M40" s="25"/>
      <c r="N40" s="21">
        <f t="shared" si="1"/>
        <v>16780.374599999988</v>
      </c>
      <c r="O40" s="21">
        <f t="shared" si="2"/>
        <v>64592.477599999984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5"/>
      <c r="N41" s="21">
        <f t="shared" si="1"/>
        <v>16780.374599999988</v>
      </c>
      <c r="O41" s="21">
        <f t="shared" si="2"/>
        <v>64592.477599999984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16"/>
      <c r="N42" s="21">
        <f t="shared" si="1"/>
        <v>16780.374599999988</v>
      </c>
      <c r="O42" s="21">
        <f t="shared" si="2"/>
        <v>64592.477599999984</v>
      </c>
    </row>
    <row r="43" spans="1:15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25"/>
      <c r="K43" s="16"/>
      <c r="L43" s="21"/>
      <c r="M43" s="16"/>
      <c r="N43" s="21">
        <f t="shared" si="1"/>
        <v>16780.374599999988</v>
      </c>
      <c r="O43" s="21">
        <f t="shared" si="2"/>
        <v>64592.477599999984</v>
      </c>
    </row>
    <row r="44" spans="1:15" hidden="1" x14ac:dyDescent="0.15">
      <c r="A44" s="16"/>
      <c r="B44" s="16"/>
      <c r="C44" s="21"/>
      <c r="D44" s="23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1"/>
        <v>16780.374599999988</v>
      </c>
      <c r="O44" s="21">
        <f t="shared" si="2"/>
        <v>64592.477599999984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3"/>
      <c r="I45" s="21"/>
      <c r="J45" s="16"/>
      <c r="K45" s="16"/>
      <c r="L45" s="21"/>
      <c r="M45" s="16"/>
      <c r="N45" s="21">
        <f t="shared" si="1"/>
        <v>16780.374599999988</v>
      </c>
      <c r="O45" s="21">
        <f t="shared" si="2"/>
        <v>64592.477599999984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1"/>
        <v>16780.374599999988</v>
      </c>
      <c r="O46" s="21">
        <f t="shared" si="2"/>
        <v>64592.477599999984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16"/>
      <c r="K47" s="16"/>
      <c r="L47" s="21"/>
      <c r="M47" s="16"/>
      <c r="N47" s="21">
        <f t="shared" si="1"/>
        <v>16780.374599999988</v>
      </c>
      <c r="O47" s="21">
        <f t="shared" si="2"/>
        <v>64592.477599999984</v>
      </c>
    </row>
    <row r="48" spans="1:15" hidden="1" x14ac:dyDescent="0.15">
      <c r="A48" s="16"/>
      <c r="B48" s="16"/>
      <c r="C48" s="21"/>
      <c r="D48" s="26"/>
      <c r="E48" s="16"/>
      <c r="F48" s="16"/>
      <c r="G48" s="21"/>
      <c r="H48" s="26"/>
      <c r="I48" s="21"/>
      <c r="J48" s="16"/>
      <c r="K48" s="16"/>
      <c r="L48" s="21"/>
      <c r="M48" s="16"/>
      <c r="N48" s="21">
        <f t="shared" si="1"/>
        <v>16780.374599999988</v>
      </c>
      <c r="O48" s="21">
        <f t="shared" si="2"/>
        <v>64592.477599999984</v>
      </c>
    </row>
    <row r="49" spans="1:16" x14ac:dyDescent="0.15">
      <c r="A49" s="30"/>
      <c r="B49" s="30"/>
      <c r="C49" s="21"/>
      <c r="D49" s="31"/>
      <c r="E49" s="30"/>
      <c r="F49" s="30"/>
      <c r="G49" s="21"/>
      <c r="H49" s="31"/>
      <c r="I49" s="21"/>
      <c r="J49" s="30"/>
      <c r="K49" s="30"/>
      <c r="L49" s="21"/>
      <c r="M49" s="30"/>
      <c r="N49" s="21">
        <f t="shared" si="1"/>
        <v>16780.374599999988</v>
      </c>
      <c r="O49" s="21">
        <f t="shared" si="2"/>
        <v>64592.477599999984</v>
      </c>
    </row>
    <row r="50" spans="1:16" x14ac:dyDescent="0.15">
      <c r="A50" s="32"/>
      <c r="B50" s="32"/>
      <c r="C50" s="33">
        <f>SUM(C7:C42)</f>
        <v>48580.276600000005</v>
      </c>
      <c r="D50" s="32"/>
      <c r="E50" s="32"/>
      <c r="F50" s="32"/>
      <c r="G50" s="33">
        <f>SUM(G7:G48)</f>
        <v>95687.451000000001</v>
      </c>
      <c r="H50" s="34"/>
      <c r="I50" s="33">
        <f>SUM(I7:I48)</f>
        <v>79675.250000000015</v>
      </c>
      <c r="J50" s="32"/>
      <c r="K50" s="32"/>
      <c r="L50" s="33">
        <f>SUM(L9:L48)</f>
        <v>0</v>
      </c>
      <c r="M50" s="32"/>
      <c r="N50" s="35"/>
      <c r="O50" s="36">
        <f>C50+G50-I50-L50</f>
        <v>64592.477599999998</v>
      </c>
      <c r="P50" s="37"/>
    </row>
    <row r="51" spans="1:16" x14ac:dyDescent="0.15">
      <c r="A51" s="38"/>
      <c r="B51" s="204"/>
      <c r="C51" s="204"/>
      <c r="D51" s="204"/>
      <c r="E51" s="39"/>
      <c r="F51" s="40"/>
      <c r="G51" s="41"/>
      <c r="H51" s="42"/>
      <c r="I51" s="43"/>
      <c r="J51" s="44"/>
      <c r="K51" s="45" t="s">
        <v>44</v>
      </c>
      <c r="L51" s="46">
        <f>+L50+I50</f>
        <v>79675.250000000015</v>
      </c>
      <c r="M51" s="55"/>
      <c r="N51" s="47">
        <f>+N49</f>
        <v>16780.374599999988</v>
      </c>
      <c r="O51" s="48" t="s">
        <v>585</v>
      </c>
    </row>
    <row r="52" spans="1:16" x14ac:dyDescent="0.15">
      <c r="A52" s="49"/>
      <c r="B52" s="116"/>
      <c r="C52" s="116"/>
      <c r="D52" s="116"/>
      <c r="E52" s="39"/>
      <c r="F52" s="40"/>
      <c r="G52" s="41"/>
      <c r="H52" s="42"/>
      <c r="I52" s="43"/>
      <c r="J52" s="46"/>
      <c r="K52" s="52"/>
      <c r="L52" s="46"/>
      <c r="M52" s="44"/>
      <c r="N52" s="47">
        <f>+G27+G33+G37</f>
        <v>47812.102999999996</v>
      </c>
      <c r="O52" s="48" t="s">
        <v>616</v>
      </c>
    </row>
    <row r="53" spans="1:16" x14ac:dyDescent="0.15">
      <c r="A53" s="38"/>
      <c r="B53" s="116"/>
      <c r="C53" s="116"/>
      <c r="D53" s="116"/>
      <c r="E53" s="39"/>
      <c r="F53" s="40"/>
      <c r="G53" s="41"/>
      <c r="H53" s="42"/>
      <c r="I53" s="43"/>
      <c r="J53" s="52"/>
      <c r="K53" s="52"/>
      <c r="L53" s="46"/>
      <c r="M53" s="44"/>
      <c r="N53" s="47"/>
      <c r="O53" s="48"/>
    </row>
    <row r="54" spans="1:16" ht="11.25" customHeight="1" x14ac:dyDescent="0.15">
      <c r="A54" s="38"/>
      <c r="B54" s="116"/>
      <c r="C54" s="116"/>
      <c r="D54" s="116"/>
      <c r="E54" s="39"/>
      <c r="F54" s="40"/>
      <c r="G54" s="41"/>
      <c r="H54" s="42"/>
      <c r="I54" s="43"/>
      <c r="J54" s="52"/>
      <c r="K54" s="52"/>
      <c r="L54" s="46"/>
      <c r="M54" s="44"/>
      <c r="N54" s="47"/>
      <c r="O54" s="48"/>
    </row>
    <row r="55" spans="1:16" x14ac:dyDescent="0.15">
      <c r="A55" s="38"/>
      <c r="B55" s="116"/>
      <c r="C55" s="116"/>
      <c r="D55" s="116"/>
      <c r="E55" s="39"/>
      <c r="F55" s="40"/>
      <c r="G55" s="41"/>
      <c r="H55" s="42"/>
      <c r="I55" s="9"/>
      <c r="J55" s="52"/>
      <c r="K55" s="52"/>
      <c r="L55" s="46"/>
      <c r="M55" s="44"/>
      <c r="N55" s="36" t="s">
        <v>48</v>
      </c>
      <c r="O55" s="53">
        <f>SUM(N51:N54)</f>
        <v>64592.477599999984</v>
      </c>
    </row>
    <row r="56" spans="1:16" x14ac:dyDescent="0.15">
      <c r="A56" s="38"/>
      <c r="B56" s="49"/>
      <c r="C56" s="101"/>
      <c r="D56" s="101"/>
      <c r="E56" s="49"/>
      <c r="F56" s="49"/>
      <c r="G56" s="40"/>
      <c r="H56" s="42"/>
      <c r="I56" s="9"/>
      <c r="J56" s="52"/>
      <c r="K56" s="44"/>
      <c r="L56" s="46"/>
      <c r="M56" s="44"/>
      <c r="N56" s="46"/>
      <c r="O56" s="46">
        <f>+O50-O55</f>
        <v>0</v>
      </c>
    </row>
    <row r="57" spans="1:16" x14ac:dyDescent="0.15">
      <c r="A57" s="38"/>
      <c r="B57" s="43"/>
      <c r="C57" s="57"/>
      <c r="D57" s="58"/>
      <c r="E57" s="58"/>
      <c r="F57" s="58"/>
      <c r="G57" s="59"/>
      <c r="H57" s="42"/>
      <c r="I57" s="9"/>
      <c r="J57" s="52"/>
      <c r="K57" s="44"/>
      <c r="L57" s="46"/>
      <c r="M57" s="44"/>
      <c r="N57" s="46"/>
      <c r="O57" s="46"/>
    </row>
    <row r="58" spans="1:16" x14ac:dyDescent="0.15">
      <c r="A58" s="38"/>
      <c r="B58" s="43"/>
      <c r="C58" s="57"/>
      <c r="D58" s="58"/>
      <c r="E58" s="58"/>
      <c r="F58" s="58"/>
      <c r="G58" s="59"/>
      <c r="H58" s="42"/>
      <c r="I58" s="9"/>
      <c r="J58" s="52"/>
      <c r="K58" s="44"/>
      <c r="L58" s="46"/>
      <c r="M58" s="44"/>
      <c r="N58" s="55"/>
      <c r="O58" s="56"/>
    </row>
    <row r="59" spans="1:16" s="3" customFormat="1" x14ac:dyDescent="0.15">
      <c r="A59" s="38"/>
      <c r="B59" s="43"/>
      <c r="C59" s="57"/>
      <c r="D59" s="58"/>
      <c r="E59" s="58"/>
      <c r="F59" s="58"/>
      <c r="G59" s="59"/>
      <c r="H59" s="42"/>
      <c r="I59" s="9"/>
      <c r="J59" s="52"/>
      <c r="K59" s="60"/>
      <c r="M59" s="5"/>
      <c r="P59" s="5"/>
    </row>
    <row r="60" spans="1:16" s="3" customFormat="1" x14ac:dyDescent="0.15">
      <c r="A60" s="38"/>
      <c r="B60" s="43"/>
      <c r="C60" s="57"/>
      <c r="D60" s="58"/>
      <c r="E60" s="58"/>
      <c r="F60" s="58"/>
      <c r="G60" s="59"/>
      <c r="H60" s="42"/>
      <c r="I60" s="9"/>
      <c r="J60" s="52"/>
      <c r="K60" s="60"/>
      <c r="M60" s="5"/>
      <c r="P60" s="5"/>
    </row>
    <row r="61" spans="1:16" s="3" customFormat="1" x14ac:dyDescent="0.15">
      <c r="A61" s="38"/>
      <c r="B61" s="43"/>
      <c r="C61" s="57"/>
      <c r="D61" s="58"/>
      <c r="E61" s="58"/>
      <c r="F61" s="58"/>
      <c r="G61" s="59"/>
      <c r="H61" s="60"/>
      <c r="I61" s="9"/>
      <c r="J61" s="6"/>
      <c r="K61" s="60"/>
      <c r="M61" s="5"/>
      <c r="P61" s="5"/>
    </row>
    <row r="62" spans="1:16" s="3" customFormat="1" x14ac:dyDescent="0.15">
      <c r="A62" s="38"/>
      <c r="B62" s="43"/>
      <c r="C62" s="57"/>
      <c r="D62" s="58"/>
      <c r="E62" s="58"/>
      <c r="F62" s="58"/>
      <c r="G62" s="59"/>
      <c r="H62" s="60"/>
      <c r="I62" s="9"/>
      <c r="J62" s="6"/>
      <c r="K62" s="60"/>
      <c r="M62" s="5"/>
      <c r="P62" s="5"/>
    </row>
    <row r="63" spans="1:16" s="3" customFormat="1" x14ac:dyDescent="0.15">
      <c r="A63" s="38"/>
      <c r="B63" s="43"/>
      <c r="C63" s="57"/>
      <c r="D63" s="58"/>
      <c r="E63" s="58"/>
      <c r="F63" s="58"/>
      <c r="G63" s="59"/>
      <c r="H63" s="4"/>
      <c r="J63" s="5"/>
      <c r="K63" s="60"/>
      <c r="M63" s="5"/>
      <c r="P63" s="5"/>
    </row>
    <row r="64" spans="1:16" s="3" customFormat="1" x14ac:dyDescent="0.15">
      <c r="A64" s="38"/>
      <c r="B64" s="43"/>
      <c r="C64" s="57"/>
      <c r="D64" s="58"/>
      <c r="E64" s="58"/>
      <c r="F64" s="58"/>
      <c r="G64" s="59"/>
      <c r="H64" s="4"/>
      <c r="J64" s="5"/>
      <c r="K64" s="4"/>
      <c r="M64" s="5"/>
      <c r="P64" s="5"/>
    </row>
  </sheetData>
  <mergeCells count="7">
    <mergeCell ref="B51:D5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E1" zoomScale="130" zoomScaleNormal="130" workbookViewId="0">
      <pane ySplit="6" topLeftCell="A25" activePane="bottomLeft" state="frozen"/>
      <selection pane="bottomLeft" activeCell="O50" activeCellId="1" sqref="J39:J42 O50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553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547</v>
      </c>
      <c r="B7" s="17"/>
      <c r="C7" s="18">
        <v>21399.119300000006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21399.119300000006</v>
      </c>
      <c r="O7" s="18">
        <f>+C49</f>
        <v>37386.777300000002</v>
      </c>
    </row>
    <row r="8" spans="1:15" x14ac:dyDescent="0.15">
      <c r="A8" s="16" t="s">
        <v>548</v>
      </c>
      <c r="B8" s="22"/>
      <c r="C8" s="21">
        <v>15987.657999999999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21399.119300000006</v>
      </c>
      <c r="O8" s="21">
        <f t="shared" ref="O8" si="0">O7+G8-I8-L8</f>
        <v>37386.777300000002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8" si="1">+N8-I9-L9</f>
        <v>21399.119300000006</v>
      </c>
      <c r="O9" s="21">
        <f t="shared" ref="O9:O48" si="2">O8+G9-I9-L9</f>
        <v>37386.777300000002</v>
      </c>
    </row>
    <row r="10" spans="1:15" x14ac:dyDescent="0.15">
      <c r="A10" s="16"/>
      <c r="B10" s="22"/>
      <c r="C10" s="21"/>
      <c r="D10" s="26" t="s">
        <v>554</v>
      </c>
      <c r="E10" s="16" t="s">
        <v>32</v>
      </c>
      <c r="F10" s="25" t="s">
        <v>584</v>
      </c>
      <c r="G10" s="21">
        <f>+'[1]0912'!$G$222</f>
        <v>15967.914000000001</v>
      </c>
      <c r="H10" s="26" t="s">
        <v>554</v>
      </c>
      <c r="I10" s="21">
        <v>902.56</v>
      </c>
      <c r="J10" s="16" t="s">
        <v>547</v>
      </c>
      <c r="K10" s="16"/>
      <c r="L10" s="21"/>
      <c r="M10" s="27"/>
      <c r="N10" s="21">
        <f t="shared" si="1"/>
        <v>20496.559300000004</v>
      </c>
      <c r="O10" s="21">
        <f t="shared" si="2"/>
        <v>52452.131300000008</v>
      </c>
    </row>
    <row r="11" spans="1:15" x14ac:dyDescent="0.15">
      <c r="A11" s="16"/>
      <c r="B11" s="22"/>
      <c r="C11" s="21"/>
      <c r="D11" s="26" t="s">
        <v>555</v>
      </c>
      <c r="E11" s="16" t="s">
        <v>32</v>
      </c>
      <c r="F11" s="25" t="s">
        <v>584</v>
      </c>
      <c r="G11" s="21">
        <f>+'[1]0912'!$G$223</f>
        <v>15975.413</v>
      </c>
      <c r="H11" s="26" t="s">
        <v>555</v>
      </c>
      <c r="I11" s="21">
        <v>2183.38</v>
      </c>
      <c r="J11" s="16" t="s">
        <v>547</v>
      </c>
      <c r="K11" s="16"/>
      <c r="L11" s="21"/>
      <c r="M11" s="16"/>
      <c r="N11" s="21">
        <f t="shared" si="1"/>
        <v>18313.179300000003</v>
      </c>
      <c r="O11" s="21">
        <f t="shared" si="2"/>
        <v>66244.164300000004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 t="s">
        <v>556</v>
      </c>
      <c r="I12" s="21">
        <v>5111.4222</v>
      </c>
      <c r="J12" s="16" t="s">
        <v>547</v>
      </c>
      <c r="K12" s="16"/>
      <c r="L12" s="21"/>
      <c r="M12" s="16"/>
      <c r="N12" s="21">
        <f t="shared" si="1"/>
        <v>13201.757100000003</v>
      </c>
      <c r="O12" s="21">
        <f t="shared" si="2"/>
        <v>61132.742100000003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557</v>
      </c>
      <c r="I13" s="21">
        <v>6200.1853999999994</v>
      </c>
      <c r="J13" s="16" t="s">
        <v>547</v>
      </c>
      <c r="K13" s="16"/>
      <c r="L13" s="21"/>
      <c r="M13" s="16"/>
      <c r="N13" s="21">
        <f t="shared" si="1"/>
        <v>7001.5717000000031</v>
      </c>
      <c r="O13" s="21">
        <f t="shared" si="2"/>
        <v>54932.556700000001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558</v>
      </c>
      <c r="I14" s="21">
        <v>4320.0600000000004</v>
      </c>
      <c r="J14" s="16" t="s">
        <v>547</v>
      </c>
      <c r="K14" s="16"/>
      <c r="L14" s="21"/>
      <c r="M14" s="16"/>
      <c r="N14" s="21">
        <f t="shared" si="1"/>
        <v>2681.5117000000027</v>
      </c>
      <c r="O14" s="21">
        <f t="shared" si="2"/>
        <v>50612.496700000003</v>
      </c>
    </row>
    <row r="15" spans="1:15" x14ac:dyDescent="0.15">
      <c r="A15" s="16"/>
      <c r="B15" s="22"/>
      <c r="C15" s="21"/>
      <c r="D15" s="26" t="s">
        <v>559</v>
      </c>
      <c r="E15" s="16" t="s">
        <v>32</v>
      </c>
      <c r="F15" s="25" t="s">
        <v>584</v>
      </c>
      <c r="G15" s="21">
        <f>+'[1]0912'!$G$224</f>
        <v>15979.766</v>
      </c>
      <c r="H15" s="26" t="s">
        <v>559</v>
      </c>
      <c r="I15" s="21">
        <v>2681.5117000000027</v>
      </c>
      <c r="J15" s="25" t="s">
        <v>547</v>
      </c>
      <c r="K15" s="16"/>
      <c r="L15" s="21"/>
      <c r="M15" s="16"/>
      <c r="N15" s="21">
        <f t="shared" ref="N15:N23" si="3">+N14-I15-L15</f>
        <v>0</v>
      </c>
      <c r="O15" s="21">
        <f t="shared" ref="O15:O23" si="4">O14+G15-I15-L15</f>
        <v>63910.751000000004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559</v>
      </c>
      <c r="I16" s="21">
        <v>4666.7529000000004</v>
      </c>
      <c r="J16" s="16" t="s">
        <v>548</v>
      </c>
      <c r="K16" s="16"/>
      <c r="L16" s="21"/>
      <c r="M16" s="16"/>
      <c r="N16" s="21">
        <f>C8+N15-I16-L16</f>
        <v>11320.9051</v>
      </c>
      <c r="O16" s="21">
        <f t="shared" si="4"/>
        <v>59243.998100000004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560</v>
      </c>
      <c r="I17" s="21">
        <v>3474.81</v>
      </c>
      <c r="J17" s="16" t="s">
        <v>548</v>
      </c>
      <c r="K17" s="16"/>
      <c r="L17" s="21"/>
      <c r="M17" s="16"/>
      <c r="N17" s="21">
        <f t="shared" si="3"/>
        <v>7846.0951000000005</v>
      </c>
      <c r="O17" s="21">
        <f t="shared" si="4"/>
        <v>55769.188100000007</v>
      </c>
    </row>
    <row r="18" spans="1:15" x14ac:dyDescent="0.15">
      <c r="A18" s="16"/>
      <c r="B18" s="22"/>
      <c r="C18" s="21"/>
      <c r="D18" s="26" t="s">
        <v>561</v>
      </c>
      <c r="E18" s="16" t="s">
        <v>32</v>
      </c>
      <c r="F18" s="25" t="s">
        <v>584</v>
      </c>
      <c r="G18" s="21">
        <f>+'[1]0912'!$G$225</f>
        <v>16000.635</v>
      </c>
      <c r="H18" s="26" t="s">
        <v>561</v>
      </c>
      <c r="I18" s="21">
        <v>7846.0951000000005</v>
      </c>
      <c r="J18" s="16" t="s">
        <v>548</v>
      </c>
      <c r="K18" s="16"/>
      <c r="L18" s="21"/>
      <c r="M18" s="16"/>
      <c r="N18" s="21">
        <f t="shared" si="3"/>
        <v>0</v>
      </c>
      <c r="O18" s="21">
        <f t="shared" si="4"/>
        <v>63923.72800000001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561</v>
      </c>
      <c r="I19" s="21">
        <v>1136.3994</v>
      </c>
      <c r="J19" s="25" t="s">
        <v>584</v>
      </c>
      <c r="K19" s="16"/>
      <c r="L19" s="21"/>
      <c r="M19" s="16"/>
      <c r="N19" s="21">
        <f>G10+G11+G15+G18+N18-I19-L19</f>
        <v>62787.328600000001</v>
      </c>
      <c r="O19" s="21">
        <f t="shared" ref="O19:O22" si="5">O18+G19-I19-L19</f>
        <v>62787.328600000008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562</v>
      </c>
      <c r="I20" s="21">
        <v>1367.35</v>
      </c>
      <c r="J20" s="25" t="s">
        <v>584</v>
      </c>
      <c r="K20" s="16"/>
      <c r="L20" s="21"/>
      <c r="M20" s="16"/>
      <c r="N20" s="21">
        <f t="shared" ref="N20:N22" si="6">+N19-I20-L20</f>
        <v>61419.978600000002</v>
      </c>
      <c r="O20" s="21">
        <f t="shared" si="5"/>
        <v>61419.978600000009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563</v>
      </c>
      <c r="I21" s="21">
        <v>3437.3499999999995</v>
      </c>
      <c r="J21" s="25" t="s">
        <v>584</v>
      </c>
      <c r="K21" s="16"/>
      <c r="L21" s="21"/>
      <c r="M21" s="16"/>
      <c r="N21" s="21">
        <f t="shared" si="6"/>
        <v>57982.628600000004</v>
      </c>
      <c r="O21" s="21">
        <f t="shared" si="5"/>
        <v>57982.628600000011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564</v>
      </c>
      <c r="I22" s="21">
        <v>1544.47</v>
      </c>
      <c r="J22" s="25" t="s">
        <v>584</v>
      </c>
      <c r="K22" s="16"/>
      <c r="L22" s="21"/>
      <c r="M22" s="16"/>
      <c r="N22" s="21">
        <f t="shared" si="6"/>
        <v>56438.158600000002</v>
      </c>
      <c r="O22" s="21">
        <f t="shared" si="5"/>
        <v>56438.15860000001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565</v>
      </c>
      <c r="I23" s="21">
        <v>2175.54</v>
      </c>
      <c r="J23" s="25" t="s">
        <v>584</v>
      </c>
      <c r="K23" s="16"/>
      <c r="L23" s="21"/>
      <c r="M23" s="25"/>
      <c r="N23" s="21">
        <f t="shared" si="3"/>
        <v>54262.618600000002</v>
      </c>
      <c r="O23" s="21">
        <f t="shared" si="4"/>
        <v>54262.618600000009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566</v>
      </c>
      <c r="I24" s="21">
        <v>2495.81</v>
      </c>
      <c r="J24" s="25" t="s">
        <v>584</v>
      </c>
      <c r="K24" s="16"/>
      <c r="L24" s="21"/>
      <c r="M24" s="25"/>
      <c r="N24" s="21">
        <f t="shared" si="1"/>
        <v>51766.808600000004</v>
      </c>
      <c r="O24" s="21">
        <f t="shared" si="2"/>
        <v>51766.808600000011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567</v>
      </c>
      <c r="I25" s="21">
        <v>1912.51</v>
      </c>
      <c r="J25" s="25" t="s">
        <v>584</v>
      </c>
      <c r="K25" s="16"/>
      <c r="L25" s="21"/>
      <c r="M25" s="25"/>
      <c r="N25" s="21">
        <f t="shared" si="1"/>
        <v>49854.298600000002</v>
      </c>
      <c r="O25" s="21">
        <f t="shared" si="2"/>
        <v>49854.298600000009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568</v>
      </c>
      <c r="I26" s="21">
        <v>1849.13</v>
      </c>
      <c r="J26" s="25" t="s">
        <v>584</v>
      </c>
      <c r="K26" s="16"/>
      <c r="L26" s="21"/>
      <c r="M26" s="25"/>
      <c r="N26" s="21">
        <f t="shared" si="1"/>
        <v>48005.168600000005</v>
      </c>
      <c r="O26" s="21">
        <f t="shared" si="2"/>
        <v>48005.168600000012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3" t="s">
        <v>569</v>
      </c>
      <c r="I27" s="21"/>
      <c r="J27" s="16"/>
      <c r="K27" s="16" t="s">
        <v>586</v>
      </c>
      <c r="L27" s="21">
        <v>10181.77</v>
      </c>
      <c r="M27" s="25" t="s">
        <v>584</v>
      </c>
      <c r="N27" s="21">
        <f t="shared" si="1"/>
        <v>37823.3986</v>
      </c>
      <c r="O27" s="21">
        <f t="shared" si="2"/>
        <v>37823.398600000015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3" t="s">
        <v>570</v>
      </c>
      <c r="I28" s="21">
        <v>2011.6399999999999</v>
      </c>
      <c r="J28" s="25" t="s">
        <v>584</v>
      </c>
      <c r="K28" s="16"/>
      <c r="L28" s="21"/>
      <c r="M28" s="16"/>
      <c r="N28" s="21">
        <f t="shared" si="1"/>
        <v>35811.758600000001</v>
      </c>
      <c r="O28" s="21">
        <f t="shared" si="2"/>
        <v>35811.758600000016</v>
      </c>
    </row>
    <row r="29" spans="1:15" x14ac:dyDescent="0.15">
      <c r="A29" s="16"/>
      <c r="B29" s="22"/>
      <c r="C29" s="21"/>
      <c r="D29" s="26" t="s">
        <v>571</v>
      </c>
      <c r="E29" s="16" t="s">
        <v>32</v>
      </c>
      <c r="F29" s="25" t="s">
        <v>588</v>
      </c>
      <c r="G29" s="21">
        <f>+'[1]0912'!$G$226</f>
        <v>15960.117</v>
      </c>
      <c r="H29" s="26" t="s">
        <v>571</v>
      </c>
      <c r="I29" s="21">
        <v>952.22</v>
      </c>
      <c r="J29" s="25" t="s">
        <v>584</v>
      </c>
      <c r="K29" s="16"/>
      <c r="L29" s="21"/>
      <c r="M29" s="16"/>
      <c r="N29" s="21">
        <f t="shared" si="1"/>
        <v>34859.5386</v>
      </c>
      <c r="O29" s="21">
        <f t="shared" si="2"/>
        <v>50819.655600000013</v>
      </c>
    </row>
    <row r="30" spans="1:15" x14ac:dyDescent="0.15">
      <c r="A30" s="16"/>
      <c r="B30" s="22"/>
      <c r="C30" s="21"/>
      <c r="D30" s="23" t="s">
        <v>572</v>
      </c>
      <c r="E30" s="16" t="s">
        <v>32</v>
      </c>
      <c r="F30" s="25" t="s">
        <v>588</v>
      </c>
      <c r="G30" s="21">
        <f>+'[1]0912'!$G$227</f>
        <v>15998.608</v>
      </c>
      <c r="H30" s="23" t="s">
        <v>572</v>
      </c>
      <c r="I30" s="21">
        <v>4913.2000000000007</v>
      </c>
      <c r="J30" s="25" t="s">
        <v>584</v>
      </c>
      <c r="K30" s="16"/>
      <c r="L30" s="21"/>
      <c r="M30" s="25"/>
      <c r="N30" s="21">
        <f t="shared" si="1"/>
        <v>29946.338599999999</v>
      </c>
      <c r="O30" s="21">
        <f t="shared" si="2"/>
        <v>61905.063600000009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573</v>
      </c>
      <c r="I31" s="21">
        <v>1624.36</v>
      </c>
      <c r="J31" s="25" t="s">
        <v>584</v>
      </c>
      <c r="K31" s="16"/>
      <c r="L31" s="21"/>
      <c r="M31" s="25"/>
      <c r="N31" s="21">
        <f t="shared" si="1"/>
        <v>28321.978599999999</v>
      </c>
      <c r="O31" s="21">
        <f t="shared" si="2"/>
        <v>60280.703600000008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574</v>
      </c>
      <c r="I32" s="21">
        <v>6031.52</v>
      </c>
      <c r="J32" s="25" t="s">
        <v>584</v>
      </c>
      <c r="K32" s="16"/>
      <c r="L32" s="21"/>
      <c r="M32" s="25"/>
      <c r="N32" s="21">
        <f t="shared" si="1"/>
        <v>22290.458599999998</v>
      </c>
      <c r="O32" s="21">
        <f t="shared" si="2"/>
        <v>54249.183600000004</v>
      </c>
    </row>
    <row r="33" spans="1:15" x14ac:dyDescent="0.15">
      <c r="A33" s="16"/>
      <c r="B33" s="22"/>
      <c r="C33" s="21"/>
      <c r="D33" s="26"/>
      <c r="E33" s="16"/>
      <c r="F33" s="25"/>
      <c r="G33" s="21"/>
      <c r="H33" s="26" t="s">
        <v>575</v>
      </c>
      <c r="I33" s="21">
        <v>1701.55</v>
      </c>
      <c r="J33" s="25" t="s">
        <v>584</v>
      </c>
      <c r="K33" s="16"/>
      <c r="L33" s="21"/>
      <c r="M33" s="25"/>
      <c r="N33" s="21">
        <f t="shared" si="1"/>
        <v>20588.908599999999</v>
      </c>
      <c r="O33" s="21">
        <f t="shared" si="2"/>
        <v>52547.633600000001</v>
      </c>
    </row>
    <row r="34" spans="1:15" x14ac:dyDescent="0.15">
      <c r="A34" s="16"/>
      <c r="B34" s="22"/>
      <c r="C34" s="21"/>
      <c r="D34" s="26"/>
      <c r="E34" s="16"/>
      <c r="F34" s="25"/>
      <c r="G34" s="21"/>
      <c r="H34" s="26" t="s">
        <v>576</v>
      </c>
      <c r="I34" s="21">
        <v>3530.96</v>
      </c>
      <c r="J34" s="25" t="s">
        <v>584</v>
      </c>
      <c r="K34" s="16"/>
      <c r="L34" s="21"/>
      <c r="M34" s="25"/>
      <c r="N34" s="21">
        <f t="shared" si="1"/>
        <v>17057.9486</v>
      </c>
      <c r="O34" s="21">
        <f t="shared" si="2"/>
        <v>49016.673600000002</v>
      </c>
    </row>
    <row r="35" spans="1:15" x14ac:dyDescent="0.15">
      <c r="A35" s="16"/>
      <c r="B35" s="22"/>
      <c r="C35" s="21"/>
      <c r="D35" s="23"/>
      <c r="E35" s="16"/>
      <c r="F35" s="25"/>
      <c r="G35" s="21"/>
      <c r="H35" s="23" t="s">
        <v>577</v>
      </c>
      <c r="I35" s="21">
        <v>4954.8500000000004</v>
      </c>
      <c r="J35" s="25" t="s">
        <v>584</v>
      </c>
      <c r="K35" s="16"/>
      <c r="L35" s="21"/>
      <c r="M35" s="25"/>
      <c r="N35" s="21">
        <f t="shared" si="1"/>
        <v>12103.098599999999</v>
      </c>
      <c r="O35" s="21">
        <f t="shared" si="2"/>
        <v>44061.823600000003</v>
      </c>
    </row>
    <row r="36" spans="1:15" x14ac:dyDescent="0.15">
      <c r="A36" s="16"/>
      <c r="B36" s="22"/>
      <c r="C36" s="21"/>
      <c r="D36" s="26"/>
      <c r="E36" s="16"/>
      <c r="F36" s="25"/>
      <c r="G36" s="21"/>
      <c r="H36" s="26" t="s">
        <v>578</v>
      </c>
      <c r="I36" s="21">
        <v>1589.77</v>
      </c>
      <c r="J36" s="25" t="s">
        <v>584</v>
      </c>
      <c r="K36" s="16"/>
      <c r="L36" s="21"/>
      <c r="M36" s="25"/>
      <c r="N36" s="21">
        <f t="shared" si="1"/>
        <v>10513.328599999999</v>
      </c>
      <c r="O36" s="21">
        <f t="shared" si="2"/>
        <v>42472.053600000007</v>
      </c>
    </row>
    <row r="37" spans="1:15" x14ac:dyDescent="0.15">
      <c r="A37" s="16"/>
      <c r="B37" s="22"/>
      <c r="C37" s="21"/>
      <c r="D37" s="26" t="s">
        <v>579</v>
      </c>
      <c r="E37" s="16" t="s">
        <v>32</v>
      </c>
      <c r="F37" s="25" t="s">
        <v>588</v>
      </c>
      <c r="G37" s="21">
        <f>+'[1]0912'!$G$228</f>
        <v>15986.370999999999</v>
      </c>
      <c r="H37" s="26" t="s">
        <v>579</v>
      </c>
      <c r="I37" s="21">
        <v>5649.8</v>
      </c>
      <c r="J37" s="25" t="s">
        <v>584</v>
      </c>
      <c r="K37" s="16"/>
      <c r="L37" s="21"/>
      <c r="M37" s="25"/>
      <c r="N37" s="21">
        <f t="shared" si="1"/>
        <v>4863.5285999999987</v>
      </c>
      <c r="O37" s="21">
        <f t="shared" si="2"/>
        <v>52808.624600000003</v>
      </c>
    </row>
    <row r="38" spans="1:15" x14ac:dyDescent="0.15">
      <c r="A38" s="16"/>
      <c r="B38" s="22"/>
      <c r="C38" s="21"/>
      <c r="D38" s="26"/>
      <c r="E38" s="16"/>
      <c r="F38" s="25"/>
      <c r="G38" s="21"/>
      <c r="H38" s="26" t="s">
        <v>580</v>
      </c>
      <c r="I38" s="21">
        <v>4863.5285999999987</v>
      </c>
      <c r="J38" s="25" t="s">
        <v>584</v>
      </c>
      <c r="K38" s="16"/>
      <c r="L38" s="21"/>
      <c r="M38" s="25"/>
      <c r="N38" s="21">
        <f t="shared" si="1"/>
        <v>0</v>
      </c>
      <c r="O38" s="21">
        <f t="shared" si="2"/>
        <v>47945.096000000005</v>
      </c>
    </row>
    <row r="39" spans="1:15" x14ac:dyDescent="0.15">
      <c r="A39" s="16"/>
      <c r="B39" s="22"/>
      <c r="C39" s="21"/>
      <c r="D39" s="26"/>
      <c r="E39" s="16"/>
      <c r="F39" s="25"/>
      <c r="G39" s="21"/>
      <c r="H39" s="26" t="s">
        <v>580</v>
      </c>
      <c r="I39" s="21">
        <v>2240.3013999999998</v>
      </c>
      <c r="J39" s="25" t="s">
        <v>588</v>
      </c>
      <c r="K39" s="16"/>
      <c r="L39" s="21"/>
      <c r="M39" s="25"/>
      <c r="N39" s="21">
        <f>G29+G30+G37+N38-I39-L39</f>
        <v>45704.794600000001</v>
      </c>
      <c r="O39" s="21">
        <f t="shared" si="2"/>
        <v>45704.794600000008</v>
      </c>
    </row>
    <row r="40" spans="1:15" x14ac:dyDescent="0.15">
      <c r="A40" s="16"/>
      <c r="B40" s="22"/>
      <c r="C40" s="21"/>
      <c r="D40" s="26"/>
      <c r="E40" s="16"/>
      <c r="F40" s="25"/>
      <c r="G40" s="21"/>
      <c r="H40" s="26" t="s">
        <v>581</v>
      </c>
      <c r="I40" s="21">
        <v>6382.1</v>
      </c>
      <c r="J40" s="25" t="s">
        <v>588</v>
      </c>
      <c r="K40" s="16"/>
      <c r="L40" s="21"/>
      <c r="M40" s="25"/>
      <c r="N40" s="21">
        <f t="shared" si="1"/>
        <v>39322.694600000003</v>
      </c>
      <c r="O40" s="21">
        <f t="shared" si="2"/>
        <v>39322.69460000001</v>
      </c>
    </row>
    <row r="41" spans="1:15" x14ac:dyDescent="0.15">
      <c r="A41" s="16"/>
      <c r="B41" s="22"/>
      <c r="C41" s="21"/>
      <c r="D41" s="26"/>
      <c r="E41" s="16"/>
      <c r="F41" s="25"/>
      <c r="G41" s="21"/>
      <c r="H41" s="26" t="s">
        <v>582</v>
      </c>
      <c r="I41" s="21">
        <v>3501.27</v>
      </c>
      <c r="J41" s="25" t="s">
        <v>588</v>
      </c>
      <c r="K41" s="16"/>
      <c r="L41" s="21"/>
      <c r="M41" s="16"/>
      <c r="N41" s="21">
        <f t="shared" si="1"/>
        <v>35821.424600000006</v>
      </c>
      <c r="O41" s="21">
        <f t="shared" si="2"/>
        <v>35821.424600000013</v>
      </c>
    </row>
    <row r="42" spans="1:15" x14ac:dyDescent="0.15">
      <c r="A42" s="16"/>
      <c r="B42" s="16"/>
      <c r="C42" s="21"/>
      <c r="D42" s="26" t="s">
        <v>583</v>
      </c>
      <c r="E42" s="16" t="s">
        <v>32</v>
      </c>
      <c r="F42" s="16" t="s">
        <v>585</v>
      </c>
      <c r="G42" s="21">
        <f>+'[1]0912'!$G$229</f>
        <v>15949.052</v>
      </c>
      <c r="H42" s="26" t="s">
        <v>583</v>
      </c>
      <c r="I42" s="21">
        <v>3190.2</v>
      </c>
      <c r="J42" s="25" t="s">
        <v>588</v>
      </c>
      <c r="K42" s="16"/>
      <c r="L42" s="21"/>
      <c r="M42" s="16"/>
      <c r="N42" s="21">
        <f t="shared" si="1"/>
        <v>32631.224600000005</v>
      </c>
      <c r="O42" s="21">
        <f t="shared" si="2"/>
        <v>48580.276600000012</v>
      </c>
    </row>
    <row r="43" spans="1:15" hidden="1" x14ac:dyDescent="0.15">
      <c r="A43" s="16"/>
      <c r="B43" s="16"/>
      <c r="C43" s="21"/>
      <c r="D43" s="23"/>
      <c r="E43" s="16"/>
      <c r="F43" s="25"/>
      <c r="G43" s="21"/>
      <c r="H43" s="23"/>
      <c r="I43" s="21"/>
      <c r="J43" s="16"/>
      <c r="K43" s="16"/>
      <c r="L43" s="21"/>
      <c r="M43" s="16"/>
      <c r="N43" s="21">
        <f t="shared" si="1"/>
        <v>32631.224600000005</v>
      </c>
      <c r="O43" s="21">
        <f t="shared" si="2"/>
        <v>48580.276600000012</v>
      </c>
    </row>
    <row r="44" spans="1:15" hidden="1" x14ac:dyDescent="0.15">
      <c r="A44" s="16"/>
      <c r="B44" s="16"/>
      <c r="C44" s="21"/>
      <c r="D44" s="26"/>
      <c r="E44" s="16"/>
      <c r="F44" s="25"/>
      <c r="G44" s="21"/>
      <c r="H44" s="23"/>
      <c r="I44" s="21"/>
      <c r="J44" s="16"/>
      <c r="K44" s="16"/>
      <c r="L44" s="21"/>
      <c r="M44" s="16"/>
      <c r="N44" s="21">
        <f t="shared" si="1"/>
        <v>32631.224600000005</v>
      </c>
      <c r="O44" s="21">
        <f t="shared" si="2"/>
        <v>48580.276600000012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6"/>
      <c r="I45" s="21"/>
      <c r="J45" s="16"/>
      <c r="K45" s="16"/>
      <c r="L45" s="21"/>
      <c r="M45" s="16"/>
      <c r="N45" s="21">
        <f t="shared" si="1"/>
        <v>32631.224600000005</v>
      </c>
      <c r="O45" s="21">
        <f t="shared" si="2"/>
        <v>48580.276600000012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16"/>
      <c r="N46" s="21">
        <f t="shared" si="1"/>
        <v>32631.224600000005</v>
      </c>
      <c r="O46" s="21">
        <f t="shared" si="2"/>
        <v>48580.276600000012</v>
      </c>
    </row>
    <row r="47" spans="1:15" hidden="1" x14ac:dyDescent="0.15">
      <c r="A47" s="16"/>
      <c r="B47" s="16"/>
      <c r="C47" s="21"/>
      <c r="D47" s="26"/>
      <c r="E47" s="16"/>
      <c r="F47" s="16"/>
      <c r="G47" s="21"/>
      <c r="H47" s="26"/>
      <c r="I47" s="21"/>
      <c r="J47" s="16"/>
      <c r="K47" s="16"/>
      <c r="L47" s="21"/>
      <c r="M47" s="16"/>
      <c r="N47" s="21">
        <f t="shared" si="1"/>
        <v>32631.224600000005</v>
      </c>
      <c r="O47" s="21">
        <f t="shared" si="2"/>
        <v>48580.276600000012</v>
      </c>
    </row>
    <row r="48" spans="1:15" x14ac:dyDescent="0.15">
      <c r="A48" s="30"/>
      <c r="B48" s="30"/>
      <c r="C48" s="21"/>
      <c r="D48" s="31"/>
      <c r="E48" s="30"/>
      <c r="F48" s="30"/>
      <c r="G48" s="21"/>
      <c r="H48" s="31"/>
      <c r="I48" s="21"/>
      <c r="J48" s="30"/>
      <c r="K48" s="30"/>
      <c r="L48" s="21"/>
      <c r="M48" s="30"/>
      <c r="N48" s="21">
        <f t="shared" si="1"/>
        <v>32631.224600000005</v>
      </c>
      <c r="O48" s="21">
        <f t="shared" si="2"/>
        <v>48580.276600000012</v>
      </c>
    </row>
    <row r="49" spans="1:16" x14ac:dyDescent="0.15">
      <c r="A49" s="32"/>
      <c r="B49" s="32"/>
      <c r="C49" s="33">
        <f>SUM(C7:C41)</f>
        <v>37386.777300000002</v>
      </c>
      <c r="D49" s="32"/>
      <c r="E49" s="32"/>
      <c r="F49" s="32"/>
      <c r="G49" s="33">
        <f>SUM(G7:G47)</f>
        <v>127817.876</v>
      </c>
      <c r="H49" s="34"/>
      <c r="I49" s="33">
        <f>SUM(I7:I47)</f>
        <v>106442.60670000003</v>
      </c>
      <c r="J49" s="32"/>
      <c r="K49" s="32"/>
      <c r="L49" s="33">
        <f>SUM(L9:L47)</f>
        <v>10181.77</v>
      </c>
      <c r="M49" s="32"/>
      <c r="N49" s="35"/>
      <c r="O49" s="36">
        <f>C49+G49-I49-L49</f>
        <v>48580.276599999968</v>
      </c>
      <c r="P49" s="37"/>
    </row>
    <row r="50" spans="1:16" x14ac:dyDescent="0.15">
      <c r="A50" s="38"/>
      <c r="B50" s="204"/>
      <c r="C50" s="204"/>
      <c r="D50" s="204"/>
      <c r="E50" s="39"/>
      <c r="F50" s="40"/>
      <c r="G50" s="41">
        <f>+G49-79960.075</f>
        <v>47857.801000000007</v>
      </c>
      <c r="H50" s="42"/>
      <c r="I50" s="43"/>
      <c r="J50" s="44"/>
      <c r="K50" s="45" t="s">
        <v>44</v>
      </c>
      <c r="L50" s="46">
        <f>+L49+I49</f>
        <v>116624.37670000004</v>
      </c>
      <c r="M50" s="55"/>
      <c r="N50" s="47">
        <f>+N48</f>
        <v>32631.224600000005</v>
      </c>
      <c r="O50" s="48" t="s">
        <v>588</v>
      </c>
    </row>
    <row r="51" spans="1:16" x14ac:dyDescent="0.15">
      <c r="A51" s="49"/>
      <c r="B51" s="114"/>
      <c r="C51" s="114"/>
      <c r="D51" s="114"/>
      <c r="E51" s="39"/>
      <c r="F51" s="40"/>
      <c r="G51" s="41"/>
      <c r="H51" s="42"/>
      <c r="I51" s="43"/>
      <c r="J51" s="46"/>
      <c r="K51" s="52"/>
      <c r="L51" s="46"/>
      <c r="M51" s="44"/>
      <c r="N51" s="47">
        <f>+G42</f>
        <v>15949.052</v>
      </c>
      <c r="O51" s="48" t="s">
        <v>585</v>
      </c>
    </row>
    <row r="52" spans="1:16" x14ac:dyDescent="0.15">
      <c r="A52" s="38" t="s">
        <v>584</v>
      </c>
      <c r="B52" s="115" t="s">
        <v>587</v>
      </c>
      <c r="C52" s="114"/>
      <c r="D52" s="114"/>
      <c r="E52" s="39" t="s">
        <v>45</v>
      </c>
      <c r="F52" s="40">
        <v>19271223.93</v>
      </c>
      <c r="G52" s="41" t="s">
        <v>46</v>
      </c>
      <c r="H52" s="42">
        <v>41145</v>
      </c>
      <c r="I52" s="43" t="s">
        <v>47</v>
      </c>
      <c r="J52" s="52">
        <f>+L27</f>
        <v>10181.77</v>
      </c>
      <c r="K52" s="52"/>
      <c r="L52" s="46"/>
      <c r="M52" s="44"/>
      <c r="N52" s="47"/>
      <c r="O52" s="48"/>
    </row>
    <row r="53" spans="1:16" ht="11.25" customHeight="1" x14ac:dyDescent="0.15">
      <c r="A53" s="38"/>
      <c r="B53" s="114"/>
      <c r="C53" s="114"/>
      <c r="D53" s="114"/>
      <c r="E53" s="39"/>
      <c r="F53" s="40"/>
      <c r="G53" s="41"/>
      <c r="H53" s="42"/>
      <c r="I53" s="43"/>
      <c r="J53" s="52"/>
      <c r="K53" s="52"/>
      <c r="L53" s="46"/>
      <c r="M53" s="44"/>
      <c r="N53" s="47"/>
      <c r="O53" s="48"/>
    </row>
    <row r="54" spans="1:16" x14ac:dyDescent="0.15">
      <c r="A54" s="38"/>
      <c r="B54" s="114"/>
      <c r="C54" s="114"/>
      <c r="D54" s="114"/>
      <c r="E54" s="39"/>
      <c r="F54" s="40"/>
      <c r="G54" s="41"/>
      <c r="H54" s="42"/>
      <c r="I54" s="9"/>
      <c r="J54" s="52"/>
      <c r="K54" s="52"/>
      <c r="L54" s="46"/>
      <c r="M54" s="44"/>
      <c r="N54" s="36" t="s">
        <v>48</v>
      </c>
      <c r="O54" s="53">
        <f>SUM(N50:N53)</f>
        <v>48580.276600000005</v>
      </c>
    </row>
    <row r="55" spans="1:16" x14ac:dyDescent="0.15">
      <c r="A55" s="38" t="s">
        <v>49</v>
      </c>
      <c r="B55" s="49" t="s">
        <v>8</v>
      </c>
      <c r="C55" s="101" t="s">
        <v>87</v>
      </c>
      <c r="D55" s="101" t="s">
        <v>146</v>
      </c>
      <c r="E55" s="49" t="s">
        <v>51</v>
      </c>
      <c r="F55" s="49" t="s">
        <v>52</v>
      </c>
      <c r="G55" s="40" t="s">
        <v>15</v>
      </c>
      <c r="H55" s="42"/>
      <c r="I55" s="9"/>
      <c r="J55" s="52"/>
      <c r="K55" s="44"/>
      <c r="L55" s="46"/>
      <c r="M55" s="44"/>
      <c r="N55" s="46"/>
      <c r="O55" s="46">
        <f>+O49-O54</f>
        <v>0</v>
      </c>
    </row>
    <row r="56" spans="1:16" x14ac:dyDescent="0.15">
      <c r="A56" s="38" t="s">
        <v>518</v>
      </c>
      <c r="B56" s="43">
        <v>10182</v>
      </c>
      <c r="C56" s="57">
        <v>26.037500000000001</v>
      </c>
      <c r="D56" s="58">
        <f>+B56*C56</f>
        <v>265113.82500000001</v>
      </c>
      <c r="E56" s="58">
        <f>+D56*1%</f>
        <v>2651.13825</v>
      </c>
      <c r="F56" s="58">
        <f>+E56*0.1</f>
        <v>265.11382500000002</v>
      </c>
      <c r="G56" s="59">
        <f>+E56+F56</f>
        <v>2916.2520749999999</v>
      </c>
      <c r="H56" s="42"/>
      <c r="I56" s="9"/>
      <c r="J56" s="52"/>
      <c r="K56" s="44"/>
      <c r="L56" s="46"/>
      <c r="M56" s="44"/>
      <c r="N56" s="46"/>
      <c r="O56" s="46"/>
    </row>
    <row r="57" spans="1:16" x14ac:dyDescent="0.15">
      <c r="A57" s="38"/>
      <c r="B57" s="43"/>
      <c r="C57" s="57"/>
      <c r="D57" s="58"/>
      <c r="E57" s="58"/>
      <c r="F57" s="58"/>
      <c r="G57" s="59"/>
      <c r="H57" s="42"/>
      <c r="I57" s="9"/>
      <c r="J57" s="52"/>
      <c r="K57" s="44"/>
      <c r="L57" s="46"/>
      <c r="M57" s="44"/>
      <c r="N57" s="55"/>
      <c r="O57" s="56"/>
    </row>
    <row r="58" spans="1:16" s="3" customFormat="1" x14ac:dyDescent="0.15">
      <c r="A58" s="38"/>
      <c r="B58" s="43"/>
      <c r="C58" s="57"/>
      <c r="D58" s="58"/>
      <c r="E58" s="58"/>
      <c r="F58" s="58"/>
      <c r="G58" s="59"/>
      <c r="H58" s="42"/>
      <c r="I58" s="9"/>
      <c r="J58" s="52"/>
      <c r="K58" s="60"/>
      <c r="M58" s="5"/>
      <c r="P58" s="5"/>
    </row>
    <row r="59" spans="1:16" s="3" customFormat="1" x14ac:dyDescent="0.15">
      <c r="A59" s="38"/>
      <c r="B59" s="43"/>
      <c r="C59" s="57"/>
      <c r="D59" s="58"/>
      <c r="E59" s="58"/>
      <c r="F59" s="58"/>
      <c r="G59" s="59"/>
      <c r="H59" s="42"/>
      <c r="I59" s="9"/>
      <c r="J59" s="52"/>
      <c r="K59" s="60"/>
      <c r="M59" s="5"/>
      <c r="P59" s="5"/>
    </row>
    <row r="60" spans="1:16" s="3" customFormat="1" x14ac:dyDescent="0.15">
      <c r="A60" s="38"/>
      <c r="B60" s="43"/>
      <c r="C60" s="57"/>
      <c r="D60" s="58"/>
      <c r="E60" s="58"/>
      <c r="F60" s="58"/>
      <c r="G60" s="59"/>
      <c r="H60" s="60"/>
      <c r="I60" s="9"/>
      <c r="J60" s="6"/>
      <c r="K60" s="60"/>
      <c r="M60" s="5"/>
      <c r="P60" s="5"/>
    </row>
    <row r="61" spans="1:16" s="3" customFormat="1" x14ac:dyDescent="0.15">
      <c r="A61" s="38"/>
      <c r="B61" s="43"/>
      <c r="C61" s="57"/>
      <c r="D61" s="58"/>
      <c r="E61" s="58"/>
      <c r="F61" s="58"/>
      <c r="G61" s="59"/>
      <c r="H61" s="60"/>
      <c r="I61" s="9"/>
      <c r="J61" s="6"/>
      <c r="K61" s="60"/>
      <c r="M61" s="5"/>
      <c r="P61" s="5"/>
    </row>
    <row r="62" spans="1:16" s="3" customFormat="1" x14ac:dyDescent="0.15">
      <c r="A62" s="38"/>
      <c r="B62" s="43"/>
      <c r="C62" s="57"/>
      <c r="D62" s="58"/>
      <c r="E62" s="58"/>
      <c r="F62" s="58"/>
      <c r="G62" s="59"/>
      <c r="H62" s="4"/>
      <c r="J62" s="5"/>
      <c r="K62" s="60"/>
      <c r="M62" s="5"/>
      <c r="P62" s="5"/>
    </row>
    <row r="63" spans="1:16" s="3" customFormat="1" x14ac:dyDescent="0.15">
      <c r="A63" s="38"/>
      <c r="B63" s="43"/>
      <c r="C63" s="57"/>
      <c r="D63" s="58"/>
      <c r="E63" s="58"/>
      <c r="F63" s="58"/>
      <c r="G63" s="59"/>
      <c r="H63" s="4"/>
      <c r="J63" s="5"/>
      <c r="K63" s="4"/>
      <c r="M63" s="5"/>
      <c r="P63" s="5"/>
    </row>
  </sheetData>
  <mergeCells count="7">
    <mergeCell ref="B50:D50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61"/>
  <sheetViews>
    <sheetView zoomScale="130" zoomScaleNormal="130" workbookViewId="0">
      <pane ySplit="6" topLeftCell="A22" activePane="bottomLeft" state="frozen"/>
      <selection pane="bottomLeft" activeCell="A50" sqref="A50:J57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550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518</v>
      </c>
      <c r="B7" s="17"/>
      <c r="C7" s="18">
        <v>28463.543299999983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28463.543299999983</v>
      </c>
      <c r="O7" s="18">
        <f>+C47</f>
        <v>60441.132299999983</v>
      </c>
    </row>
    <row r="8" spans="1:15" x14ac:dyDescent="0.15">
      <c r="A8" s="16" t="s">
        <v>519</v>
      </c>
      <c r="B8" s="22"/>
      <c r="C8" s="21">
        <v>31977.589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28463.543299999983</v>
      </c>
      <c r="O8" s="21">
        <f t="shared" ref="O8:O9" si="0">O7+G8-I8-L8</f>
        <v>60441.132299999983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28463.543299999983</v>
      </c>
      <c r="O9" s="21">
        <f t="shared" si="0"/>
        <v>60441.132299999983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520</v>
      </c>
      <c r="I10" s="21"/>
      <c r="J10" s="16"/>
      <c r="K10" s="16" t="s">
        <v>549</v>
      </c>
      <c r="L10" s="21">
        <v>7804.75</v>
      </c>
      <c r="M10" s="27" t="s">
        <v>518</v>
      </c>
      <c r="N10" s="21">
        <f t="shared" ref="N10:N46" si="2">+N9-I10-L10</f>
        <v>20658.793299999983</v>
      </c>
      <c r="O10" s="21">
        <f t="shared" ref="O10:O46" si="3">O9+G10-I10-L10</f>
        <v>52636.382299999983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521</v>
      </c>
      <c r="I11" s="21">
        <v>1333.14</v>
      </c>
      <c r="J11" s="16" t="s">
        <v>518</v>
      </c>
      <c r="K11" s="16"/>
      <c r="L11" s="21"/>
      <c r="M11" s="16"/>
      <c r="N11" s="21">
        <f t="shared" si="2"/>
        <v>19325.653299999984</v>
      </c>
      <c r="O11" s="21">
        <f t="shared" si="3"/>
        <v>51303.242299999984</v>
      </c>
    </row>
    <row r="12" spans="1:15" x14ac:dyDescent="0.15">
      <c r="A12" s="16"/>
      <c r="B12" s="22"/>
      <c r="C12" s="21"/>
      <c r="D12" s="23" t="s">
        <v>545</v>
      </c>
      <c r="E12" s="16" t="s">
        <v>32</v>
      </c>
      <c r="F12" s="25" t="s">
        <v>546</v>
      </c>
      <c r="G12" s="21">
        <v>15990.915999999999</v>
      </c>
      <c r="H12" s="23" t="s">
        <v>545</v>
      </c>
      <c r="I12" s="21"/>
      <c r="J12" s="16"/>
      <c r="K12" s="16"/>
      <c r="L12" s="21"/>
      <c r="M12" s="16"/>
      <c r="N12" s="21">
        <f t="shared" ref="N12:N14" si="4">+N11-I12-L12</f>
        <v>19325.653299999984</v>
      </c>
      <c r="O12" s="21">
        <f t="shared" ref="O12:O14" si="5">O11+G12-I12-L12</f>
        <v>67294.158299999981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522</v>
      </c>
      <c r="I13" s="21">
        <v>1668.53</v>
      </c>
      <c r="J13" s="16" t="s">
        <v>518</v>
      </c>
      <c r="K13" s="16"/>
      <c r="L13" s="21"/>
      <c r="M13" s="16"/>
      <c r="N13" s="21">
        <f t="shared" si="4"/>
        <v>17657.123299999985</v>
      </c>
      <c r="O13" s="21">
        <f t="shared" si="5"/>
        <v>65625.628299999982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523</v>
      </c>
      <c r="I14" s="21">
        <v>1561.62</v>
      </c>
      <c r="J14" s="16" t="s">
        <v>518</v>
      </c>
      <c r="K14" s="16" t="s">
        <v>549</v>
      </c>
      <c r="L14" s="21">
        <v>9239.18</v>
      </c>
      <c r="M14" s="16" t="s">
        <v>518</v>
      </c>
      <c r="N14" s="21">
        <f t="shared" si="4"/>
        <v>6856.3232999999855</v>
      </c>
      <c r="O14" s="21">
        <f t="shared" si="5"/>
        <v>54824.828299999979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524</v>
      </c>
      <c r="I15" s="21">
        <v>1556.42</v>
      </c>
      <c r="J15" s="25" t="s">
        <v>518</v>
      </c>
      <c r="K15" s="16" t="s">
        <v>549</v>
      </c>
      <c r="L15" s="21">
        <v>5299.9032999999854</v>
      </c>
      <c r="M15" s="16" t="s">
        <v>518</v>
      </c>
      <c r="N15" s="21">
        <f t="shared" si="2"/>
        <v>0</v>
      </c>
      <c r="O15" s="21">
        <f t="shared" si="3"/>
        <v>47968.504999999997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524</v>
      </c>
      <c r="I16" s="21"/>
      <c r="J16" s="25"/>
      <c r="K16" s="16" t="s">
        <v>549</v>
      </c>
      <c r="L16" s="21">
        <v>1756.39670000001</v>
      </c>
      <c r="M16" s="16" t="s">
        <v>519</v>
      </c>
      <c r="N16" s="21">
        <f>C8+N15-I16-L16</f>
        <v>30221.192299999992</v>
      </c>
      <c r="O16" s="21">
        <f t="shared" si="3"/>
        <v>46212.108299999985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525</v>
      </c>
      <c r="I17" s="21">
        <v>65.2</v>
      </c>
      <c r="J17" s="16" t="s">
        <v>519</v>
      </c>
      <c r="K17" s="16" t="s">
        <v>549</v>
      </c>
      <c r="L17" s="21">
        <v>9154.64</v>
      </c>
      <c r="M17" s="16" t="s">
        <v>519</v>
      </c>
      <c r="N17" s="21">
        <f t="shared" si="2"/>
        <v>21001.352299999991</v>
      </c>
      <c r="O17" s="21">
        <f t="shared" si="3"/>
        <v>36992.268299999989</v>
      </c>
    </row>
    <row r="18" spans="1:15" x14ac:dyDescent="0.15">
      <c r="A18" s="16"/>
      <c r="B18" s="22"/>
      <c r="C18" s="21"/>
      <c r="D18" s="26" t="s">
        <v>526</v>
      </c>
      <c r="E18" s="16" t="s">
        <v>32</v>
      </c>
      <c r="F18" s="25" t="s">
        <v>547</v>
      </c>
      <c r="G18" s="21">
        <v>16008.328</v>
      </c>
      <c r="H18" s="26" t="s">
        <v>526</v>
      </c>
      <c r="I18" s="21">
        <v>7377.91</v>
      </c>
      <c r="J18" s="16" t="s">
        <v>519</v>
      </c>
      <c r="K18" s="16"/>
      <c r="L18" s="21"/>
      <c r="M18" s="16"/>
      <c r="N18" s="21">
        <f t="shared" si="2"/>
        <v>13623.442299999992</v>
      </c>
      <c r="O18" s="21">
        <f t="shared" si="3"/>
        <v>45622.686299999987</v>
      </c>
    </row>
    <row r="19" spans="1:15" x14ac:dyDescent="0.15">
      <c r="A19" s="16"/>
      <c r="B19" s="22"/>
      <c r="C19" s="21"/>
      <c r="D19" s="26" t="s">
        <v>527</v>
      </c>
      <c r="E19" s="16" t="s">
        <v>32</v>
      </c>
      <c r="F19" s="25" t="s">
        <v>547</v>
      </c>
      <c r="G19" s="21">
        <v>15945.617</v>
      </c>
      <c r="H19" s="26" t="s">
        <v>527</v>
      </c>
      <c r="I19" s="21"/>
      <c r="J19" s="16"/>
      <c r="K19" s="16" t="s">
        <v>549</v>
      </c>
      <c r="L19" s="21">
        <v>6895.68</v>
      </c>
      <c r="M19" s="16" t="s">
        <v>519</v>
      </c>
      <c r="N19" s="21">
        <f t="shared" si="2"/>
        <v>6727.7622999999912</v>
      </c>
      <c r="O19" s="21">
        <f t="shared" si="3"/>
        <v>54672.623299999985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528</v>
      </c>
      <c r="I20" s="21">
        <v>4200.74</v>
      </c>
      <c r="J20" s="16" t="s">
        <v>519</v>
      </c>
      <c r="K20" s="16"/>
      <c r="L20" s="21"/>
      <c r="M20" s="16"/>
      <c r="N20" s="21">
        <f t="shared" si="2"/>
        <v>2527.0222999999914</v>
      </c>
      <c r="O20" s="21">
        <f t="shared" si="3"/>
        <v>50471.883299999987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529</v>
      </c>
      <c r="I21" s="21">
        <v>1352.8400000000001</v>
      </c>
      <c r="J21" s="16" t="s">
        <v>519</v>
      </c>
      <c r="K21" s="16"/>
      <c r="L21" s="21"/>
      <c r="M21" s="25"/>
      <c r="N21" s="21">
        <f t="shared" si="2"/>
        <v>1174.1822999999913</v>
      </c>
      <c r="O21" s="21">
        <f t="shared" si="3"/>
        <v>49119.04329999999</v>
      </c>
    </row>
    <row r="22" spans="1:15" x14ac:dyDescent="0.15">
      <c r="A22" s="16"/>
      <c r="B22" s="22"/>
      <c r="C22" s="21"/>
      <c r="D22" s="26" t="s">
        <v>530</v>
      </c>
      <c r="E22" s="16" t="s">
        <v>32</v>
      </c>
      <c r="F22" s="25" t="s">
        <v>547</v>
      </c>
      <c r="G22" s="21">
        <v>16027.556</v>
      </c>
      <c r="H22" s="26" t="s">
        <v>530</v>
      </c>
      <c r="I22" s="21">
        <v>1174.1822999999913</v>
      </c>
      <c r="J22" s="16" t="s">
        <v>519</v>
      </c>
      <c r="K22" s="16"/>
      <c r="L22" s="21"/>
      <c r="M22" s="25"/>
      <c r="N22" s="21">
        <f t="shared" si="2"/>
        <v>0</v>
      </c>
      <c r="O22" s="21">
        <f t="shared" si="3"/>
        <v>63972.416999999994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530</v>
      </c>
      <c r="I23" s="21">
        <v>2866.2277000000099</v>
      </c>
      <c r="J23" s="16" t="s">
        <v>546</v>
      </c>
      <c r="K23" s="16"/>
      <c r="L23" s="21"/>
      <c r="M23" s="25"/>
      <c r="N23" s="21">
        <f>G12+N22-I23-L23</f>
        <v>13124.688299999989</v>
      </c>
      <c r="O23" s="21">
        <f t="shared" si="3"/>
        <v>61106.189299999984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531</v>
      </c>
      <c r="I24" s="21">
        <v>2250.2600000000002</v>
      </c>
      <c r="J24" s="16" t="s">
        <v>546</v>
      </c>
      <c r="K24" s="16"/>
      <c r="L24" s="21"/>
      <c r="M24" s="25"/>
      <c r="N24" s="21">
        <f t="shared" si="2"/>
        <v>10874.428299999989</v>
      </c>
      <c r="O24" s="21">
        <f t="shared" si="3"/>
        <v>58855.929299999982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532</v>
      </c>
      <c r="I25" s="21">
        <v>2248.8000000000002</v>
      </c>
      <c r="J25" s="16" t="s">
        <v>546</v>
      </c>
      <c r="K25" s="16"/>
      <c r="L25" s="21"/>
      <c r="M25" s="25"/>
      <c r="N25" s="21">
        <f t="shared" si="2"/>
        <v>8625.6282999999894</v>
      </c>
      <c r="O25" s="21">
        <f t="shared" si="3"/>
        <v>56607.129299999979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533</v>
      </c>
      <c r="I26" s="21">
        <v>3550.3999999999996</v>
      </c>
      <c r="J26" s="16" t="s">
        <v>546</v>
      </c>
      <c r="K26" s="16"/>
      <c r="L26" s="21"/>
      <c r="M26" s="16"/>
      <c r="N26" s="21">
        <f t="shared" si="2"/>
        <v>5075.2282999999898</v>
      </c>
      <c r="O26" s="21">
        <f t="shared" si="3"/>
        <v>53056.729299999977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534</v>
      </c>
      <c r="I27" s="21">
        <v>2341.91</v>
      </c>
      <c r="J27" s="16" t="s">
        <v>546</v>
      </c>
      <c r="K27" s="16"/>
      <c r="L27" s="21"/>
      <c r="M27" s="16"/>
      <c r="N27" s="21">
        <f t="shared" si="2"/>
        <v>2733.3182999999899</v>
      </c>
      <c r="O27" s="21">
        <f t="shared" si="3"/>
        <v>50714.819299999974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3" t="s">
        <v>535</v>
      </c>
      <c r="I28" s="21">
        <v>1734.12</v>
      </c>
      <c r="J28" s="16" t="s">
        <v>546</v>
      </c>
      <c r="K28" s="16"/>
      <c r="L28" s="21"/>
      <c r="M28" s="25"/>
      <c r="N28" s="21">
        <f t="shared" si="2"/>
        <v>999.19829999999001</v>
      </c>
      <c r="O28" s="21">
        <f t="shared" si="3"/>
        <v>48980.699299999971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536</v>
      </c>
      <c r="I29" s="21">
        <v>690</v>
      </c>
      <c r="J29" s="16" t="s">
        <v>546</v>
      </c>
      <c r="K29" s="16"/>
      <c r="L29" s="21"/>
      <c r="M29" s="25"/>
      <c r="N29" s="21">
        <f t="shared" si="2"/>
        <v>309.19829999999001</v>
      </c>
      <c r="O29" s="21">
        <f t="shared" si="3"/>
        <v>48290.699299999971</v>
      </c>
    </row>
    <row r="30" spans="1:15" x14ac:dyDescent="0.15">
      <c r="A30" s="16"/>
      <c r="B30" s="22"/>
      <c r="C30" s="21"/>
      <c r="D30" s="26" t="s">
        <v>537</v>
      </c>
      <c r="E30" s="16" t="s">
        <v>32</v>
      </c>
      <c r="F30" s="25" t="s">
        <v>548</v>
      </c>
      <c r="G30" s="21">
        <v>15987.657999999999</v>
      </c>
      <c r="H30" s="26" t="s">
        <v>537</v>
      </c>
      <c r="I30" s="21">
        <v>309.19829999999001</v>
      </c>
      <c r="J30" s="16" t="s">
        <v>546</v>
      </c>
      <c r="K30" s="16"/>
      <c r="L30" s="21"/>
      <c r="M30" s="25"/>
      <c r="N30" s="21">
        <f t="shared" si="2"/>
        <v>0</v>
      </c>
      <c r="O30" s="21">
        <f t="shared" si="3"/>
        <v>63969.158999999985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537</v>
      </c>
      <c r="I31" s="21">
        <v>3013.1417000000101</v>
      </c>
      <c r="J31" s="16" t="s">
        <v>547</v>
      </c>
      <c r="K31" s="16"/>
      <c r="L31" s="21"/>
      <c r="M31" s="25"/>
      <c r="N31" s="21">
        <f>G18+G19+G22+N30-I31-L31</f>
        <v>44968.359299999996</v>
      </c>
      <c r="O31" s="21">
        <f t="shared" ref="O31:O33" si="6">O30+G31-I31-L31</f>
        <v>60956.017299999978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538</v>
      </c>
      <c r="I32" s="21">
        <v>1334.35</v>
      </c>
      <c r="J32" s="16" t="s">
        <v>547</v>
      </c>
      <c r="K32" s="16"/>
      <c r="L32" s="21"/>
      <c r="M32" s="25"/>
      <c r="N32" s="21">
        <f t="shared" ref="N32:N33" si="7">+N31-I32-L32</f>
        <v>43634.009299999998</v>
      </c>
      <c r="O32" s="21">
        <f t="shared" si="6"/>
        <v>59621.667299999979</v>
      </c>
    </row>
    <row r="33" spans="1:16" x14ac:dyDescent="0.15">
      <c r="A33" s="16"/>
      <c r="B33" s="22"/>
      <c r="C33" s="21"/>
      <c r="D33" s="26"/>
      <c r="E33" s="16"/>
      <c r="F33" s="25"/>
      <c r="G33" s="21"/>
      <c r="H33" s="23" t="s">
        <v>539</v>
      </c>
      <c r="I33" s="21">
        <v>901.64</v>
      </c>
      <c r="J33" s="16" t="s">
        <v>547</v>
      </c>
      <c r="K33" s="16"/>
      <c r="L33" s="21"/>
      <c r="M33" s="25"/>
      <c r="N33" s="21">
        <f t="shared" si="7"/>
        <v>42732.369299999998</v>
      </c>
      <c r="O33" s="21">
        <f t="shared" si="6"/>
        <v>58720.02729999998</v>
      </c>
    </row>
    <row r="34" spans="1:16" x14ac:dyDescent="0.15">
      <c r="A34" s="16"/>
      <c r="B34" s="22"/>
      <c r="C34" s="21"/>
      <c r="D34" s="26"/>
      <c r="E34" s="16"/>
      <c r="F34" s="25"/>
      <c r="G34" s="21"/>
      <c r="H34" s="26" t="s">
        <v>540</v>
      </c>
      <c r="I34" s="21">
        <v>6192.5499999999993</v>
      </c>
      <c r="J34" s="16" t="s">
        <v>547</v>
      </c>
      <c r="K34" s="16"/>
      <c r="L34" s="21"/>
      <c r="M34" s="25"/>
      <c r="N34" s="21">
        <f t="shared" si="2"/>
        <v>36539.819300000003</v>
      </c>
      <c r="O34" s="21">
        <f t="shared" si="3"/>
        <v>52527.477299999984</v>
      </c>
    </row>
    <row r="35" spans="1:16" x14ac:dyDescent="0.15">
      <c r="A35" s="16"/>
      <c r="B35" s="22"/>
      <c r="C35" s="21"/>
      <c r="D35" s="26"/>
      <c r="E35" s="16"/>
      <c r="F35" s="25"/>
      <c r="G35" s="21"/>
      <c r="H35" s="26" t="s">
        <v>541</v>
      </c>
      <c r="I35" s="21">
        <v>3448.49</v>
      </c>
      <c r="J35" s="16" t="s">
        <v>547</v>
      </c>
      <c r="K35" s="16"/>
      <c r="L35" s="21"/>
      <c r="M35" s="25"/>
      <c r="N35" s="21">
        <f t="shared" si="2"/>
        <v>33091.329300000005</v>
      </c>
      <c r="O35" s="21">
        <f t="shared" si="3"/>
        <v>49078.987299999986</v>
      </c>
    </row>
    <row r="36" spans="1:16" x14ac:dyDescent="0.15">
      <c r="A36" s="16"/>
      <c r="B36" s="22"/>
      <c r="C36" s="21"/>
      <c r="D36" s="26"/>
      <c r="E36" s="16"/>
      <c r="F36" s="25"/>
      <c r="G36" s="21"/>
      <c r="H36" s="26" t="s">
        <v>542</v>
      </c>
      <c r="I36" s="21">
        <v>4388.95</v>
      </c>
      <c r="J36" s="16" t="s">
        <v>547</v>
      </c>
      <c r="K36" s="16"/>
      <c r="L36" s="21"/>
      <c r="M36" s="25"/>
      <c r="N36" s="21">
        <f t="shared" si="2"/>
        <v>28702.379300000004</v>
      </c>
      <c r="O36" s="21">
        <f t="shared" si="3"/>
        <v>44690.037299999989</v>
      </c>
    </row>
    <row r="37" spans="1:16" x14ac:dyDescent="0.15">
      <c r="A37" s="16"/>
      <c r="B37" s="22"/>
      <c r="C37" s="21"/>
      <c r="D37" s="23"/>
      <c r="E37" s="16"/>
      <c r="F37" s="25"/>
      <c r="G37" s="21"/>
      <c r="H37" s="26" t="s">
        <v>543</v>
      </c>
      <c r="I37" s="21">
        <v>2022.8500000000001</v>
      </c>
      <c r="J37" s="16" t="s">
        <v>547</v>
      </c>
      <c r="K37" s="16"/>
      <c r="L37" s="21"/>
      <c r="M37" s="25"/>
      <c r="N37" s="21">
        <f t="shared" si="2"/>
        <v>26679.529300000006</v>
      </c>
      <c r="O37" s="21">
        <f t="shared" si="3"/>
        <v>42667.187299999991</v>
      </c>
    </row>
    <row r="38" spans="1:16" x14ac:dyDescent="0.15">
      <c r="A38" s="16"/>
      <c r="B38" s="22"/>
      <c r="C38" s="21"/>
      <c r="D38" s="26"/>
      <c r="E38" s="16"/>
      <c r="F38" s="25"/>
      <c r="G38" s="21"/>
      <c r="H38" s="26" t="s">
        <v>544</v>
      </c>
      <c r="I38" s="21">
        <v>5280.41</v>
      </c>
      <c r="J38" s="16" t="s">
        <v>547</v>
      </c>
      <c r="K38" s="16"/>
      <c r="L38" s="21"/>
      <c r="M38" s="16"/>
      <c r="N38" s="21">
        <f t="shared" si="2"/>
        <v>21399.119300000006</v>
      </c>
      <c r="O38" s="21">
        <f t="shared" si="3"/>
        <v>37386.777299999987</v>
      </c>
    </row>
    <row r="39" spans="1:16" hidden="1" x14ac:dyDescent="0.15">
      <c r="A39" s="16"/>
      <c r="B39" s="22"/>
      <c r="C39" s="21"/>
      <c r="D39" s="26"/>
      <c r="E39" s="16"/>
      <c r="F39" s="16"/>
      <c r="G39" s="21"/>
      <c r="H39" s="26"/>
      <c r="I39" s="21"/>
      <c r="J39" s="16"/>
      <c r="K39" s="16"/>
      <c r="L39" s="21"/>
      <c r="M39" s="16"/>
      <c r="N39" s="21">
        <f t="shared" si="2"/>
        <v>21399.119300000006</v>
      </c>
      <c r="O39" s="21">
        <f t="shared" si="3"/>
        <v>37386.777299999987</v>
      </c>
    </row>
    <row r="40" spans="1:16" hidden="1" x14ac:dyDescent="0.15">
      <c r="A40" s="16"/>
      <c r="B40" s="16"/>
      <c r="C40" s="21"/>
      <c r="D40" s="23"/>
      <c r="E40" s="16"/>
      <c r="F40" s="25"/>
      <c r="G40" s="21"/>
      <c r="H40" s="23"/>
      <c r="I40" s="21"/>
      <c r="J40" s="16"/>
      <c r="K40" s="16"/>
      <c r="L40" s="21"/>
      <c r="M40" s="16"/>
      <c r="N40" s="21">
        <f t="shared" si="2"/>
        <v>21399.119300000006</v>
      </c>
      <c r="O40" s="21">
        <f t="shared" si="3"/>
        <v>37386.777299999987</v>
      </c>
    </row>
    <row r="41" spans="1:16" hidden="1" x14ac:dyDescent="0.15">
      <c r="A41" s="16"/>
      <c r="B41" s="16"/>
      <c r="C41" s="21"/>
      <c r="D41" s="26"/>
      <c r="E41" s="16"/>
      <c r="F41" s="25"/>
      <c r="G41" s="21"/>
      <c r="H41" s="23"/>
      <c r="I41" s="21"/>
      <c r="J41" s="16"/>
      <c r="K41" s="16"/>
      <c r="L41" s="21"/>
      <c r="M41" s="16"/>
      <c r="N41" s="21">
        <f t="shared" si="2"/>
        <v>21399.119300000006</v>
      </c>
      <c r="O41" s="21">
        <f t="shared" si="3"/>
        <v>37386.777299999987</v>
      </c>
    </row>
    <row r="42" spans="1:16" hidden="1" x14ac:dyDescent="0.15">
      <c r="A42" s="16"/>
      <c r="B42" s="16"/>
      <c r="C42" s="21"/>
      <c r="D42" s="26"/>
      <c r="E42" s="16"/>
      <c r="F42" s="25"/>
      <c r="G42" s="21"/>
      <c r="H42" s="23"/>
      <c r="I42" s="21"/>
      <c r="J42" s="16"/>
      <c r="K42" s="16"/>
      <c r="L42" s="21"/>
      <c r="M42" s="16"/>
      <c r="N42" s="21">
        <f t="shared" si="2"/>
        <v>21399.119300000006</v>
      </c>
      <c r="O42" s="21">
        <f t="shared" si="3"/>
        <v>37386.777299999987</v>
      </c>
    </row>
    <row r="43" spans="1:16" hidden="1" x14ac:dyDescent="0.15">
      <c r="A43" s="16"/>
      <c r="B43" s="16"/>
      <c r="C43" s="21"/>
      <c r="D43" s="26"/>
      <c r="E43" s="16"/>
      <c r="F43" s="25"/>
      <c r="G43" s="21"/>
      <c r="H43" s="26"/>
      <c r="I43" s="21"/>
      <c r="J43" s="16"/>
      <c r="K43" s="16"/>
      <c r="L43" s="21"/>
      <c r="M43" s="16"/>
      <c r="N43" s="21">
        <f t="shared" si="2"/>
        <v>21399.119300000006</v>
      </c>
      <c r="O43" s="21">
        <f t="shared" si="3"/>
        <v>37386.777299999987</v>
      </c>
    </row>
    <row r="44" spans="1:16" hidden="1" x14ac:dyDescent="0.15">
      <c r="A44" s="16"/>
      <c r="B44" s="16"/>
      <c r="C44" s="21"/>
      <c r="D44" s="26"/>
      <c r="E44" s="16"/>
      <c r="F44" s="25"/>
      <c r="G44" s="21"/>
      <c r="H44" s="26"/>
      <c r="I44" s="21"/>
      <c r="J44" s="16"/>
      <c r="K44" s="16"/>
      <c r="L44" s="21"/>
      <c r="M44" s="16"/>
      <c r="N44" s="21">
        <f t="shared" si="2"/>
        <v>21399.119300000006</v>
      </c>
      <c r="O44" s="21">
        <f t="shared" si="3"/>
        <v>37386.777299999987</v>
      </c>
    </row>
    <row r="45" spans="1:16" hidden="1" x14ac:dyDescent="0.15">
      <c r="A45" s="16"/>
      <c r="B45" s="16"/>
      <c r="C45" s="21"/>
      <c r="D45" s="26"/>
      <c r="E45" s="16"/>
      <c r="F45" s="16"/>
      <c r="G45" s="21"/>
      <c r="H45" s="26"/>
      <c r="I45" s="21"/>
      <c r="J45" s="16"/>
      <c r="K45" s="16"/>
      <c r="L45" s="21"/>
      <c r="M45" s="16"/>
      <c r="N45" s="21">
        <f t="shared" si="2"/>
        <v>21399.119300000006</v>
      </c>
      <c r="O45" s="21">
        <f t="shared" si="3"/>
        <v>37386.777299999987</v>
      </c>
    </row>
    <row r="46" spans="1:16" x14ac:dyDescent="0.15">
      <c r="A46" s="30"/>
      <c r="B46" s="30"/>
      <c r="C46" s="21"/>
      <c r="D46" s="31"/>
      <c r="E46" s="30"/>
      <c r="F46" s="30"/>
      <c r="G46" s="21"/>
      <c r="H46" s="31"/>
      <c r="I46" s="21"/>
      <c r="J46" s="30"/>
      <c r="K46" s="30"/>
      <c r="L46" s="21"/>
      <c r="M46" s="30"/>
      <c r="N46" s="21">
        <f t="shared" si="2"/>
        <v>21399.119300000006</v>
      </c>
      <c r="O46" s="21">
        <f t="shared" si="3"/>
        <v>37386.777299999987</v>
      </c>
    </row>
    <row r="47" spans="1:16" x14ac:dyDescent="0.15">
      <c r="A47" s="32"/>
      <c r="B47" s="32"/>
      <c r="C47" s="33">
        <f>SUM(C7:C39)</f>
        <v>60441.132299999983</v>
      </c>
      <c r="D47" s="32"/>
      <c r="E47" s="32"/>
      <c r="F47" s="32"/>
      <c r="G47" s="33">
        <f>SUM(G7:G45)</f>
        <v>79960.074999999997</v>
      </c>
      <c r="H47" s="34"/>
      <c r="I47" s="33">
        <f>SUM(I7:I45)</f>
        <v>62863.87999999999</v>
      </c>
      <c r="J47" s="32"/>
      <c r="K47" s="32"/>
      <c r="L47" s="33">
        <f>SUM(L9:L45)</f>
        <v>40150.549999999996</v>
      </c>
      <c r="M47" s="32"/>
      <c r="N47" s="35"/>
      <c r="O47" s="36">
        <f>C47+G47-I47-L47</f>
        <v>37386.777299999994</v>
      </c>
      <c r="P47" s="37"/>
    </row>
    <row r="48" spans="1:16" x14ac:dyDescent="0.15">
      <c r="A48" s="38"/>
      <c r="B48" s="204"/>
      <c r="C48" s="204"/>
      <c r="D48" s="204"/>
      <c r="E48" s="39"/>
      <c r="F48" s="40"/>
      <c r="G48" s="41">
        <f>+G47-79960.075</f>
        <v>0</v>
      </c>
      <c r="H48" s="42"/>
      <c r="I48" s="43"/>
      <c r="J48" s="44"/>
      <c r="K48" s="45" t="s">
        <v>44</v>
      </c>
      <c r="L48" s="46">
        <f>+L47+I47</f>
        <v>103014.43</v>
      </c>
      <c r="M48" s="55"/>
      <c r="N48" s="47">
        <f>+N46</f>
        <v>21399.119300000006</v>
      </c>
      <c r="O48" s="48" t="s">
        <v>547</v>
      </c>
    </row>
    <row r="49" spans="1:16" x14ac:dyDescent="0.15">
      <c r="A49" s="49"/>
      <c r="B49" s="111"/>
      <c r="C49" s="111"/>
      <c r="D49" s="111"/>
      <c r="E49" s="39"/>
      <c r="F49" s="40"/>
      <c r="G49" s="41"/>
      <c r="H49" s="42"/>
      <c r="I49" s="43"/>
      <c r="J49" s="46"/>
      <c r="K49" s="52"/>
      <c r="L49" s="46"/>
      <c r="M49" s="44"/>
      <c r="N49" s="47">
        <f>+G30</f>
        <v>15987.657999999999</v>
      </c>
      <c r="O49" s="48" t="s">
        <v>548</v>
      </c>
    </row>
    <row r="50" spans="1:16" x14ac:dyDescent="0.15">
      <c r="A50" s="38" t="s">
        <v>518</v>
      </c>
      <c r="B50" s="113" t="s">
        <v>551</v>
      </c>
      <c r="C50" s="111"/>
      <c r="D50" s="111"/>
      <c r="E50" s="39" t="s">
        <v>45</v>
      </c>
      <c r="F50" s="40">
        <v>29373803.949999999</v>
      </c>
      <c r="G50" s="41" t="s">
        <v>46</v>
      </c>
      <c r="H50" s="42">
        <v>41085</v>
      </c>
      <c r="I50" s="43" t="s">
        <v>47</v>
      </c>
      <c r="J50" s="52">
        <f>SUM(L10:L15)</f>
        <v>22343.833299999984</v>
      </c>
      <c r="K50" s="52"/>
      <c r="L50" s="46"/>
      <c r="M50" s="44"/>
      <c r="N50" s="47"/>
      <c r="O50" s="48"/>
    </row>
    <row r="51" spans="1:16" ht="11.25" customHeight="1" x14ac:dyDescent="0.15">
      <c r="A51" s="38" t="s">
        <v>519</v>
      </c>
      <c r="B51" s="113" t="s">
        <v>552</v>
      </c>
      <c r="C51" s="111"/>
      <c r="D51" s="111"/>
      <c r="E51" s="39" t="s">
        <v>45</v>
      </c>
      <c r="F51" s="40">
        <v>42303268.020000003</v>
      </c>
      <c r="G51" s="41" t="s">
        <v>46</v>
      </c>
      <c r="H51" s="42">
        <v>41101</v>
      </c>
      <c r="I51" s="43" t="s">
        <v>47</v>
      </c>
      <c r="J51" s="52">
        <f>SUM(L16:L19)</f>
        <v>17806.716700000012</v>
      </c>
      <c r="K51" s="52"/>
      <c r="L51" s="46"/>
      <c r="M51" s="44"/>
      <c r="N51" s="47"/>
      <c r="O51" s="48"/>
    </row>
    <row r="52" spans="1:16" ht="12" thickBot="1" x14ac:dyDescent="0.2">
      <c r="A52" s="38"/>
      <c r="B52" s="111"/>
      <c r="C52" s="111"/>
      <c r="D52" s="111"/>
      <c r="E52" s="39"/>
      <c r="F52" s="40"/>
      <c r="G52" s="41"/>
      <c r="H52" s="42"/>
      <c r="I52" s="9"/>
      <c r="J52" s="62">
        <f>SUM(J50:J51)</f>
        <v>40150.549999999996</v>
      </c>
      <c r="K52" s="52"/>
      <c r="L52" s="46"/>
      <c r="M52" s="44"/>
      <c r="N52" s="36" t="s">
        <v>48</v>
      </c>
      <c r="O52" s="53">
        <f>SUM(N48:N51)</f>
        <v>37386.777300000002</v>
      </c>
    </row>
    <row r="53" spans="1:16" ht="12" thickTop="1" x14ac:dyDescent="0.15">
      <c r="A53" s="38"/>
      <c r="B53" s="111"/>
      <c r="C53" s="111"/>
      <c r="D53" s="111"/>
      <c r="E53" s="39"/>
      <c r="F53" s="40"/>
      <c r="G53" s="41"/>
      <c r="H53" s="42"/>
      <c r="I53" s="9"/>
      <c r="J53" s="52"/>
      <c r="K53" s="44"/>
      <c r="L53" s="46"/>
      <c r="M53" s="44"/>
      <c r="N53" s="46"/>
      <c r="O53" s="46">
        <f>+O47-O52</f>
        <v>0</v>
      </c>
    </row>
    <row r="54" spans="1:16" x14ac:dyDescent="0.15">
      <c r="A54" s="38" t="s">
        <v>49</v>
      </c>
      <c r="B54" s="49" t="s">
        <v>8</v>
      </c>
      <c r="C54" s="101" t="s">
        <v>87</v>
      </c>
      <c r="D54" s="101" t="s">
        <v>146</v>
      </c>
      <c r="E54" s="49" t="s">
        <v>51</v>
      </c>
      <c r="F54" s="49" t="s">
        <v>52</v>
      </c>
      <c r="G54" s="40" t="s">
        <v>15</v>
      </c>
      <c r="H54" s="42"/>
      <c r="I54" s="9"/>
      <c r="J54" s="52"/>
      <c r="K54" s="44"/>
      <c r="L54" s="46"/>
      <c r="M54" s="44"/>
      <c r="N54" s="46"/>
      <c r="O54" s="46"/>
    </row>
    <row r="55" spans="1:16" x14ac:dyDescent="0.15">
      <c r="A55" s="38" t="s">
        <v>518</v>
      </c>
      <c r="B55" s="43">
        <v>22344</v>
      </c>
      <c r="C55" s="57">
        <v>22.463200000000001</v>
      </c>
      <c r="D55" s="58">
        <f>+B55*C55</f>
        <v>501917.74080000003</v>
      </c>
      <c r="E55" s="58">
        <f>+D55*1%</f>
        <v>5019.1774080000005</v>
      </c>
      <c r="F55" s="58">
        <f>+E55*0.1</f>
        <v>501.91774080000005</v>
      </c>
      <c r="G55" s="59">
        <f>+E55+F55</f>
        <v>5521.095148800001</v>
      </c>
      <c r="H55" s="42"/>
      <c r="I55" s="9"/>
      <c r="J55" s="52"/>
      <c r="K55" s="44"/>
      <c r="L55" s="46"/>
      <c r="M55" s="44"/>
      <c r="N55" s="55"/>
      <c r="O55" s="56"/>
    </row>
    <row r="56" spans="1:16" s="3" customFormat="1" x14ac:dyDescent="0.15">
      <c r="A56" s="38" t="s">
        <v>519</v>
      </c>
      <c r="B56" s="43">
        <v>17807</v>
      </c>
      <c r="C56" s="57">
        <v>22.4832</v>
      </c>
      <c r="D56" s="58">
        <f>+B56*C56</f>
        <v>400358.34240000002</v>
      </c>
      <c r="E56" s="58">
        <f>+D56*1%</f>
        <v>4003.5834240000004</v>
      </c>
      <c r="F56" s="58">
        <f>+E56*0.1</f>
        <v>400.35834240000008</v>
      </c>
      <c r="G56" s="59">
        <f>+E56+F56</f>
        <v>4403.9417664000002</v>
      </c>
      <c r="H56" s="42"/>
      <c r="I56" s="9"/>
      <c r="J56" s="52"/>
      <c r="K56" s="60"/>
      <c r="M56" s="5"/>
      <c r="P56" s="5"/>
    </row>
    <row r="57" spans="1:16" s="3" customFormat="1" ht="12" thickBot="1" x14ac:dyDescent="0.2">
      <c r="A57" s="38"/>
      <c r="B57" s="102">
        <f>SUM(B55:B56)</f>
        <v>40151</v>
      </c>
      <c r="C57" s="111"/>
      <c r="D57" s="111"/>
      <c r="E57" s="103">
        <f>SUM(E55:E56)</f>
        <v>9022.7608319999999</v>
      </c>
      <c r="F57" s="103">
        <f t="shared" ref="F57:G57" si="8">SUM(F55:F56)</f>
        <v>902.27608320000013</v>
      </c>
      <c r="G57" s="103">
        <f t="shared" si="8"/>
        <v>9925.0369152000021</v>
      </c>
      <c r="H57" s="42"/>
      <c r="I57" s="9"/>
      <c r="J57" s="52"/>
      <c r="K57" s="60"/>
      <c r="M57" s="5"/>
      <c r="P57" s="5"/>
    </row>
    <row r="58" spans="1:16" s="3" customFormat="1" ht="12" thickTop="1" x14ac:dyDescent="0.15">
      <c r="A58" s="38"/>
      <c r="B58" s="54"/>
      <c r="C58" s="111"/>
      <c r="D58" s="111"/>
      <c r="E58" s="112"/>
      <c r="F58" s="112"/>
      <c r="G58" s="112"/>
      <c r="H58" s="42"/>
      <c r="I58" s="9"/>
      <c r="J58" s="52"/>
      <c r="K58" s="60"/>
      <c r="M58" s="5"/>
      <c r="P58" s="5"/>
    </row>
    <row r="59" spans="1:16" s="3" customFormat="1" x14ac:dyDescent="0.15">
      <c r="A59" s="6"/>
      <c r="B59" s="73"/>
      <c r="C59" s="9"/>
      <c r="D59" s="60"/>
      <c r="E59" s="60"/>
      <c r="F59" s="6"/>
      <c r="G59" s="9"/>
      <c r="H59" s="60"/>
      <c r="I59" s="9"/>
      <c r="J59" s="6"/>
      <c r="K59" s="60"/>
      <c r="M59" s="5"/>
      <c r="P59" s="5"/>
    </row>
    <row r="60" spans="1:16" s="3" customFormat="1" x14ac:dyDescent="0.15">
      <c r="A60" s="6"/>
      <c r="B60" s="73"/>
      <c r="C60" s="9"/>
      <c r="D60" s="60"/>
      <c r="E60" s="60"/>
      <c r="F60" s="6"/>
      <c r="G60" s="9"/>
      <c r="H60" s="60"/>
      <c r="I60" s="9"/>
      <c r="J60" s="6"/>
      <c r="K60" s="60"/>
      <c r="M60" s="5"/>
      <c r="P60" s="5"/>
    </row>
    <row r="61" spans="1:16" s="3" customFormat="1" x14ac:dyDescent="0.15">
      <c r="A61" s="5"/>
      <c r="B61" s="2"/>
      <c r="D61" s="4"/>
      <c r="E61" s="4"/>
      <c r="F61" s="5"/>
      <c r="H61" s="4"/>
      <c r="J61" s="5"/>
      <c r="K61" s="4"/>
      <c r="M61" s="5"/>
      <c r="P61" s="5"/>
    </row>
  </sheetData>
  <mergeCells count="7">
    <mergeCell ref="B48:D48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0"/>
  <sheetViews>
    <sheetView topLeftCell="E1" zoomScale="130" zoomScaleNormal="130" workbookViewId="0">
      <pane ySplit="6" topLeftCell="A25" activePane="bottomLeft" state="frozen"/>
      <selection pane="bottomLeft" activeCell="K38" sqref="K38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491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484</v>
      </c>
      <c r="B7" s="17"/>
      <c r="C7" s="18">
        <v>15181.886299999989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15181.886299999989</v>
      </c>
      <c r="O7" s="18">
        <f>+C45</f>
        <v>62991.09429999999</v>
      </c>
    </row>
    <row r="8" spans="1:15" x14ac:dyDescent="0.15">
      <c r="A8" s="16" t="s">
        <v>485</v>
      </c>
      <c r="B8" s="22"/>
      <c r="C8" s="21">
        <v>31871.008999999998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15181.886299999989</v>
      </c>
      <c r="O8" s="21">
        <f t="shared" ref="O8" si="0">O7+G8-I8-L8</f>
        <v>62991.09429999999</v>
      </c>
    </row>
    <row r="9" spans="1:15" x14ac:dyDescent="0.15">
      <c r="A9" s="16" t="s">
        <v>486</v>
      </c>
      <c r="B9" s="22"/>
      <c r="C9" s="21">
        <v>15938.199000000001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4" si="1">+N8-I9-L9</f>
        <v>15181.886299999989</v>
      </c>
      <c r="O9" s="21">
        <f t="shared" ref="O9:O44" si="2">O8+G9-I9-L9</f>
        <v>62991.09429999999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si="1"/>
        <v>15181.886299999989</v>
      </c>
      <c r="O10" s="21">
        <f t="shared" si="2"/>
        <v>62991.09429999999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492</v>
      </c>
      <c r="I11" s="21">
        <v>901.28</v>
      </c>
      <c r="J11" s="16" t="s">
        <v>484</v>
      </c>
      <c r="K11" s="16"/>
      <c r="L11" s="21"/>
      <c r="M11" s="16"/>
      <c r="N11" s="21">
        <f t="shared" si="1"/>
        <v>14280.606299999989</v>
      </c>
      <c r="O11" s="21">
        <f t="shared" si="2"/>
        <v>62089.814299999991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493</v>
      </c>
      <c r="I12" s="21">
        <v>3889.58</v>
      </c>
      <c r="J12" s="16" t="s">
        <v>484</v>
      </c>
      <c r="K12" s="16"/>
      <c r="L12" s="21"/>
      <c r="M12" s="16"/>
      <c r="N12" s="21">
        <f t="shared" si="1"/>
        <v>10391.026299999989</v>
      </c>
      <c r="O12" s="21">
        <f t="shared" si="2"/>
        <v>58200.234299999989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494</v>
      </c>
      <c r="I13" s="21">
        <v>5557.25</v>
      </c>
      <c r="J13" s="16" t="s">
        <v>484</v>
      </c>
      <c r="K13" s="16"/>
      <c r="L13" s="21"/>
      <c r="M13" s="16"/>
      <c r="N13" s="21">
        <f t="shared" si="1"/>
        <v>4833.7762999999886</v>
      </c>
      <c r="O13" s="21">
        <f t="shared" si="2"/>
        <v>52642.984299999989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495</v>
      </c>
      <c r="I14" s="21">
        <v>4833.7762999999886</v>
      </c>
      <c r="J14" s="25" t="s">
        <v>484</v>
      </c>
      <c r="K14" s="16"/>
      <c r="L14" s="21"/>
      <c r="M14" s="16"/>
      <c r="N14" s="21">
        <f t="shared" ref="N14:N19" si="3">+N13-I14-L14</f>
        <v>0</v>
      </c>
      <c r="O14" s="21">
        <f t="shared" ref="O14:O19" si="4">O13+G14-I14-L14</f>
        <v>47809.207999999999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495</v>
      </c>
      <c r="I15" s="21">
        <v>1212.46370000001</v>
      </c>
      <c r="J15" s="16" t="s">
        <v>485</v>
      </c>
      <c r="K15" s="16"/>
      <c r="L15" s="21"/>
      <c r="M15" s="16"/>
      <c r="N15" s="21">
        <f>C8+N14-I15-L15</f>
        <v>30658.545299999987</v>
      </c>
      <c r="O15" s="21">
        <f t="shared" si="4"/>
        <v>46596.744299999991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496</v>
      </c>
      <c r="I16" s="21">
        <v>3895.49</v>
      </c>
      <c r="J16" s="16" t="s">
        <v>485</v>
      </c>
      <c r="K16" s="16"/>
      <c r="L16" s="21"/>
      <c r="M16" s="16"/>
      <c r="N16" s="21">
        <f t="shared" si="3"/>
        <v>26763.055299999985</v>
      </c>
      <c r="O16" s="21">
        <f t="shared" si="4"/>
        <v>42701.254299999993</v>
      </c>
    </row>
    <row r="17" spans="1:15" x14ac:dyDescent="0.15">
      <c r="A17" s="16"/>
      <c r="B17" s="22"/>
      <c r="C17" s="21"/>
      <c r="D17" s="26" t="s">
        <v>497</v>
      </c>
      <c r="E17" s="16" t="s">
        <v>32</v>
      </c>
      <c r="F17" s="25" t="s">
        <v>518</v>
      </c>
      <c r="G17" s="21">
        <v>15985.14</v>
      </c>
      <c r="H17" s="26" t="s">
        <v>497</v>
      </c>
      <c r="I17" s="21">
        <v>4109.1099999999997</v>
      </c>
      <c r="J17" s="16" t="s">
        <v>485</v>
      </c>
      <c r="K17" s="16"/>
      <c r="L17" s="21"/>
      <c r="M17" s="16"/>
      <c r="N17" s="21">
        <f t="shared" si="3"/>
        <v>22653.945299999985</v>
      </c>
      <c r="O17" s="21">
        <f t="shared" si="4"/>
        <v>54577.284299999992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498</v>
      </c>
      <c r="I18" s="21">
        <v>768.24</v>
      </c>
      <c r="J18" s="16" t="s">
        <v>485</v>
      </c>
      <c r="K18" s="16"/>
      <c r="L18" s="21"/>
      <c r="M18" s="16"/>
      <c r="N18" s="21">
        <f t="shared" si="3"/>
        <v>21885.705299999983</v>
      </c>
      <c r="O18" s="21">
        <f t="shared" si="4"/>
        <v>53809.044299999994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499</v>
      </c>
      <c r="I19" s="21">
        <v>3730.4</v>
      </c>
      <c r="J19" s="16" t="s">
        <v>485</v>
      </c>
      <c r="K19" s="16"/>
      <c r="L19" s="21"/>
      <c r="M19" s="25"/>
      <c r="N19" s="21">
        <f t="shared" si="3"/>
        <v>18155.305299999982</v>
      </c>
      <c r="O19" s="21">
        <f t="shared" si="4"/>
        <v>50078.644299999993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500</v>
      </c>
      <c r="I20" s="21">
        <v>2852.02</v>
      </c>
      <c r="J20" s="16" t="s">
        <v>485</v>
      </c>
      <c r="K20" s="16"/>
      <c r="L20" s="21"/>
      <c r="M20" s="25"/>
      <c r="N20" s="21">
        <f t="shared" si="1"/>
        <v>15303.285299999981</v>
      </c>
      <c r="O20" s="21">
        <f t="shared" si="2"/>
        <v>47226.624299999996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3" t="s">
        <v>501</v>
      </c>
      <c r="I21" s="21">
        <v>4665.05</v>
      </c>
      <c r="J21" s="16" t="s">
        <v>485</v>
      </c>
      <c r="K21" s="16"/>
      <c r="L21" s="21"/>
      <c r="M21" s="25"/>
      <c r="N21" s="21">
        <f t="shared" si="1"/>
        <v>10638.235299999982</v>
      </c>
      <c r="O21" s="21">
        <f t="shared" si="2"/>
        <v>42561.574299999993</v>
      </c>
    </row>
    <row r="22" spans="1:15" x14ac:dyDescent="0.15">
      <c r="A22" s="16"/>
      <c r="B22" s="22"/>
      <c r="C22" s="21"/>
      <c r="D22" s="23" t="s">
        <v>502</v>
      </c>
      <c r="E22" s="16" t="s">
        <v>32</v>
      </c>
      <c r="F22" s="25" t="s">
        <v>518</v>
      </c>
      <c r="G22" s="21">
        <v>15944.129000000001</v>
      </c>
      <c r="H22" s="23" t="s">
        <v>502</v>
      </c>
      <c r="I22" s="21">
        <v>3859.34</v>
      </c>
      <c r="J22" s="16" t="s">
        <v>485</v>
      </c>
      <c r="K22" s="16"/>
      <c r="L22" s="21"/>
      <c r="M22" s="25"/>
      <c r="N22" s="21">
        <f t="shared" si="1"/>
        <v>6778.8952999999819</v>
      </c>
      <c r="O22" s="21">
        <f t="shared" si="2"/>
        <v>54646.363299999997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3" t="s">
        <v>503</v>
      </c>
      <c r="I23" s="21">
        <v>1503.09</v>
      </c>
      <c r="J23" s="16" t="s">
        <v>485</v>
      </c>
      <c r="K23" s="16"/>
      <c r="L23" s="21"/>
      <c r="M23" s="16"/>
      <c r="N23" s="21">
        <f t="shared" si="1"/>
        <v>5275.8052999999818</v>
      </c>
      <c r="O23" s="21">
        <f t="shared" si="2"/>
        <v>53143.273300000001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504</v>
      </c>
      <c r="I24" s="21">
        <v>2594.1999999999998</v>
      </c>
      <c r="J24" s="16" t="s">
        <v>485</v>
      </c>
      <c r="K24" s="16"/>
      <c r="L24" s="21"/>
      <c r="M24" s="16"/>
      <c r="N24" s="21">
        <f t="shared" si="1"/>
        <v>2681.605299999982</v>
      </c>
      <c r="O24" s="21">
        <f t="shared" si="2"/>
        <v>50549.073300000004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505</v>
      </c>
      <c r="I25" s="21">
        <v>886.74</v>
      </c>
      <c r="J25" s="16" t="s">
        <v>485</v>
      </c>
      <c r="K25" s="16"/>
      <c r="L25" s="21"/>
      <c r="M25" s="25"/>
      <c r="N25" s="21">
        <f t="shared" ref="N25:N30" si="5">+N24-I25-L25</f>
        <v>1794.865299999982</v>
      </c>
      <c r="O25" s="21">
        <f t="shared" ref="O25:O30" si="6">O24+G25-I25-L25</f>
        <v>49662.333300000006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506</v>
      </c>
      <c r="I26" s="21">
        <v>1794.865299999982</v>
      </c>
      <c r="J26" s="16" t="s">
        <v>485</v>
      </c>
      <c r="K26" s="16"/>
      <c r="L26" s="21"/>
      <c r="M26" s="25"/>
      <c r="N26" s="21">
        <f t="shared" si="5"/>
        <v>0</v>
      </c>
      <c r="O26" s="21">
        <f t="shared" si="6"/>
        <v>47867.468000000023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506</v>
      </c>
      <c r="I27" s="21">
        <v>1754.00470000002</v>
      </c>
      <c r="J27" s="16" t="s">
        <v>486</v>
      </c>
      <c r="K27" s="16"/>
      <c r="L27" s="21"/>
      <c r="M27" s="25"/>
      <c r="N27" s="21">
        <f>C9+N26-I27-L27</f>
        <v>14184.194299999981</v>
      </c>
      <c r="O27" s="21">
        <f t="shared" si="6"/>
        <v>46113.463300000003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507</v>
      </c>
      <c r="I28" s="21">
        <v>1493.76</v>
      </c>
      <c r="J28" s="16" t="s">
        <v>486</v>
      </c>
      <c r="K28" s="16"/>
      <c r="L28" s="21"/>
      <c r="M28" s="25"/>
      <c r="N28" s="21">
        <f t="shared" si="5"/>
        <v>12690.434299999981</v>
      </c>
      <c r="O28" s="21">
        <f t="shared" si="6"/>
        <v>44619.703300000001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508</v>
      </c>
      <c r="I29" s="21">
        <v>803.67</v>
      </c>
      <c r="J29" s="16" t="s">
        <v>486</v>
      </c>
      <c r="K29" s="16"/>
      <c r="L29" s="21"/>
      <c r="M29" s="25"/>
      <c r="N29" s="21">
        <f t="shared" si="5"/>
        <v>11886.764299999981</v>
      </c>
      <c r="O29" s="21">
        <f t="shared" si="6"/>
        <v>43816.033300000003</v>
      </c>
    </row>
    <row r="30" spans="1:15" x14ac:dyDescent="0.15">
      <c r="A30" s="16"/>
      <c r="B30" s="22"/>
      <c r="C30" s="21"/>
      <c r="D30" s="26" t="s">
        <v>509</v>
      </c>
      <c r="E30" s="16" t="s">
        <v>32</v>
      </c>
      <c r="F30" s="25" t="s">
        <v>519</v>
      </c>
      <c r="G30" s="21">
        <v>15994.218999999999</v>
      </c>
      <c r="H30" s="26" t="s">
        <v>509</v>
      </c>
      <c r="I30" s="21">
        <v>1218.1600000000001</v>
      </c>
      <c r="J30" s="16" t="s">
        <v>486</v>
      </c>
      <c r="K30" s="16"/>
      <c r="L30" s="21"/>
      <c r="M30" s="25"/>
      <c r="N30" s="21">
        <f t="shared" si="5"/>
        <v>10668.604299999981</v>
      </c>
      <c r="O30" s="21">
        <f t="shared" si="6"/>
        <v>58592.092299999997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510</v>
      </c>
      <c r="I31" s="21">
        <v>1572.08</v>
      </c>
      <c r="J31" s="16" t="s">
        <v>486</v>
      </c>
      <c r="K31" s="16"/>
      <c r="L31" s="21"/>
      <c r="M31" s="25"/>
      <c r="N31" s="21">
        <f t="shared" si="1"/>
        <v>9096.5242999999809</v>
      </c>
      <c r="O31" s="21">
        <f t="shared" si="2"/>
        <v>57020.012299999995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511</v>
      </c>
      <c r="I32" s="21">
        <v>995.15</v>
      </c>
      <c r="J32" s="16" t="s">
        <v>486</v>
      </c>
      <c r="K32" s="16"/>
      <c r="L32" s="21"/>
      <c r="M32" s="25"/>
      <c r="N32" s="21">
        <f t="shared" si="1"/>
        <v>8101.3742999999813</v>
      </c>
      <c r="O32" s="21">
        <f t="shared" si="2"/>
        <v>56024.862299999993</v>
      </c>
    </row>
    <row r="33" spans="1:16" x14ac:dyDescent="0.15">
      <c r="A33" s="16"/>
      <c r="B33" s="22"/>
      <c r="C33" s="21"/>
      <c r="D33" s="26"/>
      <c r="E33" s="16"/>
      <c r="F33" s="25"/>
      <c r="G33" s="21"/>
      <c r="H33" s="26" t="s">
        <v>512</v>
      </c>
      <c r="I33" s="21">
        <v>1693.45</v>
      </c>
      <c r="J33" s="16" t="s">
        <v>486</v>
      </c>
      <c r="K33" s="16"/>
      <c r="L33" s="21"/>
      <c r="M33" s="25"/>
      <c r="N33" s="21">
        <f t="shared" si="1"/>
        <v>6407.9242999999815</v>
      </c>
      <c r="O33" s="21">
        <f t="shared" si="2"/>
        <v>54331.412299999996</v>
      </c>
    </row>
    <row r="34" spans="1:16" x14ac:dyDescent="0.15">
      <c r="A34" s="16"/>
      <c r="B34" s="22"/>
      <c r="C34" s="21"/>
      <c r="D34" s="26" t="s">
        <v>513</v>
      </c>
      <c r="E34" s="16" t="s">
        <v>32</v>
      </c>
      <c r="F34" s="25" t="s">
        <v>519</v>
      </c>
      <c r="G34" s="21">
        <v>15983.37</v>
      </c>
      <c r="H34" s="26" t="s">
        <v>513</v>
      </c>
      <c r="I34" s="21">
        <v>3005.17</v>
      </c>
      <c r="J34" s="16" t="s">
        <v>486</v>
      </c>
      <c r="K34" s="16"/>
      <c r="L34" s="21">
        <v>297.64</v>
      </c>
      <c r="M34" s="16" t="s">
        <v>486</v>
      </c>
      <c r="N34" s="21">
        <f t="shared" si="1"/>
        <v>3105.1142999999815</v>
      </c>
      <c r="O34" s="21">
        <f t="shared" si="2"/>
        <v>67011.972299999994</v>
      </c>
    </row>
    <row r="35" spans="1:16" x14ac:dyDescent="0.15">
      <c r="A35" s="16"/>
      <c r="B35" s="22"/>
      <c r="C35" s="21"/>
      <c r="D35" s="23"/>
      <c r="E35" s="16"/>
      <c r="F35" s="25"/>
      <c r="G35" s="21"/>
      <c r="H35" s="26" t="s">
        <v>514</v>
      </c>
      <c r="I35" s="21">
        <v>2333.2399999999998</v>
      </c>
      <c r="J35" s="16" t="s">
        <v>486</v>
      </c>
      <c r="K35" s="16"/>
      <c r="L35" s="21"/>
      <c r="M35" s="16"/>
      <c r="N35" s="21">
        <f t="shared" si="1"/>
        <v>771.87429999998176</v>
      </c>
      <c r="O35" s="21">
        <f t="shared" si="2"/>
        <v>64678.732299999996</v>
      </c>
    </row>
    <row r="36" spans="1:16" x14ac:dyDescent="0.15">
      <c r="A36" s="16"/>
      <c r="B36" s="22"/>
      <c r="C36" s="21"/>
      <c r="D36" s="26"/>
      <c r="E36" s="16"/>
      <c r="F36" s="25"/>
      <c r="G36" s="21"/>
      <c r="H36" s="26" t="s">
        <v>515</v>
      </c>
      <c r="I36" s="21">
        <v>771.87429999998176</v>
      </c>
      <c r="J36" s="16" t="s">
        <v>486</v>
      </c>
      <c r="K36" s="16"/>
      <c r="L36" s="21"/>
      <c r="M36" s="16"/>
      <c r="N36" s="21">
        <f t="shared" si="1"/>
        <v>0</v>
      </c>
      <c r="O36" s="21">
        <f t="shared" si="2"/>
        <v>63906.858000000015</v>
      </c>
    </row>
    <row r="37" spans="1:16" x14ac:dyDescent="0.15">
      <c r="A37" s="16"/>
      <c r="B37" s="22"/>
      <c r="C37" s="21"/>
      <c r="D37" s="26"/>
      <c r="E37" s="16"/>
      <c r="F37" s="16"/>
      <c r="G37" s="21"/>
      <c r="H37" s="26" t="s">
        <v>515</v>
      </c>
      <c r="I37" s="21">
        <v>563.96570000001805</v>
      </c>
      <c r="J37" s="16" t="s">
        <v>518</v>
      </c>
      <c r="K37" s="16"/>
      <c r="L37" s="21"/>
      <c r="M37" s="16"/>
      <c r="N37" s="21">
        <f>G17+G22+N36-I37-L37</f>
        <v>31365.303299999981</v>
      </c>
      <c r="O37" s="21">
        <f t="shared" si="2"/>
        <v>63342.8923</v>
      </c>
    </row>
    <row r="38" spans="1:16" x14ac:dyDescent="0.15">
      <c r="A38" s="16"/>
      <c r="B38" s="16"/>
      <c r="C38" s="21"/>
      <c r="D38" s="23"/>
      <c r="E38" s="16"/>
      <c r="F38" s="25"/>
      <c r="G38" s="21"/>
      <c r="H38" s="23" t="s">
        <v>516</v>
      </c>
      <c r="I38" s="21">
        <v>477.19</v>
      </c>
      <c r="J38" s="16" t="s">
        <v>518</v>
      </c>
      <c r="K38" s="16"/>
      <c r="L38" s="21">
        <v>92.04</v>
      </c>
      <c r="M38" s="16" t="s">
        <v>518</v>
      </c>
      <c r="N38" s="21">
        <f t="shared" si="1"/>
        <v>30796.073299999982</v>
      </c>
      <c r="O38" s="21">
        <f t="shared" si="2"/>
        <v>62773.662299999996</v>
      </c>
    </row>
    <row r="39" spans="1:16" x14ac:dyDescent="0.15">
      <c r="A39" s="16"/>
      <c r="B39" s="16"/>
      <c r="C39" s="21"/>
      <c r="D39" s="26"/>
      <c r="E39" s="16"/>
      <c r="F39" s="25"/>
      <c r="G39" s="21"/>
      <c r="H39" s="23" t="s">
        <v>517</v>
      </c>
      <c r="I39" s="21">
        <v>2332.5300000000002</v>
      </c>
      <c r="J39" s="16" t="s">
        <v>518</v>
      </c>
      <c r="K39" s="16"/>
      <c r="L39" s="21"/>
      <c r="M39" s="16"/>
      <c r="N39" s="21">
        <f t="shared" si="1"/>
        <v>28463.543299999983</v>
      </c>
      <c r="O39" s="21">
        <f t="shared" si="2"/>
        <v>60441.132299999997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3"/>
      <c r="I40" s="21"/>
      <c r="J40" s="16"/>
      <c r="K40" s="16"/>
      <c r="L40" s="21"/>
      <c r="M40" s="16"/>
      <c r="N40" s="21">
        <f t="shared" si="1"/>
        <v>28463.543299999983</v>
      </c>
      <c r="O40" s="21">
        <f t="shared" si="2"/>
        <v>60441.132299999997</v>
      </c>
    </row>
    <row r="41" spans="1:16" hidden="1" x14ac:dyDescent="0.15">
      <c r="A41" s="16"/>
      <c r="B41" s="16"/>
      <c r="C41" s="21"/>
      <c r="D41" s="26"/>
      <c r="E41" s="16"/>
      <c r="F41" s="25"/>
      <c r="G41" s="21"/>
      <c r="H41" s="26"/>
      <c r="I41" s="21"/>
      <c r="J41" s="16"/>
      <c r="K41" s="16"/>
      <c r="L41" s="21"/>
      <c r="M41" s="16"/>
      <c r="N41" s="21">
        <f t="shared" si="1"/>
        <v>28463.543299999983</v>
      </c>
      <c r="O41" s="21">
        <f t="shared" si="2"/>
        <v>60441.132299999997</v>
      </c>
    </row>
    <row r="42" spans="1:16" hidden="1" x14ac:dyDescent="0.15">
      <c r="A42" s="16"/>
      <c r="B42" s="16"/>
      <c r="C42" s="21"/>
      <c r="D42" s="26"/>
      <c r="E42" s="16"/>
      <c r="F42" s="25"/>
      <c r="G42" s="21"/>
      <c r="H42" s="26"/>
      <c r="I42" s="21"/>
      <c r="J42" s="16"/>
      <c r="K42" s="16"/>
      <c r="L42" s="21"/>
      <c r="M42" s="16"/>
      <c r="N42" s="21">
        <f t="shared" si="1"/>
        <v>28463.543299999983</v>
      </c>
      <c r="O42" s="21">
        <f t="shared" si="2"/>
        <v>60441.132299999997</v>
      </c>
    </row>
    <row r="43" spans="1:16" hidden="1" x14ac:dyDescent="0.15">
      <c r="A43" s="16"/>
      <c r="B43" s="16"/>
      <c r="C43" s="21"/>
      <c r="D43" s="26"/>
      <c r="E43" s="16"/>
      <c r="F43" s="16"/>
      <c r="G43" s="21"/>
      <c r="H43" s="26"/>
      <c r="I43" s="21"/>
      <c r="J43" s="16"/>
      <c r="K43" s="16"/>
      <c r="L43" s="21"/>
      <c r="M43" s="16"/>
      <c r="N43" s="21">
        <f t="shared" si="1"/>
        <v>28463.543299999983</v>
      </c>
      <c r="O43" s="21">
        <f t="shared" si="2"/>
        <v>60441.132299999997</v>
      </c>
    </row>
    <row r="44" spans="1:16" x14ac:dyDescent="0.15">
      <c r="A44" s="30"/>
      <c r="B44" s="30"/>
      <c r="C44" s="21"/>
      <c r="D44" s="31"/>
      <c r="E44" s="30"/>
      <c r="F44" s="30"/>
      <c r="G44" s="21"/>
      <c r="H44" s="31"/>
      <c r="I44" s="21"/>
      <c r="J44" s="30"/>
      <c r="K44" s="30"/>
      <c r="L44" s="21"/>
      <c r="M44" s="30"/>
      <c r="N44" s="21">
        <f t="shared" si="1"/>
        <v>28463.543299999983</v>
      </c>
      <c r="O44" s="21">
        <f t="shared" si="2"/>
        <v>60441.132299999997</v>
      </c>
    </row>
    <row r="45" spans="1:16" x14ac:dyDescent="0.15">
      <c r="A45" s="32"/>
      <c r="B45" s="32"/>
      <c r="C45" s="33">
        <f>SUM(C7:C37)</f>
        <v>62991.09429999999</v>
      </c>
      <c r="D45" s="32"/>
      <c r="E45" s="32"/>
      <c r="F45" s="32"/>
      <c r="G45" s="33">
        <f>SUM(G7:G43)</f>
        <v>63906.858</v>
      </c>
      <c r="H45" s="34"/>
      <c r="I45" s="33">
        <f>SUM(I7:I43)</f>
        <v>66067.14</v>
      </c>
      <c r="J45" s="32"/>
      <c r="K45" s="32"/>
      <c r="L45" s="33">
        <f>SUM(L9:L43)</f>
        <v>389.68</v>
      </c>
      <c r="M45" s="32"/>
      <c r="N45" s="35"/>
      <c r="O45" s="36">
        <f>C45+G45-I45-L45</f>
        <v>60441.13229999999</v>
      </c>
      <c r="P45" s="37"/>
    </row>
    <row r="46" spans="1:16" x14ac:dyDescent="0.15">
      <c r="A46" s="38"/>
      <c r="B46" s="204"/>
      <c r="C46" s="204"/>
      <c r="D46" s="204"/>
      <c r="E46" s="39"/>
      <c r="F46" s="40"/>
      <c r="G46" s="41"/>
      <c r="H46" s="42"/>
      <c r="I46" s="43"/>
      <c r="J46" s="44"/>
      <c r="K46" s="45" t="s">
        <v>44</v>
      </c>
      <c r="L46" s="46">
        <f>+L45+I45</f>
        <v>66456.819999999992</v>
      </c>
      <c r="M46" s="55"/>
      <c r="N46" s="47">
        <f>+N44</f>
        <v>28463.543299999983</v>
      </c>
      <c r="O46" s="48" t="s">
        <v>518</v>
      </c>
    </row>
    <row r="47" spans="1:16" x14ac:dyDescent="0.15">
      <c r="A47" s="49"/>
      <c r="B47" s="110"/>
      <c r="C47" s="110"/>
      <c r="D47" s="110"/>
      <c r="E47" s="39"/>
      <c r="F47" s="40"/>
      <c r="G47" s="41"/>
      <c r="H47" s="42"/>
      <c r="I47" s="43"/>
      <c r="J47" s="46"/>
      <c r="K47" s="52"/>
      <c r="L47" s="46"/>
      <c r="M47" s="44"/>
      <c r="N47" s="47">
        <f>+G30+G34</f>
        <v>31977.589</v>
      </c>
      <c r="O47" s="48" t="s">
        <v>519</v>
      </c>
    </row>
    <row r="48" spans="1:16" x14ac:dyDescent="0.15">
      <c r="A48" s="38"/>
      <c r="B48" s="110"/>
      <c r="C48" s="110"/>
      <c r="D48" s="110"/>
      <c r="E48" s="39"/>
      <c r="F48" s="40"/>
      <c r="G48" s="41"/>
      <c r="H48" s="42"/>
      <c r="I48" s="43"/>
      <c r="J48" s="52"/>
      <c r="K48" s="52"/>
      <c r="L48" s="46"/>
      <c r="M48" s="44"/>
      <c r="N48" s="47"/>
      <c r="O48" s="48"/>
    </row>
    <row r="49" spans="1:16" ht="11.25" customHeight="1" x14ac:dyDescent="0.15">
      <c r="A49" s="38"/>
      <c r="B49" s="110"/>
      <c r="C49" s="110"/>
      <c r="D49" s="110"/>
      <c r="E49" s="39"/>
      <c r="F49" s="40"/>
      <c r="G49" s="41"/>
      <c r="H49" s="42"/>
      <c r="I49" s="43"/>
      <c r="J49" s="52"/>
      <c r="K49" s="52"/>
      <c r="L49" s="46"/>
      <c r="M49" s="44"/>
      <c r="N49" s="47"/>
      <c r="O49" s="48"/>
    </row>
    <row r="50" spans="1:16" x14ac:dyDescent="0.15">
      <c r="A50" s="38"/>
      <c r="B50" s="110"/>
      <c r="C50" s="110"/>
      <c r="D50" s="110"/>
      <c r="E50" s="39"/>
      <c r="F50" s="40"/>
      <c r="G50" s="41"/>
      <c r="H50" s="42"/>
      <c r="I50" s="43"/>
      <c r="J50" s="52"/>
      <c r="K50" s="52"/>
      <c r="L50" s="46"/>
      <c r="M50" s="44"/>
      <c r="N50" s="36" t="s">
        <v>48</v>
      </c>
      <c r="O50" s="53">
        <f>SUM(N46:N49)</f>
        <v>60441.132299999983</v>
      </c>
    </row>
    <row r="51" spans="1:16" x14ac:dyDescent="0.15">
      <c r="A51" s="38"/>
      <c r="B51" s="110"/>
      <c r="C51" s="110"/>
      <c r="D51" s="110"/>
      <c r="E51" s="39"/>
      <c r="F51" s="40"/>
      <c r="G51" s="41"/>
      <c r="H51" s="42"/>
      <c r="I51" s="9"/>
      <c r="J51" s="52"/>
      <c r="K51" s="44"/>
      <c r="L51" s="46"/>
      <c r="M51" s="44"/>
      <c r="N51" s="46"/>
      <c r="O51" s="46">
        <f>+O45-O50</f>
        <v>0</v>
      </c>
    </row>
    <row r="52" spans="1:16" x14ac:dyDescent="0.15">
      <c r="A52" s="38"/>
      <c r="B52" s="110"/>
      <c r="C52" s="110"/>
      <c r="D52" s="110"/>
      <c r="E52" s="39"/>
      <c r="F52" s="40"/>
      <c r="G52" s="41"/>
      <c r="H52" s="42"/>
      <c r="I52" s="9"/>
      <c r="J52" s="52"/>
      <c r="K52" s="44"/>
      <c r="L52" s="46"/>
      <c r="M52" s="44"/>
      <c r="N52" s="46"/>
      <c r="O52" s="46"/>
    </row>
    <row r="53" spans="1:16" x14ac:dyDescent="0.15">
      <c r="A53" s="38"/>
      <c r="B53" s="49"/>
      <c r="C53" s="101"/>
      <c r="D53" s="101"/>
      <c r="E53" s="49"/>
      <c r="F53" s="49"/>
      <c r="G53" s="40"/>
      <c r="H53" s="42"/>
      <c r="I53" s="9"/>
      <c r="J53" s="52"/>
      <c r="K53" s="44"/>
      <c r="L53" s="46"/>
      <c r="M53" s="44"/>
      <c r="N53" s="55"/>
      <c r="O53" s="56"/>
    </row>
    <row r="54" spans="1:16" x14ac:dyDescent="0.15">
      <c r="A54" s="38"/>
      <c r="B54" s="43"/>
      <c r="C54" s="68"/>
      <c r="D54" s="69"/>
      <c r="E54" s="69"/>
      <c r="F54" s="69"/>
      <c r="G54" s="70"/>
      <c r="H54" s="42"/>
      <c r="I54" s="9"/>
      <c r="J54" s="52"/>
      <c r="K54" s="44"/>
      <c r="L54" s="46"/>
      <c r="M54" s="44"/>
      <c r="N54" s="55"/>
      <c r="O54" s="56"/>
    </row>
    <row r="55" spans="1:16" s="3" customFormat="1" x14ac:dyDescent="0.15">
      <c r="A55" s="38"/>
      <c r="B55" s="43"/>
      <c r="C55" s="68"/>
      <c r="D55" s="69"/>
      <c r="E55" s="69"/>
      <c r="F55" s="69"/>
      <c r="G55" s="70"/>
      <c r="H55" s="42"/>
      <c r="I55" s="9"/>
      <c r="J55" s="52"/>
      <c r="K55" s="60"/>
      <c r="M55" s="5"/>
      <c r="P55" s="5"/>
    </row>
    <row r="56" spans="1:16" s="3" customFormat="1" x14ac:dyDescent="0.15">
      <c r="A56" s="38"/>
      <c r="B56" s="43"/>
      <c r="C56" s="68"/>
      <c r="D56" s="69"/>
      <c r="E56" s="69"/>
      <c r="F56" s="69"/>
      <c r="G56" s="70"/>
      <c r="H56" s="42"/>
      <c r="I56" s="9"/>
      <c r="J56" s="52"/>
      <c r="K56" s="60"/>
      <c r="M56" s="5"/>
      <c r="P56" s="5"/>
    </row>
    <row r="57" spans="1:16" s="3" customFormat="1" x14ac:dyDescent="0.15">
      <c r="A57" s="38"/>
      <c r="B57" s="54"/>
      <c r="C57" s="110"/>
      <c r="D57" s="110"/>
      <c r="E57" s="112"/>
      <c r="F57" s="112"/>
      <c r="G57" s="112"/>
      <c r="H57" s="42"/>
      <c r="I57" s="9"/>
      <c r="J57" s="52"/>
      <c r="K57" s="60"/>
      <c r="M57" s="5"/>
      <c r="P57" s="5"/>
    </row>
    <row r="58" spans="1:16" s="3" customFormat="1" x14ac:dyDescent="0.15">
      <c r="A58" s="6"/>
      <c r="B58" s="73"/>
      <c r="C58" s="9"/>
      <c r="D58" s="60"/>
      <c r="E58" s="60"/>
      <c r="F58" s="6"/>
      <c r="G58" s="9"/>
      <c r="H58" s="60"/>
      <c r="I58" s="9"/>
      <c r="J58" s="6"/>
      <c r="K58" s="60"/>
      <c r="M58" s="5"/>
      <c r="P58" s="5"/>
    </row>
    <row r="59" spans="1:16" s="3" customFormat="1" x14ac:dyDescent="0.15">
      <c r="A59" s="6"/>
      <c r="B59" s="73"/>
      <c r="C59" s="9"/>
      <c r="D59" s="60"/>
      <c r="E59" s="60"/>
      <c r="F59" s="6"/>
      <c r="G59" s="9"/>
      <c r="H59" s="60"/>
      <c r="I59" s="9"/>
      <c r="J59" s="6"/>
      <c r="K59" s="60"/>
      <c r="M59" s="5"/>
      <c r="P59" s="5"/>
    </row>
    <row r="60" spans="1:16" s="3" customFormat="1" x14ac:dyDescent="0.15">
      <c r="A60" s="5"/>
      <c r="B60" s="2"/>
      <c r="D60" s="4"/>
      <c r="E60" s="4"/>
      <c r="F60" s="5"/>
      <c r="H60" s="4"/>
      <c r="J60" s="5"/>
      <c r="K60" s="4"/>
      <c r="M60" s="5"/>
      <c r="P60" s="5"/>
    </row>
  </sheetData>
  <mergeCells count="7">
    <mergeCell ref="B46:D4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8"/>
  <sheetViews>
    <sheetView zoomScale="130" zoomScaleNormal="130" workbookViewId="0">
      <pane ySplit="6" topLeftCell="A31" activePane="bottomLeft" state="frozen"/>
      <selection pane="bottomLeft" activeCell="A51" sqref="A51:G55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460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434</v>
      </c>
      <c r="B7" s="17"/>
      <c r="C7" s="18">
        <v>8732.9292999999907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8732.9292999999907</v>
      </c>
      <c r="O7" s="18">
        <f>+C43</f>
        <v>56593.849299999994</v>
      </c>
    </row>
    <row r="8" spans="1:15" x14ac:dyDescent="0.15">
      <c r="A8" s="16" t="s">
        <v>435</v>
      </c>
      <c r="B8" s="22"/>
      <c r="C8" s="21">
        <v>15932.116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8732.9292999999907</v>
      </c>
      <c r="O8" s="21">
        <f t="shared" ref="O8:O9" si="0">O7+G8-I8-L8</f>
        <v>56593.849299999994</v>
      </c>
    </row>
    <row r="9" spans="1:15" x14ac:dyDescent="0.15">
      <c r="A9" s="16" t="s">
        <v>458</v>
      </c>
      <c r="B9" s="22"/>
      <c r="C9" s="21">
        <v>15954.116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8732.9292999999907</v>
      </c>
      <c r="O9" s="21">
        <f t="shared" si="0"/>
        <v>56593.849299999994</v>
      </c>
    </row>
    <row r="10" spans="1:15" x14ac:dyDescent="0.15">
      <c r="A10" s="16" t="s">
        <v>459</v>
      </c>
      <c r="B10" s="22"/>
      <c r="C10" s="21">
        <v>15974.688</v>
      </c>
      <c r="D10" s="23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ref="N10:N42" si="2">+N9-I10-L10</f>
        <v>8732.9292999999907</v>
      </c>
      <c r="O10" s="21">
        <f t="shared" ref="O10:O42" si="3">O9+G10-I10-L10</f>
        <v>56593.849299999994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/>
      <c r="I11" s="21"/>
      <c r="J11" s="16"/>
      <c r="K11" s="16"/>
      <c r="L11" s="21"/>
      <c r="M11" s="16"/>
      <c r="N11" s="21">
        <f t="shared" si="2"/>
        <v>8732.9292999999907</v>
      </c>
      <c r="O11" s="21">
        <f t="shared" si="3"/>
        <v>56593.849299999994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461</v>
      </c>
      <c r="I12" s="21">
        <v>3059.48</v>
      </c>
      <c r="J12" s="16" t="s">
        <v>434</v>
      </c>
      <c r="K12" s="16"/>
      <c r="L12" s="21"/>
      <c r="M12" s="16"/>
      <c r="N12" s="21">
        <f t="shared" si="2"/>
        <v>5673.4492999999911</v>
      </c>
      <c r="O12" s="21">
        <f t="shared" si="3"/>
        <v>53534.369299999991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462</v>
      </c>
      <c r="I13" s="21">
        <v>2221.1</v>
      </c>
      <c r="J13" s="16" t="s">
        <v>434</v>
      </c>
      <c r="K13" s="16"/>
      <c r="L13" s="21"/>
      <c r="M13" s="16"/>
      <c r="N13" s="21">
        <f t="shared" si="2"/>
        <v>3452.3492999999912</v>
      </c>
      <c r="O13" s="21">
        <f t="shared" si="3"/>
        <v>51313.269299999993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463</v>
      </c>
      <c r="I14" s="21">
        <v>1778.28</v>
      </c>
      <c r="J14" s="25" t="s">
        <v>434</v>
      </c>
      <c r="K14" s="16" t="s">
        <v>487</v>
      </c>
      <c r="L14" s="21">
        <v>1674.0692999999912</v>
      </c>
      <c r="M14" s="16" t="s">
        <v>434</v>
      </c>
      <c r="N14" s="21">
        <f t="shared" si="2"/>
        <v>0</v>
      </c>
      <c r="O14" s="21">
        <f t="shared" si="3"/>
        <v>47860.920000000006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463</v>
      </c>
      <c r="I15" s="21"/>
      <c r="J15" s="25"/>
      <c r="K15" s="16" t="s">
        <v>487</v>
      </c>
      <c r="L15" s="21">
        <v>8413.8407000000097</v>
      </c>
      <c r="M15" s="16" t="s">
        <v>435</v>
      </c>
      <c r="N15" s="21">
        <f>C8+N14-I15-L15</f>
        <v>7518.2752999999902</v>
      </c>
      <c r="O15" s="21">
        <f t="shared" si="3"/>
        <v>39447.079299999998</v>
      </c>
    </row>
    <row r="16" spans="1:15" x14ac:dyDescent="0.15">
      <c r="A16" s="16"/>
      <c r="B16" s="22"/>
      <c r="C16" s="21"/>
      <c r="D16" s="26" t="s">
        <v>464</v>
      </c>
      <c r="E16" s="16" t="s">
        <v>32</v>
      </c>
      <c r="F16" s="25" t="s">
        <v>484</v>
      </c>
      <c r="G16" s="21">
        <v>15955.857</v>
      </c>
      <c r="H16" s="26" t="s">
        <v>464</v>
      </c>
      <c r="I16" s="21">
        <v>1499.39</v>
      </c>
      <c r="J16" s="16" t="s">
        <v>435</v>
      </c>
      <c r="K16" s="16"/>
      <c r="L16" s="21"/>
      <c r="M16" s="16"/>
      <c r="N16" s="21">
        <f t="shared" si="2"/>
        <v>6018.8852999999899</v>
      </c>
      <c r="O16" s="21">
        <f t="shared" si="3"/>
        <v>53903.546300000002</v>
      </c>
    </row>
    <row r="17" spans="1:15" x14ac:dyDescent="0.15">
      <c r="A17" s="16"/>
      <c r="B17" s="22"/>
      <c r="C17" s="21"/>
      <c r="D17" s="26" t="s">
        <v>465</v>
      </c>
      <c r="E17" s="16" t="s">
        <v>32</v>
      </c>
      <c r="F17" s="25" t="s">
        <v>485</v>
      </c>
      <c r="G17" s="21">
        <v>15914.375</v>
      </c>
      <c r="H17" s="26" t="s">
        <v>465</v>
      </c>
      <c r="I17" s="21">
        <v>2798.86</v>
      </c>
      <c r="J17" s="16" t="s">
        <v>435</v>
      </c>
      <c r="K17" s="16"/>
      <c r="L17" s="21"/>
      <c r="M17" s="16"/>
      <c r="N17" s="21">
        <f t="shared" si="2"/>
        <v>3220.0252999999898</v>
      </c>
      <c r="O17" s="21">
        <f t="shared" si="3"/>
        <v>67019.061300000001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6" t="s">
        <v>466</v>
      </c>
      <c r="I18" s="21">
        <v>1539.16</v>
      </c>
      <c r="J18" s="16" t="s">
        <v>435</v>
      </c>
      <c r="K18" s="16"/>
      <c r="L18" s="21"/>
      <c r="M18" s="25"/>
      <c r="N18" s="21">
        <f t="shared" si="2"/>
        <v>1680.8652999999897</v>
      </c>
      <c r="O18" s="21">
        <f t="shared" si="3"/>
        <v>65479.901299999998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467</v>
      </c>
      <c r="I19" s="21">
        <v>1330.6</v>
      </c>
      <c r="J19" s="16" t="s">
        <v>435</v>
      </c>
      <c r="K19" s="16"/>
      <c r="L19" s="21"/>
      <c r="M19" s="25"/>
      <c r="N19" s="21">
        <f t="shared" si="2"/>
        <v>350.26529999998979</v>
      </c>
      <c r="O19" s="21">
        <f t="shared" si="3"/>
        <v>64149.301299999999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468</v>
      </c>
      <c r="I20" s="21">
        <v>350.26529999998979</v>
      </c>
      <c r="J20" s="16" t="s">
        <v>435</v>
      </c>
      <c r="K20" s="16"/>
      <c r="L20" s="21"/>
      <c r="M20" s="25"/>
      <c r="N20" s="21">
        <f t="shared" si="2"/>
        <v>0</v>
      </c>
      <c r="O20" s="21">
        <f t="shared" si="3"/>
        <v>63799.036000000007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3" t="s">
        <v>468</v>
      </c>
      <c r="I21" s="21">
        <v>93.464700000010197</v>
      </c>
      <c r="J21" s="16" t="s">
        <v>458</v>
      </c>
      <c r="K21" s="16"/>
      <c r="L21" s="21"/>
      <c r="M21" s="25"/>
      <c r="N21" s="21">
        <f>C9+N20-I21-L21</f>
        <v>15860.65129999999</v>
      </c>
      <c r="O21" s="21">
        <f t="shared" si="3"/>
        <v>63705.571299999996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3" t="s">
        <v>469</v>
      </c>
      <c r="I22" s="21">
        <v>3794.45</v>
      </c>
      <c r="J22" s="16" t="s">
        <v>458</v>
      </c>
      <c r="K22" s="16"/>
      <c r="L22" s="21"/>
      <c r="M22" s="16"/>
      <c r="N22" s="21">
        <f t="shared" si="2"/>
        <v>12066.20129999999</v>
      </c>
      <c r="O22" s="21">
        <f t="shared" si="3"/>
        <v>59911.121299999999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470</v>
      </c>
      <c r="I23" s="21">
        <v>3801</v>
      </c>
      <c r="J23" s="16" t="s">
        <v>458</v>
      </c>
      <c r="K23" s="16"/>
      <c r="L23" s="21"/>
      <c r="M23" s="16"/>
      <c r="N23" s="21">
        <f t="shared" si="2"/>
        <v>8265.2012999999897</v>
      </c>
      <c r="O23" s="21">
        <f t="shared" si="3"/>
        <v>56110.121299999999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471</v>
      </c>
      <c r="I24" s="21">
        <v>2106.08</v>
      </c>
      <c r="J24" s="16" t="s">
        <v>458</v>
      </c>
      <c r="K24" s="16"/>
      <c r="L24" s="21"/>
      <c r="M24" s="25"/>
      <c r="N24" s="21">
        <f t="shared" si="2"/>
        <v>6159.1212999999898</v>
      </c>
      <c r="O24" s="21">
        <f t="shared" si="3"/>
        <v>54004.041299999997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6" t="s">
        <v>472</v>
      </c>
      <c r="I25" s="21">
        <v>2458.0100000000002</v>
      </c>
      <c r="J25" s="16" t="s">
        <v>458</v>
      </c>
      <c r="K25" s="16"/>
      <c r="L25" s="21"/>
      <c r="M25" s="25"/>
      <c r="N25" s="21">
        <f t="shared" si="2"/>
        <v>3701.1112999999896</v>
      </c>
      <c r="O25" s="21">
        <f t="shared" si="3"/>
        <v>51546.031299999995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473</v>
      </c>
      <c r="I26" s="21">
        <v>2194.65</v>
      </c>
      <c r="J26" s="16" t="s">
        <v>458</v>
      </c>
      <c r="K26" s="16"/>
      <c r="L26" s="21"/>
      <c r="M26" s="25"/>
      <c r="N26" s="21">
        <f t="shared" si="2"/>
        <v>1506.4612999999895</v>
      </c>
      <c r="O26" s="21">
        <f t="shared" si="3"/>
        <v>49351.381299999994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3" t="s">
        <v>474</v>
      </c>
      <c r="I27" s="21">
        <v>944.75</v>
      </c>
      <c r="J27" s="16" t="s">
        <v>458</v>
      </c>
      <c r="K27" s="16"/>
      <c r="L27" s="21"/>
      <c r="M27" s="25"/>
      <c r="N27" s="21">
        <f t="shared" si="2"/>
        <v>561.71129999998948</v>
      </c>
      <c r="O27" s="21">
        <f t="shared" si="3"/>
        <v>48406.631299999994</v>
      </c>
    </row>
    <row r="28" spans="1:15" x14ac:dyDescent="0.15">
      <c r="A28" s="16"/>
      <c r="B28" s="22"/>
      <c r="C28" s="21"/>
      <c r="D28" s="26" t="s">
        <v>475</v>
      </c>
      <c r="E28" s="16" t="s">
        <v>32</v>
      </c>
      <c r="F28" s="25" t="s">
        <v>485</v>
      </c>
      <c r="G28" s="21">
        <v>15956.634</v>
      </c>
      <c r="H28" s="26" t="s">
        <v>475</v>
      </c>
      <c r="I28" s="21">
        <v>561.71129999998948</v>
      </c>
      <c r="J28" s="16" t="s">
        <v>458</v>
      </c>
      <c r="K28" s="16"/>
      <c r="L28" s="21"/>
      <c r="M28" s="25"/>
      <c r="N28" s="21">
        <f t="shared" si="2"/>
        <v>0</v>
      </c>
      <c r="O28" s="21">
        <f t="shared" si="3"/>
        <v>63801.554000000004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475</v>
      </c>
      <c r="I29" s="21">
        <v>2417.2387000000099</v>
      </c>
      <c r="J29" s="16" t="s">
        <v>459</v>
      </c>
      <c r="K29" s="16"/>
      <c r="L29" s="21"/>
      <c r="M29" s="25"/>
      <c r="N29" s="21">
        <f>C10+N28-I29-L29</f>
        <v>13557.449299999989</v>
      </c>
      <c r="O29" s="21">
        <f t="shared" si="3"/>
        <v>61384.315299999995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476</v>
      </c>
      <c r="I30" s="21">
        <v>1430.09</v>
      </c>
      <c r="J30" s="16" t="s">
        <v>459</v>
      </c>
      <c r="K30" s="16"/>
      <c r="L30" s="21"/>
      <c r="M30" s="25"/>
      <c r="N30" s="21">
        <f t="shared" si="2"/>
        <v>12127.359299999989</v>
      </c>
      <c r="O30" s="21">
        <f t="shared" si="3"/>
        <v>59954.225299999998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6" t="s">
        <v>477</v>
      </c>
      <c r="I31" s="21">
        <v>246.37</v>
      </c>
      <c r="J31" s="16" t="s">
        <v>459</v>
      </c>
      <c r="K31" s="16"/>
      <c r="L31" s="21"/>
      <c r="M31" s="25"/>
      <c r="N31" s="21">
        <f t="shared" si="2"/>
        <v>11880.989299999988</v>
      </c>
      <c r="O31" s="21">
        <f t="shared" si="3"/>
        <v>59707.855299999996</v>
      </c>
    </row>
    <row r="32" spans="1:15" x14ac:dyDescent="0.15">
      <c r="A32" s="16"/>
      <c r="B32" s="22"/>
      <c r="C32" s="21"/>
      <c r="D32" s="23"/>
      <c r="E32" s="16"/>
      <c r="F32" s="25"/>
      <c r="G32" s="21"/>
      <c r="H32" s="26" t="s">
        <v>478</v>
      </c>
      <c r="I32" s="21">
        <v>4593.22</v>
      </c>
      <c r="J32" s="16" t="s">
        <v>459</v>
      </c>
      <c r="K32" s="16"/>
      <c r="L32" s="21"/>
      <c r="M32" s="16"/>
      <c r="N32" s="21">
        <f t="shared" si="2"/>
        <v>7287.7692999999881</v>
      </c>
      <c r="O32" s="21">
        <f t="shared" si="3"/>
        <v>55114.635299999994</v>
      </c>
    </row>
    <row r="33" spans="1:16" x14ac:dyDescent="0.15">
      <c r="A33" s="16"/>
      <c r="B33" s="22"/>
      <c r="C33" s="21"/>
      <c r="D33" s="23"/>
      <c r="E33" s="16"/>
      <c r="F33" s="25"/>
      <c r="G33" s="21"/>
      <c r="H33" s="26" t="s">
        <v>479</v>
      </c>
      <c r="I33" s="21">
        <v>801.78</v>
      </c>
      <c r="J33" s="16" t="s">
        <v>459</v>
      </c>
      <c r="K33" s="16" t="s">
        <v>487</v>
      </c>
      <c r="L33" s="21">
        <v>1569.49</v>
      </c>
      <c r="M33" s="16" t="s">
        <v>459</v>
      </c>
      <c r="N33" s="21">
        <f t="shared" si="2"/>
        <v>4916.4992999999886</v>
      </c>
      <c r="O33" s="21">
        <f t="shared" si="3"/>
        <v>52743.365299999998</v>
      </c>
    </row>
    <row r="34" spans="1:16" x14ac:dyDescent="0.15">
      <c r="A34" s="16"/>
      <c r="B34" s="22"/>
      <c r="C34" s="21"/>
      <c r="D34" s="26"/>
      <c r="E34" s="16"/>
      <c r="F34" s="25"/>
      <c r="G34" s="21"/>
      <c r="H34" s="26" t="s">
        <v>480</v>
      </c>
      <c r="I34" s="21">
        <v>3501.42</v>
      </c>
      <c r="J34" s="16" t="s">
        <v>459</v>
      </c>
      <c r="K34" s="16"/>
      <c r="L34" s="21"/>
      <c r="M34" s="16"/>
      <c r="N34" s="21">
        <f t="shared" si="2"/>
        <v>1415.0792999999885</v>
      </c>
      <c r="O34" s="21">
        <f t="shared" si="3"/>
        <v>49241.945299999999</v>
      </c>
    </row>
    <row r="35" spans="1:16" x14ac:dyDescent="0.15">
      <c r="A35" s="16"/>
      <c r="B35" s="22"/>
      <c r="C35" s="21"/>
      <c r="D35" s="26"/>
      <c r="E35" s="16"/>
      <c r="F35" s="16"/>
      <c r="G35" s="21"/>
      <c r="H35" s="23" t="s">
        <v>481</v>
      </c>
      <c r="I35" s="21">
        <v>1401.57</v>
      </c>
      <c r="J35" s="16" t="s">
        <v>459</v>
      </c>
      <c r="K35" s="16"/>
      <c r="L35" s="21"/>
      <c r="M35" s="25"/>
      <c r="N35" s="21">
        <f t="shared" si="2"/>
        <v>13.509299999988571</v>
      </c>
      <c r="O35" s="21">
        <f t="shared" si="3"/>
        <v>47840.3753</v>
      </c>
    </row>
    <row r="36" spans="1:16" x14ac:dyDescent="0.15">
      <c r="A36" s="16"/>
      <c r="B36" s="16"/>
      <c r="C36" s="21"/>
      <c r="D36" s="23" t="s">
        <v>483</v>
      </c>
      <c r="E36" s="16" t="s">
        <v>32</v>
      </c>
      <c r="F36" s="25" t="s">
        <v>486</v>
      </c>
      <c r="G36" s="21">
        <v>15938.199000000001</v>
      </c>
      <c r="H36" s="23" t="s">
        <v>483</v>
      </c>
      <c r="I36" s="21"/>
      <c r="J36" s="16"/>
      <c r="K36" s="16"/>
      <c r="L36" s="21"/>
      <c r="M36" s="16"/>
      <c r="N36" s="21">
        <f t="shared" si="2"/>
        <v>13.509299999988571</v>
      </c>
      <c r="O36" s="21">
        <f t="shared" si="3"/>
        <v>63778.5743</v>
      </c>
    </row>
    <row r="37" spans="1:16" x14ac:dyDescent="0.15">
      <c r="A37" s="16"/>
      <c r="B37" s="16"/>
      <c r="C37" s="21"/>
      <c r="D37" s="26"/>
      <c r="E37" s="16"/>
      <c r="F37" s="25"/>
      <c r="G37" s="21"/>
      <c r="H37" s="23" t="s">
        <v>482</v>
      </c>
      <c r="I37" s="21">
        <v>13.509299999988571</v>
      </c>
      <c r="J37" s="16" t="s">
        <v>459</v>
      </c>
      <c r="K37" s="16"/>
      <c r="L37" s="21"/>
      <c r="M37" s="25"/>
      <c r="N37" s="21">
        <f t="shared" si="2"/>
        <v>0</v>
      </c>
      <c r="O37" s="21">
        <f t="shared" si="3"/>
        <v>63765.06500000001</v>
      </c>
    </row>
    <row r="38" spans="1:16" x14ac:dyDescent="0.15">
      <c r="A38" s="16"/>
      <c r="B38" s="16"/>
      <c r="C38" s="21"/>
      <c r="D38" s="26"/>
      <c r="E38" s="16"/>
      <c r="F38" s="25"/>
      <c r="G38" s="21"/>
      <c r="H38" s="23" t="s">
        <v>482</v>
      </c>
      <c r="I38" s="21">
        <v>773.97070000001099</v>
      </c>
      <c r="J38" s="16" t="s">
        <v>484</v>
      </c>
      <c r="K38" s="16"/>
      <c r="L38" s="21"/>
      <c r="M38" s="16"/>
      <c r="N38" s="21">
        <f>G16+N37-I38-L38</f>
        <v>15181.886299999989</v>
      </c>
      <c r="O38" s="21">
        <f t="shared" si="3"/>
        <v>62991.094299999997</v>
      </c>
    </row>
    <row r="39" spans="1:16" hidden="1" x14ac:dyDescent="0.15">
      <c r="A39" s="16"/>
      <c r="B39" s="16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16"/>
      <c r="N39" s="21">
        <f t="shared" si="2"/>
        <v>15181.886299999989</v>
      </c>
      <c r="O39" s="21">
        <f t="shared" si="3"/>
        <v>62991.094299999997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2"/>
        <v>15181.886299999989</v>
      </c>
      <c r="O40" s="21">
        <f t="shared" si="3"/>
        <v>62991.094299999997</v>
      </c>
    </row>
    <row r="41" spans="1:16" hidden="1" x14ac:dyDescent="0.15">
      <c r="A41" s="16"/>
      <c r="B41" s="16"/>
      <c r="C41" s="21"/>
      <c r="D41" s="26"/>
      <c r="E41" s="16"/>
      <c r="F41" s="16"/>
      <c r="G41" s="21"/>
      <c r="H41" s="26"/>
      <c r="I41" s="21"/>
      <c r="J41" s="16"/>
      <c r="K41" s="16"/>
      <c r="L41" s="21"/>
      <c r="M41" s="16"/>
      <c r="N41" s="21">
        <f t="shared" si="2"/>
        <v>15181.886299999989</v>
      </c>
      <c r="O41" s="21">
        <f t="shared" si="3"/>
        <v>62991.094299999997</v>
      </c>
    </row>
    <row r="42" spans="1:16" x14ac:dyDescent="0.15">
      <c r="A42" s="30"/>
      <c r="B42" s="30"/>
      <c r="C42" s="21"/>
      <c r="D42" s="31"/>
      <c r="E42" s="30"/>
      <c r="F42" s="30"/>
      <c r="G42" s="21"/>
      <c r="H42" s="31"/>
      <c r="I42" s="21"/>
      <c r="J42" s="30"/>
      <c r="K42" s="30"/>
      <c r="L42" s="21"/>
      <c r="M42" s="30"/>
      <c r="N42" s="21">
        <f t="shared" si="2"/>
        <v>15181.886299999989</v>
      </c>
      <c r="O42" s="21">
        <f t="shared" si="3"/>
        <v>62991.094299999997</v>
      </c>
    </row>
    <row r="43" spans="1:16" x14ac:dyDescent="0.15">
      <c r="A43" s="32"/>
      <c r="B43" s="32"/>
      <c r="C43" s="33">
        <f>SUM(C7:C35)</f>
        <v>56593.849299999994</v>
      </c>
      <c r="D43" s="32"/>
      <c r="E43" s="32"/>
      <c r="F43" s="32"/>
      <c r="G43" s="33">
        <f>SUM(G7:G41)</f>
        <v>63765.065000000002</v>
      </c>
      <c r="H43" s="34"/>
      <c r="I43" s="33">
        <f>SUM(I7:I41)</f>
        <v>45710.42</v>
      </c>
      <c r="J43" s="32"/>
      <c r="K43" s="32"/>
      <c r="L43" s="33">
        <f>SUM(L9:L41)</f>
        <v>11657.400000000001</v>
      </c>
      <c r="M43" s="32"/>
      <c r="N43" s="35"/>
      <c r="O43" s="36">
        <f>C43+G43-I43-L43</f>
        <v>62991.094300000004</v>
      </c>
      <c r="P43" s="37"/>
    </row>
    <row r="44" spans="1:16" x14ac:dyDescent="0.15">
      <c r="A44" s="38"/>
      <c r="B44" s="204"/>
      <c r="C44" s="204"/>
      <c r="D44" s="204"/>
      <c r="E44" s="39"/>
      <c r="F44" s="40"/>
      <c r="G44" s="41"/>
      <c r="H44" s="42"/>
      <c r="I44" s="43"/>
      <c r="J44" s="44"/>
      <c r="K44" s="45" t="s">
        <v>44</v>
      </c>
      <c r="L44" s="46">
        <f>+L43+I43</f>
        <v>57367.82</v>
      </c>
      <c r="M44" s="55"/>
      <c r="N44" s="47">
        <f>+N42</f>
        <v>15181.886299999989</v>
      </c>
      <c r="O44" s="48" t="s">
        <v>484</v>
      </c>
    </row>
    <row r="45" spans="1:16" x14ac:dyDescent="0.15">
      <c r="A45" s="49"/>
      <c r="B45" s="108"/>
      <c r="C45" s="108"/>
      <c r="D45" s="108"/>
      <c r="E45" s="39"/>
      <c r="F45" s="40"/>
      <c r="G45" s="41"/>
      <c r="H45" s="42"/>
      <c r="I45" s="43"/>
      <c r="J45" s="46"/>
      <c r="K45" s="52"/>
      <c r="L45" s="46"/>
      <c r="M45" s="44"/>
      <c r="N45" s="47">
        <f>+G17+G28</f>
        <v>31871.008999999998</v>
      </c>
      <c r="O45" s="48" t="s">
        <v>485</v>
      </c>
    </row>
    <row r="46" spans="1:16" x14ac:dyDescent="0.15">
      <c r="A46" s="38" t="s">
        <v>434</v>
      </c>
      <c r="B46" s="109" t="s">
        <v>488</v>
      </c>
      <c r="C46" s="108"/>
      <c r="D46" s="108"/>
      <c r="E46" s="39" t="s">
        <v>45</v>
      </c>
      <c r="F46" s="40">
        <v>46136258.100000001</v>
      </c>
      <c r="G46" s="41" t="s">
        <v>46</v>
      </c>
      <c r="H46" s="42">
        <v>41001</v>
      </c>
      <c r="I46" s="43" t="s">
        <v>47</v>
      </c>
      <c r="J46" s="52">
        <v>1674.0692999999912</v>
      </c>
      <c r="K46" s="52"/>
      <c r="L46" s="46"/>
      <c r="M46" s="44"/>
      <c r="N46" s="47">
        <f>+G36</f>
        <v>15938.199000000001</v>
      </c>
      <c r="O46" s="48" t="s">
        <v>486</v>
      </c>
    </row>
    <row r="47" spans="1:16" ht="11.25" customHeight="1" x14ac:dyDescent="0.15">
      <c r="A47" s="38" t="s">
        <v>435</v>
      </c>
      <c r="B47" s="109" t="s">
        <v>489</v>
      </c>
      <c r="C47" s="108"/>
      <c r="D47" s="108"/>
      <c r="E47" s="39" t="s">
        <v>45</v>
      </c>
      <c r="F47" s="40">
        <v>35743647.729999997</v>
      </c>
      <c r="G47" s="41" t="s">
        <v>46</v>
      </c>
      <c r="H47" s="42">
        <v>41009</v>
      </c>
      <c r="I47" s="43" t="s">
        <v>47</v>
      </c>
      <c r="J47" s="52">
        <v>8413.8407000000097</v>
      </c>
      <c r="K47" s="52"/>
      <c r="L47" s="46"/>
      <c r="M47" s="44"/>
      <c r="N47" s="47"/>
      <c r="O47" s="48"/>
    </row>
    <row r="48" spans="1:16" x14ac:dyDescent="0.15">
      <c r="A48" s="38" t="s">
        <v>459</v>
      </c>
      <c r="B48" s="109" t="s">
        <v>490</v>
      </c>
      <c r="C48" s="108"/>
      <c r="D48" s="108"/>
      <c r="E48" s="39" t="s">
        <v>45</v>
      </c>
      <c r="F48" s="40">
        <v>30930180.809999999</v>
      </c>
      <c r="G48" s="41" t="s">
        <v>46</v>
      </c>
      <c r="H48" s="42">
        <v>41029</v>
      </c>
      <c r="I48" s="43" t="s">
        <v>47</v>
      </c>
      <c r="J48" s="52">
        <v>1569.49</v>
      </c>
      <c r="K48" s="52"/>
      <c r="L48" s="46"/>
      <c r="M48" s="44"/>
      <c r="N48" s="36" t="s">
        <v>48</v>
      </c>
      <c r="O48" s="53">
        <f>SUM(N44:N47)</f>
        <v>62991.09429999999</v>
      </c>
    </row>
    <row r="49" spans="1:16" ht="12" thickBot="1" x14ac:dyDescent="0.2">
      <c r="A49" s="38"/>
      <c r="B49" s="108"/>
      <c r="C49" s="108"/>
      <c r="D49" s="108"/>
      <c r="E49" s="39"/>
      <c r="F49" s="40"/>
      <c r="G49" s="41"/>
      <c r="H49" s="42"/>
      <c r="I49" s="9"/>
      <c r="J49" s="62">
        <f>SUM(J46:J48)</f>
        <v>11657.400000000001</v>
      </c>
      <c r="K49" s="44"/>
      <c r="L49" s="46"/>
      <c r="M49" s="44"/>
      <c r="N49" s="46"/>
      <c r="O49" s="46">
        <f>+O43-O48</f>
        <v>0</v>
      </c>
    </row>
    <row r="50" spans="1:16" ht="12" thickTop="1" x14ac:dyDescent="0.15">
      <c r="A50" s="38"/>
      <c r="B50" s="108"/>
      <c r="C50" s="108"/>
      <c r="D50" s="108"/>
      <c r="E50" s="39"/>
      <c r="F50" s="40"/>
      <c r="G50" s="41"/>
      <c r="H50" s="42"/>
      <c r="I50" s="9"/>
      <c r="J50" s="52"/>
      <c r="K50" s="44"/>
      <c r="L50" s="46"/>
      <c r="M50" s="44"/>
      <c r="N50" s="46"/>
      <c r="O50" s="46"/>
    </row>
    <row r="51" spans="1:16" x14ac:dyDescent="0.15">
      <c r="A51" s="38" t="s">
        <v>49</v>
      </c>
      <c r="B51" s="49" t="s">
        <v>8</v>
      </c>
      <c r="C51" s="101" t="s">
        <v>87</v>
      </c>
      <c r="D51" s="101" t="s">
        <v>146</v>
      </c>
      <c r="E51" s="49" t="s">
        <v>51</v>
      </c>
      <c r="F51" s="49" t="s">
        <v>52</v>
      </c>
      <c r="G51" s="40" t="s">
        <v>15</v>
      </c>
      <c r="H51" s="42"/>
      <c r="I51" s="9"/>
      <c r="J51" s="52"/>
      <c r="K51" s="44"/>
      <c r="L51" s="46"/>
      <c r="M51" s="44"/>
      <c r="N51" s="55"/>
      <c r="O51" s="56"/>
    </row>
    <row r="52" spans="1:16" x14ac:dyDescent="0.15">
      <c r="A52" s="38" t="s">
        <v>434</v>
      </c>
      <c r="B52" s="43">
        <v>1674</v>
      </c>
      <c r="C52" s="57">
        <v>26.797899999999998</v>
      </c>
      <c r="D52" s="58">
        <f>+B52*C52</f>
        <v>44859.684600000001</v>
      </c>
      <c r="E52" s="58">
        <f>+D52*1%</f>
        <v>448.59684600000003</v>
      </c>
      <c r="F52" s="58">
        <f>+E52*0.1</f>
        <v>44.859684600000008</v>
      </c>
      <c r="G52" s="59">
        <f>+E52+F52</f>
        <v>493.45653060000006</v>
      </c>
      <c r="H52" s="42"/>
      <c r="I52" s="9"/>
      <c r="J52" s="52"/>
      <c r="K52" s="44"/>
      <c r="L52" s="46"/>
      <c r="M52" s="44"/>
      <c r="N52" s="55"/>
      <c r="O52" s="56"/>
    </row>
    <row r="53" spans="1:16" s="3" customFormat="1" x14ac:dyDescent="0.15">
      <c r="A53" s="38" t="s">
        <v>435</v>
      </c>
      <c r="B53" s="43">
        <v>8414</v>
      </c>
      <c r="C53" s="57">
        <v>26.757300000000001</v>
      </c>
      <c r="D53" s="58">
        <f>+B53*C53</f>
        <v>225135.9222</v>
      </c>
      <c r="E53" s="58">
        <f>+D53*1%</f>
        <v>2251.359222</v>
      </c>
      <c r="F53" s="58">
        <f>+E53*0.1</f>
        <v>225.13592220000001</v>
      </c>
      <c r="G53" s="59">
        <f>+E53+F53</f>
        <v>2476.4951442000001</v>
      </c>
      <c r="H53" s="42"/>
      <c r="I53" s="9"/>
      <c r="J53" s="52"/>
      <c r="K53" s="4"/>
      <c r="M53" s="5"/>
      <c r="P53" s="5"/>
    </row>
    <row r="54" spans="1:16" s="3" customFormat="1" x14ac:dyDescent="0.15">
      <c r="A54" s="38" t="s">
        <v>459</v>
      </c>
      <c r="B54" s="43">
        <v>1569</v>
      </c>
      <c r="C54" s="57">
        <v>26.0976</v>
      </c>
      <c r="D54" s="58">
        <f>+B54*C54</f>
        <v>40947.134400000003</v>
      </c>
      <c r="E54" s="58">
        <f>+D54*1%</f>
        <v>409.47134400000004</v>
      </c>
      <c r="F54" s="58">
        <f>+E54*0.1</f>
        <v>40.94713440000001</v>
      </c>
      <c r="G54" s="59">
        <f>+E54+F54</f>
        <v>450.41847840000003</v>
      </c>
      <c r="H54" s="42"/>
      <c r="I54" s="9"/>
      <c r="J54" s="52"/>
      <c r="K54" s="4"/>
      <c r="M54" s="5"/>
      <c r="P54" s="5"/>
    </row>
    <row r="55" spans="1:16" s="3" customFormat="1" ht="12" thickBot="1" x14ac:dyDescent="0.2">
      <c r="A55" s="38"/>
      <c r="B55" s="102">
        <f>SUM(B52:B54)</f>
        <v>11657</v>
      </c>
      <c r="C55" s="108"/>
      <c r="D55" s="108"/>
      <c r="E55" s="103">
        <f>SUM(E52:E54)</f>
        <v>3109.427412</v>
      </c>
      <c r="F55" s="103">
        <f t="shared" ref="F55:G55" si="4">SUM(F52:F54)</f>
        <v>310.9427412</v>
      </c>
      <c r="G55" s="103">
        <f t="shared" si="4"/>
        <v>3420.3701532</v>
      </c>
      <c r="H55" s="42"/>
      <c r="I55" s="9"/>
      <c r="J55" s="52"/>
      <c r="K55" s="4"/>
      <c r="M55" s="5"/>
      <c r="P55" s="5"/>
    </row>
    <row r="56" spans="1:16" s="3" customFormat="1" ht="12" thickTop="1" x14ac:dyDescent="0.15">
      <c r="A56" s="5"/>
      <c r="B56" s="2"/>
      <c r="D56" s="4"/>
      <c r="E56" s="4"/>
      <c r="F56" s="5"/>
      <c r="H56" s="4"/>
      <c r="I56" s="9"/>
      <c r="J56" s="6"/>
      <c r="K56" s="4"/>
      <c r="M56" s="5"/>
      <c r="P56" s="5"/>
    </row>
    <row r="57" spans="1:16" s="3" customFormat="1" x14ac:dyDescent="0.15">
      <c r="A57" s="5"/>
      <c r="B57" s="2"/>
      <c r="D57" s="4"/>
      <c r="E57" s="4"/>
      <c r="F57" s="5"/>
      <c r="H57" s="4"/>
      <c r="I57" s="9"/>
      <c r="J57" s="6"/>
      <c r="K57" s="4"/>
      <c r="M57" s="5"/>
      <c r="P57" s="5"/>
    </row>
    <row r="58" spans="1:16" s="3" customFormat="1" x14ac:dyDescent="0.15">
      <c r="A58" s="5"/>
      <c r="B58" s="2"/>
      <c r="D58" s="4"/>
      <c r="E58" s="4"/>
      <c r="F58" s="5"/>
      <c r="H58" s="4"/>
      <c r="J58" s="5"/>
      <c r="K58" s="4"/>
      <c r="M58" s="5"/>
      <c r="P58" s="5"/>
    </row>
  </sheetData>
  <mergeCells count="7">
    <mergeCell ref="B44:D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9"/>
  <sheetViews>
    <sheetView topLeftCell="E1" zoomScale="130" zoomScaleNormal="130" workbookViewId="0">
      <pane ySplit="6" topLeftCell="A19" activePane="bottomLeft" state="frozen"/>
      <selection pane="bottomLeft" activeCell="M44" sqref="M4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438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386</v>
      </c>
      <c r="B7" s="17"/>
      <c r="C7" s="18">
        <v>24129.411299999996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24129.411299999996</v>
      </c>
      <c r="O7" s="18">
        <f>+C43</f>
        <v>56036.435299999997</v>
      </c>
    </row>
    <row r="8" spans="1:15" x14ac:dyDescent="0.15">
      <c r="A8" s="16" t="s">
        <v>434</v>
      </c>
      <c r="B8" s="22"/>
      <c r="C8" s="21">
        <v>15974.907999999999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24129.411299999996</v>
      </c>
      <c r="O8" s="21">
        <f t="shared" ref="O8:O10" si="0">O7+G8-I8-L8</f>
        <v>56036.435299999997</v>
      </c>
    </row>
    <row r="9" spans="1:15" x14ac:dyDescent="0.15">
      <c r="A9" s="16" t="s">
        <v>435</v>
      </c>
      <c r="B9" s="22"/>
      <c r="C9" s="21">
        <v>15932.116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10" si="1">+N8-I9-L9</f>
        <v>24129.411299999996</v>
      </c>
      <c r="O9" s="21">
        <f t="shared" si="0"/>
        <v>56036.435299999997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si="1"/>
        <v>24129.411299999996</v>
      </c>
      <c r="O10" s="21">
        <f t="shared" si="0"/>
        <v>56036.435299999997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439</v>
      </c>
      <c r="I11" s="21">
        <v>1564.4</v>
      </c>
      <c r="J11" s="16" t="s">
        <v>386</v>
      </c>
      <c r="K11" s="16"/>
      <c r="L11" s="21"/>
      <c r="M11" s="16"/>
      <c r="N11" s="21">
        <f t="shared" ref="N11:N42" si="2">+N10-I11-L11</f>
        <v>22565.011299999995</v>
      </c>
      <c r="O11" s="21">
        <f t="shared" ref="O11:O42" si="3">O10+G11-I11-L11</f>
        <v>54472.035299999996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440</v>
      </c>
      <c r="I12" s="21">
        <v>1407.99</v>
      </c>
      <c r="J12" s="16" t="s">
        <v>386</v>
      </c>
      <c r="K12" s="16"/>
      <c r="L12" s="21"/>
      <c r="M12" s="16"/>
      <c r="N12" s="21">
        <f t="shared" si="2"/>
        <v>21157.021299999993</v>
      </c>
      <c r="O12" s="21">
        <f t="shared" si="3"/>
        <v>53064.045299999998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441</v>
      </c>
      <c r="I13" s="21">
        <v>1439.17</v>
      </c>
      <c r="J13" s="16" t="s">
        <v>386</v>
      </c>
      <c r="K13" s="16"/>
      <c r="L13" s="21"/>
      <c r="M13" s="16"/>
      <c r="N13" s="21">
        <f t="shared" si="2"/>
        <v>19717.851299999995</v>
      </c>
      <c r="O13" s="21">
        <f t="shared" si="3"/>
        <v>51624.8753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442</v>
      </c>
      <c r="I14" s="21">
        <v>3625.21</v>
      </c>
      <c r="J14" s="25" t="s">
        <v>386</v>
      </c>
      <c r="K14" s="16"/>
      <c r="L14" s="21"/>
      <c r="M14" s="16"/>
      <c r="N14" s="21">
        <f t="shared" si="2"/>
        <v>16092.641299999996</v>
      </c>
      <c r="O14" s="21">
        <f t="shared" si="3"/>
        <v>47999.665300000001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443</v>
      </c>
      <c r="I15" s="21">
        <v>607.26</v>
      </c>
      <c r="J15" s="25" t="s">
        <v>386</v>
      </c>
      <c r="K15" s="16"/>
      <c r="L15" s="21"/>
      <c r="M15" s="16"/>
      <c r="N15" s="21">
        <f t="shared" si="2"/>
        <v>15485.381299999995</v>
      </c>
      <c r="O15" s="21">
        <f t="shared" si="3"/>
        <v>47392.405299999999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444</v>
      </c>
      <c r="I16" s="21">
        <v>800.08</v>
      </c>
      <c r="J16" s="25" t="s">
        <v>386</v>
      </c>
      <c r="K16" s="16"/>
      <c r="L16" s="21"/>
      <c r="M16" s="16"/>
      <c r="N16" s="21">
        <f t="shared" si="2"/>
        <v>14685.301299999996</v>
      </c>
      <c r="O16" s="21">
        <f t="shared" si="3"/>
        <v>46592.325299999997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6" t="s">
        <v>445</v>
      </c>
      <c r="I17" s="21">
        <v>783.05</v>
      </c>
      <c r="J17" s="25" t="s">
        <v>386</v>
      </c>
      <c r="K17" s="16"/>
      <c r="L17" s="21"/>
      <c r="M17" s="16"/>
      <c r="N17" s="21">
        <f t="shared" si="2"/>
        <v>13902.251299999996</v>
      </c>
      <c r="O17" s="21">
        <f t="shared" si="3"/>
        <v>45809.275299999994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6" t="s">
        <v>446</v>
      </c>
      <c r="I18" s="21">
        <v>1330.03</v>
      </c>
      <c r="J18" s="25" t="s">
        <v>386</v>
      </c>
      <c r="K18" s="16"/>
      <c r="L18" s="21"/>
      <c r="M18" s="25"/>
      <c r="N18" s="21">
        <f t="shared" si="2"/>
        <v>12572.221299999996</v>
      </c>
      <c r="O18" s="21">
        <f t="shared" si="3"/>
        <v>44479.245299999995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3" t="s">
        <v>447</v>
      </c>
      <c r="I19" s="21">
        <v>1061.28</v>
      </c>
      <c r="J19" s="25" t="s">
        <v>386</v>
      </c>
      <c r="K19" s="16"/>
      <c r="L19" s="21"/>
      <c r="M19" s="25"/>
      <c r="N19" s="21">
        <f t="shared" si="2"/>
        <v>11510.941299999995</v>
      </c>
      <c r="O19" s="21">
        <f t="shared" si="3"/>
        <v>43417.965299999996</v>
      </c>
    </row>
    <row r="20" spans="1:15" x14ac:dyDescent="0.15">
      <c r="A20" s="16"/>
      <c r="B20" s="22"/>
      <c r="C20" s="21"/>
      <c r="D20" s="23" t="s">
        <v>448</v>
      </c>
      <c r="E20" s="16" t="s">
        <v>32</v>
      </c>
      <c r="F20" s="25" t="s">
        <v>458</v>
      </c>
      <c r="G20" s="21">
        <v>15954.116</v>
      </c>
      <c r="H20" s="23" t="s">
        <v>448</v>
      </c>
      <c r="I20" s="21">
        <v>2550.6</v>
      </c>
      <c r="J20" s="25" t="s">
        <v>386</v>
      </c>
      <c r="K20" s="16"/>
      <c r="L20" s="21"/>
      <c r="M20" s="25"/>
      <c r="N20" s="21">
        <f t="shared" si="2"/>
        <v>8960.3412999999946</v>
      </c>
      <c r="O20" s="21">
        <f t="shared" si="3"/>
        <v>56821.481299999999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449</v>
      </c>
      <c r="I21" s="21">
        <v>1547.33</v>
      </c>
      <c r="J21" s="25" t="s">
        <v>386</v>
      </c>
      <c r="K21" s="16"/>
      <c r="L21" s="21"/>
      <c r="M21" s="16"/>
      <c r="N21" s="21">
        <f t="shared" si="2"/>
        <v>7413.0112999999947</v>
      </c>
      <c r="O21" s="21">
        <f t="shared" si="3"/>
        <v>55274.151299999998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3" t="s">
        <v>450</v>
      </c>
      <c r="I22" s="21">
        <v>997.87</v>
      </c>
      <c r="J22" s="25" t="s">
        <v>386</v>
      </c>
      <c r="K22" s="16"/>
      <c r="L22" s="21"/>
      <c r="M22" s="16"/>
      <c r="N22" s="21">
        <f t="shared" si="2"/>
        <v>6415.1412999999948</v>
      </c>
      <c r="O22" s="21">
        <f t="shared" si="3"/>
        <v>54276.281299999995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451</v>
      </c>
      <c r="I23" s="21">
        <v>3101.96</v>
      </c>
      <c r="J23" s="25" t="s">
        <v>386</v>
      </c>
      <c r="K23" s="16"/>
      <c r="L23" s="21"/>
      <c r="M23" s="25"/>
      <c r="N23" s="21">
        <f t="shared" si="2"/>
        <v>3313.1812999999947</v>
      </c>
      <c r="O23" s="21">
        <f t="shared" si="3"/>
        <v>51174.321299999996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6" t="s">
        <v>452</v>
      </c>
      <c r="I24" s="21">
        <v>589.13</v>
      </c>
      <c r="J24" s="25" t="s">
        <v>386</v>
      </c>
      <c r="K24" s="16"/>
      <c r="L24" s="21"/>
      <c r="M24" s="25"/>
      <c r="N24" s="21">
        <f t="shared" si="2"/>
        <v>2724.0512999999946</v>
      </c>
      <c r="O24" s="21">
        <f t="shared" si="3"/>
        <v>50585.191299999999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453</v>
      </c>
      <c r="I25" s="21">
        <v>2228.5100000000002</v>
      </c>
      <c r="J25" s="16" t="s">
        <v>386</v>
      </c>
      <c r="K25" s="16"/>
      <c r="L25" s="21"/>
      <c r="M25" s="25"/>
      <c r="N25" s="21">
        <f t="shared" si="2"/>
        <v>495.54129999999441</v>
      </c>
      <c r="O25" s="21">
        <f t="shared" si="3"/>
        <v>48356.681299999997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454</v>
      </c>
      <c r="I26" s="21">
        <v>495.54129999999441</v>
      </c>
      <c r="J26" s="25" t="s">
        <v>386</v>
      </c>
      <c r="K26" s="16"/>
      <c r="L26" s="21"/>
      <c r="M26" s="25"/>
      <c r="N26" s="21">
        <f t="shared" si="2"/>
        <v>0</v>
      </c>
      <c r="O26" s="21">
        <f t="shared" si="3"/>
        <v>47861.14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454</v>
      </c>
      <c r="I27" s="21">
        <v>1514.0287000000101</v>
      </c>
      <c r="J27" s="25" t="s">
        <v>434</v>
      </c>
      <c r="K27" s="16"/>
      <c r="L27" s="21"/>
      <c r="M27" s="25"/>
      <c r="N27" s="21">
        <f>C8+N26-I27-L27</f>
        <v>14460.87929999999</v>
      </c>
      <c r="O27" s="21">
        <f t="shared" si="3"/>
        <v>46347.11129999999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455</v>
      </c>
      <c r="I28" s="21">
        <v>2937.21</v>
      </c>
      <c r="J28" s="25" t="s">
        <v>434</v>
      </c>
      <c r="K28" s="16"/>
      <c r="L28" s="21"/>
      <c r="M28" s="25"/>
      <c r="N28" s="21">
        <f t="shared" si="2"/>
        <v>11523.66929999999</v>
      </c>
      <c r="O28" s="21">
        <f t="shared" si="3"/>
        <v>43409.90129999999</v>
      </c>
    </row>
    <row r="29" spans="1:15" x14ac:dyDescent="0.15">
      <c r="A29" s="16"/>
      <c r="B29" s="22"/>
      <c r="C29" s="21"/>
      <c r="D29" s="26" t="s">
        <v>456</v>
      </c>
      <c r="E29" s="16" t="s">
        <v>32</v>
      </c>
      <c r="F29" s="25" t="s">
        <v>459</v>
      </c>
      <c r="G29" s="21">
        <v>15974.688</v>
      </c>
      <c r="H29" s="26" t="s">
        <v>456</v>
      </c>
      <c r="I29" s="21">
        <v>887.64</v>
      </c>
      <c r="J29" s="25" t="s">
        <v>434</v>
      </c>
      <c r="K29" s="16"/>
      <c r="L29" s="21"/>
      <c r="M29" s="25"/>
      <c r="N29" s="21">
        <f t="shared" si="2"/>
        <v>10636.029299999991</v>
      </c>
      <c r="O29" s="21">
        <f t="shared" si="3"/>
        <v>58496.949299999993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457</v>
      </c>
      <c r="I30" s="21">
        <v>1903.1000000000001</v>
      </c>
      <c r="J30" s="25" t="s">
        <v>434</v>
      </c>
      <c r="K30" s="16"/>
      <c r="L30" s="21"/>
      <c r="M30" s="16"/>
      <c r="N30" s="21">
        <f t="shared" si="2"/>
        <v>8732.9292999999907</v>
      </c>
      <c r="O30" s="21">
        <f t="shared" si="3"/>
        <v>56593.849299999994</v>
      </c>
    </row>
    <row r="31" spans="1:15" hidden="1" x14ac:dyDescent="0.15">
      <c r="A31" s="16"/>
      <c r="B31" s="22"/>
      <c r="C31" s="21"/>
      <c r="D31" s="23"/>
      <c r="E31" s="16"/>
      <c r="F31" s="25"/>
      <c r="G31" s="21"/>
      <c r="H31" s="26"/>
      <c r="I31" s="21"/>
      <c r="J31" s="25"/>
      <c r="K31" s="16"/>
      <c r="L31" s="21"/>
      <c r="M31" s="25"/>
      <c r="N31" s="21">
        <f t="shared" si="2"/>
        <v>8732.9292999999907</v>
      </c>
      <c r="O31" s="21">
        <f t="shared" si="3"/>
        <v>56593.849299999994</v>
      </c>
    </row>
    <row r="32" spans="1:15" hidden="1" x14ac:dyDescent="0.15">
      <c r="A32" s="16"/>
      <c r="B32" s="22"/>
      <c r="C32" s="21"/>
      <c r="D32" s="23"/>
      <c r="E32" s="16"/>
      <c r="F32" s="25"/>
      <c r="G32" s="21"/>
      <c r="H32" s="23"/>
      <c r="I32" s="21"/>
      <c r="J32" s="16"/>
      <c r="K32" s="16"/>
      <c r="L32" s="21"/>
      <c r="M32" s="16"/>
      <c r="N32" s="21">
        <f t="shared" si="2"/>
        <v>8732.9292999999907</v>
      </c>
      <c r="O32" s="21">
        <f t="shared" si="3"/>
        <v>56593.849299999994</v>
      </c>
    </row>
    <row r="33" spans="1:16" hidden="1" x14ac:dyDescent="0.15">
      <c r="A33" s="16"/>
      <c r="B33" s="22"/>
      <c r="C33" s="21"/>
      <c r="D33" s="23"/>
      <c r="E33" s="16"/>
      <c r="F33" s="25"/>
      <c r="G33" s="21"/>
      <c r="H33" s="23"/>
      <c r="I33" s="21"/>
      <c r="J33" s="16"/>
      <c r="K33" s="16"/>
      <c r="L33" s="21"/>
      <c r="M33" s="25"/>
      <c r="N33" s="21">
        <f t="shared" si="2"/>
        <v>8732.9292999999907</v>
      </c>
      <c r="O33" s="21">
        <f t="shared" si="3"/>
        <v>56593.849299999994</v>
      </c>
    </row>
    <row r="34" spans="1:16" hidden="1" x14ac:dyDescent="0.15">
      <c r="A34" s="16"/>
      <c r="B34" s="22"/>
      <c r="C34" s="21"/>
      <c r="D34" s="26"/>
      <c r="E34" s="16"/>
      <c r="F34" s="25"/>
      <c r="G34" s="21"/>
      <c r="H34" s="23"/>
      <c r="I34" s="21"/>
      <c r="J34" s="25"/>
      <c r="K34" s="16"/>
      <c r="L34" s="21"/>
      <c r="M34" s="16"/>
      <c r="N34" s="21">
        <f t="shared" si="2"/>
        <v>8732.9292999999907</v>
      </c>
      <c r="O34" s="21">
        <f t="shared" si="3"/>
        <v>56593.849299999994</v>
      </c>
    </row>
    <row r="35" spans="1:16" hidden="1" x14ac:dyDescent="0.15">
      <c r="A35" s="16"/>
      <c r="B35" s="22"/>
      <c r="C35" s="21"/>
      <c r="D35" s="26"/>
      <c r="E35" s="16"/>
      <c r="F35" s="16"/>
      <c r="G35" s="21"/>
      <c r="H35" s="23"/>
      <c r="I35" s="21"/>
      <c r="J35" s="25"/>
      <c r="K35" s="16"/>
      <c r="L35" s="21"/>
      <c r="M35" s="27"/>
      <c r="N35" s="21">
        <f t="shared" si="2"/>
        <v>8732.9292999999907</v>
      </c>
      <c r="O35" s="21">
        <f t="shared" si="3"/>
        <v>56593.849299999994</v>
      </c>
    </row>
    <row r="36" spans="1:16" hidden="1" x14ac:dyDescent="0.15">
      <c r="A36" s="16"/>
      <c r="B36" s="16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5"/>
      <c r="N36" s="21">
        <f t="shared" si="2"/>
        <v>8732.9292999999907</v>
      </c>
      <c r="O36" s="21">
        <f t="shared" si="3"/>
        <v>56593.849299999994</v>
      </c>
    </row>
    <row r="37" spans="1:16" hidden="1" x14ac:dyDescent="0.15">
      <c r="A37" s="16"/>
      <c r="B37" s="16"/>
      <c r="C37" s="21"/>
      <c r="D37" s="26"/>
      <c r="E37" s="16"/>
      <c r="F37" s="25"/>
      <c r="G37" s="21"/>
      <c r="H37" s="26"/>
      <c r="I37" s="21"/>
      <c r="J37" s="16"/>
      <c r="K37" s="16"/>
      <c r="L37" s="21"/>
      <c r="M37" s="25"/>
      <c r="N37" s="21">
        <f t="shared" si="2"/>
        <v>8732.9292999999907</v>
      </c>
      <c r="O37" s="21">
        <f t="shared" si="3"/>
        <v>56593.849299999994</v>
      </c>
    </row>
    <row r="38" spans="1:16" hidden="1" x14ac:dyDescent="0.15">
      <c r="A38" s="16"/>
      <c r="B38" s="16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16"/>
      <c r="N38" s="21">
        <f t="shared" si="2"/>
        <v>8732.9292999999907</v>
      </c>
      <c r="O38" s="21">
        <f t="shared" si="3"/>
        <v>56593.849299999994</v>
      </c>
    </row>
    <row r="39" spans="1:16" hidden="1" x14ac:dyDescent="0.15">
      <c r="A39" s="16"/>
      <c r="B39" s="16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16"/>
      <c r="N39" s="21">
        <f t="shared" si="2"/>
        <v>8732.9292999999907</v>
      </c>
      <c r="O39" s="21">
        <f t="shared" si="3"/>
        <v>56593.849299999994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2"/>
        <v>8732.9292999999907</v>
      </c>
      <c r="O40" s="21">
        <f t="shared" si="3"/>
        <v>56593.849299999994</v>
      </c>
    </row>
    <row r="41" spans="1:16" hidden="1" x14ac:dyDescent="0.15">
      <c r="A41" s="16"/>
      <c r="B41" s="16"/>
      <c r="C41" s="21"/>
      <c r="D41" s="26"/>
      <c r="E41" s="16"/>
      <c r="F41" s="16"/>
      <c r="G41" s="21"/>
      <c r="H41" s="26"/>
      <c r="I41" s="21"/>
      <c r="J41" s="16"/>
      <c r="K41" s="16"/>
      <c r="L41" s="21"/>
      <c r="M41" s="16"/>
      <c r="N41" s="21">
        <f t="shared" si="2"/>
        <v>8732.9292999999907</v>
      </c>
      <c r="O41" s="21">
        <f t="shared" si="3"/>
        <v>56593.849299999994</v>
      </c>
    </row>
    <row r="42" spans="1:16" x14ac:dyDescent="0.15">
      <c r="A42" s="30"/>
      <c r="B42" s="30"/>
      <c r="C42" s="21"/>
      <c r="D42" s="31"/>
      <c r="E42" s="30"/>
      <c r="F42" s="30"/>
      <c r="G42" s="21"/>
      <c r="H42" s="31"/>
      <c r="I42" s="21"/>
      <c r="J42" s="30"/>
      <c r="K42" s="30"/>
      <c r="L42" s="21"/>
      <c r="M42" s="30"/>
      <c r="N42" s="21">
        <f t="shared" si="2"/>
        <v>8732.9292999999907</v>
      </c>
      <c r="O42" s="21">
        <f t="shared" si="3"/>
        <v>56593.849299999994</v>
      </c>
    </row>
    <row r="43" spans="1:16" x14ac:dyDescent="0.15">
      <c r="A43" s="32"/>
      <c r="B43" s="32"/>
      <c r="C43" s="33">
        <f>SUM(C7:C35)</f>
        <v>56036.435299999997</v>
      </c>
      <c r="D43" s="32"/>
      <c r="E43" s="32"/>
      <c r="F43" s="32"/>
      <c r="G43" s="33">
        <f>SUM(G7:G41)</f>
        <v>31928.804</v>
      </c>
      <c r="H43" s="34"/>
      <c r="I43" s="33">
        <f>SUM(I7:I41)</f>
        <v>31371.390000000003</v>
      </c>
      <c r="J43" s="32"/>
      <c r="K43" s="32"/>
      <c r="L43" s="33">
        <f>SUM(L9:L41)</f>
        <v>0</v>
      </c>
      <c r="M43" s="32"/>
      <c r="N43" s="35"/>
      <c r="O43" s="36">
        <f>C43+G43-I43-L43</f>
        <v>56593.849300000002</v>
      </c>
      <c r="P43" s="37"/>
    </row>
    <row r="44" spans="1:16" x14ac:dyDescent="0.15">
      <c r="A44" s="38"/>
      <c r="B44" s="204"/>
      <c r="C44" s="204"/>
      <c r="D44" s="204"/>
      <c r="E44" s="39"/>
      <c r="F44" s="40"/>
      <c r="G44" s="41">
        <f>+G43-31928.804</f>
        <v>0</v>
      </c>
      <c r="H44" s="42"/>
      <c r="I44" s="43"/>
      <c r="J44" s="44"/>
      <c r="K44" s="45" t="s">
        <v>44</v>
      </c>
      <c r="L44" s="46">
        <f>+L43+I43</f>
        <v>31371.390000000003</v>
      </c>
      <c r="M44" s="55"/>
      <c r="N44" s="47">
        <f>+N42</f>
        <v>8732.9292999999907</v>
      </c>
      <c r="O44" s="48" t="s">
        <v>434</v>
      </c>
    </row>
    <row r="45" spans="1:16" x14ac:dyDescent="0.15">
      <c r="A45" s="49"/>
      <c r="B45" s="108"/>
      <c r="C45" s="108"/>
      <c r="D45" s="108"/>
      <c r="E45" s="39"/>
      <c r="F45" s="40"/>
      <c r="G45" s="41"/>
      <c r="H45" s="42"/>
      <c r="I45" s="43"/>
      <c r="J45" s="46"/>
      <c r="K45" s="52"/>
      <c r="L45" s="46"/>
      <c r="M45" s="44"/>
      <c r="N45" s="47">
        <v>15932.116</v>
      </c>
      <c r="O45" s="48" t="s">
        <v>435</v>
      </c>
    </row>
    <row r="46" spans="1:16" x14ac:dyDescent="0.15">
      <c r="A46" s="38"/>
      <c r="B46" s="108"/>
      <c r="C46" s="108"/>
      <c r="D46" s="108"/>
      <c r="E46" s="39"/>
      <c r="F46" s="40"/>
      <c r="G46" s="41"/>
      <c r="H46" s="42"/>
      <c r="I46" s="43"/>
      <c r="J46" s="52"/>
      <c r="K46" s="52"/>
      <c r="L46" s="46"/>
      <c r="M46" s="44"/>
      <c r="N46" s="47">
        <f>+G20</f>
        <v>15954.116</v>
      </c>
      <c r="O46" s="48" t="s">
        <v>458</v>
      </c>
    </row>
    <row r="47" spans="1:16" ht="11.25" customHeight="1" x14ac:dyDescent="0.15">
      <c r="A47" s="38"/>
      <c r="B47" s="108"/>
      <c r="C47" s="108"/>
      <c r="D47" s="108"/>
      <c r="E47" s="39"/>
      <c r="F47" s="40"/>
      <c r="G47" s="41"/>
      <c r="H47" s="42"/>
      <c r="I47" s="9"/>
      <c r="J47" s="52"/>
      <c r="K47" s="52"/>
      <c r="L47" s="46"/>
      <c r="M47" s="44"/>
      <c r="N47" s="47">
        <f>+G29</f>
        <v>15974.688</v>
      </c>
      <c r="O47" s="48" t="s">
        <v>459</v>
      </c>
    </row>
    <row r="48" spans="1:16" x14ac:dyDescent="0.15">
      <c r="A48" s="38"/>
      <c r="B48" s="49"/>
      <c r="C48" s="101"/>
      <c r="D48" s="101"/>
      <c r="E48" s="49"/>
      <c r="F48" s="49"/>
      <c r="G48" s="40"/>
      <c r="H48" s="42"/>
      <c r="I48" s="9"/>
      <c r="J48" s="52"/>
      <c r="K48" s="52"/>
      <c r="L48" s="46"/>
      <c r="M48" s="44"/>
      <c r="N48" s="36" t="s">
        <v>48</v>
      </c>
      <c r="O48" s="53">
        <f>SUM(N44:N47)</f>
        <v>56593.849299999994</v>
      </c>
    </row>
    <row r="49" spans="1:16" x14ac:dyDescent="0.15">
      <c r="A49" s="38"/>
      <c r="B49" s="43"/>
      <c r="C49" s="57"/>
      <c r="D49" s="58"/>
      <c r="E49" s="58"/>
      <c r="F49" s="58"/>
      <c r="G49" s="59"/>
      <c r="H49" s="42"/>
      <c r="I49" s="9"/>
      <c r="J49" s="52"/>
      <c r="K49" s="44"/>
      <c r="L49" s="46"/>
      <c r="M49" s="44"/>
      <c r="N49" s="46"/>
      <c r="O49" s="46">
        <f>+O43-O48</f>
        <v>0</v>
      </c>
    </row>
    <row r="50" spans="1:16" x14ac:dyDescent="0.15">
      <c r="I50" s="9"/>
      <c r="J50" s="52"/>
      <c r="K50" s="44"/>
      <c r="L50" s="46"/>
      <c r="M50" s="44"/>
      <c r="N50" s="46"/>
      <c r="O50" s="46"/>
    </row>
    <row r="51" spans="1:16" x14ac:dyDescent="0.15">
      <c r="I51" s="9"/>
      <c r="J51" s="52"/>
      <c r="K51" s="44"/>
      <c r="L51" s="46"/>
      <c r="M51" s="44"/>
      <c r="N51" s="55"/>
      <c r="O51" s="56"/>
    </row>
    <row r="52" spans="1:16" x14ac:dyDescent="0.15">
      <c r="I52" s="9"/>
      <c r="J52" s="52"/>
      <c r="K52" s="44"/>
      <c r="L52" s="46"/>
      <c r="M52" s="44"/>
      <c r="N52" s="55"/>
      <c r="O52" s="56"/>
    </row>
    <row r="53" spans="1:16" s="3" customFormat="1" x14ac:dyDescent="0.15">
      <c r="A53" s="5"/>
      <c r="B53" s="2"/>
      <c r="D53" s="4"/>
      <c r="E53" s="4"/>
      <c r="F53" s="5"/>
      <c r="H53" s="4"/>
      <c r="I53" s="9"/>
      <c r="J53" s="52"/>
      <c r="K53" s="4"/>
      <c r="M53" s="5"/>
      <c r="P53" s="5"/>
    </row>
    <row r="54" spans="1:16" s="3" customFormat="1" x14ac:dyDescent="0.15">
      <c r="A54" s="5"/>
      <c r="B54" s="2"/>
      <c r="D54" s="4"/>
      <c r="E54" s="4"/>
      <c r="F54" s="5"/>
      <c r="H54" s="4"/>
      <c r="I54" s="9"/>
      <c r="J54" s="52"/>
      <c r="K54" s="4"/>
      <c r="M54" s="5"/>
      <c r="P54" s="5"/>
    </row>
    <row r="55" spans="1:16" s="3" customFormat="1" x14ac:dyDescent="0.15">
      <c r="A55" s="5"/>
      <c r="B55" s="2"/>
      <c r="D55" s="4"/>
      <c r="E55" s="4"/>
      <c r="F55" s="5"/>
      <c r="H55" s="4"/>
      <c r="I55" s="9"/>
      <c r="J55" s="52"/>
      <c r="K55" s="4"/>
      <c r="M55" s="5"/>
      <c r="P55" s="5"/>
    </row>
    <row r="56" spans="1:16" s="3" customFormat="1" x14ac:dyDescent="0.15">
      <c r="A56" s="5"/>
      <c r="B56" s="2"/>
      <c r="D56" s="4"/>
      <c r="E56" s="4"/>
      <c r="F56" s="5"/>
      <c r="H56" s="4"/>
      <c r="I56" s="9"/>
      <c r="J56" s="52"/>
      <c r="K56" s="4"/>
      <c r="M56" s="5"/>
      <c r="P56" s="5"/>
    </row>
    <row r="57" spans="1:16" s="3" customFormat="1" x14ac:dyDescent="0.15">
      <c r="A57" s="5"/>
      <c r="B57" s="2"/>
      <c r="D57" s="4"/>
      <c r="E57" s="4"/>
      <c r="F57" s="5"/>
      <c r="H57" s="4"/>
      <c r="I57" s="9"/>
      <c r="J57" s="52"/>
      <c r="K57" s="4"/>
      <c r="M57" s="5"/>
      <c r="P57" s="5"/>
    </row>
    <row r="58" spans="1:16" s="3" customFormat="1" x14ac:dyDescent="0.15">
      <c r="A58" s="5"/>
      <c r="B58" s="2"/>
      <c r="D58" s="4"/>
      <c r="E58" s="4"/>
      <c r="F58" s="5"/>
      <c r="H58" s="4"/>
      <c r="I58" s="9"/>
      <c r="J58" s="6"/>
      <c r="K58" s="4"/>
      <c r="M58" s="5"/>
      <c r="P58" s="5"/>
    </row>
    <row r="59" spans="1:16" s="3" customFormat="1" x14ac:dyDescent="0.15">
      <c r="A59" s="5"/>
      <c r="B59" s="2"/>
      <c r="D59" s="4"/>
      <c r="E59" s="4"/>
      <c r="F59" s="5"/>
      <c r="H59" s="4"/>
      <c r="I59" s="9"/>
      <c r="J59" s="6"/>
      <c r="K59" s="4"/>
      <c r="M59" s="5"/>
      <c r="P59" s="5"/>
    </row>
  </sheetData>
  <mergeCells count="7">
    <mergeCell ref="B44:D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9"/>
  <sheetViews>
    <sheetView topLeftCell="D1" zoomScale="130" zoomScaleNormal="130" workbookViewId="0">
      <pane ySplit="6" topLeftCell="A7" activePane="bottomLeft" state="frozen"/>
      <selection pane="bottomLeft" activeCell="N46" sqref="N46:O4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413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387</v>
      </c>
      <c r="B7" s="17"/>
      <c r="C7" s="18">
        <v>4793.3093000000008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4793.3093000000008</v>
      </c>
      <c r="O7" s="18">
        <f>+C43</f>
        <v>36702.479299999999</v>
      </c>
    </row>
    <row r="8" spans="1:15" x14ac:dyDescent="0.15">
      <c r="A8" s="16" t="s">
        <v>386</v>
      </c>
      <c r="B8" s="22"/>
      <c r="C8" s="21">
        <v>31909.17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4793.3093000000008</v>
      </c>
      <c r="O8" s="21">
        <f t="shared" ref="O8" si="0">O7+G8-I8-L8</f>
        <v>36702.479299999999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2" si="1">+N8-I9-L9</f>
        <v>4793.3093000000008</v>
      </c>
      <c r="O9" s="21">
        <f t="shared" ref="O9:O42" si="2">O8+G9-I9-L9</f>
        <v>36702.479299999999</v>
      </c>
    </row>
    <row r="10" spans="1:15" x14ac:dyDescent="0.15">
      <c r="A10" s="16"/>
      <c r="B10" s="22"/>
      <c r="C10" s="21"/>
      <c r="D10" s="23" t="s">
        <v>433</v>
      </c>
      <c r="E10" s="16" t="s">
        <v>32</v>
      </c>
      <c r="F10" s="25" t="s">
        <v>386</v>
      </c>
      <c r="G10" s="21">
        <v>31847.761999999999</v>
      </c>
      <c r="H10" s="26" t="s">
        <v>433</v>
      </c>
      <c r="I10" s="21">
        <v>1806.65</v>
      </c>
      <c r="J10" s="16" t="s">
        <v>387</v>
      </c>
      <c r="K10" s="16"/>
      <c r="L10" s="21"/>
      <c r="M10" s="27"/>
      <c r="N10" s="21">
        <f t="shared" si="1"/>
        <v>2986.6593000000007</v>
      </c>
      <c r="O10" s="21">
        <f t="shared" si="2"/>
        <v>66743.5913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432</v>
      </c>
      <c r="I11" s="21">
        <v>1300.26</v>
      </c>
      <c r="J11" s="16" t="s">
        <v>387</v>
      </c>
      <c r="K11" s="16"/>
      <c r="L11" s="21"/>
      <c r="M11" s="16"/>
      <c r="N11" s="21">
        <f t="shared" si="1"/>
        <v>1686.3993000000007</v>
      </c>
      <c r="O11" s="21">
        <f t="shared" si="2"/>
        <v>65443.331299999998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431</v>
      </c>
      <c r="I12" s="21">
        <v>465.05</v>
      </c>
      <c r="J12" s="16" t="s">
        <v>387</v>
      </c>
      <c r="K12" s="16"/>
      <c r="L12" s="21"/>
      <c r="M12" s="16"/>
      <c r="N12" s="21">
        <f t="shared" si="1"/>
        <v>1221.3493000000008</v>
      </c>
      <c r="O12" s="21">
        <f t="shared" si="2"/>
        <v>64978.281299999995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430</v>
      </c>
      <c r="I13" s="21">
        <v>1221.3493000000008</v>
      </c>
      <c r="J13" s="16" t="s">
        <v>387</v>
      </c>
      <c r="K13" s="16"/>
      <c r="L13" s="21"/>
      <c r="M13" s="16"/>
      <c r="N13" s="21">
        <f t="shared" si="1"/>
        <v>0</v>
      </c>
      <c r="O13" s="21">
        <f t="shared" si="2"/>
        <v>63756.931999999993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430</v>
      </c>
      <c r="I14" s="21">
        <v>1087.9707000000001</v>
      </c>
      <c r="J14" s="25" t="s">
        <v>386</v>
      </c>
      <c r="K14" s="16"/>
      <c r="L14" s="21"/>
      <c r="M14" s="16"/>
      <c r="N14" s="21">
        <f>C8+G10+N13-I14-L14</f>
        <v>62668.961300000003</v>
      </c>
      <c r="O14" s="21">
        <f t="shared" si="2"/>
        <v>62668.961299999995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429</v>
      </c>
      <c r="I15" s="21">
        <v>4296.92</v>
      </c>
      <c r="J15" s="25" t="s">
        <v>386</v>
      </c>
      <c r="K15" s="16"/>
      <c r="L15" s="21"/>
      <c r="M15" s="16"/>
      <c r="N15" s="21">
        <f t="shared" si="1"/>
        <v>58372.041300000004</v>
      </c>
      <c r="O15" s="21">
        <f t="shared" si="2"/>
        <v>58372.041299999997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428</v>
      </c>
      <c r="I16" s="21">
        <v>746.15</v>
      </c>
      <c r="J16" s="25" t="s">
        <v>386</v>
      </c>
      <c r="K16" s="16"/>
      <c r="L16" s="21"/>
      <c r="M16" s="16"/>
      <c r="N16" s="21">
        <f t="shared" si="1"/>
        <v>57625.891300000003</v>
      </c>
      <c r="O16" s="21">
        <f t="shared" si="2"/>
        <v>57625.891299999996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6" t="s">
        <v>427</v>
      </c>
      <c r="I17" s="21">
        <v>1877.61</v>
      </c>
      <c r="J17" s="25" t="s">
        <v>386</v>
      </c>
      <c r="K17" s="16"/>
      <c r="L17" s="21"/>
      <c r="M17" s="16"/>
      <c r="N17" s="21">
        <f t="shared" si="1"/>
        <v>55748.281300000002</v>
      </c>
      <c r="O17" s="21">
        <f t="shared" si="2"/>
        <v>55748.281299999995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6" t="s">
        <v>426</v>
      </c>
      <c r="I18" s="21">
        <v>1503.5</v>
      </c>
      <c r="J18" s="25" t="s">
        <v>386</v>
      </c>
      <c r="K18" s="16"/>
      <c r="L18" s="21"/>
      <c r="M18" s="25"/>
      <c r="N18" s="21">
        <f t="shared" si="1"/>
        <v>54244.781300000002</v>
      </c>
      <c r="O18" s="21">
        <f t="shared" si="2"/>
        <v>54244.781299999995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3" t="s">
        <v>425</v>
      </c>
      <c r="I19" s="21">
        <v>3264.59</v>
      </c>
      <c r="J19" s="25" t="s">
        <v>386</v>
      </c>
      <c r="K19" s="16"/>
      <c r="L19" s="21"/>
      <c r="M19" s="25"/>
      <c r="N19" s="21">
        <f t="shared" si="1"/>
        <v>50980.191300000006</v>
      </c>
      <c r="O19" s="21">
        <f t="shared" si="2"/>
        <v>50980.191299999991</v>
      </c>
    </row>
    <row r="20" spans="1:15" x14ac:dyDescent="0.15">
      <c r="A20" s="16"/>
      <c r="B20" s="22"/>
      <c r="C20" s="21"/>
      <c r="D20" s="23" t="s">
        <v>424</v>
      </c>
      <c r="E20" s="16" t="s">
        <v>32</v>
      </c>
      <c r="F20" s="25" t="s">
        <v>434</v>
      </c>
      <c r="G20" s="21">
        <v>15974.907999999999</v>
      </c>
      <c r="H20" s="23" t="s">
        <v>424</v>
      </c>
      <c r="I20" s="21">
        <v>3184.41</v>
      </c>
      <c r="J20" s="25" t="s">
        <v>386</v>
      </c>
      <c r="K20" s="16"/>
      <c r="L20" s="21"/>
      <c r="M20" s="25"/>
      <c r="N20" s="21">
        <f t="shared" si="1"/>
        <v>47795.781300000002</v>
      </c>
      <c r="O20" s="21">
        <f t="shared" si="2"/>
        <v>63770.689299999984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423</v>
      </c>
      <c r="I21" s="21">
        <v>855.96</v>
      </c>
      <c r="J21" s="25" t="s">
        <v>386</v>
      </c>
      <c r="K21" s="16"/>
      <c r="L21" s="21"/>
      <c r="M21" s="16"/>
      <c r="N21" s="21">
        <f t="shared" si="1"/>
        <v>46939.821300000003</v>
      </c>
      <c r="O21" s="21">
        <f t="shared" si="2"/>
        <v>62914.729299999985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3" t="s">
        <v>422</v>
      </c>
      <c r="I22" s="21">
        <v>1894.48</v>
      </c>
      <c r="J22" s="25" t="s">
        <v>386</v>
      </c>
      <c r="K22" s="16"/>
      <c r="L22" s="21"/>
      <c r="M22" s="16"/>
      <c r="N22" s="21">
        <f t="shared" si="1"/>
        <v>45045.3413</v>
      </c>
      <c r="O22" s="21">
        <f t="shared" si="2"/>
        <v>61020.249299999981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421</v>
      </c>
      <c r="I23" s="21">
        <v>3838.37</v>
      </c>
      <c r="J23" s="25" t="s">
        <v>386</v>
      </c>
      <c r="K23" s="16"/>
      <c r="L23" s="21"/>
      <c r="M23" s="25"/>
      <c r="N23" s="21">
        <f t="shared" si="1"/>
        <v>41206.971299999997</v>
      </c>
      <c r="O23" s="21">
        <f t="shared" si="2"/>
        <v>57181.879299999979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6" t="s">
        <v>420</v>
      </c>
      <c r="I24" s="21">
        <v>299.54000000000002</v>
      </c>
      <c r="J24" s="25" t="s">
        <v>386</v>
      </c>
      <c r="K24" s="16" t="s">
        <v>437</v>
      </c>
      <c r="L24" s="21">
        <v>2890</v>
      </c>
      <c r="M24" s="25" t="s">
        <v>386</v>
      </c>
      <c r="N24" s="21">
        <f t="shared" si="1"/>
        <v>38017.431299999997</v>
      </c>
      <c r="O24" s="21">
        <f t="shared" si="2"/>
        <v>53992.339299999978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419</v>
      </c>
      <c r="I25" s="21"/>
      <c r="J25" s="16"/>
      <c r="K25" s="16" t="s">
        <v>437</v>
      </c>
      <c r="L25" s="21">
        <v>4584.6099999999997</v>
      </c>
      <c r="M25" s="25" t="s">
        <v>386</v>
      </c>
      <c r="N25" s="21">
        <f t="shared" si="1"/>
        <v>33432.821299999996</v>
      </c>
      <c r="O25" s="21">
        <f t="shared" si="2"/>
        <v>49407.729299999977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418</v>
      </c>
      <c r="I26" s="21">
        <v>907.05</v>
      </c>
      <c r="J26" s="25" t="s">
        <v>386</v>
      </c>
      <c r="K26" s="16"/>
      <c r="L26" s="21"/>
      <c r="M26" s="25"/>
      <c r="N26" s="21">
        <f t="shared" si="1"/>
        <v>32525.771299999997</v>
      </c>
      <c r="O26" s="21">
        <f t="shared" si="2"/>
        <v>48500.679299999974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417</v>
      </c>
      <c r="I27" s="21">
        <v>1219.4000000000001</v>
      </c>
      <c r="J27" s="25" t="s">
        <v>386</v>
      </c>
      <c r="K27" s="16"/>
      <c r="L27" s="21"/>
      <c r="M27" s="25"/>
      <c r="N27" s="21">
        <f t="shared" si="1"/>
        <v>31306.371299999995</v>
      </c>
      <c r="O27" s="21">
        <f t="shared" si="2"/>
        <v>47281.279299999973</v>
      </c>
    </row>
    <row r="28" spans="1:15" x14ac:dyDescent="0.15">
      <c r="A28" s="16"/>
      <c r="B28" s="22"/>
      <c r="C28" s="21"/>
      <c r="D28" s="23" t="s">
        <v>416</v>
      </c>
      <c r="E28" s="16" t="s">
        <v>32</v>
      </c>
      <c r="F28" s="25" t="s">
        <v>435</v>
      </c>
      <c r="G28" s="21">
        <v>15932.116</v>
      </c>
      <c r="H28" s="26" t="s">
        <v>416</v>
      </c>
      <c r="I28" s="21">
        <v>3083.59</v>
      </c>
      <c r="J28" s="25" t="s">
        <v>386</v>
      </c>
      <c r="K28" s="16"/>
      <c r="L28" s="21"/>
      <c r="M28" s="25"/>
      <c r="N28" s="21">
        <f t="shared" si="1"/>
        <v>28222.781299999995</v>
      </c>
      <c r="O28" s="21">
        <f t="shared" si="2"/>
        <v>60129.805299999978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415</v>
      </c>
      <c r="I29" s="21">
        <v>3209.53</v>
      </c>
      <c r="J29" s="25" t="s">
        <v>386</v>
      </c>
      <c r="K29" s="16"/>
      <c r="L29" s="21"/>
      <c r="M29" s="16"/>
      <c r="N29" s="21">
        <f t="shared" si="1"/>
        <v>25013.251299999996</v>
      </c>
      <c r="O29" s="21">
        <f t="shared" si="2"/>
        <v>56920.275299999979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6" t="s">
        <v>414</v>
      </c>
      <c r="I30" s="21">
        <v>883.84</v>
      </c>
      <c r="J30" s="25" t="s">
        <v>386</v>
      </c>
      <c r="K30" s="16"/>
      <c r="L30" s="21"/>
      <c r="M30" s="25"/>
      <c r="N30" s="21">
        <f t="shared" si="1"/>
        <v>24129.411299999996</v>
      </c>
      <c r="O30" s="21">
        <f t="shared" si="2"/>
        <v>56036.435299999983</v>
      </c>
    </row>
    <row r="31" spans="1:15" hidden="1" x14ac:dyDescent="0.15">
      <c r="A31" s="16"/>
      <c r="B31" s="22"/>
      <c r="C31" s="21"/>
      <c r="D31" s="23"/>
      <c r="E31" s="16"/>
      <c r="F31" s="25"/>
      <c r="G31" s="21"/>
      <c r="H31" s="26"/>
      <c r="I31" s="21"/>
      <c r="J31" s="16"/>
      <c r="K31" s="16"/>
      <c r="L31" s="21"/>
      <c r="M31" s="16"/>
      <c r="N31" s="21">
        <f t="shared" si="1"/>
        <v>24129.411299999996</v>
      </c>
      <c r="O31" s="21">
        <f t="shared" si="2"/>
        <v>56036.435299999983</v>
      </c>
    </row>
    <row r="32" spans="1:15" hidden="1" x14ac:dyDescent="0.15">
      <c r="A32" s="16"/>
      <c r="B32" s="22"/>
      <c r="C32" s="21"/>
      <c r="D32" s="23"/>
      <c r="E32" s="16"/>
      <c r="F32" s="25"/>
      <c r="G32" s="21"/>
      <c r="H32" s="23"/>
      <c r="I32" s="21"/>
      <c r="J32" s="16"/>
      <c r="K32" s="16"/>
      <c r="L32" s="21"/>
      <c r="M32" s="16"/>
      <c r="N32" s="21">
        <f t="shared" si="1"/>
        <v>24129.411299999996</v>
      </c>
      <c r="O32" s="21">
        <f t="shared" si="2"/>
        <v>56036.435299999983</v>
      </c>
    </row>
    <row r="33" spans="1:16" hidden="1" x14ac:dyDescent="0.15">
      <c r="A33" s="16"/>
      <c r="B33" s="22"/>
      <c r="C33" s="21"/>
      <c r="D33" s="23"/>
      <c r="E33" s="16"/>
      <c r="F33" s="25"/>
      <c r="G33" s="21"/>
      <c r="H33" s="23"/>
      <c r="I33" s="21"/>
      <c r="J33" s="16"/>
      <c r="K33" s="16"/>
      <c r="L33" s="21"/>
      <c r="M33" s="25"/>
      <c r="N33" s="21">
        <f t="shared" si="1"/>
        <v>24129.411299999996</v>
      </c>
      <c r="O33" s="21">
        <f t="shared" si="2"/>
        <v>56036.435299999983</v>
      </c>
    </row>
    <row r="34" spans="1:16" hidden="1" x14ac:dyDescent="0.15">
      <c r="A34" s="16"/>
      <c r="B34" s="22"/>
      <c r="C34" s="21"/>
      <c r="D34" s="26"/>
      <c r="E34" s="16"/>
      <c r="F34" s="25"/>
      <c r="G34" s="21"/>
      <c r="H34" s="23"/>
      <c r="I34" s="21"/>
      <c r="J34" s="25"/>
      <c r="K34" s="16"/>
      <c r="L34" s="21"/>
      <c r="M34" s="16"/>
      <c r="N34" s="21">
        <f t="shared" si="1"/>
        <v>24129.411299999996</v>
      </c>
      <c r="O34" s="21">
        <f t="shared" si="2"/>
        <v>56036.435299999983</v>
      </c>
    </row>
    <row r="35" spans="1:16" hidden="1" x14ac:dyDescent="0.15">
      <c r="A35" s="16"/>
      <c r="B35" s="22"/>
      <c r="C35" s="21"/>
      <c r="D35" s="26"/>
      <c r="E35" s="16"/>
      <c r="F35" s="16"/>
      <c r="G35" s="21"/>
      <c r="H35" s="23"/>
      <c r="I35" s="21"/>
      <c r="J35" s="25"/>
      <c r="K35" s="16"/>
      <c r="L35" s="21"/>
      <c r="M35" s="27"/>
      <c r="N35" s="21">
        <f t="shared" si="1"/>
        <v>24129.411299999996</v>
      </c>
      <c r="O35" s="21">
        <f t="shared" si="2"/>
        <v>56036.435299999983</v>
      </c>
    </row>
    <row r="36" spans="1:16" hidden="1" x14ac:dyDescent="0.15">
      <c r="A36" s="16"/>
      <c r="B36" s="16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5"/>
      <c r="N36" s="21">
        <f t="shared" si="1"/>
        <v>24129.411299999996</v>
      </c>
      <c r="O36" s="21">
        <f t="shared" si="2"/>
        <v>56036.435299999983</v>
      </c>
    </row>
    <row r="37" spans="1:16" hidden="1" x14ac:dyDescent="0.15">
      <c r="A37" s="16"/>
      <c r="B37" s="16"/>
      <c r="C37" s="21"/>
      <c r="D37" s="26"/>
      <c r="E37" s="16"/>
      <c r="F37" s="25"/>
      <c r="G37" s="21"/>
      <c r="H37" s="26"/>
      <c r="I37" s="21"/>
      <c r="J37" s="16"/>
      <c r="K37" s="16"/>
      <c r="L37" s="21"/>
      <c r="M37" s="25"/>
      <c r="N37" s="21">
        <f t="shared" si="1"/>
        <v>24129.411299999996</v>
      </c>
      <c r="O37" s="21">
        <f t="shared" si="2"/>
        <v>56036.435299999983</v>
      </c>
    </row>
    <row r="38" spans="1:16" hidden="1" x14ac:dyDescent="0.15">
      <c r="A38" s="16"/>
      <c r="B38" s="16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16"/>
      <c r="N38" s="21">
        <f t="shared" si="1"/>
        <v>24129.411299999996</v>
      </c>
      <c r="O38" s="21">
        <f t="shared" si="2"/>
        <v>56036.435299999983</v>
      </c>
    </row>
    <row r="39" spans="1:16" hidden="1" x14ac:dyDescent="0.15">
      <c r="A39" s="16"/>
      <c r="B39" s="16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16"/>
      <c r="N39" s="21">
        <f t="shared" si="1"/>
        <v>24129.411299999996</v>
      </c>
      <c r="O39" s="21">
        <f t="shared" si="2"/>
        <v>56036.435299999983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1"/>
        <v>24129.411299999996</v>
      </c>
      <c r="O40" s="21">
        <f t="shared" si="2"/>
        <v>56036.435299999983</v>
      </c>
    </row>
    <row r="41" spans="1:16" hidden="1" x14ac:dyDescent="0.15">
      <c r="A41" s="16"/>
      <c r="B41" s="16"/>
      <c r="C41" s="21"/>
      <c r="D41" s="26"/>
      <c r="E41" s="16"/>
      <c r="F41" s="16"/>
      <c r="G41" s="21"/>
      <c r="H41" s="26"/>
      <c r="I41" s="21"/>
      <c r="J41" s="16"/>
      <c r="K41" s="16"/>
      <c r="L41" s="21"/>
      <c r="M41" s="16"/>
      <c r="N41" s="21">
        <f t="shared" si="1"/>
        <v>24129.411299999996</v>
      </c>
      <c r="O41" s="21">
        <f t="shared" si="2"/>
        <v>56036.435299999983</v>
      </c>
    </row>
    <row r="42" spans="1:16" x14ac:dyDescent="0.15">
      <c r="A42" s="30"/>
      <c r="B42" s="30"/>
      <c r="C42" s="21"/>
      <c r="D42" s="31"/>
      <c r="E42" s="30"/>
      <c r="F42" s="30"/>
      <c r="G42" s="21"/>
      <c r="H42" s="31"/>
      <c r="I42" s="21"/>
      <c r="J42" s="30"/>
      <c r="K42" s="30"/>
      <c r="L42" s="21"/>
      <c r="M42" s="30"/>
      <c r="N42" s="21">
        <f t="shared" si="1"/>
        <v>24129.411299999996</v>
      </c>
      <c r="O42" s="21">
        <f t="shared" si="2"/>
        <v>56036.435299999983</v>
      </c>
    </row>
    <row r="43" spans="1:16" x14ac:dyDescent="0.15">
      <c r="A43" s="32"/>
      <c r="B43" s="32"/>
      <c r="C43" s="33">
        <f>SUM(C7:C35)</f>
        <v>36702.479299999999</v>
      </c>
      <c r="D43" s="32"/>
      <c r="E43" s="32"/>
      <c r="F43" s="32"/>
      <c r="G43" s="33">
        <f>SUM(G7:G41)</f>
        <v>63754.786</v>
      </c>
      <c r="H43" s="34"/>
      <c r="I43" s="33">
        <f>SUM(I7:I41)</f>
        <v>36946.22</v>
      </c>
      <c r="J43" s="32"/>
      <c r="K43" s="32"/>
      <c r="L43" s="33">
        <f>SUM(L9:L41)</f>
        <v>7474.61</v>
      </c>
      <c r="M43" s="32"/>
      <c r="N43" s="35"/>
      <c r="O43" s="36">
        <f>C43+G43-I43-L43</f>
        <v>56036.435299999997</v>
      </c>
      <c r="P43" s="37"/>
    </row>
    <row r="44" spans="1:16" x14ac:dyDescent="0.15">
      <c r="A44" s="38"/>
      <c r="B44" s="204"/>
      <c r="C44" s="204"/>
      <c r="D44" s="204"/>
      <c r="E44" s="39"/>
      <c r="F44" s="40"/>
      <c r="G44" s="41"/>
      <c r="H44" s="42"/>
      <c r="I44" s="43"/>
      <c r="J44" s="44"/>
      <c r="K44" s="45" t="s">
        <v>44</v>
      </c>
      <c r="L44" s="46">
        <f>+L43+I43</f>
        <v>44420.83</v>
      </c>
      <c r="M44" s="55"/>
      <c r="N44" s="47">
        <f>+N42</f>
        <v>24129.411299999996</v>
      </c>
      <c r="O44" s="48" t="s">
        <v>386</v>
      </c>
    </row>
    <row r="45" spans="1:16" x14ac:dyDescent="0.15">
      <c r="A45" s="49"/>
      <c r="B45" s="106"/>
      <c r="C45" s="106"/>
      <c r="D45" s="106"/>
      <c r="E45" s="39"/>
      <c r="F45" s="40"/>
      <c r="G45" s="41"/>
      <c r="H45" s="42"/>
      <c r="I45" s="43"/>
      <c r="J45" s="46"/>
      <c r="K45" s="52"/>
      <c r="L45" s="46"/>
      <c r="M45" s="44"/>
      <c r="N45" s="47">
        <f>+G20</f>
        <v>15974.907999999999</v>
      </c>
      <c r="O45" s="48" t="s">
        <v>434</v>
      </c>
    </row>
    <row r="46" spans="1:16" x14ac:dyDescent="0.15">
      <c r="A46" s="38" t="s">
        <v>386</v>
      </c>
      <c r="B46" s="107" t="s">
        <v>436</v>
      </c>
      <c r="C46" s="106"/>
      <c r="D46" s="106"/>
      <c r="E46" s="39" t="s">
        <v>45</v>
      </c>
      <c r="F46" s="40">
        <v>36200910.759999998</v>
      </c>
      <c r="G46" s="41" t="s">
        <v>46</v>
      </c>
      <c r="H46" s="42">
        <v>40991</v>
      </c>
      <c r="I46" s="43" t="s">
        <v>47</v>
      </c>
      <c r="J46" s="52">
        <f>+L43</f>
        <v>7474.61</v>
      </c>
      <c r="K46" s="52"/>
      <c r="L46" s="46"/>
      <c r="M46" s="44"/>
      <c r="N46" s="47">
        <f>+G28</f>
        <v>15932.116</v>
      </c>
      <c r="O46" s="48" t="s">
        <v>435</v>
      </c>
    </row>
    <row r="47" spans="1:16" ht="11.25" customHeight="1" x14ac:dyDescent="0.15">
      <c r="A47" s="38"/>
      <c r="B47" s="106"/>
      <c r="C47" s="106"/>
      <c r="D47" s="106"/>
      <c r="E47" s="39"/>
      <c r="F47" s="40"/>
      <c r="G47" s="41"/>
      <c r="H47" s="42"/>
      <c r="I47" s="9"/>
      <c r="J47" s="52"/>
      <c r="K47" s="52"/>
      <c r="L47" s="46"/>
      <c r="M47" s="44"/>
      <c r="N47" s="47"/>
      <c r="O47" s="48"/>
    </row>
    <row r="48" spans="1:16" x14ac:dyDescent="0.15">
      <c r="A48" s="38" t="s">
        <v>49</v>
      </c>
      <c r="B48" s="49" t="s">
        <v>8</v>
      </c>
      <c r="C48" s="101" t="s">
        <v>87</v>
      </c>
      <c r="D48" s="101" t="s">
        <v>146</v>
      </c>
      <c r="E48" s="49" t="s">
        <v>51</v>
      </c>
      <c r="F48" s="49" t="s">
        <v>52</v>
      </c>
      <c r="G48" s="40" t="s">
        <v>15</v>
      </c>
      <c r="H48" s="42"/>
      <c r="I48" s="9"/>
      <c r="J48" s="52"/>
      <c r="K48" s="52"/>
      <c r="L48" s="46"/>
      <c r="M48" s="44"/>
      <c r="N48" s="36" t="s">
        <v>48</v>
      </c>
      <c r="O48" s="53">
        <f>SUM(N44:N47)</f>
        <v>56036.435299999997</v>
      </c>
    </row>
    <row r="49" spans="1:16" x14ac:dyDescent="0.15">
      <c r="A49" s="38" t="s">
        <v>386</v>
      </c>
      <c r="B49" s="43">
        <v>7475</v>
      </c>
      <c r="C49" s="57">
        <v>26.790099999999999</v>
      </c>
      <c r="D49" s="58">
        <f>+B49*C49</f>
        <v>200255.9975</v>
      </c>
      <c r="E49" s="58">
        <f>+D49*1%</f>
        <v>2002.5599750000001</v>
      </c>
      <c r="F49" s="58">
        <f>+E49*0.1</f>
        <v>200.25599750000003</v>
      </c>
      <c r="G49" s="59">
        <f>+E49+F49</f>
        <v>2202.8159725</v>
      </c>
      <c r="H49" s="42"/>
      <c r="I49" s="9"/>
      <c r="J49" s="52"/>
      <c r="K49" s="44"/>
      <c r="L49" s="46"/>
      <c r="M49" s="44"/>
      <c r="N49" s="46"/>
      <c r="O49" s="46">
        <f>+O43-O48</f>
        <v>0</v>
      </c>
    </row>
    <row r="50" spans="1:16" x14ac:dyDescent="0.15">
      <c r="I50" s="9"/>
      <c r="J50" s="52"/>
      <c r="K50" s="44"/>
      <c r="L50" s="46"/>
      <c r="M50" s="44"/>
      <c r="N50" s="46"/>
      <c r="O50" s="46"/>
    </row>
    <row r="51" spans="1:16" x14ac:dyDescent="0.15">
      <c r="I51" s="9"/>
      <c r="J51" s="52"/>
      <c r="K51" s="44"/>
      <c r="L51" s="46"/>
      <c r="M51" s="44"/>
      <c r="N51" s="55"/>
      <c r="O51" s="56"/>
    </row>
    <row r="52" spans="1:16" x14ac:dyDescent="0.15">
      <c r="I52" s="9"/>
      <c r="J52" s="52"/>
      <c r="K52" s="44"/>
      <c r="L52" s="46"/>
      <c r="M52" s="44"/>
      <c r="N52" s="55"/>
      <c r="O52" s="56"/>
    </row>
    <row r="53" spans="1:16" s="3" customFormat="1" x14ac:dyDescent="0.15">
      <c r="A53" s="5"/>
      <c r="B53" s="2"/>
      <c r="D53" s="4"/>
      <c r="E53" s="4"/>
      <c r="F53" s="5"/>
      <c r="H53" s="4"/>
      <c r="I53" s="9"/>
      <c r="J53" s="52"/>
      <c r="K53" s="4"/>
      <c r="M53" s="5"/>
      <c r="P53" s="5"/>
    </row>
    <row r="54" spans="1:16" s="3" customFormat="1" x14ac:dyDescent="0.15">
      <c r="A54" s="5"/>
      <c r="B54" s="2"/>
      <c r="D54" s="4"/>
      <c r="E54" s="4"/>
      <c r="F54" s="5"/>
      <c r="H54" s="4"/>
      <c r="I54" s="9"/>
      <c r="J54" s="52"/>
      <c r="K54" s="4"/>
      <c r="M54" s="5"/>
      <c r="P54" s="5"/>
    </row>
    <row r="55" spans="1:16" s="3" customFormat="1" x14ac:dyDescent="0.15">
      <c r="A55" s="5"/>
      <c r="B55" s="2"/>
      <c r="D55" s="4"/>
      <c r="E55" s="4"/>
      <c r="F55" s="5"/>
      <c r="H55" s="4"/>
      <c r="I55" s="9"/>
      <c r="J55" s="52"/>
      <c r="K55" s="4"/>
      <c r="M55" s="5"/>
      <c r="P55" s="5"/>
    </row>
    <row r="56" spans="1:16" s="3" customFormat="1" x14ac:dyDescent="0.15">
      <c r="A56" s="5"/>
      <c r="B56" s="2"/>
      <c r="D56" s="4"/>
      <c r="E56" s="4"/>
      <c r="F56" s="5"/>
      <c r="H56" s="4"/>
      <c r="I56" s="9"/>
      <c r="J56" s="52"/>
      <c r="K56" s="4"/>
      <c r="M56" s="5"/>
      <c r="P56" s="5"/>
    </row>
    <row r="57" spans="1:16" s="3" customFormat="1" x14ac:dyDescent="0.15">
      <c r="A57" s="5"/>
      <c r="B57" s="2"/>
      <c r="D57" s="4"/>
      <c r="E57" s="4"/>
      <c r="F57" s="5"/>
      <c r="H57" s="4"/>
      <c r="I57" s="9"/>
      <c r="J57" s="52"/>
      <c r="K57" s="4"/>
      <c r="M57" s="5"/>
      <c r="P57" s="5"/>
    </row>
    <row r="58" spans="1:16" s="3" customFormat="1" x14ac:dyDescent="0.15">
      <c r="A58" s="5"/>
      <c r="B58" s="2"/>
      <c r="D58" s="4"/>
      <c r="E58" s="4"/>
      <c r="F58" s="5"/>
      <c r="H58" s="4"/>
      <c r="I58" s="9"/>
      <c r="J58" s="6"/>
      <c r="K58" s="4"/>
      <c r="M58" s="5"/>
      <c r="P58" s="5"/>
    </row>
    <row r="59" spans="1:16" s="3" customFormat="1" x14ac:dyDescent="0.15">
      <c r="A59" s="5"/>
      <c r="B59" s="2"/>
      <c r="D59" s="4"/>
      <c r="E59" s="4"/>
      <c r="F59" s="5"/>
      <c r="H59" s="4"/>
      <c r="I59" s="9"/>
      <c r="J59" s="6"/>
      <c r="K59" s="4"/>
      <c r="M59" s="5"/>
      <c r="P59" s="5"/>
    </row>
  </sheetData>
  <mergeCells count="7">
    <mergeCell ref="B44:D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9"/>
  <sheetViews>
    <sheetView zoomScale="130" zoomScaleNormal="130" workbookViewId="0">
      <pane ySplit="6" topLeftCell="A25" activePane="bottomLeft" state="frozen"/>
      <selection pane="bottomLeft" activeCell="J46" sqref="A46:J57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2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384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354</v>
      </c>
      <c r="B7" s="17"/>
      <c r="C7" s="18">
        <v>13400.435299999997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13400.435299999997</v>
      </c>
      <c r="O7" s="18">
        <f>+C43</f>
        <v>61323.229299999999</v>
      </c>
    </row>
    <row r="8" spans="1:15" x14ac:dyDescent="0.15">
      <c r="A8" s="16" t="s">
        <v>379</v>
      </c>
      <c r="B8" s="22"/>
      <c r="C8" s="21">
        <v>15989.962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13400.435299999997</v>
      </c>
      <c r="O8" s="21">
        <f t="shared" ref="O8" si="0">O7+G8-I8-L8</f>
        <v>61323.229299999999</v>
      </c>
    </row>
    <row r="9" spans="1:15" x14ac:dyDescent="0.15">
      <c r="A9" s="16" t="s">
        <v>380</v>
      </c>
      <c r="B9" s="22"/>
      <c r="C9" s="21">
        <v>31932.832000000002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1" si="1">+N8-I9-L9</f>
        <v>13400.435299999997</v>
      </c>
      <c r="O9" s="21">
        <f t="shared" ref="O9:O41" si="2">O8+G9-I9-L9</f>
        <v>61323.229299999999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/>
      <c r="I10" s="21"/>
      <c r="J10" s="16"/>
      <c r="K10" s="16"/>
      <c r="L10" s="21"/>
      <c r="M10" s="27"/>
      <c r="N10" s="21">
        <f t="shared" si="1"/>
        <v>13400.435299999997</v>
      </c>
      <c r="O10" s="21">
        <f t="shared" si="2"/>
        <v>61323.229299999999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388</v>
      </c>
      <c r="I11" s="21">
        <v>2100.36</v>
      </c>
      <c r="J11" s="16" t="s">
        <v>354</v>
      </c>
      <c r="K11" s="16"/>
      <c r="L11" s="21"/>
      <c r="M11" s="16"/>
      <c r="N11" s="21">
        <f t="shared" si="1"/>
        <v>11300.075299999997</v>
      </c>
      <c r="O11" s="21">
        <f t="shared" si="2"/>
        <v>59222.869299999998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389</v>
      </c>
      <c r="I12" s="21">
        <v>3495.03</v>
      </c>
      <c r="J12" s="16" t="s">
        <v>354</v>
      </c>
      <c r="K12" s="16"/>
      <c r="L12" s="21"/>
      <c r="M12" s="16"/>
      <c r="N12" s="21">
        <f t="shared" si="1"/>
        <v>7805.0452999999961</v>
      </c>
      <c r="O12" s="21">
        <f t="shared" si="2"/>
        <v>55727.8393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390</v>
      </c>
      <c r="I13" s="21">
        <v>1198.54</v>
      </c>
      <c r="J13" s="16" t="s">
        <v>354</v>
      </c>
      <c r="K13" s="16"/>
      <c r="L13" s="21"/>
      <c r="M13" s="16"/>
      <c r="N13" s="21">
        <f t="shared" si="1"/>
        <v>6606.5052999999962</v>
      </c>
      <c r="O13" s="21">
        <f t="shared" si="2"/>
        <v>54529.299299999999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391</v>
      </c>
      <c r="I14" s="21">
        <v>832.17</v>
      </c>
      <c r="J14" s="16" t="s">
        <v>354</v>
      </c>
      <c r="K14" s="16"/>
      <c r="L14" s="21"/>
      <c r="M14" s="16"/>
      <c r="N14" s="21">
        <f t="shared" si="1"/>
        <v>5774.3352999999961</v>
      </c>
      <c r="O14" s="21">
        <f t="shared" si="2"/>
        <v>53697.129300000001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392</v>
      </c>
      <c r="I15" s="21"/>
      <c r="J15" s="16"/>
      <c r="K15" s="16" t="s">
        <v>412</v>
      </c>
      <c r="L15" s="21">
        <v>5774.3352999999997</v>
      </c>
      <c r="M15" s="16" t="s">
        <v>354</v>
      </c>
      <c r="N15" s="21">
        <f t="shared" si="1"/>
        <v>0</v>
      </c>
      <c r="O15" s="21">
        <f t="shared" si="2"/>
        <v>47922.794000000002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6" t="s">
        <v>392</v>
      </c>
      <c r="I16" s="21"/>
      <c r="J16" s="16"/>
      <c r="K16" s="16" t="s">
        <v>412</v>
      </c>
      <c r="L16" s="21">
        <v>331.0247</v>
      </c>
      <c r="M16" s="16" t="s">
        <v>379</v>
      </c>
      <c r="N16" s="21">
        <f>C8+N15-I16-L16</f>
        <v>15658.9373</v>
      </c>
      <c r="O16" s="21">
        <f t="shared" si="2"/>
        <v>47591.7693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6" t="s">
        <v>393</v>
      </c>
      <c r="I17" s="21">
        <v>1443.81</v>
      </c>
      <c r="J17" s="16" t="s">
        <v>379</v>
      </c>
      <c r="K17" s="16"/>
      <c r="L17" s="21"/>
      <c r="M17" s="25"/>
      <c r="N17" s="21">
        <f t="shared" si="1"/>
        <v>14215.1273</v>
      </c>
      <c r="O17" s="21">
        <f t="shared" si="2"/>
        <v>46147.959300000002</v>
      </c>
    </row>
    <row r="18" spans="1:15" x14ac:dyDescent="0.15">
      <c r="A18" s="16"/>
      <c r="B18" s="22"/>
      <c r="C18" s="21"/>
      <c r="D18" s="26" t="s">
        <v>361</v>
      </c>
      <c r="E18" s="16" t="s">
        <v>32</v>
      </c>
      <c r="F18" s="25" t="s">
        <v>387</v>
      </c>
      <c r="G18" s="21">
        <v>15916.401</v>
      </c>
      <c r="H18" s="23" t="s">
        <v>408</v>
      </c>
      <c r="I18" s="21"/>
      <c r="J18" s="16"/>
      <c r="K18" s="16"/>
      <c r="L18" s="21"/>
      <c r="M18" s="25"/>
      <c r="N18" s="21">
        <f t="shared" si="1"/>
        <v>14215.1273</v>
      </c>
      <c r="O18" s="21">
        <f t="shared" si="2"/>
        <v>62064.3603</v>
      </c>
    </row>
    <row r="19" spans="1:15" x14ac:dyDescent="0.15">
      <c r="A19" s="16"/>
      <c r="B19" s="22"/>
      <c r="C19" s="21"/>
      <c r="D19" s="26" t="s">
        <v>362</v>
      </c>
      <c r="E19" s="16" t="s">
        <v>32</v>
      </c>
      <c r="F19" s="25" t="s">
        <v>387</v>
      </c>
      <c r="G19" s="21">
        <v>15930.369000000001</v>
      </c>
      <c r="H19" s="23" t="s">
        <v>394</v>
      </c>
      <c r="I19" s="21">
        <v>2799.43</v>
      </c>
      <c r="J19" s="16" t="s">
        <v>379</v>
      </c>
      <c r="K19" s="16"/>
      <c r="L19" s="21"/>
      <c r="M19" s="25"/>
      <c r="N19" s="21">
        <f t="shared" si="1"/>
        <v>11415.6973</v>
      </c>
      <c r="O19" s="21">
        <f t="shared" si="2"/>
        <v>75195.299300000013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395</v>
      </c>
      <c r="I20" s="21">
        <v>1143.77</v>
      </c>
      <c r="J20" s="16" t="s">
        <v>379</v>
      </c>
      <c r="K20" s="16" t="s">
        <v>412</v>
      </c>
      <c r="L20" s="21">
        <v>10271.927299999999</v>
      </c>
      <c r="M20" s="16" t="s">
        <v>379</v>
      </c>
      <c r="N20" s="21">
        <f t="shared" si="1"/>
        <v>0</v>
      </c>
      <c r="O20" s="21">
        <f t="shared" si="2"/>
        <v>63779.602000000014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3" t="s">
        <v>395</v>
      </c>
      <c r="I21" s="21"/>
      <c r="J21" s="16"/>
      <c r="K21" s="16" t="s">
        <v>412</v>
      </c>
      <c r="L21" s="21">
        <v>1406.7827</v>
      </c>
      <c r="M21" s="16" t="s">
        <v>380</v>
      </c>
      <c r="N21" s="21">
        <f>C9+N20-I21-L21</f>
        <v>30526.049300000002</v>
      </c>
      <c r="O21" s="21">
        <f t="shared" si="2"/>
        <v>62372.81930000001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396</v>
      </c>
      <c r="I22" s="21">
        <v>5581</v>
      </c>
      <c r="J22" s="16" t="s">
        <v>380</v>
      </c>
      <c r="K22" s="16"/>
      <c r="L22" s="21"/>
      <c r="M22" s="25"/>
      <c r="N22" s="21">
        <f t="shared" si="1"/>
        <v>24945.049300000002</v>
      </c>
      <c r="O22" s="21">
        <f t="shared" si="2"/>
        <v>56791.81930000001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6" t="s">
        <v>397</v>
      </c>
      <c r="I23" s="21">
        <v>1015.79</v>
      </c>
      <c r="J23" s="16" t="s">
        <v>380</v>
      </c>
      <c r="K23" s="16"/>
      <c r="L23" s="21"/>
      <c r="M23" s="25"/>
      <c r="N23" s="21">
        <f t="shared" si="1"/>
        <v>23929.259300000002</v>
      </c>
      <c r="O23" s="21">
        <f t="shared" si="2"/>
        <v>55776.029300000009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398</v>
      </c>
      <c r="I24" s="21">
        <v>1142.77</v>
      </c>
      <c r="J24" s="16" t="s">
        <v>380</v>
      </c>
      <c r="K24" s="16"/>
      <c r="L24" s="21"/>
      <c r="M24" s="25"/>
      <c r="N24" s="21">
        <f t="shared" si="1"/>
        <v>22786.489300000001</v>
      </c>
      <c r="O24" s="21">
        <f t="shared" si="2"/>
        <v>54633.259300000012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399</v>
      </c>
      <c r="I25" s="21">
        <v>1224.1099999999999</v>
      </c>
      <c r="J25" s="16" t="s">
        <v>380</v>
      </c>
      <c r="K25" s="16"/>
      <c r="L25" s="21"/>
      <c r="M25" s="25"/>
      <c r="N25" s="21">
        <f t="shared" si="1"/>
        <v>21562.379300000001</v>
      </c>
      <c r="O25" s="21">
        <f t="shared" si="2"/>
        <v>53409.149300000012</v>
      </c>
    </row>
    <row r="26" spans="1:15" x14ac:dyDescent="0.15">
      <c r="A26" s="16"/>
      <c r="B26" s="22"/>
      <c r="C26" s="21"/>
      <c r="D26" s="26"/>
      <c r="E26" s="16"/>
      <c r="F26" s="25"/>
      <c r="G26" s="21"/>
      <c r="H26" s="26" t="s">
        <v>400</v>
      </c>
      <c r="I26" s="21">
        <v>2276.83</v>
      </c>
      <c r="J26" s="16" t="s">
        <v>380</v>
      </c>
      <c r="K26" s="16"/>
      <c r="L26" s="21"/>
      <c r="M26" s="25"/>
      <c r="N26" s="21">
        <f t="shared" si="1"/>
        <v>19285.549299999999</v>
      </c>
      <c r="O26" s="21">
        <f t="shared" si="2"/>
        <v>51132.31930000001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401</v>
      </c>
      <c r="I27" s="21">
        <v>2230.84</v>
      </c>
      <c r="J27" s="16" t="s">
        <v>380</v>
      </c>
      <c r="K27" s="16"/>
      <c r="L27" s="21"/>
      <c r="M27" s="25"/>
      <c r="N27" s="21">
        <f t="shared" si="1"/>
        <v>17054.709299999999</v>
      </c>
      <c r="O27" s="21">
        <f t="shared" si="2"/>
        <v>48901.479300000006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402</v>
      </c>
      <c r="I28" s="21">
        <v>2097.66</v>
      </c>
      <c r="J28" s="16" t="s">
        <v>380</v>
      </c>
      <c r="K28" s="16"/>
      <c r="L28" s="21"/>
      <c r="M28" s="16"/>
      <c r="N28" s="21">
        <f t="shared" si="1"/>
        <v>14957.049299999999</v>
      </c>
      <c r="O28" s="21">
        <f t="shared" si="2"/>
        <v>46803.819300000003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6" t="s">
        <v>403</v>
      </c>
      <c r="I29" s="21">
        <v>3398.24</v>
      </c>
      <c r="J29" s="16" t="s">
        <v>380</v>
      </c>
      <c r="K29" s="16"/>
      <c r="L29" s="21"/>
      <c r="M29" s="25"/>
      <c r="N29" s="21">
        <f t="shared" si="1"/>
        <v>11558.809299999999</v>
      </c>
      <c r="O29" s="21">
        <f t="shared" si="2"/>
        <v>43405.579300000005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6" t="s">
        <v>404</v>
      </c>
      <c r="I30" s="21">
        <v>977.37</v>
      </c>
      <c r="J30" s="16" t="s">
        <v>380</v>
      </c>
      <c r="K30" s="16"/>
      <c r="L30" s="21"/>
      <c r="M30" s="16"/>
      <c r="N30" s="21">
        <f t="shared" si="1"/>
        <v>10581.439299999998</v>
      </c>
      <c r="O30" s="21">
        <f t="shared" si="2"/>
        <v>42428.209300000002</v>
      </c>
    </row>
    <row r="31" spans="1:15" x14ac:dyDescent="0.15">
      <c r="A31" s="16"/>
      <c r="B31" s="22"/>
      <c r="C31" s="21"/>
      <c r="D31" s="23" t="s">
        <v>385</v>
      </c>
      <c r="E31" s="16" t="s">
        <v>32</v>
      </c>
      <c r="F31" s="25" t="s">
        <v>386</v>
      </c>
      <c r="G31" s="21">
        <v>31909.17</v>
      </c>
      <c r="H31" s="23" t="s">
        <v>404</v>
      </c>
      <c r="I31" s="21"/>
      <c r="J31" s="16"/>
      <c r="K31" s="16"/>
      <c r="L31" s="21"/>
      <c r="M31" s="25"/>
      <c r="N31" s="21">
        <f t="shared" si="1"/>
        <v>10581.439299999998</v>
      </c>
      <c r="O31" s="21">
        <f t="shared" si="2"/>
        <v>74337.379300000001</v>
      </c>
    </row>
    <row r="32" spans="1:15" x14ac:dyDescent="0.15">
      <c r="A32" s="16"/>
      <c r="B32" s="22"/>
      <c r="C32" s="21"/>
      <c r="D32" s="23"/>
      <c r="E32" s="16"/>
      <c r="F32" s="25"/>
      <c r="G32" s="21"/>
      <c r="H32" s="23" t="s">
        <v>405</v>
      </c>
      <c r="I32" s="21"/>
      <c r="J32" s="16"/>
      <c r="K32" s="16" t="s">
        <v>412</v>
      </c>
      <c r="L32" s="21">
        <v>10581.4393</v>
      </c>
      <c r="M32" s="16" t="s">
        <v>380</v>
      </c>
      <c r="N32" s="21">
        <f t="shared" si="1"/>
        <v>0</v>
      </c>
      <c r="O32" s="21">
        <f t="shared" si="2"/>
        <v>63755.94</v>
      </c>
    </row>
    <row r="33" spans="1:16" x14ac:dyDescent="0.15">
      <c r="A33" s="16"/>
      <c r="B33" s="22"/>
      <c r="C33" s="21"/>
      <c r="D33" s="23"/>
      <c r="E33" s="16"/>
      <c r="F33" s="25"/>
      <c r="G33" s="21"/>
      <c r="H33" s="23" t="s">
        <v>405</v>
      </c>
      <c r="I33" s="21"/>
      <c r="J33" s="16"/>
      <c r="K33" s="16" t="s">
        <v>412</v>
      </c>
      <c r="L33" s="21">
        <v>23388.2107</v>
      </c>
      <c r="M33" s="25" t="s">
        <v>387</v>
      </c>
      <c r="N33" s="21">
        <f>G18+G19+N32-I33-L33</f>
        <v>8458.5593000000008</v>
      </c>
      <c r="O33" s="21">
        <f t="shared" si="2"/>
        <v>40367.729300000006</v>
      </c>
    </row>
    <row r="34" spans="1:16" x14ac:dyDescent="0.15">
      <c r="A34" s="16"/>
      <c r="B34" s="22"/>
      <c r="C34" s="21"/>
      <c r="D34" s="26"/>
      <c r="E34" s="16"/>
      <c r="F34" s="25"/>
      <c r="G34" s="21"/>
      <c r="H34" s="23" t="s">
        <v>406</v>
      </c>
      <c r="I34" s="21">
        <v>665.86</v>
      </c>
      <c r="J34" s="25" t="s">
        <v>387</v>
      </c>
      <c r="K34" s="16"/>
      <c r="L34" s="21"/>
      <c r="M34" s="16"/>
      <c r="N34" s="21">
        <f t="shared" si="1"/>
        <v>7792.6993000000011</v>
      </c>
      <c r="O34" s="21">
        <f t="shared" si="2"/>
        <v>39701.869300000006</v>
      </c>
    </row>
    <row r="35" spans="1:16" x14ac:dyDescent="0.15">
      <c r="A35" s="16"/>
      <c r="B35" s="22"/>
      <c r="C35" s="21"/>
      <c r="D35" s="26"/>
      <c r="E35" s="16"/>
      <c r="F35" s="16"/>
      <c r="G35" s="21"/>
      <c r="H35" s="23" t="s">
        <v>407</v>
      </c>
      <c r="I35" s="21">
        <v>2999.39</v>
      </c>
      <c r="J35" s="25" t="s">
        <v>387</v>
      </c>
      <c r="K35" s="16"/>
      <c r="L35" s="21"/>
      <c r="M35" s="27"/>
      <c r="N35" s="21">
        <f t="shared" si="1"/>
        <v>4793.3093000000008</v>
      </c>
      <c r="O35" s="21">
        <f t="shared" si="2"/>
        <v>36702.479300000006</v>
      </c>
    </row>
    <row r="36" spans="1:16" hidden="1" x14ac:dyDescent="0.15">
      <c r="A36" s="16"/>
      <c r="B36" s="16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5"/>
      <c r="N36" s="21">
        <f t="shared" si="1"/>
        <v>4793.3093000000008</v>
      </c>
      <c r="O36" s="21">
        <f t="shared" si="2"/>
        <v>36702.479300000006</v>
      </c>
    </row>
    <row r="37" spans="1:16" hidden="1" x14ac:dyDescent="0.15">
      <c r="A37" s="16"/>
      <c r="B37" s="16"/>
      <c r="C37" s="21"/>
      <c r="D37" s="26"/>
      <c r="E37" s="16"/>
      <c r="F37" s="25"/>
      <c r="G37" s="21"/>
      <c r="H37" s="26"/>
      <c r="I37" s="21"/>
      <c r="J37" s="16"/>
      <c r="K37" s="16"/>
      <c r="L37" s="21"/>
      <c r="M37" s="25"/>
      <c r="N37" s="21">
        <f t="shared" si="1"/>
        <v>4793.3093000000008</v>
      </c>
      <c r="O37" s="21">
        <f t="shared" si="2"/>
        <v>36702.479300000006</v>
      </c>
    </row>
    <row r="38" spans="1:16" hidden="1" x14ac:dyDescent="0.15">
      <c r="A38" s="16"/>
      <c r="B38" s="16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16"/>
      <c r="N38" s="21">
        <f t="shared" si="1"/>
        <v>4793.3093000000008</v>
      </c>
      <c r="O38" s="21">
        <f t="shared" si="2"/>
        <v>36702.479300000006</v>
      </c>
    </row>
    <row r="39" spans="1:16" hidden="1" x14ac:dyDescent="0.15">
      <c r="A39" s="16"/>
      <c r="B39" s="16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16"/>
      <c r="N39" s="21">
        <f t="shared" si="1"/>
        <v>4793.3093000000008</v>
      </c>
      <c r="O39" s="21">
        <f t="shared" si="2"/>
        <v>36702.479300000006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1"/>
        <v>4793.3093000000008</v>
      </c>
      <c r="O40" s="21">
        <f t="shared" si="2"/>
        <v>36702.479300000006</v>
      </c>
    </row>
    <row r="41" spans="1:16" hidden="1" x14ac:dyDescent="0.15">
      <c r="A41" s="16"/>
      <c r="B41" s="16"/>
      <c r="C41" s="21"/>
      <c r="D41" s="26"/>
      <c r="E41" s="16"/>
      <c r="F41" s="16"/>
      <c r="G41" s="21"/>
      <c r="H41" s="26"/>
      <c r="I41" s="21"/>
      <c r="J41" s="16"/>
      <c r="K41" s="16"/>
      <c r="L41" s="21"/>
      <c r="M41" s="16"/>
      <c r="N41" s="21">
        <f t="shared" si="1"/>
        <v>4793.3093000000008</v>
      </c>
      <c r="O41" s="21">
        <f t="shared" si="2"/>
        <v>36702.479300000006</v>
      </c>
    </row>
    <row r="42" spans="1:16" x14ac:dyDescent="0.15">
      <c r="A42" s="30"/>
      <c r="B42" s="30"/>
      <c r="C42" s="21"/>
      <c r="D42" s="31"/>
      <c r="E42" s="30"/>
      <c r="F42" s="30"/>
      <c r="G42" s="21"/>
      <c r="H42" s="31"/>
      <c r="I42" s="21"/>
      <c r="J42" s="30"/>
      <c r="K42" s="30"/>
      <c r="L42" s="21"/>
      <c r="M42" s="30"/>
      <c r="N42" s="21">
        <f t="shared" ref="N42" si="3">+N41-I42-L42</f>
        <v>4793.3093000000008</v>
      </c>
      <c r="O42" s="21">
        <f t="shared" ref="O42" si="4">O41+G42-I42-L42</f>
        <v>36702.479300000006</v>
      </c>
    </row>
    <row r="43" spans="1:16" x14ac:dyDescent="0.15">
      <c r="A43" s="32"/>
      <c r="B43" s="32"/>
      <c r="C43" s="33">
        <f>SUM(C7:C35)</f>
        <v>61323.229299999999</v>
      </c>
      <c r="D43" s="32"/>
      <c r="E43" s="32"/>
      <c r="F43" s="32"/>
      <c r="G43" s="33">
        <f>SUM(G7:G41)</f>
        <v>63755.94</v>
      </c>
      <c r="H43" s="34"/>
      <c r="I43" s="33">
        <f>SUM(I7:I41)</f>
        <v>36622.97</v>
      </c>
      <c r="J43" s="32"/>
      <c r="K43" s="32"/>
      <c r="L43" s="33">
        <f>SUM(L9:L41)</f>
        <v>51753.72</v>
      </c>
      <c r="M43" s="32"/>
      <c r="N43" s="35"/>
      <c r="O43" s="36">
        <f>C43+G43-I43-L43</f>
        <v>36702.479300000006</v>
      </c>
      <c r="P43" s="37"/>
    </row>
    <row r="44" spans="1:16" x14ac:dyDescent="0.15">
      <c r="A44" s="38"/>
      <c r="B44" s="204"/>
      <c r="C44" s="204"/>
      <c r="D44" s="204"/>
      <c r="E44" s="39"/>
      <c r="F44" s="40"/>
      <c r="G44" s="41"/>
      <c r="H44" s="42"/>
      <c r="I44" s="43"/>
      <c r="J44" s="44"/>
      <c r="K44" s="45" t="s">
        <v>44</v>
      </c>
      <c r="L44" s="46">
        <f>+L43+I43</f>
        <v>88376.69</v>
      </c>
      <c r="M44" s="55"/>
      <c r="N44" s="47">
        <f>+N42</f>
        <v>4793.3093000000008</v>
      </c>
      <c r="O44" s="48" t="s">
        <v>387</v>
      </c>
    </row>
    <row r="45" spans="1:16" x14ac:dyDescent="0.15">
      <c r="A45" s="49"/>
      <c r="B45" s="104"/>
      <c r="C45" s="104"/>
      <c r="D45" s="104"/>
      <c r="E45" s="39"/>
      <c r="F45" s="40"/>
      <c r="G45" s="41"/>
      <c r="H45" s="42"/>
      <c r="I45" s="43"/>
      <c r="J45" s="46"/>
      <c r="K45" s="52"/>
      <c r="L45" s="46"/>
      <c r="M45" s="44"/>
      <c r="N45" s="47">
        <f>+G31</f>
        <v>31909.17</v>
      </c>
      <c r="O45" s="48" t="s">
        <v>386</v>
      </c>
    </row>
    <row r="46" spans="1:16" x14ac:dyDescent="0.15">
      <c r="A46" s="38" t="s">
        <v>354</v>
      </c>
      <c r="B46" s="105" t="s">
        <v>382</v>
      </c>
      <c r="C46" s="104"/>
      <c r="D46" s="104"/>
      <c r="E46" s="39" t="s">
        <v>45</v>
      </c>
      <c r="F46" s="40">
        <v>49972969.560000002</v>
      </c>
      <c r="G46" s="41" t="s">
        <v>46</v>
      </c>
      <c r="H46" s="42">
        <v>40924</v>
      </c>
      <c r="I46" s="43" t="s">
        <v>47</v>
      </c>
      <c r="J46" s="52">
        <v>5774.3352999999997</v>
      </c>
      <c r="K46" s="52"/>
      <c r="L46" s="46"/>
      <c r="M46" s="44"/>
      <c r="N46" s="47"/>
      <c r="O46" s="48"/>
    </row>
    <row r="47" spans="1:16" ht="11.25" customHeight="1" x14ac:dyDescent="0.15">
      <c r="A47" s="38" t="s">
        <v>379</v>
      </c>
      <c r="B47" s="105" t="s">
        <v>409</v>
      </c>
      <c r="C47" s="104"/>
      <c r="D47" s="104"/>
      <c r="E47" s="39" t="s">
        <v>45</v>
      </c>
      <c r="F47" s="40">
        <v>37939087.049999997</v>
      </c>
      <c r="G47" s="41" t="s">
        <v>46</v>
      </c>
      <c r="H47" s="42">
        <v>40953</v>
      </c>
      <c r="I47" s="43" t="s">
        <v>47</v>
      </c>
      <c r="J47" s="52">
        <v>10602.951999999999</v>
      </c>
      <c r="K47" s="52"/>
      <c r="L47" s="46"/>
      <c r="M47" s="44"/>
      <c r="N47" s="47"/>
      <c r="O47" s="48"/>
    </row>
    <row r="48" spans="1:16" x14ac:dyDescent="0.15">
      <c r="A48" s="38" t="s">
        <v>380</v>
      </c>
      <c r="B48" s="105" t="s">
        <v>410</v>
      </c>
      <c r="C48" s="104"/>
      <c r="D48" s="104"/>
      <c r="E48" s="39" t="s">
        <v>45</v>
      </c>
      <c r="F48" s="40">
        <v>36146608.840000004</v>
      </c>
      <c r="G48" s="41" t="s">
        <v>46</v>
      </c>
      <c r="H48" s="42">
        <v>40962</v>
      </c>
      <c r="I48" s="43" t="s">
        <v>47</v>
      </c>
      <c r="J48" s="52">
        <v>11988.222</v>
      </c>
      <c r="K48" s="52"/>
      <c r="L48" s="46"/>
      <c r="M48" s="44"/>
      <c r="N48" s="36" t="s">
        <v>48</v>
      </c>
      <c r="O48" s="53">
        <f>SUM(N44:N47)</f>
        <v>36702.479299999999</v>
      </c>
    </row>
    <row r="49" spans="1:16" x14ac:dyDescent="0.15">
      <c r="A49" s="38" t="s">
        <v>387</v>
      </c>
      <c r="B49" s="105" t="s">
        <v>411</v>
      </c>
      <c r="C49" s="104"/>
      <c r="D49" s="104"/>
      <c r="E49" s="39" t="s">
        <v>45</v>
      </c>
      <c r="F49" s="40">
        <v>53304537.020000003</v>
      </c>
      <c r="G49" s="41" t="s">
        <v>46</v>
      </c>
      <c r="H49" s="42">
        <v>40973</v>
      </c>
      <c r="I49" s="43" t="s">
        <v>47</v>
      </c>
      <c r="J49" s="52">
        <v>23388.2107</v>
      </c>
      <c r="K49" s="44"/>
      <c r="L49" s="46"/>
      <c r="M49" s="44"/>
      <c r="N49" s="46"/>
      <c r="O49" s="46">
        <f>+O43-O48</f>
        <v>0</v>
      </c>
    </row>
    <row r="50" spans="1:16" ht="12" thickBot="1" x14ac:dyDescent="0.2">
      <c r="A50" s="38"/>
      <c r="B50" s="104"/>
      <c r="C50" s="104"/>
      <c r="D50" s="104"/>
      <c r="E50" s="39"/>
      <c r="F50" s="40"/>
      <c r="G50" s="41"/>
      <c r="H50" s="42"/>
      <c r="I50" s="9"/>
      <c r="J50" s="62">
        <f>SUM(J46:J49)</f>
        <v>51753.72</v>
      </c>
      <c r="K50" s="44"/>
      <c r="L50" s="46"/>
      <c r="M50" s="44"/>
      <c r="N50" s="46"/>
      <c r="O50" s="46"/>
    </row>
    <row r="51" spans="1:16" ht="12" thickTop="1" x14ac:dyDescent="0.15">
      <c r="A51" s="38"/>
      <c r="B51" s="104"/>
      <c r="C51" s="104"/>
      <c r="D51" s="104"/>
      <c r="E51" s="39"/>
      <c r="F51" s="40"/>
      <c r="G51" s="41"/>
      <c r="H51" s="42"/>
      <c r="I51" s="9"/>
      <c r="J51" s="52"/>
      <c r="K51" s="44"/>
      <c r="L51" s="46"/>
      <c r="M51" s="44"/>
      <c r="N51" s="55"/>
      <c r="O51" s="56"/>
    </row>
    <row r="52" spans="1:16" x14ac:dyDescent="0.15">
      <c r="A52" s="38" t="s">
        <v>49</v>
      </c>
      <c r="B52" s="49" t="s">
        <v>8</v>
      </c>
      <c r="C52" s="101" t="s">
        <v>87</v>
      </c>
      <c r="D52" s="101" t="s">
        <v>146</v>
      </c>
      <c r="E52" s="49" t="s">
        <v>51</v>
      </c>
      <c r="F52" s="49" t="s">
        <v>52</v>
      </c>
      <c r="G52" s="40" t="s">
        <v>15</v>
      </c>
      <c r="H52" s="42"/>
      <c r="I52" s="9"/>
      <c r="J52" s="52"/>
      <c r="K52" s="44"/>
      <c r="L52" s="46"/>
      <c r="M52" s="44"/>
      <c r="N52" s="55"/>
      <c r="O52" s="56"/>
    </row>
    <row r="53" spans="1:16" s="3" customFormat="1" x14ac:dyDescent="0.15">
      <c r="A53" s="38" t="s">
        <v>354</v>
      </c>
      <c r="B53" s="43">
        <v>5774</v>
      </c>
      <c r="C53" s="57">
        <v>25.726700000000001</v>
      </c>
      <c r="D53" s="58">
        <f>+B53*C53</f>
        <v>148545.96580000001</v>
      </c>
      <c r="E53" s="58">
        <f>+D53*1%</f>
        <v>1485.459658</v>
      </c>
      <c r="F53" s="58">
        <f>+E53*0.1</f>
        <v>148.5459658</v>
      </c>
      <c r="G53" s="59">
        <f>+E53+F53</f>
        <v>1634.0056238</v>
      </c>
      <c r="H53" s="42"/>
      <c r="I53" s="9"/>
      <c r="J53" s="52"/>
      <c r="K53" s="4"/>
      <c r="M53" s="5"/>
      <c r="P53" s="5"/>
    </row>
    <row r="54" spans="1:16" s="3" customFormat="1" x14ac:dyDescent="0.15">
      <c r="A54" s="38" t="s">
        <v>379</v>
      </c>
      <c r="B54" s="43">
        <v>10603</v>
      </c>
      <c r="C54" s="57">
        <v>25.322199999999999</v>
      </c>
      <c r="D54" s="58">
        <f>+B54*C54</f>
        <v>268491.28659999999</v>
      </c>
      <c r="E54" s="58">
        <f>+D54*1%</f>
        <v>2684.9128660000001</v>
      </c>
      <c r="F54" s="58">
        <f>+E54*0.1</f>
        <v>268.49128660000002</v>
      </c>
      <c r="G54" s="59">
        <f>+E54+F54</f>
        <v>2953.4041526000001</v>
      </c>
      <c r="H54" s="42"/>
      <c r="I54" s="9"/>
      <c r="J54" s="52"/>
      <c r="K54" s="4"/>
      <c r="M54" s="5"/>
      <c r="P54" s="5"/>
    </row>
    <row r="55" spans="1:16" s="3" customFormat="1" x14ac:dyDescent="0.15">
      <c r="A55" s="38" t="s">
        <v>380</v>
      </c>
      <c r="B55" s="43">
        <v>11988</v>
      </c>
      <c r="C55" s="57">
        <v>25.8477</v>
      </c>
      <c r="D55" s="58">
        <f>+B55*C55</f>
        <v>309862.22759999998</v>
      </c>
      <c r="E55" s="58">
        <f>+D55*1%</f>
        <v>3098.6222760000001</v>
      </c>
      <c r="F55" s="58">
        <f>+E55*0.1</f>
        <v>309.86222760000004</v>
      </c>
      <c r="G55" s="59">
        <f>+E55+F55</f>
        <v>3408.4845036000002</v>
      </c>
      <c r="H55" s="42"/>
      <c r="I55" s="9"/>
      <c r="J55" s="52"/>
      <c r="K55" s="4"/>
      <c r="M55" s="5"/>
      <c r="P55" s="5"/>
    </row>
    <row r="56" spans="1:16" s="3" customFormat="1" x14ac:dyDescent="0.15">
      <c r="A56" s="38" t="s">
        <v>387</v>
      </c>
      <c r="B56" s="43">
        <v>23388</v>
      </c>
      <c r="C56" s="57">
        <v>26.519600000000001</v>
      </c>
      <c r="D56" s="58">
        <f>+B56*C56</f>
        <v>620240.40480000002</v>
      </c>
      <c r="E56" s="58">
        <f>+D56*1%</f>
        <v>6202.4040480000003</v>
      </c>
      <c r="F56" s="58">
        <f>+E56*0.1</f>
        <v>620.24040480000008</v>
      </c>
      <c r="G56" s="59">
        <f>+E56+F56</f>
        <v>6822.6444528000002</v>
      </c>
      <c r="H56" s="42"/>
      <c r="I56" s="9"/>
      <c r="J56" s="52"/>
      <c r="K56" s="4"/>
      <c r="M56" s="5"/>
      <c r="P56" s="5"/>
    </row>
    <row r="57" spans="1:16" s="3" customFormat="1" ht="12" thickBot="1" x14ac:dyDescent="0.2">
      <c r="A57" s="38"/>
      <c r="B57" s="102">
        <f>SUM(B53:B56)</f>
        <v>51753</v>
      </c>
      <c r="C57" s="104"/>
      <c r="D57" s="104"/>
      <c r="E57" s="103">
        <f>SUM(E53:E56)</f>
        <v>13471.398848000001</v>
      </c>
      <c r="F57" s="103">
        <f t="shared" ref="F57:G57" si="5">SUM(F53:F56)</f>
        <v>1347.1398848000001</v>
      </c>
      <c r="G57" s="103">
        <f t="shared" si="5"/>
        <v>14818.5387328</v>
      </c>
      <c r="H57" s="42"/>
      <c r="I57" s="9"/>
      <c r="J57" s="52"/>
      <c r="K57" s="4"/>
      <c r="M57" s="5"/>
      <c r="P57" s="5"/>
    </row>
    <row r="58" spans="1:16" s="3" customFormat="1" ht="12" thickTop="1" x14ac:dyDescent="0.15">
      <c r="A58" s="6"/>
      <c r="B58" s="73"/>
      <c r="C58" s="9"/>
      <c r="D58" s="74"/>
      <c r="E58" s="60"/>
      <c r="F58" s="6"/>
      <c r="G58" s="9"/>
      <c r="H58" s="60"/>
      <c r="I58" s="9"/>
      <c r="J58" s="6"/>
      <c r="K58" s="4"/>
      <c r="M58" s="5"/>
      <c r="P58" s="5"/>
    </row>
    <row r="59" spans="1:16" s="3" customFormat="1" x14ac:dyDescent="0.15">
      <c r="A59" s="6"/>
      <c r="B59" s="73"/>
      <c r="C59" s="68"/>
      <c r="D59" s="72"/>
      <c r="E59" s="60"/>
      <c r="F59" s="6"/>
      <c r="G59" s="9"/>
      <c r="H59" s="60"/>
      <c r="I59" s="9"/>
      <c r="J59" s="6"/>
      <c r="K59" s="4"/>
      <c r="M59" s="5"/>
      <c r="P59" s="5"/>
    </row>
  </sheetData>
  <mergeCells count="7">
    <mergeCell ref="B44:D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9"/>
  <sheetViews>
    <sheetView topLeftCell="E1" zoomScale="130" zoomScaleNormal="130" workbookViewId="0">
      <pane ySplit="6" topLeftCell="A19" activePane="bottomLeft" state="frozen"/>
      <selection pane="bottomLeft" activeCell="K23" activeCellId="1" sqref="K16 K23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357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329</v>
      </c>
      <c r="B7" s="17"/>
      <c r="C7" s="18">
        <v>37752.7071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37752.7071</v>
      </c>
      <c r="O7" s="18">
        <f>+C43</f>
        <v>69711.816099999996</v>
      </c>
    </row>
    <row r="8" spans="1:15" x14ac:dyDescent="0.15">
      <c r="A8" s="16" t="s">
        <v>354</v>
      </c>
      <c r="B8" s="22"/>
      <c r="C8" s="21">
        <v>31959.109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37752.7071</v>
      </c>
      <c r="O8" s="21">
        <f t="shared" ref="O8" si="0">O7+G8-I8-L8</f>
        <v>69711.816099999996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42" si="1">+N8-I9-L9</f>
        <v>37752.7071</v>
      </c>
      <c r="O9" s="21">
        <f t="shared" ref="O9:O42" si="2">O8+G9-I9-L9</f>
        <v>69711.816099999996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358</v>
      </c>
      <c r="I10" s="21">
        <v>4865.2507999999998</v>
      </c>
      <c r="J10" s="16" t="s">
        <v>329</v>
      </c>
      <c r="K10" s="16"/>
      <c r="L10" s="21"/>
      <c r="M10" s="27"/>
      <c r="N10" s="21">
        <f t="shared" si="1"/>
        <v>32887.456299999998</v>
      </c>
      <c r="O10" s="21">
        <f t="shared" si="2"/>
        <v>64846.565299999995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359</v>
      </c>
      <c r="I11" s="21">
        <v>1927.01</v>
      </c>
      <c r="J11" s="16" t="s">
        <v>329</v>
      </c>
      <c r="K11" s="16"/>
      <c r="L11" s="21"/>
      <c r="M11" s="16"/>
      <c r="N11" s="21">
        <f t="shared" si="1"/>
        <v>30960.4463</v>
      </c>
      <c r="O11" s="21">
        <f t="shared" si="2"/>
        <v>62919.555299999993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360</v>
      </c>
      <c r="I12" s="21">
        <v>1022.51</v>
      </c>
      <c r="J12" s="16" t="s">
        <v>329</v>
      </c>
      <c r="K12" s="16"/>
      <c r="L12" s="21"/>
      <c r="M12" s="16"/>
      <c r="N12" s="21">
        <f t="shared" si="1"/>
        <v>29937.936300000001</v>
      </c>
      <c r="O12" s="21">
        <f t="shared" si="2"/>
        <v>61897.045299999991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361</v>
      </c>
      <c r="I13" s="21">
        <v>2207.59</v>
      </c>
      <c r="J13" s="16" t="s">
        <v>329</v>
      </c>
      <c r="K13" s="16"/>
      <c r="L13" s="21"/>
      <c r="M13" s="16"/>
      <c r="N13" s="21">
        <f t="shared" si="1"/>
        <v>27730.346300000001</v>
      </c>
      <c r="O13" s="21">
        <f t="shared" si="2"/>
        <v>59689.455299999987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362</v>
      </c>
      <c r="I14" s="21">
        <v>2455.4299999999998</v>
      </c>
      <c r="J14" s="16" t="s">
        <v>329</v>
      </c>
      <c r="K14" s="16" t="s">
        <v>383</v>
      </c>
      <c r="L14" s="21">
        <v>5619.31</v>
      </c>
      <c r="M14" s="16" t="s">
        <v>329</v>
      </c>
      <c r="N14" s="21">
        <f t="shared" si="1"/>
        <v>19655.606299999999</v>
      </c>
      <c r="O14" s="21">
        <f t="shared" si="2"/>
        <v>51614.715299999989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363</v>
      </c>
      <c r="I15" s="21">
        <v>1160.99</v>
      </c>
      <c r="J15" s="16" t="s">
        <v>329</v>
      </c>
      <c r="K15" s="16"/>
      <c r="L15" s="21"/>
      <c r="M15" s="16"/>
      <c r="N15" s="21">
        <f t="shared" si="1"/>
        <v>18494.616299999998</v>
      </c>
      <c r="O15" s="21">
        <f t="shared" si="2"/>
        <v>50453.725299999991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3" t="s">
        <v>364</v>
      </c>
      <c r="I16" s="21">
        <v>902.56</v>
      </c>
      <c r="J16" s="16" t="s">
        <v>329</v>
      </c>
      <c r="K16" s="16" t="s">
        <v>383</v>
      </c>
      <c r="L16" s="21">
        <v>3509.94</v>
      </c>
      <c r="M16" s="25" t="s">
        <v>329</v>
      </c>
      <c r="N16" s="21">
        <f t="shared" si="1"/>
        <v>14082.116299999996</v>
      </c>
      <c r="O16" s="21">
        <f t="shared" si="2"/>
        <v>46041.225299999991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365</v>
      </c>
      <c r="I17" s="21">
        <v>3749.62</v>
      </c>
      <c r="J17" s="16" t="s">
        <v>329</v>
      </c>
      <c r="K17" s="16"/>
      <c r="L17" s="21"/>
      <c r="M17" s="25"/>
      <c r="N17" s="21">
        <f t="shared" si="1"/>
        <v>10332.496299999995</v>
      </c>
      <c r="O17" s="21">
        <f t="shared" si="2"/>
        <v>42291.605299999988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366</v>
      </c>
      <c r="I18" s="21">
        <v>3130.3999999999996</v>
      </c>
      <c r="J18" s="16" t="s">
        <v>329</v>
      </c>
      <c r="K18" s="16"/>
      <c r="L18" s="21"/>
      <c r="M18" s="25"/>
      <c r="N18" s="21">
        <f t="shared" si="1"/>
        <v>7202.0962999999956</v>
      </c>
      <c r="O18" s="21">
        <f t="shared" si="2"/>
        <v>39161.205299999987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367</v>
      </c>
      <c r="I19" s="21">
        <v>2943.8999999999996</v>
      </c>
      <c r="J19" s="16" t="s">
        <v>329</v>
      </c>
      <c r="K19" s="16"/>
      <c r="L19" s="21"/>
      <c r="M19" s="25"/>
      <c r="N19" s="21">
        <f t="shared" si="1"/>
        <v>4258.196299999996</v>
      </c>
      <c r="O19" s="21">
        <f t="shared" si="2"/>
        <v>36217.305299999985</v>
      </c>
    </row>
    <row r="20" spans="1:15" x14ac:dyDescent="0.15">
      <c r="A20" s="16"/>
      <c r="B20" s="22"/>
      <c r="C20" s="21"/>
      <c r="D20" s="23" t="s">
        <v>368</v>
      </c>
      <c r="E20" s="16" t="s">
        <v>32</v>
      </c>
      <c r="F20" s="25" t="s">
        <v>379</v>
      </c>
      <c r="G20" s="21">
        <v>15989.962</v>
      </c>
      <c r="H20" s="26" t="s">
        <v>368</v>
      </c>
      <c r="I20" s="21">
        <v>1457.44</v>
      </c>
      <c r="J20" s="16" t="s">
        <v>329</v>
      </c>
      <c r="K20" s="16"/>
      <c r="L20" s="21"/>
      <c r="M20" s="25"/>
      <c r="N20" s="21">
        <f t="shared" si="1"/>
        <v>2800.7562999999959</v>
      </c>
      <c r="O20" s="21">
        <f t="shared" si="2"/>
        <v>50749.827299999983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369</v>
      </c>
      <c r="I21" s="21">
        <v>1964.9900000000002</v>
      </c>
      <c r="J21" s="16" t="s">
        <v>329</v>
      </c>
      <c r="K21" s="16"/>
      <c r="L21" s="21"/>
      <c r="M21" s="25"/>
      <c r="N21" s="21">
        <f t="shared" si="1"/>
        <v>835.76629999999568</v>
      </c>
      <c r="O21" s="21">
        <f t="shared" si="2"/>
        <v>48784.837299999985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370</v>
      </c>
      <c r="I22" s="21">
        <v>835.76599999999996</v>
      </c>
      <c r="J22" s="16" t="s">
        <v>329</v>
      </c>
      <c r="K22" s="16"/>
      <c r="L22" s="21"/>
      <c r="M22" s="25"/>
      <c r="N22" s="21">
        <f t="shared" si="1"/>
        <v>2.9999999571828084E-4</v>
      </c>
      <c r="O22" s="21">
        <f t="shared" si="2"/>
        <v>47949.071299999981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370</v>
      </c>
      <c r="I23" s="21">
        <v>2988.1640000000002</v>
      </c>
      <c r="J23" s="16" t="s">
        <v>354</v>
      </c>
      <c r="K23" s="16" t="s">
        <v>383</v>
      </c>
      <c r="L23" s="21">
        <v>707.78</v>
      </c>
      <c r="M23" s="16" t="s">
        <v>354</v>
      </c>
      <c r="N23" s="21">
        <f>C8+N22-I23-L23</f>
        <v>28263.165299999997</v>
      </c>
      <c r="O23" s="21">
        <f t="shared" si="2"/>
        <v>44253.127299999986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371</v>
      </c>
      <c r="I24" s="21">
        <v>1532.26</v>
      </c>
      <c r="J24" s="16" t="s">
        <v>354</v>
      </c>
      <c r="K24" s="16"/>
      <c r="L24" s="21"/>
      <c r="M24" s="25"/>
      <c r="N24" s="21">
        <f t="shared" si="1"/>
        <v>26730.905299999999</v>
      </c>
      <c r="O24" s="21">
        <f t="shared" si="2"/>
        <v>42720.867299999984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6" t="s">
        <v>372</v>
      </c>
      <c r="I25" s="21">
        <v>2932.16</v>
      </c>
      <c r="J25" s="16" t="s">
        <v>354</v>
      </c>
      <c r="K25" s="16"/>
      <c r="L25" s="21"/>
      <c r="M25" s="16"/>
      <c r="N25" s="21">
        <f t="shared" si="1"/>
        <v>23798.745299999999</v>
      </c>
      <c r="O25" s="21">
        <f t="shared" si="2"/>
        <v>39788.70729999998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373</v>
      </c>
      <c r="I26" s="21">
        <v>5654.13</v>
      </c>
      <c r="J26" s="16" t="s">
        <v>354</v>
      </c>
      <c r="K26" s="16"/>
      <c r="L26" s="21"/>
      <c r="M26" s="25"/>
      <c r="N26" s="21">
        <f t="shared" si="1"/>
        <v>18144.615299999998</v>
      </c>
      <c r="O26" s="21">
        <f t="shared" si="2"/>
        <v>34134.577299999983</v>
      </c>
    </row>
    <row r="27" spans="1:15" x14ac:dyDescent="0.15">
      <c r="A27" s="16"/>
      <c r="B27" s="22"/>
      <c r="C27" s="21"/>
      <c r="D27" s="23" t="s">
        <v>374</v>
      </c>
      <c r="E27" s="16" t="s">
        <v>32</v>
      </c>
      <c r="F27" s="25" t="s">
        <v>380</v>
      </c>
      <c r="G27" s="21">
        <v>15959.914000000001</v>
      </c>
      <c r="H27" s="23" t="s">
        <v>374</v>
      </c>
      <c r="I27" s="21">
        <v>625.34</v>
      </c>
      <c r="J27" s="16" t="s">
        <v>354</v>
      </c>
      <c r="K27" s="16"/>
      <c r="L27" s="21"/>
      <c r="M27" s="25"/>
      <c r="N27" s="21">
        <f t="shared" si="1"/>
        <v>17519.275299999998</v>
      </c>
      <c r="O27" s="21">
        <f t="shared" si="2"/>
        <v>49469.151299999983</v>
      </c>
    </row>
    <row r="28" spans="1:15" x14ac:dyDescent="0.15">
      <c r="A28" s="16"/>
      <c r="B28" s="22"/>
      <c r="C28" s="21"/>
      <c r="D28" s="23" t="s">
        <v>378</v>
      </c>
      <c r="E28" s="16" t="s">
        <v>32</v>
      </c>
      <c r="F28" s="25" t="s">
        <v>380</v>
      </c>
      <c r="G28" s="21">
        <v>15972.918</v>
      </c>
      <c r="H28" s="23" t="s">
        <v>378</v>
      </c>
      <c r="I28" s="21"/>
      <c r="J28" s="25"/>
      <c r="K28" s="16"/>
      <c r="L28" s="21"/>
      <c r="M28" s="16"/>
      <c r="N28" s="21">
        <f t="shared" si="1"/>
        <v>17519.275299999998</v>
      </c>
      <c r="O28" s="21">
        <f t="shared" si="2"/>
        <v>65442.069299999981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375</v>
      </c>
      <c r="I29" s="21">
        <v>2604.3000000000002</v>
      </c>
      <c r="J29" s="16" t="s">
        <v>354</v>
      </c>
      <c r="K29" s="16"/>
      <c r="L29" s="21"/>
      <c r="M29" s="16"/>
      <c r="N29" s="21">
        <f t="shared" si="1"/>
        <v>14914.975299999998</v>
      </c>
      <c r="O29" s="21">
        <f t="shared" si="2"/>
        <v>62837.769299999978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3" t="s">
        <v>376</v>
      </c>
      <c r="I30" s="21">
        <v>754.77</v>
      </c>
      <c r="J30" s="16" t="s">
        <v>354</v>
      </c>
      <c r="K30" s="16"/>
      <c r="L30" s="21"/>
      <c r="M30" s="27"/>
      <c r="N30" s="21">
        <f t="shared" si="1"/>
        <v>14160.205299999998</v>
      </c>
      <c r="O30" s="21">
        <f t="shared" si="2"/>
        <v>62082.999299999981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3" t="s">
        <v>377</v>
      </c>
      <c r="I31" s="21">
        <v>759.77</v>
      </c>
      <c r="J31" s="16" t="s">
        <v>354</v>
      </c>
      <c r="K31" s="16"/>
      <c r="L31" s="21"/>
      <c r="M31" s="27"/>
      <c r="N31" s="21">
        <f t="shared" si="1"/>
        <v>13400.435299999997</v>
      </c>
      <c r="O31" s="21">
        <f t="shared" si="2"/>
        <v>61323.229299999985</v>
      </c>
    </row>
    <row r="32" spans="1:15" hidden="1" x14ac:dyDescent="0.15">
      <c r="A32" s="16"/>
      <c r="B32" s="22"/>
      <c r="C32" s="21"/>
      <c r="D32" s="23"/>
      <c r="E32" s="16"/>
      <c r="F32" s="25"/>
      <c r="G32" s="21"/>
      <c r="H32" s="23"/>
      <c r="I32" s="21"/>
      <c r="J32" s="25"/>
      <c r="K32" s="16"/>
      <c r="L32" s="21"/>
      <c r="M32" s="27"/>
      <c r="N32" s="21">
        <f t="shared" si="1"/>
        <v>13400.435299999997</v>
      </c>
      <c r="O32" s="21">
        <f t="shared" si="2"/>
        <v>61323.229299999985</v>
      </c>
    </row>
    <row r="33" spans="1:16" hidden="1" x14ac:dyDescent="0.15">
      <c r="A33" s="16"/>
      <c r="B33" s="22"/>
      <c r="C33" s="21"/>
      <c r="D33" s="26"/>
      <c r="E33" s="16"/>
      <c r="F33" s="25"/>
      <c r="G33" s="21"/>
      <c r="H33" s="23"/>
      <c r="I33" s="21"/>
      <c r="J33" s="25"/>
      <c r="K33" s="16"/>
      <c r="L33" s="21"/>
      <c r="M33" s="27"/>
      <c r="N33" s="21">
        <f t="shared" si="1"/>
        <v>13400.435299999997</v>
      </c>
      <c r="O33" s="21">
        <f t="shared" si="2"/>
        <v>61323.229299999985</v>
      </c>
    </row>
    <row r="34" spans="1:16" hidden="1" x14ac:dyDescent="0.15">
      <c r="A34" s="16"/>
      <c r="B34" s="22"/>
      <c r="C34" s="21"/>
      <c r="D34" s="26"/>
      <c r="E34" s="16"/>
      <c r="F34" s="25"/>
      <c r="G34" s="21"/>
      <c r="H34" s="26"/>
      <c r="I34" s="21"/>
      <c r="J34" s="25"/>
      <c r="K34" s="16"/>
      <c r="L34" s="21"/>
      <c r="M34" s="27"/>
      <c r="N34" s="21">
        <f t="shared" si="1"/>
        <v>13400.435299999997</v>
      </c>
      <c r="O34" s="21">
        <f t="shared" si="2"/>
        <v>61323.229299999985</v>
      </c>
    </row>
    <row r="35" spans="1:16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27"/>
      <c r="N35" s="21">
        <f t="shared" si="1"/>
        <v>13400.435299999997</v>
      </c>
      <c r="O35" s="21">
        <f t="shared" si="2"/>
        <v>61323.229299999985</v>
      </c>
    </row>
    <row r="36" spans="1:16" hidden="1" x14ac:dyDescent="0.15">
      <c r="A36" s="16"/>
      <c r="B36" s="16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5"/>
      <c r="N36" s="21">
        <f t="shared" si="1"/>
        <v>13400.435299999997</v>
      </c>
      <c r="O36" s="21">
        <f t="shared" si="2"/>
        <v>61323.229299999985</v>
      </c>
    </row>
    <row r="37" spans="1:16" hidden="1" x14ac:dyDescent="0.15">
      <c r="A37" s="16"/>
      <c r="B37" s="16"/>
      <c r="C37" s="21"/>
      <c r="D37" s="26"/>
      <c r="E37" s="16"/>
      <c r="F37" s="16"/>
      <c r="G37" s="21"/>
      <c r="H37" s="26"/>
      <c r="I37" s="21"/>
      <c r="J37" s="16"/>
      <c r="K37" s="16"/>
      <c r="L37" s="21"/>
      <c r="M37" s="25"/>
      <c r="N37" s="21">
        <f t="shared" si="1"/>
        <v>13400.435299999997</v>
      </c>
      <c r="O37" s="21">
        <f t="shared" si="2"/>
        <v>61323.229299999985</v>
      </c>
    </row>
    <row r="38" spans="1:16" hidden="1" x14ac:dyDescent="0.15">
      <c r="A38" s="16"/>
      <c r="B38" s="16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16"/>
      <c r="N38" s="21">
        <f t="shared" si="1"/>
        <v>13400.435299999997</v>
      </c>
      <c r="O38" s="21">
        <f t="shared" si="2"/>
        <v>61323.229299999985</v>
      </c>
    </row>
    <row r="39" spans="1:16" hidden="1" x14ac:dyDescent="0.15">
      <c r="A39" s="16"/>
      <c r="B39" s="16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16"/>
      <c r="N39" s="21">
        <f t="shared" si="1"/>
        <v>13400.435299999997</v>
      </c>
      <c r="O39" s="21">
        <f t="shared" si="2"/>
        <v>61323.229299999985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1"/>
        <v>13400.435299999997</v>
      </c>
      <c r="O40" s="21">
        <f t="shared" si="2"/>
        <v>61323.229299999985</v>
      </c>
    </row>
    <row r="41" spans="1:16" hidden="1" x14ac:dyDescent="0.15">
      <c r="A41" s="16"/>
      <c r="B41" s="16"/>
      <c r="C41" s="21"/>
      <c r="D41" s="26"/>
      <c r="E41" s="16"/>
      <c r="F41" s="16"/>
      <c r="G41" s="21"/>
      <c r="H41" s="26"/>
      <c r="I41" s="21"/>
      <c r="J41" s="16"/>
      <c r="K41" s="16"/>
      <c r="L41" s="21"/>
      <c r="M41" s="16"/>
      <c r="N41" s="21">
        <f t="shared" si="1"/>
        <v>13400.435299999997</v>
      </c>
      <c r="O41" s="21">
        <f t="shared" si="2"/>
        <v>61323.229299999985</v>
      </c>
    </row>
    <row r="42" spans="1:16" x14ac:dyDescent="0.15">
      <c r="A42" s="30"/>
      <c r="B42" s="30"/>
      <c r="C42" s="21"/>
      <c r="D42" s="31"/>
      <c r="E42" s="30"/>
      <c r="F42" s="30"/>
      <c r="G42" s="21"/>
      <c r="H42" s="31"/>
      <c r="I42" s="21"/>
      <c r="J42" s="30"/>
      <c r="K42" s="30"/>
      <c r="L42" s="21"/>
      <c r="M42" s="30"/>
      <c r="N42" s="21">
        <f t="shared" si="1"/>
        <v>13400.435299999997</v>
      </c>
      <c r="O42" s="21">
        <f t="shared" si="2"/>
        <v>61323.229299999985</v>
      </c>
    </row>
    <row r="43" spans="1:16" x14ac:dyDescent="0.15">
      <c r="A43" s="32"/>
      <c r="B43" s="32"/>
      <c r="C43" s="33">
        <f>SUM(C7:C35)</f>
        <v>69711.816099999996</v>
      </c>
      <c r="D43" s="32"/>
      <c r="E43" s="32"/>
      <c r="F43" s="32"/>
      <c r="G43" s="33">
        <f>SUM(G7:G41)</f>
        <v>47922.794000000002</v>
      </c>
      <c r="H43" s="34"/>
      <c r="I43" s="33">
        <f>SUM(I7:I41)</f>
        <v>46474.350799999993</v>
      </c>
      <c r="J43" s="32"/>
      <c r="K43" s="32"/>
      <c r="L43" s="33">
        <f>SUM(L9:L41)</f>
        <v>9837.0300000000007</v>
      </c>
      <c r="M43" s="32"/>
      <c r="N43" s="35"/>
      <c r="O43" s="36">
        <f>C43+G43-I43-L43</f>
        <v>61323.229300000006</v>
      </c>
      <c r="P43" s="37"/>
    </row>
    <row r="44" spans="1:16" x14ac:dyDescent="0.15">
      <c r="A44" s="38"/>
      <c r="B44" s="204"/>
      <c r="C44" s="204"/>
      <c r="D44" s="204"/>
      <c r="E44" s="39"/>
      <c r="F44" s="40"/>
      <c r="G44" s="41"/>
      <c r="H44" s="42"/>
      <c r="I44" s="43"/>
      <c r="J44" s="44"/>
      <c r="K44" s="45" t="s">
        <v>44</v>
      </c>
      <c r="L44" s="46">
        <f>+L43+I43</f>
        <v>56311.380799999992</v>
      </c>
      <c r="M44" s="55"/>
      <c r="N44" s="47">
        <f>+N42</f>
        <v>13400.435299999997</v>
      </c>
      <c r="O44" s="48" t="s">
        <v>354</v>
      </c>
    </row>
    <row r="45" spans="1:16" x14ac:dyDescent="0.15">
      <c r="A45" s="49"/>
      <c r="B45" s="99"/>
      <c r="C45" s="99"/>
      <c r="D45" s="99"/>
      <c r="E45" s="39"/>
      <c r="F45" s="40"/>
      <c r="G45" s="41"/>
      <c r="H45" s="42"/>
      <c r="I45" s="43"/>
      <c r="J45" s="46"/>
      <c r="K45" s="44"/>
      <c r="L45" s="46"/>
      <c r="M45" s="44"/>
      <c r="N45" s="47">
        <f>+G20</f>
        <v>15989.962</v>
      </c>
      <c r="O45" s="48" t="s">
        <v>379</v>
      </c>
    </row>
    <row r="46" spans="1:16" x14ac:dyDescent="0.15">
      <c r="A46" s="38" t="s">
        <v>329</v>
      </c>
      <c r="B46" s="100" t="s">
        <v>381</v>
      </c>
      <c r="C46" s="100"/>
      <c r="D46" s="100"/>
      <c r="E46" s="39" t="s">
        <v>45</v>
      </c>
      <c r="F46" s="40">
        <v>37356724.899999999</v>
      </c>
      <c r="G46" s="41" t="s">
        <v>46</v>
      </c>
      <c r="H46" s="42">
        <v>40897</v>
      </c>
      <c r="I46" s="43" t="s">
        <v>47</v>
      </c>
      <c r="J46" s="52">
        <v>9129.25</v>
      </c>
      <c r="K46" s="44"/>
      <c r="L46" s="46"/>
      <c r="M46" s="44"/>
      <c r="N46" s="47">
        <f>+G27+G28</f>
        <v>31932.832000000002</v>
      </c>
      <c r="O46" s="48" t="s">
        <v>380</v>
      </c>
    </row>
    <row r="47" spans="1:16" ht="11.25" customHeight="1" x14ac:dyDescent="0.15">
      <c r="A47" s="38" t="s">
        <v>354</v>
      </c>
      <c r="B47" s="100" t="s">
        <v>382</v>
      </c>
      <c r="C47" s="54"/>
      <c r="D47" s="100"/>
      <c r="E47" s="39" t="s">
        <v>45</v>
      </c>
      <c r="F47" s="40">
        <v>49972969.560000002</v>
      </c>
      <c r="G47" s="41" t="s">
        <v>46</v>
      </c>
      <c r="H47" s="42">
        <v>40924</v>
      </c>
      <c r="I47" s="43" t="s">
        <v>47</v>
      </c>
      <c r="J47" s="52">
        <v>707.78</v>
      </c>
      <c r="K47" s="44"/>
      <c r="L47" s="46"/>
      <c r="M47" s="44"/>
      <c r="N47" s="47"/>
      <c r="O47" s="48"/>
    </row>
    <row r="48" spans="1:16" ht="12" thickBot="1" x14ac:dyDescent="0.2">
      <c r="A48" s="38"/>
      <c r="B48" s="99"/>
      <c r="C48" s="99"/>
      <c r="D48" s="99"/>
      <c r="E48" s="39"/>
      <c r="F48" s="40"/>
      <c r="G48" s="41"/>
      <c r="H48" s="42"/>
      <c r="I48" s="9"/>
      <c r="J48" s="62">
        <f>SUM(J46:J47)</f>
        <v>9837.0300000000007</v>
      </c>
      <c r="K48" s="44"/>
      <c r="L48" s="46"/>
      <c r="M48" s="44"/>
      <c r="N48" s="36" t="s">
        <v>48</v>
      </c>
      <c r="O48" s="53">
        <f>SUM(N44:N47)</f>
        <v>61323.229299999999</v>
      </c>
    </row>
    <row r="49" spans="1:16" ht="12" thickTop="1" x14ac:dyDescent="0.15">
      <c r="A49" s="38"/>
      <c r="B49" s="99"/>
      <c r="C49" s="99"/>
      <c r="D49" s="99"/>
      <c r="E49" s="39"/>
      <c r="F49" s="40"/>
      <c r="G49" s="41"/>
      <c r="H49" s="42"/>
      <c r="I49" s="9"/>
      <c r="J49" s="52"/>
      <c r="K49" s="44"/>
      <c r="L49" s="46"/>
      <c r="M49" s="44"/>
      <c r="N49" s="46"/>
      <c r="O49" s="46">
        <f>+O43-O48</f>
        <v>0</v>
      </c>
    </row>
    <row r="50" spans="1:16" x14ac:dyDescent="0.15">
      <c r="A50" s="38" t="s">
        <v>49</v>
      </c>
      <c r="B50" s="49" t="s">
        <v>8</v>
      </c>
      <c r="C50" s="101" t="s">
        <v>87</v>
      </c>
      <c r="D50" s="101" t="s">
        <v>146</v>
      </c>
      <c r="E50" s="49" t="s">
        <v>51</v>
      </c>
      <c r="F50" s="49" t="s">
        <v>52</v>
      </c>
      <c r="G50" s="40" t="s">
        <v>15</v>
      </c>
      <c r="H50" s="42"/>
      <c r="I50" s="9"/>
      <c r="J50" s="52"/>
      <c r="K50" s="44"/>
      <c r="L50" s="46"/>
      <c r="M50" s="44"/>
      <c r="N50" s="46"/>
      <c r="O50" s="46"/>
    </row>
    <row r="51" spans="1:16" x14ac:dyDescent="0.15">
      <c r="A51" s="38" t="s">
        <v>329</v>
      </c>
      <c r="B51" s="43">
        <v>9129</v>
      </c>
      <c r="C51" s="57">
        <v>24.449300000000001</v>
      </c>
      <c r="D51" s="58">
        <f>+B51*C51</f>
        <v>223197.65970000002</v>
      </c>
      <c r="E51" s="58">
        <f>+D51*1%</f>
        <v>2231.9765970000003</v>
      </c>
      <c r="F51" s="58">
        <f>+E51*0.1</f>
        <v>223.19765970000003</v>
      </c>
      <c r="G51" s="59">
        <f>+E51+F51</f>
        <v>2455.1742567000001</v>
      </c>
      <c r="H51" s="42"/>
      <c r="I51" s="9"/>
      <c r="J51" s="52"/>
      <c r="K51" s="44"/>
      <c r="L51" s="46"/>
      <c r="M51" s="44"/>
      <c r="N51" s="55"/>
      <c r="O51" s="56"/>
    </row>
    <row r="52" spans="1:16" x14ac:dyDescent="0.15">
      <c r="A52" s="38" t="s">
        <v>354</v>
      </c>
      <c r="B52" s="43">
        <v>708</v>
      </c>
      <c r="C52" s="57">
        <v>25.726700000000001</v>
      </c>
      <c r="D52" s="58">
        <f>+B52*C52</f>
        <v>18214.5036</v>
      </c>
      <c r="E52" s="58">
        <f>+D52*1%</f>
        <v>182.145036</v>
      </c>
      <c r="F52" s="58">
        <f>+E52*0.1</f>
        <v>18.2145036</v>
      </c>
      <c r="G52" s="59">
        <f>+E52+F52</f>
        <v>200.35953960000001</v>
      </c>
      <c r="H52" s="42"/>
      <c r="I52" s="9"/>
      <c r="J52" s="52"/>
      <c r="K52" s="44"/>
      <c r="L52" s="46"/>
      <c r="M52" s="44"/>
      <c r="N52" s="55"/>
      <c r="O52" s="56"/>
    </row>
    <row r="53" spans="1:16" s="3" customFormat="1" ht="12" thickBot="1" x14ac:dyDescent="0.2">
      <c r="A53" s="38"/>
      <c r="B53" s="102">
        <f>SUM(B51:B52)</f>
        <v>9837</v>
      </c>
      <c r="C53" s="99"/>
      <c r="D53" s="99"/>
      <c r="E53" s="103">
        <f>SUM(E51:E52)</f>
        <v>2414.1216330000002</v>
      </c>
      <c r="F53" s="103">
        <f t="shared" ref="F53:G53" si="3">SUM(F51:F52)</f>
        <v>241.41216330000003</v>
      </c>
      <c r="G53" s="103">
        <f t="shared" si="3"/>
        <v>2655.5337963000002</v>
      </c>
      <c r="H53" s="42"/>
      <c r="I53" s="9"/>
      <c r="J53" s="52"/>
      <c r="K53" s="4"/>
      <c r="M53" s="5"/>
      <c r="P53" s="5"/>
    </row>
    <row r="54" spans="1:16" s="3" customFormat="1" ht="12" thickTop="1" x14ac:dyDescent="0.15">
      <c r="A54" s="38"/>
      <c r="B54" s="99"/>
      <c r="C54" s="99"/>
      <c r="D54" s="99"/>
      <c r="E54" s="39"/>
      <c r="F54" s="40"/>
      <c r="G54" s="41"/>
      <c r="H54" s="42"/>
      <c r="I54" s="9"/>
      <c r="J54" s="52"/>
      <c r="K54" s="4"/>
      <c r="M54" s="5"/>
      <c r="P54" s="5"/>
    </row>
    <row r="55" spans="1:16" s="3" customFormat="1" x14ac:dyDescent="0.15">
      <c r="A55" s="38"/>
      <c r="B55" s="99"/>
      <c r="C55" s="99"/>
      <c r="D55" s="99"/>
      <c r="E55" s="39"/>
      <c r="F55" s="40"/>
      <c r="G55" s="41"/>
      <c r="H55" s="42"/>
      <c r="I55" s="9"/>
      <c r="J55" s="52"/>
      <c r="K55" s="4"/>
      <c r="M55" s="5"/>
      <c r="P55" s="5"/>
    </row>
    <row r="56" spans="1:16" s="3" customFormat="1" x14ac:dyDescent="0.15">
      <c r="A56" s="6"/>
      <c r="B56" s="73"/>
      <c r="C56" s="9"/>
      <c r="D56" s="60"/>
      <c r="E56" s="60"/>
      <c r="F56" s="6"/>
      <c r="G56" s="9"/>
      <c r="H56" s="60"/>
      <c r="I56" s="9"/>
      <c r="J56" s="6"/>
      <c r="K56" s="4"/>
      <c r="M56" s="5"/>
      <c r="P56" s="5"/>
    </row>
    <row r="57" spans="1:16" s="3" customFormat="1" x14ac:dyDescent="0.15">
      <c r="A57" s="6"/>
      <c r="B57" s="73"/>
      <c r="C57" s="9"/>
      <c r="D57" s="72"/>
      <c r="E57" s="60"/>
      <c r="F57" s="6"/>
      <c r="G57" s="9"/>
      <c r="H57" s="60"/>
      <c r="I57" s="9"/>
      <c r="J57" s="6"/>
      <c r="K57" s="4"/>
      <c r="M57" s="5"/>
      <c r="P57" s="5"/>
    </row>
    <row r="58" spans="1:16" s="3" customFormat="1" x14ac:dyDescent="0.15">
      <c r="A58" s="6"/>
      <c r="B58" s="73"/>
      <c r="C58" s="9"/>
      <c r="D58" s="74"/>
      <c r="E58" s="60"/>
      <c r="F58" s="6"/>
      <c r="G58" s="9"/>
      <c r="H58" s="60"/>
      <c r="I58" s="9"/>
      <c r="J58" s="6"/>
      <c r="K58" s="4"/>
      <c r="M58" s="5"/>
      <c r="P58" s="5"/>
    </row>
    <row r="59" spans="1:16" s="3" customFormat="1" x14ac:dyDescent="0.15">
      <c r="A59" s="6"/>
      <c r="B59" s="73"/>
      <c r="C59" s="68"/>
      <c r="D59" s="72"/>
      <c r="E59" s="60"/>
      <c r="F59" s="6"/>
      <c r="G59" s="9"/>
      <c r="H59" s="60"/>
      <c r="I59" s="9"/>
      <c r="J59" s="6"/>
      <c r="K59" s="4"/>
      <c r="M59" s="5"/>
      <c r="P59" s="5"/>
    </row>
  </sheetData>
  <mergeCells count="7">
    <mergeCell ref="B44:D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15" zoomScaleNormal="115" workbookViewId="0">
      <pane ySplit="6" topLeftCell="A31" activePane="bottomLeft" state="frozen"/>
      <selection pane="bottomLeft" activeCell="L60" sqref="L60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1440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1433</v>
      </c>
      <c r="B7" s="17"/>
      <c r="C7" s="18">
        <v>64274.654300000177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64274.654300000177</v>
      </c>
      <c r="O7" s="18">
        <f>+C55</f>
        <v>282963.36330000014</v>
      </c>
    </row>
    <row r="8" spans="1:15" ht="12" x14ac:dyDescent="0.2">
      <c r="A8" s="16" t="s">
        <v>1434</v>
      </c>
      <c r="B8" s="22"/>
      <c r="C8" s="21">
        <v>131864.91800000001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64274.654300000177</v>
      </c>
      <c r="O8" s="21">
        <f t="shared" ref="O8:O9" si="0">O7+G8-I8-L8</f>
        <v>282963.36330000014</v>
      </c>
    </row>
    <row r="9" spans="1:15" ht="12" x14ac:dyDescent="0.2">
      <c r="A9" s="16" t="s">
        <v>1436</v>
      </c>
      <c r="B9" s="22"/>
      <c r="C9" s="21">
        <v>43951.218999999997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64274.654300000177</v>
      </c>
      <c r="O9" s="21">
        <f t="shared" si="0"/>
        <v>282963.36330000014</v>
      </c>
    </row>
    <row r="10" spans="1:15" ht="12" x14ac:dyDescent="0.2">
      <c r="A10" s="16" t="s">
        <v>1435</v>
      </c>
      <c r="B10" s="22"/>
      <c r="C10" s="21">
        <v>42872.572</v>
      </c>
      <c r="D10" s="137"/>
      <c r="E10" s="16"/>
      <c r="F10" s="25"/>
      <c r="G10" s="21"/>
      <c r="H10" s="137"/>
      <c r="I10" s="21"/>
      <c r="J10" s="16"/>
      <c r="K10" s="16"/>
      <c r="L10" s="21"/>
      <c r="M10" s="16"/>
      <c r="N10" s="21">
        <f t="shared" ref="N10:N54" si="2">+N9-I10-L10</f>
        <v>64274.654300000177</v>
      </c>
      <c r="O10" s="21">
        <f t="shared" ref="O10:O54" si="3">O9+G10-I10-L10</f>
        <v>282963.36330000014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/>
      <c r="I11" s="21"/>
      <c r="J11" s="16"/>
      <c r="K11" s="16"/>
      <c r="L11" s="21"/>
      <c r="M11" s="16"/>
      <c r="N11" s="21">
        <f t="shared" si="2"/>
        <v>64274.654300000177</v>
      </c>
      <c r="O11" s="21">
        <f t="shared" si="3"/>
        <v>282963.36330000014</v>
      </c>
    </row>
    <row r="12" spans="1:15" ht="12" x14ac:dyDescent="0.2">
      <c r="A12" s="16"/>
      <c r="B12" s="22"/>
      <c r="C12" s="21"/>
      <c r="D12" s="137" t="s">
        <v>1441</v>
      </c>
      <c r="E12" s="16" t="s">
        <v>32</v>
      </c>
      <c r="F12" s="25" t="s">
        <v>1435</v>
      </c>
      <c r="G12" s="21">
        <v>42902.565000000002</v>
      </c>
      <c r="H12" s="137" t="s">
        <v>1441</v>
      </c>
      <c r="I12" s="21">
        <v>6929.6709999999994</v>
      </c>
      <c r="J12" s="16" t="s">
        <v>1433</v>
      </c>
      <c r="K12" s="16">
        <v>5800361795</v>
      </c>
      <c r="L12" s="21">
        <v>7683.982</v>
      </c>
      <c r="M12" s="16" t="s">
        <v>1433</v>
      </c>
      <c r="N12" s="21">
        <f t="shared" si="2"/>
        <v>49661.001300000178</v>
      </c>
      <c r="O12" s="21">
        <f t="shared" si="3"/>
        <v>311252.27530000015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1463</v>
      </c>
      <c r="I13" s="21">
        <v>12167.629000000001</v>
      </c>
      <c r="J13" s="16" t="s">
        <v>1433</v>
      </c>
      <c r="K13" s="16"/>
      <c r="L13" s="21"/>
      <c r="M13" s="16"/>
      <c r="N13" s="21">
        <f t="shared" ref="N13:N49" si="4">+N12-I13-L13</f>
        <v>37493.372300000177</v>
      </c>
      <c r="O13" s="21">
        <f t="shared" ref="O13:O49" si="5">O12+G13-I13-L13</f>
        <v>299084.64630000014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1464</v>
      </c>
      <c r="I14" s="21">
        <v>5936.3980000000001</v>
      </c>
      <c r="J14" s="16" t="s">
        <v>1433</v>
      </c>
      <c r="K14" s="16"/>
      <c r="L14" s="21"/>
      <c r="M14" s="16"/>
      <c r="N14" s="21">
        <f t="shared" si="4"/>
        <v>31556.974300000176</v>
      </c>
      <c r="O14" s="21">
        <f t="shared" si="5"/>
        <v>293148.24830000015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1466</v>
      </c>
      <c r="I15" s="21">
        <v>10679.201000000001</v>
      </c>
      <c r="J15" s="16" t="s">
        <v>1433</v>
      </c>
      <c r="K15" s="16"/>
      <c r="L15" s="21"/>
      <c r="M15" s="16"/>
      <c r="N15" s="21">
        <f t="shared" si="4"/>
        <v>20877.773300000175</v>
      </c>
      <c r="O15" s="21">
        <f t="shared" si="5"/>
        <v>282469.04730000015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1467</v>
      </c>
      <c r="I16" s="21">
        <v>17571</v>
      </c>
      <c r="J16" s="16" t="s">
        <v>1433</v>
      </c>
      <c r="K16" s="16"/>
      <c r="L16" s="21"/>
      <c r="M16" s="25"/>
      <c r="N16" s="21">
        <f t="shared" si="4"/>
        <v>3306.7733000001754</v>
      </c>
      <c r="O16" s="21">
        <f t="shared" si="5"/>
        <v>264898.04730000015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1469</v>
      </c>
      <c r="I17" s="21">
        <v>3306.7733000001754</v>
      </c>
      <c r="J17" s="16" t="s">
        <v>1433</v>
      </c>
      <c r="K17" s="16"/>
      <c r="L17" s="21"/>
      <c r="M17" s="16"/>
      <c r="N17" s="21">
        <f t="shared" si="4"/>
        <v>0</v>
      </c>
      <c r="O17" s="21">
        <f t="shared" si="5"/>
        <v>261591.27399999998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1469</v>
      </c>
      <c r="I18" s="21">
        <v>3381.9976999998198</v>
      </c>
      <c r="J18" s="16" t="s">
        <v>1434</v>
      </c>
      <c r="K18" s="16"/>
      <c r="L18" s="21"/>
      <c r="M18" s="16"/>
      <c r="N18" s="21">
        <f>C8+N17-I18-L18</f>
        <v>128482.92030000019</v>
      </c>
      <c r="O18" s="21">
        <f t="shared" si="5"/>
        <v>258209.27630000014</v>
      </c>
    </row>
    <row r="19" spans="1:15" ht="12" x14ac:dyDescent="0.2">
      <c r="A19" s="16"/>
      <c r="B19" s="22"/>
      <c r="C19" s="21"/>
      <c r="D19" s="137" t="s">
        <v>1470</v>
      </c>
      <c r="E19" s="16" t="s">
        <v>32</v>
      </c>
      <c r="F19" s="25" t="s">
        <v>1489</v>
      </c>
      <c r="G19" s="21">
        <v>87071.074999999997</v>
      </c>
      <c r="H19" s="137" t="s">
        <v>1470</v>
      </c>
      <c r="I19" s="21">
        <v>17914.838</v>
      </c>
      <c r="J19" s="16" t="s">
        <v>1434</v>
      </c>
      <c r="K19" s="16"/>
      <c r="L19" s="21"/>
      <c r="M19" s="16"/>
      <c r="N19" s="21">
        <f t="shared" si="4"/>
        <v>110568.08230000018</v>
      </c>
      <c r="O19" s="21">
        <f t="shared" si="5"/>
        <v>327365.51330000017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1442</v>
      </c>
      <c r="I20" s="21">
        <v>5132.4369999999999</v>
      </c>
      <c r="J20" s="16" t="s">
        <v>1434</v>
      </c>
      <c r="K20" s="16">
        <v>5800361795</v>
      </c>
      <c r="L20" s="21">
        <v>7756.48</v>
      </c>
      <c r="M20" s="16" t="s">
        <v>1434</v>
      </c>
      <c r="N20" s="21">
        <f t="shared" si="4"/>
        <v>97679.165300000182</v>
      </c>
      <c r="O20" s="21">
        <f t="shared" si="5"/>
        <v>314476.59630000021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1472</v>
      </c>
      <c r="I21" s="21">
        <v>29533.439999999999</v>
      </c>
      <c r="J21" s="16" t="s">
        <v>1434</v>
      </c>
      <c r="K21" s="16"/>
      <c r="L21" s="21"/>
      <c r="M21" s="16"/>
      <c r="N21" s="21">
        <f t="shared" si="4"/>
        <v>68145.72530000018</v>
      </c>
      <c r="O21" s="21">
        <f t="shared" si="5"/>
        <v>284943.15630000021</v>
      </c>
    </row>
    <row r="22" spans="1:15" ht="12" x14ac:dyDescent="0.2">
      <c r="A22" s="16"/>
      <c r="B22" s="22"/>
      <c r="C22" s="21"/>
      <c r="D22" s="137" t="s">
        <v>1443</v>
      </c>
      <c r="E22" s="16" t="s">
        <v>32</v>
      </c>
      <c r="F22" s="25" t="s">
        <v>1489</v>
      </c>
      <c r="G22" s="21">
        <v>43998.262999999999</v>
      </c>
      <c r="H22" s="137" t="s">
        <v>1443</v>
      </c>
      <c r="I22" s="21">
        <v>7317.7379999999994</v>
      </c>
      <c r="J22" s="16" t="s">
        <v>1434</v>
      </c>
      <c r="K22" s="16">
        <v>5800361795</v>
      </c>
      <c r="L22" s="21">
        <v>8453.2790000000005</v>
      </c>
      <c r="M22" s="16" t="s">
        <v>1434</v>
      </c>
      <c r="N22" s="21">
        <f t="shared" si="4"/>
        <v>52374.70830000018</v>
      </c>
      <c r="O22" s="21">
        <f t="shared" si="5"/>
        <v>313170.40230000019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1475</v>
      </c>
      <c r="I23" s="21">
        <v>18298.334000000003</v>
      </c>
      <c r="J23" s="16" t="s">
        <v>1434</v>
      </c>
      <c r="K23" s="16"/>
      <c r="L23" s="21"/>
      <c r="M23" s="16"/>
      <c r="N23" s="21">
        <f t="shared" si="4"/>
        <v>34076.374300000178</v>
      </c>
      <c r="O23" s="21">
        <f t="shared" si="5"/>
        <v>294872.06830000016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1444</v>
      </c>
      <c r="I24" s="21">
        <v>15104.771000000001</v>
      </c>
      <c r="J24" s="16" t="s">
        <v>1434</v>
      </c>
      <c r="K24" s="16">
        <v>5800361795</v>
      </c>
      <c r="L24" s="21">
        <v>8487.7379999999994</v>
      </c>
      <c r="M24" s="16" t="s">
        <v>1434</v>
      </c>
      <c r="N24" s="21">
        <f t="shared" si="4"/>
        <v>10483.865300000178</v>
      </c>
      <c r="O24" s="21">
        <f t="shared" si="5"/>
        <v>271279.55930000014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1445</v>
      </c>
      <c r="I25" s="21">
        <v>7508.165</v>
      </c>
      <c r="J25" s="16" t="s">
        <v>1434</v>
      </c>
      <c r="K25" s="16">
        <v>5800361795</v>
      </c>
      <c r="L25" s="21">
        <v>2975.7003000001778</v>
      </c>
      <c r="M25" s="16" t="s">
        <v>1434</v>
      </c>
      <c r="N25" s="21">
        <f t="shared" si="4"/>
        <v>0</v>
      </c>
      <c r="O25" s="21">
        <f t="shared" si="5"/>
        <v>260795.69399999999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1445</v>
      </c>
      <c r="I26" s="21"/>
      <c r="J26" s="16"/>
      <c r="K26" s="16">
        <v>5800361496</v>
      </c>
      <c r="L26" s="21">
        <v>4631.3886999998203</v>
      </c>
      <c r="M26" s="16" t="s">
        <v>1436</v>
      </c>
      <c r="N26" s="21">
        <f>C9+N25-I26-L26</f>
        <v>39319.830300000176</v>
      </c>
      <c r="O26" s="21">
        <f t="shared" si="5"/>
        <v>256164.30530000018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1446</v>
      </c>
      <c r="I27" s="21">
        <v>21144.472000000002</v>
      </c>
      <c r="J27" s="16" t="s">
        <v>1436</v>
      </c>
      <c r="K27" s="16">
        <v>5800361496</v>
      </c>
      <c r="L27" s="21">
        <v>7047.2790000000005</v>
      </c>
      <c r="M27" s="16" t="s">
        <v>1436</v>
      </c>
      <c r="N27" s="21">
        <f t="shared" si="4"/>
        <v>11128.079300000174</v>
      </c>
      <c r="O27" s="21">
        <f t="shared" si="5"/>
        <v>227972.55430000016</v>
      </c>
    </row>
    <row r="28" spans="1:15" ht="12" x14ac:dyDescent="0.2">
      <c r="A28" s="16"/>
      <c r="B28" s="22"/>
      <c r="C28" s="21"/>
      <c r="D28" s="137" t="s">
        <v>1447</v>
      </c>
      <c r="E28" s="16" t="s">
        <v>32</v>
      </c>
      <c r="F28" s="25" t="s">
        <v>1489</v>
      </c>
      <c r="G28" s="21">
        <v>87942.23</v>
      </c>
      <c r="H28" s="137" t="s">
        <v>1447</v>
      </c>
      <c r="I28" s="21">
        <v>11128.079300000174</v>
      </c>
      <c r="J28" s="16" t="s">
        <v>1436</v>
      </c>
      <c r="K28" s="16"/>
      <c r="L28" s="21"/>
      <c r="M28" s="25"/>
      <c r="N28" s="21">
        <f t="shared" si="4"/>
        <v>0</v>
      </c>
      <c r="O28" s="21">
        <f t="shared" si="5"/>
        <v>304786.70500000002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1447</v>
      </c>
      <c r="I29" s="21">
        <v>737.67169999982605</v>
      </c>
      <c r="J29" s="16" t="s">
        <v>1435</v>
      </c>
      <c r="K29" s="16">
        <v>5800361795</v>
      </c>
      <c r="L29" s="21">
        <v>7640.4690000000001</v>
      </c>
      <c r="M29" s="16" t="s">
        <v>1435</v>
      </c>
      <c r="N29" s="21">
        <f>C10+G12+N28-I29-L29</f>
        <v>77396.996300000174</v>
      </c>
      <c r="O29" s="21">
        <f t="shared" si="5"/>
        <v>296408.5643000002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1478</v>
      </c>
      <c r="I30" s="21">
        <v>11780.846</v>
      </c>
      <c r="J30" s="16" t="s">
        <v>1435</v>
      </c>
      <c r="K30" s="16"/>
      <c r="L30" s="21"/>
      <c r="M30" s="25"/>
      <c r="N30" s="21">
        <f t="shared" si="4"/>
        <v>65616.150300000168</v>
      </c>
      <c r="O30" s="21">
        <f t="shared" si="5"/>
        <v>284627.71830000018</v>
      </c>
    </row>
    <row r="31" spans="1:15" ht="12" x14ac:dyDescent="0.2">
      <c r="A31" s="16"/>
      <c r="B31" s="22"/>
      <c r="C31" s="21"/>
      <c r="D31" s="137" t="s">
        <v>1448</v>
      </c>
      <c r="E31" s="16" t="s">
        <v>32</v>
      </c>
      <c r="F31" s="25" t="s">
        <v>1490</v>
      </c>
      <c r="G31" s="21">
        <v>43953.483</v>
      </c>
      <c r="H31" s="137" t="s">
        <v>1448</v>
      </c>
      <c r="I31" s="21">
        <v>5891.2079999999996</v>
      </c>
      <c r="J31" s="16" t="s">
        <v>1435</v>
      </c>
      <c r="K31" s="16">
        <v>5800361795</v>
      </c>
      <c r="L31" s="21">
        <v>7225.8019999999997</v>
      </c>
      <c r="M31" s="16" t="s">
        <v>1435</v>
      </c>
      <c r="N31" s="21">
        <f t="shared" si="4"/>
        <v>52499.140300000174</v>
      </c>
      <c r="O31" s="21">
        <f t="shared" si="5"/>
        <v>315464.19130000018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1449</v>
      </c>
      <c r="I32" s="21">
        <v>14329.632000000001</v>
      </c>
      <c r="J32" s="16" t="s">
        <v>1435</v>
      </c>
      <c r="K32" s="16">
        <v>5800361795</v>
      </c>
      <c r="L32" s="21">
        <v>4508.5910000000003</v>
      </c>
      <c r="M32" s="16" t="s">
        <v>1435</v>
      </c>
      <c r="N32" s="21">
        <f t="shared" si="4"/>
        <v>33660.917300000176</v>
      </c>
      <c r="O32" s="21">
        <f t="shared" si="5"/>
        <v>296625.96830000018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1450</v>
      </c>
      <c r="I33" s="21">
        <v>13441.577999999998</v>
      </c>
      <c r="J33" s="16" t="s">
        <v>1435</v>
      </c>
      <c r="K33" s="16">
        <v>5800361795</v>
      </c>
      <c r="L33" s="21">
        <v>8605.7620000000006</v>
      </c>
      <c r="M33" s="16" t="s">
        <v>1435</v>
      </c>
      <c r="N33" s="21">
        <f t="shared" si="4"/>
        <v>11613.577300000177</v>
      </c>
      <c r="O33" s="21">
        <f t="shared" si="5"/>
        <v>274578.62830000021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1451</v>
      </c>
      <c r="I34" s="21">
        <v>10254.282000000001</v>
      </c>
      <c r="J34" s="16" t="s">
        <v>1435</v>
      </c>
      <c r="K34" s="16">
        <v>5800361795</v>
      </c>
      <c r="L34" s="21">
        <v>1359.2953000001762</v>
      </c>
      <c r="M34" s="16" t="s">
        <v>1435</v>
      </c>
      <c r="N34" s="21">
        <f t="shared" si="4"/>
        <v>0</v>
      </c>
      <c r="O34" s="21">
        <f t="shared" si="5"/>
        <v>262965.05100000004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1451</v>
      </c>
      <c r="I35" s="21"/>
      <c r="J35" s="25"/>
      <c r="K35" s="16">
        <v>5800361795</v>
      </c>
      <c r="L35" s="21">
        <v>1026.4196999998201</v>
      </c>
      <c r="M35" s="25" t="s">
        <v>1489</v>
      </c>
      <c r="N35" s="21">
        <f>G19+G22+G28+N34-I35-L35</f>
        <v>217985.14830000015</v>
      </c>
      <c r="O35" s="21">
        <f t="shared" si="5"/>
        <v>261938.63130000021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1451</v>
      </c>
      <c r="I36" s="21"/>
      <c r="J36" s="25"/>
      <c r="K36" s="16">
        <v>5800361795</v>
      </c>
      <c r="L36" s="21">
        <v>6306.24</v>
      </c>
      <c r="M36" s="25" t="s">
        <v>1489</v>
      </c>
      <c r="N36" s="21">
        <f t="shared" si="4"/>
        <v>211678.90830000016</v>
      </c>
      <c r="O36" s="21">
        <f t="shared" si="5"/>
        <v>255632.39130000022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1452</v>
      </c>
      <c r="I37" s="21">
        <v>15043.027</v>
      </c>
      <c r="J37" s="25" t="s">
        <v>1489</v>
      </c>
      <c r="K37" s="16">
        <v>5800361795</v>
      </c>
      <c r="L37" s="21">
        <v>7310.3779999999997</v>
      </c>
      <c r="M37" s="25" t="s">
        <v>1489</v>
      </c>
      <c r="N37" s="21">
        <f t="shared" si="4"/>
        <v>189325.50330000016</v>
      </c>
      <c r="O37" s="21">
        <f t="shared" si="5"/>
        <v>233278.98630000022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1453</v>
      </c>
      <c r="I38" s="21">
        <v>14592.377999999999</v>
      </c>
      <c r="J38" s="25" t="s">
        <v>1489</v>
      </c>
      <c r="K38" s="16">
        <v>5800361795</v>
      </c>
      <c r="L38" s="21">
        <v>7700.7849999999999</v>
      </c>
      <c r="M38" s="25" t="s">
        <v>1489</v>
      </c>
      <c r="N38" s="21">
        <f t="shared" si="4"/>
        <v>167032.34030000016</v>
      </c>
      <c r="O38" s="21">
        <f t="shared" si="5"/>
        <v>210985.82330000022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1483</v>
      </c>
      <c r="I39" s="21">
        <v>7244.2849999999999</v>
      </c>
      <c r="J39" s="25" t="s">
        <v>1489</v>
      </c>
      <c r="K39" s="16"/>
      <c r="L39" s="21"/>
      <c r="M39" s="25"/>
      <c r="N39" s="21">
        <f t="shared" si="4"/>
        <v>159788.05530000015</v>
      </c>
      <c r="O39" s="21">
        <f t="shared" si="5"/>
        <v>203741.53830000022</v>
      </c>
    </row>
    <row r="40" spans="1:15" ht="12" x14ac:dyDescent="0.2">
      <c r="A40" s="16"/>
      <c r="B40" s="22"/>
      <c r="C40" s="21"/>
      <c r="D40" s="137" t="s">
        <v>1454</v>
      </c>
      <c r="E40" s="16" t="s">
        <v>32</v>
      </c>
      <c r="F40" s="25" t="s">
        <v>1490</v>
      </c>
      <c r="G40" s="21">
        <v>42937.748</v>
      </c>
      <c r="H40" s="137" t="s">
        <v>1454</v>
      </c>
      <c r="I40" s="21">
        <v>6744.84</v>
      </c>
      <c r="J40" s="25" t="s">
        <v>1489</v>
      </c>
      <c r="K40" s="16">
        <v>5800361795</v>
      </c>
      <c r="L40" s="21">
        <v>6387.1660000000002</v>
      </c>
      <c r="M40" s="25" t="s">
        <v>1489</v>
      </c>
      <c r="N40" s="21">
        <f t="shared" si="4"/>
        <v>146656.04930000016</v>
      </c>
      <c r="O40" s="21">
        <f t="shared" si="5"/>
        <v>233547.28030000022</v>
      </c>
    </row>
    <row r="41" spans="1:15" ht="12" x14ac:dyDescent="0.2">
      <c r="A41" s="16"/>
      <c r="B41" s="22"/>
      <c r="C41" s="21"/>
      <c r="D41" s="137" t="s">
        <v>1454</v>
      </c>
      <c r="E41" s="16" t="s">
        <v>32</v>
      </c>
      <c r="F41" s="25" t="s">
        <v>1491</v>
      </c>
      <c r="G41" s="21">
        <v>87816.653999999995</v>
      </c>
      <c r="H41" s="137" t="s">
        <v>1454</v>
      </c>
      <c r="I41" s="21"/>
      <c r="J41" s="25"/>
      <c r="K41" s="16"/>
      <c r="L41" s="21"/>
      <c r="M41" s="25"/>
      <c r="N41" s="21">
        <f t="shared" si="4"/>
        <v>146656.04930000016</v>
      </c>
      <c r="O41" s="21">
        <f t="shared" si="5"/>
        <v>321363.9343000002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1484</v>
      </c>
      <c r="I42" s="21">
        <v>13735.214</v>
      </c>
      <c r="J42" s="25" t="s">
        <v>1489</v>
      </c>
      <c r="K42" s="16"/>
      <c r="L42" s="21"/>
      <c r="M42" s="25"/>
      <c r="N42" s="21">
        <f t="shared" si="4"/>
        <v>132920.83530000015</v>
      </c>
      <c r="O42" s="21">
        <f t="shared" si="5"/>
        <v>307628.72030000022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1455</v>
      </c>
      <c r="I43" s="21">
        <v>10686.374</v>
      </c>
      <c r="J43" s="25" t="s">
        <v>1489</v>
      </c>
      <c r="K43" s="16">
        <v>5800361795</v>
      </c>
      <c r="L43" s="21">
        <v>7882.7849999999999</v>
      </c>
      <c r="M43" s="25" t="s">
        <v>1489</v>
      </c>
      <c r="N43" s="21">
        <f t="shared" si="4"/>
        <v>114351.67630000015</v>
      </c>
      <c r="O43" s="21">
        <f t="shared" si="5"/>
        <v>289059.56130000023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 t="s">
        <v>1457</v>
      </c>
      <c r="I44" s="21">
        <v>7048.6980000000003</v>
      </c>
      <c r="J44" s="25" t="s">
        <v>1489</v>
      </c>
      <c r="K44" s="16">
        <v>5800361795</v>
      </c>
      <c r="L44" s="21">
        <v>7485.1210000000001</v>
      </c>
      <c r="M44" s="25" t="s">
        <v>1489</v>
      </c>
      <c r="N44" s="21">
        <f t="shared" si="4"/>
        <v>99817.857300000149</v>
      </c>
      <c r="O44" s="21">
        <f t="shared" si="5"/>
        <v>274525.74230000027</v>
      </c>
    </row>
    <row r="45" spans="1:15" ht="12" x14ac:dyDescent="0.2">
      <c r="A45" s="16"/>
      <c r="B45" s="22"/>
      <c r="C45" s="21"/>
      <c r="D45" s="137"/>
      <c r="E45" s="16"/>
      <c r="F45" s="25"/>
      <c r="G45" s="21"/>
      <c r="H45" s="137" t="s">
        <v>1458</v>
      </c>
      <c r="I45" s="21">
        <v>11594.717000000001</v>
      </c>
      <c r="J45" s="25" t="s">
        <v>1489</v>
      </c>
      <c r="K45" s="16">
        <v>5800361795</v>
      </c>
      <c r="L45" s="21">
        <v>7107.6629999999996</v>
      </c>
      <c r="M45" s="25" t="s">
        <v>1489</v>
      </c>
      <c r="N45" s="21">
        <f t="shared" si="4"/>
        <v>81115.477300000144</v>
      </c>
      <c r="O45" s="21">
        <f t="shared" si="5"/>
        <v>255823.36230000027</v>
      </c>
    </row>
    <row r="46" spans="1:15" ht="12" x14ac:dyDescent="0.2">
      <c r="A46" s="16"/>
      <c r="B46" s="22"/>
      <c r="C46" s="21"/>
      <c r="D46" s="137"/>
      <c r="E46" s="16"/>
      <c r="F46" s="25"/>
      <c r="G46" s="21"/>
      <c r="H46" s="137" t="s">
        <v>1458</v>
      </c>
      <c r="I46" s="21"/>
      <c r="J46" s="25"/>
      <c r="K46" s="16">
        <v>5800361795</v>
      </c>
      <c r="L46" s="21">
        <v>2793.1869999999999</v>
      </c>
      <c r="M46" s="25" t="s">
        <v>1489</v>
      </c>
      <c r="N46" s="21">
        <f t="shared" si="4"/>
        <v>78322.290300000139</v>
      </c>
      <c r="O46" s="21">
        <f t="shared" si="5"/>
        <v>253030.17530000026</v>
      </c>
    </row>
    <row r="47" spans="1:15" ht="12.75" customHeight="1" x14ac:dyDescent="0.2">
      <c r="A47" s="16"/>
      <c r="B47" s="22"/>
      <c r="C47" s="21"/>
      <c r="D47" s="137"/>
      <c r="E47" s="16"/>
      <c r="F47" s="25"/>
      <c r="G47" s="21"/>
      <c r="H47" s="137" t="s">
        <v>1461</v>
      </c>
      <c r="I47" s="21">
        <v>7217.5379999999996</v>
      </c>
      <c r="J47" s="25" t="s">
        <v>1489</v>
      </c>
      <c r="K47" s="16">
        <v>5800361795</v>
      </c>
      <c r="L47" s="21">
        <v>7896.366</v>
      </c>
      <c r="M47" s="25" t="s">
        <v>1489</v>
      </c>
      <c r="N47" s="21">
        <f t="shared" si="4"/>
        <v>63208.386300000137</v>
      </c>
      <c r="O47" s="21">
        <f t="shared" si="5"/>
        <v>237916.27130000025</v>
      </c>
    </row>
    <row r="48" spans="1:15" ht="12" x14ac:dyDescent="0.2">
      <c r="A48" s="16"/>
      <c r="B48" s="16"/>
      <c r="C48" s="21"/>
      <c r="D48" s="137"/>
      <c r="E48" s="16"/>
      <c r="F48" s="25"/>
      <c r="G48" s="21"/>
      <c r="H48" s="137" t="s">
        <v>1488</v>
      </c>
      <c r="I48" s="21">
        <v>19748.919000000002</v>
      </c>
      <c r="J48" s="25" t="s">
        <v>1489</v>
      </c>
      <c r="K48" s="16"/>
      <c r="L48" s="21"/>
      <c r="M48" s="25"/>
      <c r="N48" s="21">
        <f t="shared" si="4"/>
        <v>43459.467300000135</v>
      </c>
      <c r="O48" s="21">
        <f t="shared" si="5"/>
        <v>218167.35230000026</v>
      </c>
    </row>
    <row r="49" spans="1:16" ht="12" x14ac:dyDescent="0.2">
      <c r="A49" s="16"/>
      <c r="B49" s="16"/>
      <c r="C49" s="21"/>
      <c r="D49" s="137" t="s">
        <v>1462</v>
      </c>
      <c r="E49" s="16" t="s">
        <v>32</v>
      </c>
      <c r="F49" s="25" t="s">
        <v>1491</v>
      </c>
      <c r="G49" s="21">
        <v>22540.184999995952</v>
      </c>
      <c r="H49" s="137" t="s">
        <v>1462</v>
      </c>
      <c r="I49" s="21">
        <v>11953.653999999999</v>
      </c>
      <c r="J49" s="25" t="s">
        <v>1489</v>
      </c>
      <c r="K49" s="16">
        <v>5800361795</v>
      </c>
      <c r="L49" s="21">
        <v>7703.3990000000003</v>
      </c>
      <c r="M49" s="25" t="s">
        <v>1489</v>
      </c>
      <c r="N49" s="21">
        <f t="shared" si="4"/>
        <v>23802.414300000135</v>
      </c>
      <c r="O49" s="21">
        <f t="shared" si="5"/>
        <v>221050.4842999962</v>
      </c>
    </row>
    <row r="50" spans="1:16" ht="12" x14ac:dyDescent="0.2">
      <c r="A50" s="16"/>
      <c r="B50" s="16"/>
      <c r="C50" s="21"/>
      <c r="D50" s="137" t="s">
        <v>1462</v>
      </c>
      <c r="E50" s="16" t="s">
        <v>32</v>
      </c>
      <c r="F50" s="25" t="s">
        <v>1492</v>
      </c>
      <c r="G50" s="21">
        <v>65169.132000004</v>
      </c>
      <c r="H50" s="137" t="s">
        <v>1462</v>
      </c>
      <c r="I50" s="21"/>
      <c r="J50" s="25"/>
      <c r="K50" s="16"/>
      <c r="L50" s="21"/>
      <c r="M50" s="25"/>
      <c r="N50" s="21">
        <f t="shared" si="2"/>
        <v>23802.414300000135</v>
      </c>
      <c r="O50" s="21">
        <f t="shared" si="3"/>
        <v>286219.61630000023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23802.414300000135</v>
      </c>
      <c r="O51" s="21">
        <f t="shared" si="3"/>
        <v>286219.61630000023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23802.414300000135</v>
      </c>
      <c r="O52" s="21">
        <f t="shared" si="3"/>
        <v>286219.61630000023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23802.414300000135</v>
      </c>
      <c r="O53" s="21">
        <f t="shared" si="3"/>
        <v>286219.61630000023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23802.414300000135</v>
      </c>
      <c r="O54" s="21">
        <f t="shared" si="3"/>
        <v>286219.61630000023</v>
      </c>
    </row>
    <row r="55" spans="1:16" x14ac:dyDescent="0.15">
      <c r="A55" s="32"/>
      <c r="B55" s="32"/>
      <c r="C55" s="33">
        <f>SUM(C7:C47)</f>
        <v>282963.36330000014</v>
      </c>
      <c r="D55" s="32"/>
      <c r="E55" s="32"/>
      <c r="F55" s="32"/>
      <c r="G55" s="33">
        <f>SUM(G7:G53)</f>
        <v>524331.33499999996</v>
      </c>
      <c r="H55" s="34"/>
      <c r="I55" s="33">
        <f>SUM(I7:I53)</f>
        <v>375099.80600000004</v>
      </c>
      <c r="J55" s="32"/>
      <c r="K55" s="32"/>
      <c r="L55" s="33">
        <f>SUM(L9:L53)</f>
        <v>145975.27600000001</v>
      </c>
      <c r="M55" s="32"/>
      <c r="N55" s="35"/>
      <c r="O55" s="36">
        <f>C55+G55-I55-L55</f>
        <v>286219.61629999999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+G55-'[1]รับ 1015'!$D$14</f>
        <v>0</v>
      </c>
      <c r="H56" s="42"/>
      <c r="I56" s="43"/>
      <c r="J56" s="44"/>
      <c r="K56" s="45" t="s">
        <v>44</v>
      </c>
      <c r="L56" s="46">
        <f>+L55+I55</f>
        <v>521075.08200000005</v>
      </c>
      <c r="M56" s="55">
        <f>+L56-[4]อุดร!$N$127</f>
        <v>0</v>
      </c>
      <c r="N56" s="47">
        <f>+N54</f>
        <v>23802.414300000135</v>
      </c>
      <c r="O56" s="48" t="s">
        <v>1489</v>
      </c>
    </row>
    <row r="57" spans="1:16" x14ac:dyDescent="0.15">
      <c r="A57" s="49"/>
      <c r="B57" s="178"/>
      <c r="C57" s="54"/>
      <c r="D57" s="178"/>
      <c r="E57" s="39"/>
      <c r="F57" s="40"/>
      <c r="G57" s="41"/>
      <c r="H57" s="42"/>
      <c r="I57" s="43"/>
      <c r="J57" s="52"/>
      <c r="K57" s="52"/>
      <c r="L57" s="46"/>
      <c r="M57" s="44"/>
      <c r="N57" s="47">
        <v>86891.231</v>
      </c>
      <c r="O57" s="48" t="s">
        <v>1490</v>
      </c>
    </row>
    <row r="58" spans="1:16" x14ac:dyDescent="0.15">
      <c r="A58" s="38" t="s">
        <v>1436</v>
      </c>
      <c r="B58" s="179" t="s">
        <v>1493</v>
      </c>
      <c r="C58" s="161"/>
      <c r="E58" s="39" t="s">
        <v>45</v>
      </c>
      <c r="F58" s="40">
        <v>46959736.270000003</v>
      </c>
      <c r="G58" s="41" t="s">
        <v>46</v>
      </c>
      <c r="H58" s="42">
        <v>42248</v>
      </c>
      <c r="I58" s="43" t="s">
        <v>47</v>
      </c>
      <c r="J58" s="52">
        <f>SUM(L26:L27)</f>
        <v>11678.66769999982</v>
      </c>
      <c r="K58" s="52"/>
      <c r="L58" s="46"/>
      <c r="M58" s="44"/>
      <c r="N58" s="47">
        <v>110356.83899999595</v>
      </c>
      <c r="O58" s="48" t="s">
        <v>1491</v>
      </c>
    </row>
    <row r="59" spans="1:16" ht="12" thickBot="1" x14ac:dyDescent="0.2">
      <c r="A59" s="38"/>
      <c r="B59" s="178"/>
      <c r="C59" s="178"/>
      <c r="D59" s="178"/>
      <c r="E59" s="39"/>
      <c r="F59" s="40"/>
      <c r="G59" s="41"/>
      <c r="H59" s="42"/>
      <c r="I59" s="9" t="s">
        <v>289</v>
      </c>
      <c r="J59" s="62">
        <f>SUM(J58)</f>
        <v>11678.66769999982</v>
      </c>
      <c r="K59" s="52"/>
      <c r="L59" s="46"/>
      <c r="M59" s="44"/>
      <c r="N59" s="47">
        <v>65169.132000004</v>
      </c>
      <c r="O59" s="48" t="s">
        <v>1492</v>
      </c>
    </row>
    <row r="60" spans="1:16" ht="11.25" customHeight="1" thickTop="1" x14ac:dyDescent="0.15">
      <c r="A60" s="38" t="s">
        <v>1433</v>
      </c>
      <c r="B60" s="179" t="s">
        <v>1439</v>
      </c>
      <c r="C60" s="161"/>
      <c r="E60" s="39" t="s">
        <v>45</v>
      </c>
      <c r="F60" s="40">
        <v>43987806.609999999</v>
      </c>
      <c r="G60" s="41" t="s">
        <v>46</v>
      </c>
      <c r="H60" s="42">
        <v>42240</v>
      </c>
      <c r="I60" s="43" t="s">
        <v>47</v>
      </c>
      <c r="J60" s="52">
        <v>7683.982</v>
      </c>
      <c r="K60" s="52"/>
      <c r="L60" s="46"/>
      <c r="M60" s="44"/>
      <c r="N60" s="47"/>
      <c r="O60" s="48"/>
    </row>
    <row r="61" spans="1:16" x14ac:dyDescent="0.15">
      <c r="A61" s="38" t="s">
        <v>1434</v>
      </c>
      <c r="B61" s="179" t="s">
        <v>1494</v>
      </c>
      <c r="C61" s="161"/>
      <c r="E61" s="39" t="s">
        <v>45</v>
      </c>
      <c r="F61" s="40">
        <v>70982417.189999998</v>
      </c>
      <c r="G61" s="41" t="s">
        <v>46</v>
      </c>
      <c r="H61" s="42">
        <v>42247</v>
      </c>
      <c r="I61" s="43" t="s">
        <v>47</v>
      </c>
      <c r="J61" s="52">
        <v>27673.197300000178</v>
      </c>
      <c r="K61" s="52"/>
      <c r="L61" s="46"/>
      <c r="M61" s="44"/>
      <c r="N61" s="36" t="s">
        <v>48</v>
      </c>
      <c r="O61" s="53">
        <f>SUM(N56:N60)</f>
        <v>286219.61630000011</v>
      </c>
    </row>
    <row r="62" spans="1:16" x14ac:dyDescent="0.15">
      <c r="A62" s="38" t="s">
        <v>1435</v>
      </c>
      <c r="B62" s="179" t="s">
        <v>1495</v>
      </c>
      <c r="C62" s="161"/>
      <c r="E62" s="39" t="s">
        <v>45</v>
      </c>
      <c r="F62" s="40">
        <v>54844156.810000002</v>
      </c>
      <c r="G62" s="41" t="s">
        <v>46</v>
      </c>
      <c r="H62" s="42">
        <v>42254</v>
      </c>
      <c r="I62" s="43" t="s">
        <v>47</v>
      </c>
      <c r="J62" s="52">
        <v>29339.91930000018</v>
      </c>
      <c r="K62" s="52"/>
      <c r="L62" s="46"/>
      <c r="M62" s="44"/>
      <c r="O62" s="3">
        <f>+O61-O55</f>
        <v>0</v>
      </c>
    </row>
    <row r="63" spans="1:16" x14ac:dyDescent="0.15">
      <c r="A63" s="38" t="s">
        <v>1489</v>
      </c>
      <c r="B63" s="179" t="s">
        <v>1496</v>
      </c>
      <c r="C63" s="161"/>
      <c r="E63" s="39" t="s">
        <v>45</v>
      </c>
      <c r="F63" s="40">
        <v>61526570.969999999</v>
      </c>
      <c r="G63" s="41" t="s">
        <v>46</v>
      </c>
      <c r="H63" s="42">
        <v>42262</v>
      </c>
      <c r="I63" s="43" t="s">
        <v>47</v>
      </c>
      <c r="J63" s="52">
        <v>69599.50969999982</v>
      </c>
      <c r="K63" s="52"/>
      <c r="L63" s="46"/>
      <c r="M63" s="44"/>
    </row>
    <row r="64" spans="1:16" ht="12" thickBot="1" x14ac:dyDescent="0.2">
      <c r="A64" s="38"/>
      <c r="B64" s="178"/>
      <c r="C64" s="178"/>
      <c r="D64" s="178"/>
      <c r="E64" s="39"/>
      <c r="F64" s="40"/>
      <c r="G64" s="41"/>
      <c r="H64" s="42"/>
      <c r="I64" s="9" t="s">
        <v>1071</v>
      </c>
      <c r="J64" s="62">
        <f>SUM(J60:J63)</f>
        <v>134296.6083000002</v>
      </c>
      <c r="K64" s="60"/>
      <c r="L64" s="46"/>
      <c r="M64" s="44"/>
    </row>
    <row r="65" spans="1:16" ht="12" thickTop="1" x14ac:dyDescent="0.15">
      <c r="A65" s="38" t="s">
        <v>49</v>
      </c>
      <c r="B65" s="49" t="s">
        <v>8</v>
      </c>
      <c r="C65" s="101" t="s">
        <v>1149</v>
      </c>
      <c r="D65" s="49" t="s">
        <v>51</v>
      </c>
      <c r="E65" s="49" t="s">
        <v>52</v>
      </c>
      <c r="F65" s="40" t="s">
        <v>15</v>
      </c>
      <c r="G65" s="42"/>
      <c r="J65" s="163"/>
      <c r="L65" s="46"/>
      <c r="M65" s="44"/>
    </row>
    <row r="66" spans="1:16" x14ac:dyDescent="0.15">
      <c r="A66" s="38" t="s">
        <v>1436</v>
      </c>
      <c r="B66" s="43">
        <v>11679</v>
      </c>
      <c r="C66" s="57">
        <v>0.2</v>
      </c>
      <c r="D66" s="58">
        <f t="shared" ref="D66" si="6">+B66*C66</f>
        <v>2335.8000000000002</v>
      </c>
      <c r="E66" s="58">
        <f t="shared" ref="E66" si="7">+D66*0.1</f>
        <v>233.58000000000004</v>
      </c>
      <c r="F66" s="59">
        <f t="shared" ref="F66" si="8">+D66+E66</f>
        <v>2569.38</v>
      </c>
      <c r="G66" s="4"/>
      <c r="K66" s="60"/>
      <c r="L66" s="46"/>
      <c r="M66" s="44"/>
    </row>
    <row r="67" spans="1:16" ht="12" thickBot="1" x14ac:dyDescent="0.2">
      <c r="A67" s="38"/>
      <c r="B67" s="102">
        <f>SUM(B62:B66)</f>
        <v>11679</v>
      </c>
      <c r="C67" s="178"/>
      <c r="D67" s="103">
        <f>SUM(D63:D66)</f>
        <v>2335.8000000000002</v>
      </c>
      <c r="E67" s="103">
        <f t="shared" ref="E67:F67" si="9">SUM(E63:E66)</f>
        <v>233.58000000000004</v>
      </c>
      <c r="F67" s="103">
        <f t="shared" si="9"/>
        <v>61529140.350000001</v>
      </c>
      <c r="G67" s="4"/>
      <c r="L67" s="46"/>
      <c r="M67" s="44"/>
    </row>
    <row r="68" spans="1:16" ht="12" thickTop="1" x14ac:dyDescent="0.15">
      <c r="A68" s="38" t="s">
        <v>1433</v>
      </c>
      <c r="B68" s="43">
        <v>7684</v>
      </c>
      <c r="C68" s="57">
        <v>0.2</v>
      </c>
      <c r="D68" s="58">
        <f t="shared" ref="D68:D71" si="10">+B68*C68</f>
        <v>1536.8000000000002</v>
      </c>
      <c r="E68" s="58">
        <f t="shared" ref="E68:E71" si="11">+D68*0.1</f>
        <v>153.68000000000004</v>
      </c>
      <c r="F68" s="59">
        <f t="shared" ref="F68:F71" si="12">+D68+E68</f>
        <v>1690.4800000000002</v>
      </c>
      <c r="G68" s="4"/>
      <c r="K68" s="60"/>
      <c r="L68" s="46"/>
      <c r="M68" s="44"/>
    </row>
    <row r="69" spans="1:16" s="3" customFormat="1" x14ac:dyDescent="0.15">
      <c r="A69" s="38" t="s">
        <v>1434</v>
      </c>
      <c r="B69" s="43">
        <v>27673</v>
      </c>
      <c r="C69" s="57">
        <v>0.2</v>
      </c>
      <c r="D69" s="58">
        <f t="shared" si="10"/>
        <v>5534.6</v>
      </c>
      <c r="E69" s="58">
        <f t="shared" si="11"/>
        <v>553.46</v>
      </c>
      <c r="F69" s="59">
        <f t="shared" si="12"/>
        <v>6088.06</v>
      </c>
      <c r="G69" s="4"/>
      <c r="H69" s="4"/>
      <c r="J69" s="5"/>
      <c r="K69" s="60"/>
      <c r="L69" s="46"/>
      <c r="M69" s="5"/>
      <c r="P69" s="5"/>
    </row>
    <row r="70" spans="1:16" s="3" customFormat="1" x14ac:dyDescent="0.15">
      <c r="A70" s="38" t="s">
        <v>1435</v>
      </c>
      <c r="B70" s="43">
        <v>29340</v>
      </c>
      <c r="C70" s="57">
        <v>0.2</v>
      </c>
      <c r="D70" s="58">
        <f t="shared" si="10"/>
        <v>5868</v>
      </c>
      <c r="E70" s="58">
        <f t="shared" si="11"/>
        <v>586.80000000000007</v>
      </c>
      <c r="F70" s="59">
        <f t="shared" si="12"/>
        <v>6454.8</v>
      </c>
      <c r="G70" s="4"/>
      <c r="H70" s="4"/>
      <c r="J70" s="5"/>
      <c r="K70" s="60"/>
      <c r="L70" s="46"/>
      <c r="M70" s="5"/>
      <c r="P70" s="5"/>
    </row>
    <row r="71" spans="1:16" x14ac:dyDescent="0.15">
      <c r="A71" s="38" t="s">
        <v>1489</v>
      </c>
      <c r="B71" s="43">
        <v>69600</v>
      </c>
      <c r="C71" s="57">
        <v>0.2</v>
      </c>
      <c r="D71" s="58">
        <f t="shared" si="10"/>
        <v>13920</v>
      </c>
      <c r="E71" s="58">
        <f t="shared" si="11"/>
        <v>1392</v>
      </c>
      <c r="F71" s="59">
        <f t="shared" si="12"/>
        <v>15312</v>
      </c>
      <c r="I71" s="9"/>
      <c r="J71" s="6"/>
      <c r="K71" s="60"/>
      <c r="L71" s="46"/>
    </row>
    <row r="72" spans="1:16" ht="12" thickBot="1" x14ac:dyDescent="0.2">
      <c r="A72" s="38"/>
      <c r="B72" s="102">
        <f>SUM(B68:B71)</f>
        <v>134297</v>
      </c>
      <c r="C72" s="178"/>
      <c r="D72" s="103">
        <f>SUM(D68:D71)</f>
        <v>26859.4</v>
      </c>
      <c r="E72" s="103">
        <f t="shared" ref="E72:F72" si="13">SUM(E68:E71)</f>
        <v>2685.94</v>
      </c>
      <c r="F72" s="103">
        <f t="shared" si="13"/>
        <v>29545.34</v>
      </c>
      <c r="G72" s="9"/>
      <c r="H72" s="60"/>
      <c r="I72" s="9"/>
      <c r="J72" s="6"/>
    </row>
    <row r="73" spans="1:16" ht="12" thickTop="1" x14ac:dyDescent="0.15">
      <c r="H73" s="60"/>
      <c r="I73" s="9"/>
      <c r="J73" s="6"/>
    </row>
    <row r="74" spans="1:16" x14ac:dyDescent="0.15">
      <c r="I74" s="9"/>
      <c r="J74" s="6"/>
    </row>
    <row r="75" spans="1:16" x14ac:dyDescent="0.15">
      <c r="H75" s="60"/>
    </row>
    <row r="76" spans="1:16" x14ac:dyDescent="0.15">
      <c r="H76" s="60"/>
    </row>
    <row r="78" spans="1:16" x14ac:dyDescent="0.15">
      <c r="H78" s="60"/>
      <c r="I78" s="9"/>
      <c r="J78" s="6"/>
    </row>
    <row r="81" spans="1:16" s="3" customFormat="1" x14ac:dyDescent="0.15">
      <c r="A81" s="5"/>
      <c r="B81" s="2"/>
      <c r="D81" s="4"/>
      <c r="E81" s="4"/>
      <c r="F81" s="5"/>
      <c r="H81" s="4"/>
      <c r="J81" s="5"/>
      <c r="K81" s="4"/>
      <c r="M81" s="5"/>
      <c r="P81" s="5"/>
    </row>
    <row r="82" spans="1:16" s="3" customFormat="1" x14ac:dyDescent="0.15">
      <c r="A82" s="5"/>
      <c r="B82" s="2"/>
      <c r="D82" s="4"/>
      <c r="E82" s="4"/>
      <c r="F82" s="5"/>
      <c r="H82" s="4"/>
      <c r="J82" s="5"/>
      <c r="K82" s="4"/>
      <c r="M82" s="5"/>
      <c r="P82" s="5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59"/>
  <sheetViews>
    <sheetView topLeftCell="D1" zoomScale="130" zoomScaleNormal="130" workbookViewId="0">
      <pane ySplit="6" topLeftCell="A16" activePane="bottomLeft" state="frozen"/>
      <selection pane="bottomLeft" activeCell="K12" sqref="K12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332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327</v>
      </c>
      <c r="B7" s="17"/>
      <c r="C7" s="18">
        <v>14948.992899999997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14948.992899999997</v>
      </c>
      <c r="O7" s="18">
        <f>+C43</f>
        <v>62943.816899999998</v>
      </c>
    </row>
    <row r="8" spans="1:15" x14ac:dyDescent="0.15">
      <c r="A8" s="16" t="s">
        <v>328</v>
      </c>
      <c r="B8" s="22"/>
      <c r="C8" s="21">
        <v>15999.384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14948.992899999997</v>
      </c>
      <c r="O8" s="21">
        <f t="shared" ref="O8" si="0">O7+G8-I8-L8</f>
        <v>62943.816899999998</v>
      </c>
    </row>
    <row r="9" spans="1:15" x14ac:dyDescent="0.15">
      <c r="A9" s="16" t="s">
        <v>329</v>
      </c>
      <c r="B9" s="22"/>
      <c r="C9" s="21">
        <v>31995.440000000002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14948.992899999997</v>
      </c>
      <c r="O9" s="21">
        <f t="shared" ref="O9" si="2">O8+G9-I9-L9</f>
        <v>62943.816899999998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/>
      <c r="I10" s="21"/>
      <c r="J10" s="27"/>
      <c r="K10" s="16"/>
      <c r="L10" s="21"/>
      <c r="M10" s="27"/>
      <c r="N10" s="21">
        <f t="shared" ref="N10:N42" si="3">+N9-I10-L10</f>
        <v>14948.992899999997</v>
      </c>
      <c r="O10" s="21">
        <f t="shared" ref="O10:O42" si="4">O9+G10-I10-L10</f>
        <v>62943.816899999998</v>
      </c>
    </row>
    <row r="11" spans="1:15" x14ac:dyDescent="0.15">
      <c r="A11" s="16"/>
      <c r="B11" s="22"/>
      <c r="C11" s="21"/>
      <c r="D11" s="23" t="s">
        <v>333</v>
      </c>
      <c r="E11" s="16" t="s">
        <v>32</v>
      </c>
      <c r="F11" s="25" t="s">
        <v>329</v>
      </c>
      <c r="G11" s="21">
        <v>16007.088</v>
      </c>
      <c r="H11" s="26" t="s">
        <v>333</v>
      </c>
      <c r="I11" s="21"/>
      <c r="J11" s="27"/>
      <c r="K11" s="16" t="s">
        <v>356</v>
      </c>
      <c r="L11" s="21">
        <v>5626.71</v>
      </c>
      <c r="M11" s="16" t="s">
        <v>327</v>
      </c>
      <c r="N11" s="21">
        <f t="shared" si="3"/>
        <v>9322.2828999999983</v>
      </c>
      <c r="O11" s="21">
        <f t="shared" si="4"/>
        <v>73324.194899999988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334</v>
      </c>
      <c r="I12" s="21">
        <v>8116.53</v>
      </c>
      <c r="J12" s="16" t="s">
        <v>327</v>
      </c>
      <c r="K12" s="16"/>
      <c r="L12" s="21"/>
      <c r="M12" s="16"/>
      <c r="N12" s="21">
        <f t="shared" si="3"/>
        <v>1205.7528999999986</v>
      </c>
      <c r="O12" s="21">
        <f t="shared" si="4"/>
        <v>65207.664899999989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335</v>
      </c>
      <c r="I13" s="21">
        <v>1205.7529999999999</v>
      </c>
      <c r="J13" s="16" t="s">
        <v>327</v>
      </c>
      <c r="K13" s="16"/>
      <c r="L13" s="21"/>
      <c r="M13" s="16"/>
      <c r="N13" s="21">
        <f t="shared" si="3"/>
        <v>-1.0000000133914E-4</v>
      </c>
      <c r="O13" s="21">
        <f t="shared" si="4"/>
        <v>64001.911899999992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335</v>
      </c>
      <c r="I14" s="21">
        <v>4570.9369999999999</v>
      </c>
      <c r="J14" s="16" t="s">
        <v>328</v>
      </c>
      <c r="K14" s="16"/>
      <c r="L14" s="21"/>
      <c r="M14" s="16"/>
      <c r="N14" s="21">
        <f>C8+N13-I14-L14</f>
        <v>11428.446899999999</v>
      </c>
      <c r="O14" s="21">
        <f t="shared" si="4"/>
        <v>59430.974899999994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336</v>
      </c>
      <c r="I15" s="21">
        <v>1366.34</v>
      </c>
      <c r="J15" s="16" t="s">
        <v>328</v>
      </c>
      <c r="K15" s="16"/>
      <c r="L15" s="21"/>
      <c r="M15" s="16"/>
      <c r="N15" s="21">
        <f t="shared" si="3"/>
        <v>10062.106899999999</v>
      </c>
      <c r="O15" s="21">
        <f t="shared" si="4"/>
        <v>58064.634899999997</v>
      </c>
    </row>
    <row r="16" spans="1:15" x14ac:dyDescent="0.15">
      <c r="A16" s="16"/>
      <c r="B16" s="22"/>
      <c r="C16" s="21"/>
      <c r="D16" s="23" t="s">
        <v>337</v>
      </c>
      <c r="E16" s="16" t="s">
        <v>32</v>
      </c>
      <c r="F16" s="25" t="s">
        <v>329</v>
      </c>
      <c r="G16" s="21">
        <v>15963.710999999999</v>
      </c>
      <c r="H16" s="23" t="s">
        <v>337</v>
      </c>
      <c r="I16" s="21">
        <v>4461.4799999999996</v>
      </c>
      <c r="J16" s="16" t="s">
        <v>328</v>
      </c>
      <c r="K16" s="16"/>
      <c r="L16" s="21"/>
      <c r="M16" s="25"/>
      <c r="N16" s="21">
        <f t="shared" si="3"/>
        <v>5600.6268999999993</v>
      </c>
      <c r="O16" s="21">
        <f t="shared" si="4"/>
        <v>69566.865900000004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338</v>
      </c>
      <c r="I17" s="21">
        <v>1612.21</v>
      </c>
      <c r="J17" s="16" t="s">
        <v>328</v>
      </c>
      <c r="K17" s="16"/>
      <c r="L17" s="21"/>
      <c r="M17" s="25"/>
      <c r="N17" s="21">
        <f t="shared" si="3"/>
        <v>3988.4168999999993</v>
      </c>
      <c r="O17" s="21">
        <f t="shared" si="4"/>
        <v>67954.655899999998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339</v>
      </c>
      <c r="I18" s="21">
        <v>1712.95</v>
      </c>
      <c r="J18" s="16" t="s">
        <v>328</v>
      </c>
      <c r="K18" s="16"/>
      <c r="L18" s="21"/>
      <c r="M18" s="25"/>
      <c r="N18" s="21">
        <f t="shared" si="3"/>
        <v>2275.4668999999994</v>
      </c>
      <c r="O18" s="21">
        <f t="shared" si="4"/>
        <v>66241.705900000001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340</v>
      </c>
      <c r="I19" s="21">
        <v>2275.4670000000001</v>
      </c>
      <c r="J19" s="16" t="s">
        <v>328</v>
      </c>
      <c r="K19" s="16"/>
      <c r="L19" s="21"/>
      <c r="M19" s="25"/>
      <c r="N19" s="21">
        <f t="shared" ref="N19:N24" si="5">+N18-I19-L19</f>
        <v>-1.0000000065701897E-4</v>
      </c>
      <c r="O19" s="21">
        <f t="shared" ref="O19:O24" si="6">O18+G19-I19-L19</f>
        <v>63966.238900000004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340</v>
      </c>
      <c r="I20" s="21">
        <v>1083.203</v>
      </c>
      <c r="J20" s="25" t="s">
        <v>329</v>
      </c>
      <c r="K20" s="16"/>
      <c r="L20" s="21"/>
      <c r="M20" s="25"/>
      <c r="N20" s="21">
        <f>C9+G11+G16+N19-I20-L20</f>
        <v>62883.035900000003</v>
      </c>
      <c r="O20" s="21">
        <f t="shared" si="6"/>
        <v>62883.035900000003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341</v>
      </c>
      <c r="I21" s="21">
        <v>2130.69</v>
      </c>
      <c r="J21" s="25" t="s">
        <v>329</v>
      </c>
      <c r="K21" s="16"/>
      <c r="L21" s="21"/>
      <c r="M21" s="25"/>
      <c r="N21" s="21">
        <f t="shared" si="5"/>
        <v>60752.3459</v>
      </c>
      <c r="O21" s="21">
        <f t="shared" si="6"/>
        <v>60752.3459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342</v>
      </c>
      <c r="I22" s="21">
        <v>5142.2700000000004</v>
      </c>
      <c r="J22" s="25" t="s">
        <v>329</v>
      </c>
      <c r="K22" s="16"/>
      <c r="L22" s="21"/>
      <c r="M22" s="25"/>
      <c r="N22" s="21">
        <f t="shared" si="5"/>
        <v>55610.075899999996</v>
      </c>
      <c r="O22" s="21">
        <f t="shared" si="6"/>
        <v>55610.075899999996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343</v>
      </c>
      <c r="I23" s="21">
        <v>3114.46</v>
      </c>
      <c r="J23" s="25" t="s">
        <v>329</v>
      </c>
      <c r="K23" s="16"/>
      <c r="L23" s="21"/>
      <c r="M23" s="25"/>
      <c r="N23" s="21">
        <f t="shared" si="5"/>
        <v>52495.615899999997</v>
      </c>
      <c r="O23" s="21">
        <f t="shared" si="6"/>
        <v>52495.615899999997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344</v>
      </c>
      <c r="I24" s="21">
        <v>2208.0300000000002</v>
      </c>
      <c r="J24" s="25" t="s">
        <v>329</v>
      </c>
      <c r="K24" s="16"/>
      <c r="L24" s="21"/>
      <c r="M24" s="16"/>
      <c r="N24" s="21">
        <f t="shared" si="5"/>
        <v>50287.585899999998</v>
      </c>
      <c r="O24" s="21">
        <f t="shared" si="6"/>
        <v>50287.585899999998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345</v>
      </c>
      <c r="I25" s="21">
        <v>926.98969999999997</v>
      </c>
      <c r="J25" s="25" t="s">
        <v>329</v>
      </c>
      <c r="K25" s="16"/>
      <c r="L25" s="21"/>
      <c r="M25" s="25"/>
      <c r="N25" s="21">
        <f t="shared" si="3"/>
        <v>49360.5962</v>
      </c>
      <c r="O25" s="21">
        <f t="shared" si="4"/>
        <v>49360.5962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346</v>
      </c>
      <c r="I26" s="21">
        <v>837.75</v>
      </c>
      <c r="J26" s="25" t="s">
        <v>329</v>
      </c>
      <c r="K26" s="16"/>
      <c r="L26" s="21"/>
      <c r="M26" s="25"/>
      <c r="N26" s="21">
        <f t="shared" si="3"/>
        <v>48522.8462</v>
      </c>
      <c r="O26" s="21">
        <f t="shared" si="4"/>
        <v>48522.8462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3" t="s">
        <v>347</v>
      </c>
      <c r="I27" s="21">
        <v>1657.3000000000002</v>
      </c>
      <c r="J27" s="25" t="s">
        <v>329</v>
      </c>
      <c r="K27" s="16"/>
      <c r="L27" s="21"/>
      <c r="M27" s="16"/>
      <c r="N27" s="21">
        <f t="shared" si="3"/>
        <v>46865.546199999997</v>
      </c>
      <c r="O27" s="21">
        <f t="shared" si="4"/>
        <v>46865.546199999997</v>
      </c>
    </row>
    <row r="28" spans="1:15" x14ac:dyDescent="0.15">
      <c r="A28" s="16"/>
      <c r="B28" s="22"/>
      <c r="C28" s="21"/>
      <c r="D28" s="23" t="s">
        <v>353</v>
      </c>
      <c r="E28" s="16" t="s">
        <v>32</v>
      </c>
      <c r="F28" s="25" t="s">
        <v>354</v>
      </c>
      <c r="G28" s="21">
        <v>15977.561</v>
      </c>
      <c r="H28" s="23" t="s">
        <v>353</v>
      </c>
      <c r="I28" s="21"/>
      <c r="J28" s="25"/>
      <c r="K28" s="16"/>
      <c r="L28" s="21"/>
      <c r="M28" s="16"/>
      <c r="N28" s="21">
        <f t="shared" si="3"/>
        <v>46865.546199999997</v>
      </c>
      <c r="O28" s="21">
        <f t="shared" si="4"/>
        <v>62843.107199999999</v>
      </c>
    </row>
    <row r="29" spans="1:15" x14ac:dyDescent="0.15">
      <c r="A29" s="16"/>
      <c r="B29" s="22"/>
      <c r="C29" s="21"/>
      <c r="D29" s="23" t="s">
        <v>348</v>
      </c>
      <c r="E29" s="16" t="s">
        <v>32</v>
      </c>
      <c r="F29" s="25" t="s">
        <v>354</v>
      </c>
      <c r="G29" s="21">
        <v>15981.548000000001</v>
      </c>
      <c r="H29" s="23" t="s">
        <v>348</v>
      </c>
      <c r="I29" s="21">
        <v>1916.32</v>
      </c>
      <c r="J29" s="25" t="s">
        <v>329</v>
      </c>
      <c r="K29" s="16"/>
      <c r="L29" s="21"/>
      <c r="M29" s="27"/>
      <c r="N29" s="21">
        <f t="shared" si="3"/>
        <v>44949.226199999997</v>
      </c>
      <c r="O29" s="21">
        <f t="shared" si="4"/>
        <v>76908.335199999987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3" t="s">
        <v>349</v>
      </c>
      <c r="I30" s="21">
        <v>1592.06</v>
      </c>
      <c r="J30" s="25" t="s">
        <v>329</v>
      </c>
      <c r="K30" s="16"/>
      <c r="L30" s="21"/>
      <c r="M30" s="27"/>
      <c r="N30" s="21">
        <f t="shared" si="3"/>
        <v>43357.1662</v>
      </c>
      <c r="O30" s="21">
        <f t="shared" si="4"/>
        <v>75316.275199999989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3" t="s">
        <v>350</v>
      </c>
      <c r="I31" s="21">
        <v>754.49</v>
      </c>
      <c r="J31" s="25" t="s">
        <v>329</v>
      </c>
      <c r="K31" s="16"/>
      <c r="L31" s="21"/>
      <c r="M31" s="27"/>
      <c r="N31" s="21">
        <f t="shared" si="3"/>
        <v>42602.676200000002</v>
      </c>
      <c r="O31" s="21">
        <f t="shared" si="4"/>
        <v>74561.785199999984</v>
      </c>
    </row>
    <row r="32" spans="1:15" x14ac:dyDescent="0.15">
      <c r="A32" s="16"/>
      <c r="B32" s="22"/>
      <c r="C32" s="21"/>
      <c r="D32" s="23"/>
      <c r="E32" s="16"/>
      <c r="F32" s="25"/>
      <c r="G32" s="21"/>
      <c r="H32" s="23" t="s">
        <v>351</v>
      </c>
      <c r="I32" s="21">
        <v>2113.19</v>
      </c>
      <c r="J32" s="25" t="s">
        <v>329</v>
      </c>
      <c r="K32" s="16"/>
      <c r="L32" s="21"/>
      <c r="M32" s="27"/>
      <c r="N32" s="21">
        <f t="shared" si="3"/>
        <v>40489.486199999999</v>
      </c>
      <c r="O32" s="21">
        <f t="shared" si="4"/>
        <v>72448.595199999982</v>
      </c>
    </row>
    <row r="33" spans="1:16" x14ac:dyDescent="0.15">
      <c r="A33" s="16"/>
      <c r="B33" s="22"/>
      <c r="C33" s="21"/>
      <c r="D33" s="26"/>
      <c r="E33" s="16"/>
      <c r="F33" s="25"/>
      <c r="G33" s="21"/>
      <c r="H33" s="23" t="s">
        <v>352</v>
      </c>
      <c r="I33" s="21">
        <v>2736.7791000000002</v>
      </c>
      <c r="J33" s="25" t="s">
        <v>329</v>
      </c>
      <c r="K33" s="16"/>
      <c r="L33" s="21"/>
      <c r="M33" s="27"/>
      <c r="N33" s="21">
        <f t="shared" si="3"/>
        <v>37752.7071</v>
      </c>
      <c r="O33" s="21">
        <f t="shared" si="4"/>
        <v>69711.816099999982</v>
      </c>
    </row>
    <row r="34" spans="1:16" hidden="1" x14ac:dyDescent="0.15">
      <c r="A34" s="16"/>
      <c r="B34" s="22"/>
      <c r="C34" s="21"/>
      <c r="D34" s="26"/>
      <c r="E34" s="16"/>
      <c r="F34" s="25"/>
      <c r="G34" s="21"/>
      <c r="H34" s="26"/>
      <c r="I34" s="21"/>
      <c r="J34" s="25"/>
      <c r="K34" s="16"/>
      <c r="L34" s="21"/>
      <c r="M34" s="27"/>
      <c r="N34" s="21">
        <f t="shared" si="3"/>
        <v>37752.7071</v>
      </c>
      <c r="O34" s="21">
        <f t="shared" si="4"/>
        <v>69711.816099999982</v>
      </c>
    </row>
    <row r="35" spans="1:16" hidden="1" x14ac:dyDescent="0.15">
      <c r="A35" s="16"/>
      <c r="B35" s="22"/>
      <c r="C35" s="21"/>
      <c r="D35" s="26"/>
      <c r="E35" s="16"/>
      <c r="F35" s="25"/>
      <c r="G35" s="21"/>
      <c r="H35" s="26"/>
      <c r="I35" s="21"/>
      <c r="J35" s="25"/>
      <c r="K35" s="16"/>
      <c r="L35" s="21"/>
      <c r="M35" s="27"/>
      <c r="N35" s="21">
        <f t="shared" si="3"/>
        <v>37752.7071</v>
      </c>
      <c r="O35" s="21">
        <f t="shared" si="4"/>
        <v>69711.816099999982</v>
      </c>
    </row>
    <row r="36" spans="1:16" hidden="1" x14ac:dyDescent="0.15">
      <c r="A36" s="16"/>
      <c r="B36" s="16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5"/>
      <c r="N36" s="21">
        <f t="shared" si="3"/>
        <v>37752.7071</v>
      </c>
      <c r="O36" s="21">
        <f t="shared" si="4"/>
        <v>69711.816099999982</v>
      </c>
    </row>
    <row r="37" spans="1:16" hidden="1" x14ac:dyDescent="0.15">
      <c r="A37" s="16"/>
      <c r="B37" s="16"/>
      <c r="C37" s="21"/>
      <c r="D37" s="26"/>
      <c r="E37" s="16"/>
      <c r="F37" s="16"/>
      <c r="G37" s="21"/>
      <c r="H37" s="26"/>
      <c r="I37" s="21"/>
      <c r="J37" s="16"/>
      <c r="K37" s="16"/>
      <c r="L37" s="21"/>
      <c r="M37" s="25"/>
      <c r="N37" s="21">
        <f t="shared" si="3"/>
        <v>37752.7071</v>
      </c>
      <c r="O37" s="21">
        <f t="shared" si="4"/>
        <v>69711.816099999982</v>
      </c>
    </row>
    <row r="38" spans="1:16" hidden="1" x14ac:dyDescent="0.15">
      <c r="A38" s="16"/>
      <c r="B38" s="16"/>
      <c r="C38" s="21"/>
      <c r="D38" s="26"/>
      <c r="E38" s="16"/>
      <c r="F38" s="25"/>
      <c r="G38" s="21"/>
      <c r="H38" s="26"/>
      <c r="I38" s="21"/>
      <c r="J38" s="16"/>
      <c r="K38" s="16"/>
      <c r="L38" s="21"/>
      <c r="M38" s="16"/>
      <c r="N38" s="21">
        <f t="shared" si="3"/>
        <v>37752.7071</v>
      </c>
      <c r="O38" s="21">
        <f t="shared" si="4"/>
        <v>69711.816099999982</v>
      </c>
    </row>
    <row r="39" spans="1:16" hidden="1" x14ac:dyDescent="0.15">
      <c r="A39" s="16"/>
      <c r="B39" s="16"/>
      <c r="C39" s="21"/>
      <c r="D39" s="26"/>
      <c r="E39" s="16"/>
      <c r="F39" s="25"/>
      <c r="G39" s="21"/>
      <c r="H39" s="26"/>
      <c r="I39" s="21"/>
      <c r="J39" s="16"/>
      <c r="K39" s="16"/>
      <c r="L39" s="21"/>
      <c r="M39" s="16"/>
      <c r="N39" s="21">
        <f t="shared" si="3"/>
        <v>37752.7071</v>
      </c>
      <c r="O39" s="21">
        <f t="shared" si="4"/>
        <v>69711.816099999982</v>
      </c>
    </row>
    <row r="40" spans="1:16" hidden="1" x14ac:dyDescent="0.15">
      <c r="A40" s="16"/>
      <c r="B40" s="16"/>
      <c r="C40" s="21"/>
      <c r="D40" s="26"/>
      <c r="E40" s="16"/>
      <c r="F40" s="25"/>
      <c r="G40" s="21"/>
      <c r="H40" s="26"/>
      <c r="I40" s="21"/>
      <c r="J40" s="16"/>
      <c r="K40" s="16"/>
      <c r="L40" s="21"/>
      <c r="M40" s="16"/>
      <c r="N40" s="21">
        <f t="shared" si="3"/>
        <v>37752.7071</v>
      </c>
      <c r="O40" s="21">
        <f t="shared" si="4"/>
        <v>69711.816099999982</v>
      </c>
    </row>
    <row r="41" spans="1:16" hidden="1" x14ac:dyDescent="0.15">
      <c r="A41" s="16"/>
      <c r="B41" s="16"/>
      <c r="C41" s="21"/>
      <c r="D41" s="26"/>
      <c r="E41" s="16"/>
      <c r="F41" s="16"/>
      <c r="G41" s="21"/>
      <c r="H41" s="26"/>
      <c r="I41" s="21"/>
      <c r="J41" s="16"/>
      <c r="K41" s="16"/>
      <c r="L41" s="21"/>
      <c r="M41" s="16"/>
      <c r="N41" s="21">
        <f t="shared" si="3"/>
        <v>37752.7071</v>
      </c>
      <c r="O41" s="21">
        <f t="shared" si="4"/>
        <v>69711.816099999982</v>
      </c>
    </row>
    <row r="42" spans="1:16" x14ac:dyDescent="0.15">
      <c r="A42" s="30"/>
      <c r="B42" s="30"/>
      <c r="C42" s="21"/>
      <c r="D42" s="31"/>
      <c r="E42" s="30"/>
      <c r="F42" s="30"/>
      <c r="G42" s="21"/>
      <c r="H42" s="31"/>
      <c r="I42" s="21"/>
      <c r="J42" s="30"/>
      <c r="K42" s="30"/>
      <c r="L42" s="21"/>
      <c r="M42" s="30"/>
      <c r="N42" s="21">
        <f t="shared" si="3"/>
        <v>37752.7071</v>
      </c>
      <c r="O42" s="21">
        <f t="shared" si="4"/>
        <v>69711.816099999982</v>
      </c>
    </row>
    <row r="43" spans="1:16" x14ac:dyDescent="0.15">
      <c r="A43" s="32"/>
      <c r="B43" s="32"/>
      <c r="C43" s="33">
        <f>SUM(C7:C35)</f>
        <v>62943.816899999998</v>
      </c>
      <c r="D43" s="32"/>
      <c r="E43" s="32"/>
      <c r="F43" s="32"/>
      <c r="G43" s="33">
        <f>SUM(G7:G41)</f>
        <v>63929.908000000003</v>
      </c>
      <c r="H43" s="34"/>
      <c r="I43" s="33">
        <f>SUM(I7:I41)</f>
        <v>51535.198799999998</v>
      </c>
      <c r="J43" s="32"/>
      <c r="K43" s="32"/>
      <c r="L43" s="33">
        <f>SUM(L9:L41)</f>
        <v>5626.71</v>
      </c>
      <c r="M43" s="32"/>
      <c r="N43" s="35"/>
      <c r="O43" s="36">
        <f>C43+G43-I43-L43</f>
        <v>69711.816099999996</v>
      </c>
      <c r="P43" s="37"/>
    </row>
    <row r="44" spans="1:16" x14ac:dyDescent="0.15">
      <c r="A44" s="38"/>
      <c r="B44" s="204"/>
      <c r="C44" s="204"/>
      <c r="D44" s="204"/>
      <c r="E44" s="39"/>
      <c r="F44" s="40"/>
      <c r="G44" s="41"/>
      <c r="H44" s="42"/>
      <c r="I44" s="43"/>
      <c r="J44" s="44"/>
      <c r="K44" s="45" t="s">
        <v>44</v>
      </c>
      <c r="L44" s="46">
        <f>+L43+I43</f>
        <v>57161.908799999997</v>
      </c>
      <c r="M44" s="55"/>
      <c r="N44" s="47">
        <f>+N42</f>
        <v>37752.7071</v>
      </c>
      <c r="O44" s="48" t="s">
        <v>329</v>
      </c>
    </row>
    <row r="45" spans="1:16" x14ac:dyDescent="0.15">
      <c r="A45" s="49"/>
      <c r="B45" s="97"/>
      <c r="C45" s="97"/>
      <c r="D45" s="97"/>
      <c r="E45" s="39"/>
      <c r="F45" s="40"/>
      <c r="G45" s="41"/>
      <c r="H45" s="42"/>
      <c r="I45" s="43"/>
      <c r="J45" s="46"/>
      <c r="K45" s="44"/>
      <c r="L45" s="46"/>
      <c r="M45" s="44"/>
      <c r="N45" s="47">
        <f>+G28+G29</f>
        <v>31959.109</v>
      </c>
      <c r="O45" s="48" t="s">
        <v>354</v>
      </c>
    </row>
    <row r="46" spans="1:16" x14ac:dyDescent="0.15">
      <c r="A46" s="38" t="s">
        <v>327</v>
      </c>
      <c r="B46" s="98" t="s">
        <v>355</v>
      </c>
      <c r="C46" s="97"/>
      <c r="D46" s="97"/>
      <c r="E46" s="39" t="s">
        <v>45</v>
      </c>
      <c r="F46" s="40">
        <v>41987673.270000003</v>
      </c>
      <c r="G46" s="41" t="s">
        <v>46</v>
      </c>
      <c r="H46" s="42">
        <v>40868</v>
      </c>
      <c r="I46" s="43" t="s">
        <v>47</v>
      </c>
      <c r="J46" s="52">
        <f>+L11</f>
        <v>5626.71</v>
      </c>
      <c r="K46" s="44"/>
      <c r="L46" s="46"/>
      <c r="M46" s="44"/>
      <c r="N46" s="47"/>
      <c r="O46" s="48"/>
    </row>
    <row r="47" spans="1:16" ht="11.25" customHeight="1" x14ac:dyDescent="0.15">
      <c r="A47" s="38"/>
      <c r="B47" s="97"/>
      <c r="C47" s="97"/>
      <c r="D47" s="97"/>
      <c r="E47" s="39"/>
      <c r="F47" s="40"/>
      <c r="G47" s="41"/>
      <c r="H47" s="42"/>
      <c r="I47" s="9"/>
      <c r="J47" s="52"/>
      <c r="K47" s="44"/>
      <c r="L47" s="46"/>
      <c r="M47" s="44"/>
      <c r="N47" s="47"/>
      <c r="O47" s="48"/>
    </row>
    <row r="48" spans="1:16" x14ac:dyDescent="0.15">
      <c r="A48" s="38" t="s">
        <v>49</v>
      </c>
      <c r="B48" s="97" t="s">
        <v>8</v>
      </c>
      <c r="C48" s="54" t="s">
        <v>87</v>
      </c>
      <c r="D48" s="54" t="s">
        <v>146</v>
      </c>
      <c r="E48" s="97" t="s">
        <v>51</v>
      </c>
      <c r="F48" s="39" t="s">
        <v>52</v>
      </c>
      <c r="G48" s="40" t="s">
        <v>15</v>
      </c>
      <c r="H48" s="42"/>
      <c r="I48" s="9"/>
      <c r="J48" s="52"/>
      <c r="K48" s="44"/>
      <c r="L48" s="46"/>
      <c r="M48" s="44"/>
      <c r="N48" s="36" t="s">
        <v>48</v>
      </c>
      <c r="O48" s="53">
        <f>SUM(N44:N47)</f>
        <v>69711.816099999996</v>
      </c>
    </row>
    <row r="49" spans="1:16" x14ac:dyDescent="0.15">
      <c r="A49" s="38" t="s">
        <v>327</v>
      </c>
      <c r="B49" s="43">
        <v>5627</v>
      </c>
      <c r="C49" s="57">
        <v>25.5578</v>
      </c>
      <c r="D49" s="58">
        <f>+B49*C49</f>
        <v>143813.74059999999</v>
      </c>
      <c r="E49" s="58">
        <f>+D49*1%</f>
        <v>1438.1374059999998</v>
      </c>
      <c r="F49" s="58">
        <f>+E49*0.1</f>
        <v>143.81374059999999</v>
      </c>
      <c r="G49" s="59">
        <f>+E49+F49</f>
        <v>1581.9511465999999</v>
      </c>
      <c r="H49" s="42"/>
      <c r="I49" s="9"/>
      <c r="J49" s="52"/>
      <c r="K49" s="44"/>
      <c r="L49" s="46"/>
      <c r="M49" s="44"/>
      <c r="N49" s="46"/>
      <c r="O49" s="46">
        <f>+O43-O48</f>
        <v>0</v>
      </c>
    </row>
    <row r="50" spans="1:16" x14ac:dyDescent="0.15">
      <c r="A50" s="38"/>
      <c r="B50" s="97"/>
      <c r="C50" s="97"/>
      <c r="D50" s="97"/>
      <c r="E50" s="39"/>
      <c r="F50" s="40"/>
      <c r="G50" s="41"/>
      <c r="H50" s="42"/>
      <c r="I50" s="9"/>
      <c r="J50" s="52"/>
      <c r="K50" s="44"/>
      <c r="L50" s="46"/>
      <c r="M50" s="44"/>
      <c r="N50" s="46"/>
      <c r="O50" s="46"/>
    </row>
    <row r="51" spans="1:16" x14ac:dyDescent="0.15">
      <c r="A51" s="38"/>
      <c r="B51" s="97"/>
      <c r="C51" s="97"/>
      <c r="D51" s="97"/>
      <c r="E51" s="39"/>
      <c r="F51" s="40"/>
      <c r="G51" s="41"/>
      <c r="H51" s="42"/>
      <c r="I51" s="9"/>
      <c r="J51" s="52"/>
      <c r="K51" s="44"/>
      <c r="L51" s="46"/>
      <c r="M51" s="44"/>
      <c r="N51" s="55"/>
      <c r="O51" s="56"/>
    </row>
    <row r="52" spans="1:16" x14ac:dyDescent="0.15">
      <c r="A52" s="38"/>
      <c r="B52" s="97"/>
      <c r="C52" s="97"/>
      <c r="D52" s="97"/>
      <c r="E52" s="39"/>
      <c r="F52" s="40"/>
      <c r="G52" s="41"/>
      <c r="H52" s="42"/>
      <c r="I52" s="9"/>
      <c r="J52" s="52"/>
      <c r="K52" s="60"/>
      <c r="L52" s="9"/>
    </row>
    <row r="53" spans="1:16" s="3" customFormat="1" x14ac:dyDescent="0.15">
      <c r="A53" s="38"/>
      <c r="B53" s="97"/>
      <c r="C53" s="97"/>
      <c r="D53" s="97"/>
      <c r="E53" s="39"/>
      <c r="F53" s="40"/>
      <c r="G53" s="41"/>
      <c r="H53" s="42"/>
      <c r="I53" s="9"/>
      <c r="J53" s="52"/>
      <c r="K53" s="4"/>
      <c r="M53" s="5"/>
      <c r="P53" s="5"/>
    </row>
    <row r="54" spans="1:16" s="3" customFormat="1" x14ac:dyDescent="0.15">
      <c r="A54" s="38"/>
      <c r="B54" s="97"/>
      <c r="C54" s="97"/>
      <c r="D54" s="97"/>
      <c r="E54" s="39"/>
      <c r="F54" s="40"/>
      <c r="G54" s="41"/>
      <c r="H54" s="42"/>
      <c r="I54" s="9"/>
      <c r="J54" s="52"/>
      <c r="K54" s="4"/>
      <c r="M54" s="5"/>
      <c r="P54" s="5"/>
    </row>
    <row r="55" spans="1:16" s="3" customFormat="1" x14ac:dyDescent="0.15">
      <c r="A55" s="38"/>
      <c r="B55" s="97"/>
      <c r="C55" s="97"/>
      <c r="D55" s="97"/>
      <c r="E55" s="39"/>
      <c r="F55" s="40"/>
      <c r="G55" s="41"/>
      <c r="H55" s="42"/>
      <c r="I55" s="9"/>
      <c r="J55" s="52"/>
      <c r="K55" s="4"/>
      <c r="M55" s="5"/>
      <c r="P55" s="5"/>
    </row>
    <row r="56" spans="1:16" s="3" customFormat="1" x14ac:dyDescent="0.15">
      <c r="A56" s="6"/>
      <c r="B56" s="73"/>
      <c r="C56" s="9"/>
      <c r="D56" s="60"/>
      <c r="E56" s="60"/>
      <c r="F56" s="6"/>
      <c r="G56" s="9"/>
      <c r="H56" s="60"/>
      <c r="I56" s="9"/>
      <c r="J56" s="6"/>
      <c r="K56" s="4"/>
      <c r="M56" s="5"/>
      <c r="P56" s="5"/>
    </row>
    <row r="57" spans="1:16" s="3" customFormat="1" x14ac:dyDescent="0.15">
      <c r="A57" s="6"/>
      <c r="B57" s="73"/>
      <c r="C57" s="9"/>
      <c r="D57" s="72"/>
      <c r="E57" s="60"/>
      <c r="F57" s="6"/>
      <c r="G57" s="9"/>
      <c r="H57" s="60"/>
      <c r="I57" s="9"/>
      <c r="J57" s="6"/>
      <c r="K57" s="4"/>
      <c r="M57" s="5"/>
      <c r="P57" s="5"/>
    </row>
    <row r="58" spans="1:16" s="3" customFormat="1" x14ac:dyDescent="0.15">
      <c r="A58" s="6"/>
      <c r="B58" s="73"/>
      <c r="C58" s="9"/>
      <c r="D58" s="74"/>
      <c r="E58" s="60"/>
      <c r="F58" s="6"/>
      <c r="G58" s="9"/>
      <c r="H58" s="60"/>
      <c r="I58" s="9"/>
      <c r="J58" s="6"/>
      <c r="K58" s="4"/>
      <c r="M58" s="5"/>
      <c r="P58" s="5"/>
    </row>
    <row r="59" spans="1:16" s="3" customFormat="1" x14ac:dyDescent="0.15">
      <c r="A59" s="6"/>
      <c r="B59" s="73"/>
      <c r="C59" s="68"/>
      <c r="D59" s="72"/>
      <c r="E59" s="60"/>
      <c r="F59" s="6"/>
      <c r="G59" s="9"/>
      <c r="H59" s="60"/>
      <c r="I59" s="9"/>
      <c r="J59" s="6"/>
      <c r="K59" s="4"/>
      <c r="M59" s="5"/>
      <c r="P59" s="5"/>
    </row>
  </sheetData>
  <mergeCells count="7">
    <mergeCell ref="B44:D4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88"/>
  <sheetViews>
    <sheetView zoomScale="130" zoomScaleNormal="130" workbookViewId="0">
      <pane ySplit="6" topLeftCell="A34" activePane="bottomLeft" state="frozen"/>
      <selection pane="bottomLeft" activeCell="C79" sqref="C79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300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296</v>
      </c>
      <c r="B7" s="17"/>
      <c r="C7" s="18">
        <v>18426.8979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18426.8979</v>
      </c>
      <c r="O7" s="18">
        <f>+C72</f>
        <v>50358.353900000002</v>
      </c>
    </row>
    <row r="8" spans="1:15" x14ac:dyDescent="0.15">
      <c r="A8" s="16" t="s">
        <v>294</v>
      </c>
      <c r="B8" s="22"/>
      <c r="C8" s="21">
        <v>31931.455999999998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18426.8979</v>
      </c>
      <c r="O8" s="21">
        <f t="shared" ref="O8:O9" si="0">O7+G8-I8-L8</f>
        <v>50358.353900000002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18426.8979</v>
      </c>
      <c r="O9" s="21">
        <f t="shared" si="0"/>
        <v>50358.353900000002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325</v>
      </c>
      <c r="I10" s="21">
        <v>7299.43</v>
      </c>
      <c r="J10" s="27" t="s">
        <v>296</v>
      </c>
      <c r="K10" s="16"/>
      <c r="L10" s="21"/>
      <c r="M10" s="27"/>
      <c r="N10" s="21">
        <f t="shared" ref="N10:N71" si="2">+N9-I10-L10</f>
        <v>11127.4679</v>
      </c>
      <c r="O10" s="21">
        <f t="shared" ref="O10:O71" si="3">O9+G10-I10-L10</f>
        <v>43058.923900000002</v>
      </c>
    </row>
    <row r="11" spans="1:15" x14ac:dyDescent="0.15">
      <c r="A11" s="16"/>
      <c r="B11" s="22"/>
      <c r="C11" s="21"/>
      <c r="D11" s="23" t="s">
        <v>324</v>
      </c>
      <c r="E11" s="16" t="s">
        <v>32</v>
      </c>
      <c r="F11" s="25" t="s">
        <v>326</v>
      </c>
      <c r="G11" s="21">
        <v>15971.759</v>
      </c>
      <c r="H11" s="26" t="s">
        <v>324</v>
      </c>
      <c r="I11" s="21">
        <v>2596.44</v>
      </c>
      <c r="J11" s="27" t="s">
        <v>296</v>
      </c>
      <c r="K11" s="16"/>
      <c r="L11" s="21"/>
      <c r="M11" s="16"/>
      <c r="N11" s="21">
        <f t="shared" si="2"/>
        <v>8531.0278999999991</v>
      </c>
      <c r="O11" s="21">
        <f t="shared" si="3"/>
        <v>56434.242899999997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323</v>
      </c>
      <c r="I12" s="21">
        <v>2704.84</v>
      </c>
      <c r="J12" s="16" t="s">
        <v>296</v>
      </c>
      <c r="K12" s="16"/>
      <c r="L12" s="21"/>
      <c r="M12" s="16"/>
      <c r="N12" s="21">
        <f t="shared" si="2"/>
        <v>5826.187899999999</v>
      </c>
      <c r="O12" s="21">
        <f t="shared" si="3"/>
        <v>53729.402900000001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322</v>
      </c>
      <c r="I13" s="21">
        <v>705.26</v>
      </c>
      <c r="J13" s="16" t="s">
        <v>296</v>
      </c>
      <c r="K13" s="16"/>
      <c r="L13" s="21"/>
      <c r="M13" s="16"/>
      <c r="N13" s="21">
        <f t="shared" si="2"/>
        <v>5120.9278999999988</v>
      </c>
      <c r="O13" s="21">
        <f t="shared" si="3"/>
        <v>53024.142899999999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321</v>
      </c>
      <c r="I14" s="21">
        <v>2190.69</v>
      </c>
      <c r="J14" s="16" t="s">
        <v>296</v>
      </c>
      <c r="K14" s="16"/>
      <c r="L14" s="21"/>
      <c r="M14" s="16"/>
      <c r="N14" s="21">
        <f t="shared" si="2"/>
        <v>2930.2378999999987</v>
      </c>
      <c r="O14" s="21">
        <f t="shared" si="3"/>
        <v>50833.452899999997</v>
      </c>
    </row>
    <row r="15" spans="1:15" x14ac:dyDescent="0.15">
      <c r="A15" s="16"/>
      <c r="B15" s="22"/>
      <c r="C15" s="21"/>
      <c r="D15" s="23"/>
      <c r="E15" s="16"/>
      <c r="F15" s="25"/>
      <c r="G15" s="21"/>
      <c r="H15" s="23" t="s">
        <v>320</v>
      </c>
      <c r="I15" s="21">
        <v>2484.79</v>
      </c>
      <c r="J15" s="16" t="s">
        <v>296</v>
      </c>
      <c r="K15" s="16"/>
      <c r="L15" s="21"/>
      <c r="M15" s="25"/>
      <c r="N15" s="21">
        <f t="shared" si="2"/>
        <v>445.44789999999875</v>
      </c>
      <c r="O15" s="21">
        <f t="shared" si="3"/>
        <v>48348.662899999996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319</v>
      </c>
      <c r="I16" s="21">
        <v>445.44799999999998</v>
      </c>
      <c r="J16" s="16" t="s">
        <v>296</v>
      </c>
      <c r="K16" s="16"/>
      <c r="L16" s="21"/>
      <c r="M16" s="25"/>
      <c r="N16" s="21">
        <f t="shared" si="2"/>
        <v>-1.0000000122545316E-4</v>
      </c>
      <c r="O16" s="21">
        <f t="shared" si="3"/>
        <v>47903.214899999999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319</v>
      </c>
      <c r="I17" s="21">
        <v>6750.0919999999996</v>
      </c>
      <c r="J17" s="16" t="s">
        <v>294</v>
      </c>
      <c r="K17" s="16"/>
      <c r="L17" s="21"/>
      <c r="M17" s="25"/>
      <c r="N17" s="21">
        <f>C8+N16-I17-L17</f>
        <v>25181.363899999997</v>
      </c>
      <c r="O17" s="21">
        <f t="shared" si="3"/>
        <v>41153.122900000002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318</v>
      </c>
      <c r="I18" s="21">
        <v>2516.67</v>
      </c>
      <c r="J18" s="16" t="s">
        <v>294</v>
      </c>
      <c r="K18" s="16" t="s">
        <v>330</v>
      </c>
      <c r="L18" s="21">
        <v>2927.77</v>
      </c>
      <c r="M18" s="25" t="s">
        <v>294</v>
      </c>
      <c r="N18" s="21">
        <f t="shared" si="2"/>
        <v>19736.923899999998</v>
      </c>
      <c r="O18" s="21">
        <f t="shared" si="3"/>
        <v>35708.682900000007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317</v>
      </c>
      <c r="I19" s="21">
        <v>2112.14</v>
      </c>
      <c r="J19" s="16" t="s">
        <v>294</v>
      </c>
      <c r="K19" s="16" t="s">
        <v>330</v>
      </c>
      <c r="L19" s="21">
        <v>7573.52</v>
      </c>
      <c r="M19" s="25" t="s">
        <v>294</v>
      </c>
      <c r="N19" s="21">
        <f t="shared" si="2"/>
        <v>10051.263899999998</v>
      </c>
      <c r="O19" s="21">
        <f t="shared" si="3"/>
        <v>26023.022900000007</v>
      </c>
    </row>
    <row r="20" spans="1:15" x14ac:dyDescent="0.15">
      <c r="A20" s="16"/>
      <c r="B20" s="22"/>
      <c r="C20" s="21"/>
      <c r="D20" s="26" t="s">
        <v>316</v>
      </c>
      <c r="E20" s="16" t="s">
        <v>32</v>
      </c>
      <c r="F20" s="25" t="s">
        <v>327</v>
      </c>
      <c r="G20" s="21">
        <v>16026.26</v>
      </c>
      <c r="H20" s="26" t="s">
        <v>316</v>
      </c>
      <c r="I20" s="21">
        <v>905.02</v>
      </c>
      <c r="J20" s="16" t="s">
        <v>294</v>
      </c>
      <c r="K20" s="16"/>
      <c r="L20" s="21"/>
      <c r="M20" s="25"/>
      <c r="N20" s="21">
        <f t="shared" si="2"/>
        <v>9146.2438999999977</v>
      </c>
      <c r="O20" s="21">
        <f t="shared" si="3"/>
        <v>41144.262900000009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315</v>
      </c>
      <c r="I21" s="21">
        <v>872.85</v>
      </c>
      <c r="J21" s="25" t="s">
        <v>294</v>
      </c>
      <c r="K21" s="16"/>
      <c r="L21" s="21"/>
      <c r="M21" s="25"/>
      <c r="N21" s="21">
        <f t="shared" si="2"/>
        <v>8273.3938999999973</v>
      </c>
      <c r="O21" s="21">
        <f t="shared" si="3"/>
        <v>40271.41290000001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314</v>
      </c>
      <c r="I22" s="21">
        <v>1354.36</v>
      </c>
      <c r="J22" s="25" t="s">
        <v>294</v>
      </c>
      <c r="K22" s="16"/>
      <c r="L22" s="21"/>
      <c r="M22" s="16"/>
      <c r="N22" s="21">
        <f t="shared" si="2"/>
        <v>6919.0338999999976</v>
      </c>
      <c r="O22" s="21">
        <f t="shared" si="3"/>
        <v>38917.05290000001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3" t="s">
        <v>313</v>
      </c>
      <c r="I23" s="21">
        <v>1538.77</v>
      </c>
      <c r="J23" s="25" t="s">
        <v>294</v>
      </c>
      <c r="K23" s="16"/>
      <c r="L23" s="21"/>
      <c r="M23" s="25"/>
      <c r="N23" s="21">
        <f t="shared" si="2"/>
        <v>5380.2638999999981</v>
      </c>
      <c r="O23" s="21">
        <f t="shared" si="3"/>
        <v>37378.282900000013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312</v>
      </c>
      <c r="I24" s="21">
        <v>2784.48</v>
      </c>
      <c r="J24" s="25" t="s">
        <v>294</v>
      </c>
      <c r="K24" s="16"/>
      <c r="L24" s="21"/>
      <c r="M24" s="25"/>
      <c r="N24" s="21">
        <f t="shared" si="2"/>
        <v>2595.7838999999981</v>
      </c>
      <c r="O24" s="21">
        <f t="shared" si="3"/>
        <v>34593.80290000001</v>
      </c>
    </row>
    <row r="25" spans="1:15" x14ac:dyDescent="0.15">
      <c r="A25" s="16"/>
      <c r="B25" s="22"/>
      <c r="C25" s="21"/>
      <c r="D25" s="23" t="s">
        <v>311</v>
      </c>
      <c r="E25" s="16" t="s">
        <v>32</v>
      </c>
      <c r="F25" s="25" t="s">
        <v>328</v>
      </c>
      <c r="G25" s="21">
        <v>15999.384</v>
      </c>
      <c r="H25" s="23" t="s">
        <v>311</v>
      </c>
      <c r="I25" s="21">
        <v>918.18</v>
      </c>
      <c r="J25" s="16" t="s">
        <v>294</v>
      </c>
      <c r="K25" s="16"/>
      <c r="L25" s="21"/>
      <c r="M25" s="16"/>
      <c r="N25" s="21">
        <f t="shared" si="2"/>
        <v>1677.6038999999982</v>
      </c>
      <c r="O25" s="21">
        <f t="shared" si="3"/>
        <v>49675.006900000008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310</v>
      </c>
      <c r="I26" s="21">
        <v>1677.604</v>
      </c>
      <c r="J26" s="25" t="s">
        <v>294</v>
      </c>
      <c r="K26" s="16"/>
      <c r="L26" s="21"/>
      <c r="M26" s="16"/>
      <c r="N26" s="21">
        <f t="shared" si="2"/>
        <v>-1.0000000179388735E-4</v>
      </c>
      <c r="O26" s="21">
        <f t="shared" si="3"/>
        <v>47997.402900000008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3" t="s">
        <v>310</v>
      </c>
      <c r="I27" s="21">
        <v>1238.866</v>
      </c>
      <c r="J27" s="25" t="s">
        <v>326</v>
      </c>
      <c r="K27" s="16"/>
      <c r="L27" s="21"/>
      <c r="M27" s="27"/>
      <c r="N27" s="21">
        <f>G11+N26-I27-L27</f>
        <v>14732.892899999999</v>
      </c>
      <c r="O27" s="21">
        <f t="shared" si="3"/>
        <v>46758.536900000006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3" t="s">
        <v>309</v>
      </c>
      <c r="I28" s="21">
        <v>5235.47</v>
      </c>
      <c r="J28" s="25" t="s">
        <v>326</v>
      </c>
      <c r="K28" s="16"/>
      <c r="L28" s="21"/>
      <c r="M28" s="27"/>
      <c r="N28" s="21">
        <f t="shared" si="2"/>
        <v>9497.4228999999978</v>
      </c>
      <c r="O28" s="21">
        <f t="shared" si="3"/>
        <v>41523.066900000005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308</v>
      </c>
      <c r="I29" s="21">
        <v>2420.44</v>
      </c>
      <c r="J29" s="25" t="s">
        <v>326</v>
      </c>
      <c r="K29" s="16"/>
      <c r="L29" s="21"/>
      <c r="M29" s="27"/>
      <c r="N29" s="21">
        <f t="shared" si="2"/>
        <v>7076.9828999999972</v>
      </c>
      <c r="O29" s="21">
        <f t="shared" si="3"/>
        <v>39102.626900000003</v>
      </c>
    </row>
    <row r="30" spans="1:15" x14ac:dyDescent="0.15">
      <c r="A30" s="16"/>
      <c r="B30" s="22"/>
      <c r="C30" s="21"/>
      <c r="D30" s="23"/>
      <c r="E30" s="16"/>
      <c r="F30" s="25"/>
      <c r="G30" s="21"/>
      <c r="H30" s="23" t="s">
        <v>307</v>
      </c>
      <c r="I30" s="21">
        <v>1158.78</v>
      </c>
      <c r="J30" s="25" t="s">
        <v>326</v>
      </c>
      <c r="K30" s="16"/>
      <c r="L30" s="21"/>
      <c r="M30" s="27"/>
      <c r="N30" s="21">
        <f t="shared" si="2"/>
        <v>5918.2028999999975</v>
      </c>
      <c r="O30" s="21">
        <f t="shared" si="3"/>
        <v>37943.846900000004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306</v>
      </c>
      <c r="I31" s="21">
        <v>705.96</v>
      </c>
      <c r="J31" s="25" t="s">
        <v>326</v>
      </c>
      <c r="K31" s="16"/>
      <c r="L31" s="21"/>
      <c r="M31" s="27"/>
      <c r="N31" s="21">
        <f t="shared" si="2"/>
        <v>5212.2428999999975</v>
      </c>
      <c r="O31" s="21">
        <f t="shared" si="3"/>
        <v>37237.886900000005</v>
      </c>
    </row>
    <row r="32" spans="1:15" x14ac:dyDescent="0.15">
      <c r="A32" s="16"/>
      <c r="B32" s="22"/>
      <c r="C32" s="21"/>
      <c r="D32" s="26"/>
      <c r="E32" s="16"/>
      <c r="F32" s="25"/>
      <c r="G32" s="21"/>
      <c r="H32" s="26" t="s">
        <v>305</v>
      </c>
      <c r="I32" s="21">
        <v>964.05</v>
      </c>
      <c r="J32" s="25" t="s">
        <v>326</v>
      </c>
      <c r="K32" s="16"/>
      <c r="L32" s="21"/>
      <c r="M32" s="27"/>
      <c r="N32" s="21">
        <f t="shared" si="2"/>
        <v>4248.1928999999973</v>
      </c>
      <c r="O32" s="21">
        <f t="shared" si="3"/>
        <v>36273.836900000002</v>
      </c>
    </row>
    <row r="33" spans="1:15" x14ac:dyDescent="0.15">
      <c r="A33" s="16"/>
      <c r="B33" s="22"/>
      <c r="C33" s="21"/>
      <c r="D33" s="26"/>
      <c r="E33" s="16"/>
      <c r="F33" s="25"/>
      <c r="G33" s="21"/>
      <c r="H33" s="26" t="s">
        <v>304</v>
      </c>
      <c r="I33" s="21">
        <v>1361.36</v>
      </c>
      <c r="J33" s="25" t="s">
        <v>326</v>
      </c>
      <c r="K33" s="16"/>
      <c r="L33" s="21"/>
      <c r="M33" s="27"/>
      <c r="N33" s="21">
        <f t="shared" si="2"/>
        <v>2886.8328999999976</v>
      </c>
      <c r="O33" s="21">
        <f t="shared" si="3"/>
        <v>34912.476900000001</v>
      </c>
    </row>
    <row r="34" spans="1:15" x14ac:dyDescent="0.15">
      <c r="A34" s="16"/>
      <c r="B34" s="22"/>
      <c r="C34" s="21"/>
      <c r="D34" s="23" t="s">
        <v>303</v>
      </c>
      <c r="E34" s="16" t="s">
        <v>32</v>
      </c>
      <c r="F34" s="25" t="s">
        <v>329</v>
      </c>
      <c r="G34" s="21">
        <v>15988</v>
      </c>
      <c r="H34" s="23" t="s">
        <v>303</v>
      </c>
      <c r="I34" s="21">
        <v>1439.71</v>
      </c>
      <c r="J34" s="25" t="s">
        <v>326</v>
      </c>
      <c r="K34" s="16"/>
      <c r="L34" s="21"/>
      <c r="M34" s="27"/>
      <c r="N34" s="21">
        <f t="shared" si="2"/>
        <v>1447.1228999999976</v>
      </c>
      <c r="O34" s="21">
        <f t="shared" si="3"/>
        <v>49460.766900000002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6" t="s">
        <v>302</v>
      </c>
      <c r="I35" s="21">
        <v>1447.123</v>
      </c>
      <c r="J35" s="25" t="s">
        <v>326</v>
      </c>
      <c r="K35" s="16"/>
      <c r="L35" s="21"/>
      <c r="M35" s="27"/>
      <c r="N35" s="21">
        <f t="shared" si="2"/>
        <v>-1.0000000247600838E-4</v>
      </c>
      <c r="O35" s="21">
        <f t="shared" si="3"/>
        <v>48013.643900000003</v>
      </c>
    </row>
    <row r="36" spans="1:15" x14ac:dyDescent="0.15">
      <c r="A36" s="16"/>
      <c r="B36" s="22"/>
      <c r="C36" s="21"/>
      <c r="D36" s="26"/>
      <c r="E36" s="16"/>
      <c r="F36" s="25"/>
      <c r="G36" s="21"/>
      <c r="H36" s="26" t="s">
        <v>302</v>
      </c>
      <c r="I36" s="21">
        <v>365.10700000000003</v>
      </c>
      <c r="J36" s="25"/>
      <c r="K36" s="16"/>
      <c r="L36" s="21"/>
      <c r="M36" s="27"/>
      <c r="N36" s="21">
        <f>G20+N35-I36-L36</f>
        <v>15661.152899999997</v>
      </c>
      <c r="O36" s="21">
        <f t="shared" si="3"/>
        <v>47648.536899999999</v>
      </c>
    </row>
    <row r="37" spans="1:15" x14ac:dyDescent="0.15">
      <c r="A37" s="16"/>
      <c r="B37" s="22"/>
      <c r="C37" s="21"/>
      <c r="D37" s="26" t="s">
        <v>301</v>
      </c>
      <c r="E37" s="16" t="s">
        <v>32</v>
      </c>
      <c r="F37" s="25" t="s">
        <v>329</v>
      </c>
      <c r="G37" s="21">
        <v>16007.44</v>
      </c>
      <c r="H37" s="26" t="s">
        <v>301</v>
      </c>
      <c r="I37" s="21">
        <v>712.16</v>
      </c>
      <c r="J37" s="25"/>
      <c r="K37" s="16"/>
      <c r="L37" s="21"/>
      <c r="M37" s="27"/>
      <c r="N37" s="21">
        <f t="shared" si="2"/>
        <v>14948.992899999997</v>
      </c>
      <c r="O37" s="21">
        <f t="shared" si="3"/>
        <v>62943.816899999998</v>
      </c>
    </row>
    <row r="38" spans="1:15" hidden="1" x14ac:dyDescent="0.15">
      <c r="A38" s="16"/>
      <c r="B38" s="22"/>
      <c r="C38" s="21"/>
      <c r="D38" s="23"/>
      <c r="E38" s="16"/>
      <c r="F38" s="25"/>
      <c r="G38" s="21"/>
      <c r="H38" s="23"/>
      <c r="I38" s="21"/>
      <c r="J38" s="25"/>
      <c r="K38" s="16"/>
      <c r="L38" s="21"/>
      <c r="M38" s="27"/>
      <c r="N38" s="21">
        <f t="shared" si="2"/>
        <v>14948.992899999997</v>
      </c>
      <c r="O38" s="21">
        <f t="shared" si="3"/>
        <v>62943.816899999998</v>
      </c>
    </row>
    <row r="39" spans="1:15" hidden="1" x14ac:dyDescent="0.15">
      <c r="A39" s="16"/>
      <c r="B39" s="22"/>
      <c r="C39" s="21"/>
      <c r="D39" s="26"/>
      <c r="E39" s="16"/>
      <c r="F39" s="28"/>
      <c r="G39" s="21"/>
      <c r="H39" s="23"/>
      <c r="I39" s="21"/>
      <c r="J39" s="25"/>
      <c r="K39" s="16"/>
      <c r="L39" s="21"/>
      <c r="M39" s="27"/>
      <c r="N39" s="21">
        <f t="shared" si="2"/>
        <v>14948.992899999997</v>
      </c>
      <c r="O39" s="21">
        <f t="shared" si="3"/>
        <v>62943.816899999998</v>
      </c>
    </row>
    <row r="40" spans="1:15" hidden="1" x14ac:dyDescent="0.15">
      <c r="A40" s="16"/>
      <c r="B40" s="22"/>
      <c r="C40" s="21"/>
      <c r="D40" s="26"/>
      <c r="E40" s="16"/>
      <c r="F40" s="25"/>
      <c r="G40" s="21"/>
      <c r="H40" s="23"/>
      <c r="I40" s="21"/>
      <c r="J40" s="25"/>
      <c r="K40" s="16"/>
      <c r="L40" s="21"/>
      <c r="M40" s="27"/>
      <c r="N40" s="21">
        <f t="shared" si="2"/>
        <v>14948.992899999997</v>
      </c>
      <c r="O40" s="21">
        <f t="shared" si="3"/>
        <v>62943.816899999998</v>
      </c>
    </row>
    <row r="41" spans="1:15" hidden="1" x14ac:dyDescent="0.15">
      <c r="A41" s="16"/>
      <c r="B41" s="22"/>
      <c r="C41" s="21"/>
      <c r="D41" s="26"/>
      <c r="E41" s="16"/>
      <c r="F41" s="25"/>
      <c r="G41" s="21"/>
      <c r="H41" s="26"/>
      <c r="I41" s="21"/>
      <c r="J41" s="25"/>
      <c r="K41" s="16"/>
      <c r="L41" s="21"/>
      <c r="M41" s="27"/>
      <c r="N41" s="21">
        <f t="shared" si="2"/>
        <v>14948.992899999997</v>
      </c>
      <c r="O41" s="21">
        <f t="shared" si="3"/>
        <v>62943.816899999998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27"/>
      <c r="N42" s="21">
        <f t="shared" si="2"/>
        <v>14948.992899999997</v>
      </c>
      <c r="O42" s="21">
        <f t="shared" si="3"/>
        <v>62943.816899999998</v>
      </c>
    </row>
    <row r="43" spans="1:15" hidden="1" x14ac:dyDescent="0.15">
      <c r="A43" s="16"/>
      <c r="B43" s="22"/>
      <c r="C43" s="21"/>
      <c r="D43" s="26"/>
      <c r="E43" s="16"/>
      <c r="F43" s="25"/>
      <c r="G43" s="21"/>
      <c r="H43" s="26"/>
      <c r="I43" s="21"/>
      <c r="J43" s="25"/>
      <c r="K43" s="16"/>
      <c r="L43" s="21"/>
      <c r="M43" s="16"/>
      <c r="N43" s="21">
        <f t="shared" si="2"/>
        <v>14948.992899999997</v>
      </c>
      <c r="O43" s="21">
        <f t="shared" si="3"/>
        <v>62943.816899999998</v>
      </c>
    </row>
    <row r="44" spans="1:15" hidden="1" x14ac:dyDescent="0.15">
      <c r="A44" s="16"/>
      <c r="B44" s="22"/>
      <c r="C44" s="21"/>
      <c r="D44" s="26"/>
      <c r="E44" s="16"/>
      <c r="F44" s="25"/>
      <c r="G44" s="21"/>
      <c r="H44" s="26"/>
      <c r="I44" s="21"/>
      <c r="J44" s="25"/>
      <c r="K44" s="16"/>
      <c r="L44" s="21"/>
      <c r="M44" s="27"/>
      <c r="N44" s="21">
        <f t="shared" si="2"/>
        <v>14948.992899999997</v>
      </c>
      <c r="O44" s="21">
        <f t="shared" si="3"/>
        <v>62943.816899999998</v>
      </c>
    </row>
    <row r="45" spans="1:15" hidden="1" x14ac:dyDescent="0.15">
      <c r="A45" s="16"/>
      <c r="B45" s="22"/>
      <c r="C45" s="21"/>
      <c r="D45" s="23"/>
      <c r="E45" s="16"/>
      <c r="F45" s="28"/>
      <c r="G45" s="21"/>
      <c r="H45" s="26"/>
      <c r="I45" s="21"/>
      <c r="J45" s="25"/>
      <c r="K45" s="16"/>
      <c r="L45" s="21"/>
      <c r="M45" s="29"/>
      <c r="N45" s="21">
        <f t="shared" si="2"/>
        <v>14948.992899999997</v>
      </c>
      <c r="O45" s="21">
        <f t="shared" si="3"/>
        <v>62943.816899999998</v>
      </c>
    </row>
    <row r="46" spans="1:15" hidden="1" x14ac:dyDescent="0.15">
      <c r="A46" s="16"/>
      <c r="B46" s="22"/>
      <c r="C46" s="21"/>
      <c r="D46" s="23"/>
      <c r="E46" s="16"/>
      <c r="F46" s="28"/>
      <c r="G46" s="21"/>
      <c r="H46" s="23"/>
      <c r="I46" s="21"/>
      <c r="J46" s="25"/>
      <c r="K46" s="16"/>
      <c r="L46" s="21"/>
      <c r="M46" s="29"/>
      <c r="N46" s="21">
        <f t="shared" si="2"/>
        <v>14948.992899999997</v>
      </c>
      <c r="O46" s="21">
        <f t="shared" si="3"/>
        <v>62943.816899999998</v>
      </c>
    </row>
    <row r="47" spans="1:15" hidden="1" x14ac:dyDescent="0.15">
      <c r="A47" s="16"/>
      <c r="B47" s="22"/>
      <c r="C47" s="21"/>
      <c r="D47" s="23"/>
      <c r="E47" s="16"/>
      <c r="F47" s="28"/>
      <c r="G47" s="21"/>
      <c r="H47" s="23"/>
      <c r="I47" s="21"/>
      <c r="J47" s="25"/>
      <c r="K47" s="16"/>
      <c r="L47" s="21"/>
      <c r="M47" s="29"/>
      <c r="N47" s="21">
        <f t="shared" si="2"/>
        <v>14948.992899999997</v>
      </c>
      <c r="O47" s="21">
        <f t="shared" si="3"/>
        <v>62943.816899999998</v>
      </c>
    </row>
    <row r="48" spans="1:15" hidden="1" x14ac:dyDescent="0.15">
      <c r="A48" s="16"/>
      <c r="B48" s="22"/>
      <c r="C48" s="21"/>
      <c r="D48" s="26"/>
      <c r="E48" s="16"/>
      <c r="F48" s="27"/>
      <c r="G48" s="21"/>
      <c r="H48" s="26"/>
      <c r="I48" s="21"/>
      <c r="J48" s="16"/>
      <c r="K48" s="16"/>
      <c r="L48" s="21"/>
      <c r="M48" s="29"/>
      <c r="N48" s="21">
        <f t="shared" si="2"/>
        <v>14948.992899999997</v>
      </c>
      <c r="O48" s="21">
        <f t="shared" si="3"/>
        <v>62943.816899999998</v>
      </c>
    </row>
    <row r="49" spans="1:15" hidden="1" x14ac:dyDescent="0.15">
      <c r="A49" s="16"/>
      <c r="B49" s="22"/>
      <c r="C49" s="21"/>
      <c r="D49" s="23"/>
      <c r="E49" s="16"/>
      <c r="F49" s="25"/>
      <c r="G49" s="21"/>
      <c r="H49" s="23"/>
      <c r="I49" s="21"/>
      <c r="J49" s="16"/>
      <c r="K49" s="16"/>
      <c r="L49" s="21"/>
      <c r="M49" s="27"/>
      <c r="N49" s="21">
        <f t="shared" si="2"/>
        <v>14948.992899999997</v>
      </c>
      <c r="O49" s="21">
        <f t="shared" si="3"/>
        <v>62943.816899999998</v>
      </c>
    </row>
    <row r="50" spans="1:15" hidden="1" x14ac:dyDescent="0.15">
      <c r="A50" s="16"/>
      <c r="B50" s="22"/>
      <c r="C50" s="21"/>
      <c r="D50" s="23"/>
      <c r="E50" s="16"/>
      <c r="F50" s="27"/>
      <c r="G50" s="21"/>
      <c r="H50" s="23"/>
      <c r="I50" s="21"/>
      <c r="J50" s="16"/>
      <c r="K50" s="16"/>
      <c r="L50" s="21"/>
      <c r="M50" s="29"/>
      <c r="N50" s="21">
        <f t="shared" si="2"/>
        <v>14948.992899999997</v>
      </c>
      <c r="O50" s="21">
        <f t="shared" si="3"/>
        <v>62943.816899999998</v>
      </c>
    </row>
    <row r="51" spans="1:15" hidden="1" x14ac:dyDescent="0.15">
      <c r="A51" s="16"/>
      <c r="B51" s="22"/>
      <c r="C51" s="21"/>
      <c r="D51" s="26"/>
      <c r="E51" s="16"/>
      <c r="F51" s="27"/>
      <c r="G51" s="21"/>
      <c r="H51" s="23"/>
      <c r="I51" s="21"/>
      <c r="J51" s="16"/>
      <c r="K51" s="16"/>
      <c r="L51" s="21"/>
      <c r="M51" s="27"/>
      <c r="N51" s="21">
        <f t="shared" si="2"/>
        <v>14948.992899999997</v>
      </c>
      <c r="O51" s="21">
        <f t="shared" si="3"/>
        <v>62943.816899999998</v>
      </c>
    </row>
    <row r="52" spans="1:15" hidden="1" x14ac:dyDescent="0.15">
      <c r="A52" s="16"/>
      <c r="B52" s="22"/>
      <c r="C52" s="21"/>
      <c r="D52" s="23"/>
      <c r="E52" s="16"/>
      <c r="F52" s="25"/>
      <c r="G52" s="21"/>
      <c r="H52" s="23"/>
      <c r="I52" s="21"/>
      <c r="J52" s="16"/>
      <c r="K52" s="16"/>
      <c r="L52" s="21"/>
      <c r="M52" s="27"/>
      <c r="N52" s="21">
        <f t="shared" si="2"/>
        <v>14948.992899999997</v>
      </c>
      <c r="O52" s="21">
        <f t="shared" si="3"/>
        <v>62943.816899999998</v>
      </c>
    </row>
    <row r="53" spans="1:15" hidden="1" x14ac:dyDescent="0.15">
      <c r="A53" s="16"/>
      <c r="B53" s="22"/>
      <c r="C53" s="21"/>
      <c r="D53" s="23"/>
      <c r="E53" s="16"/>
      <c r="F53" s="28"/>
      <c r="G53" s="21"/>
      <c r="H53" s="26"/>
      <c r="I53" s="21"/>
      <c r="J53" s="16"/>
      <c r="K53" s="16"/>
      <c r="L53" s="21"/>
      <c r="M53" s="16"/>
      <c r="N53" s="21">
        <f t="shared" si="2"/>
        <v>14948.992899999997</v>
      </c>
      <c r="O53" s="21">
        <f t="shared" si="3"/>
        <v>62943.816899999998</v>
      </c>
    </row>
    <row r="54" spans="1:15" hidden="1" x14ac:dyDescent="0.15">
      <c r="A54" s="16"/>
      <c r="B54" s="22"/>
      <c r="C54" s="21"/>
      <c r="D54" s="26"/>
      <c r="E54" s="16"/>
      <c r="F54" s="28"/>
      <c r="G54" s="21"/>
      <c r="H54" s="26"/>
      <c r="I54" s="21"/>
      <c r="J54" s="16"/>
      <c r="K54" s="16"/>
      <c r="L54" s="21"/>
      <c r="M54" s="16"/>
      <c r="N54" s="21">
        <f t="shared" si="2"/>
        <v>14948.992899999997</v>
      </c>
      <c r="O54" s="21">
        <f t="shared" si="3"/>
        <v>62943.816899999998</v>
      </c>
    </row>
    <row r="55" spans="1:15" hidden="1" x14ac:dyDescent="0.15">
      <c r="A55" s="16"/>
      <c r="B55" s="22"/>
      <c r="C55" s="21"/>
      <c r="D55" s="23"/>
      <c r="E55" s="16"/>
      <c r="F55" s="28"/>
      <c r="G55" s="21"/>
      <c r="H55" s="23"/>
      <c r="I55" s="21"/>
      <c r="J55" s="27"/>
      <c r="K55" s="16"/>
      <c r="L55" s="21"/>
      <c r="M55" s="16"/>
      <c r="N55" s="21">
        <f t="shared" si="2"/>
        <v>14948.992899999997</v>
      </c>
      <c r="O55" s="21">
        <f t="shared" si="3"/>
        <v>62943.816899999998</v>
      </c>
    </row>
    <row r="56" spans="1:15" hidden="1" x14ac:dyDescent="0.15">
      <c r="A56" s="16"/>
      <c r="B56" s="22"/>
      <c r="C56" s="21"/>
      <c r="D56" s="23"/>
      <c r="E56" s="16"/>
      <c r="F56" s="27"/>
      <c r="G56" s="21"/>
      <c r="H56" s="26"/>
      <c r="I56" s="21"/>
      <c r="J56" s="27"/>
      <c r="K56" s="16"/>
      <c r="L56" s="21"/>
      <c r="M56" s="16"/>
      <c r="N56" s="21">
        <f t="shared" si="2"/>
        <v>14948.992899999997</v>
      </c>
      <c r="O56" s="21">
        <f t="shared" si="3"/>
        <v>62943.816899999998</v>
      </c>
    </row>
    <row r="57" spans="1:15" hidden="1" x14ac:dyDescent="0.15">
      <c r="A57" s="16"/>
      <c r="B57" s="22"/>
      <c r="C57" s="21"/>
      <c r="D57" s="23"/>
      <c r="E57" s="16"/>
      <c r="F57" s="27"/>
      <c r="G57" s="21"/>
      <c r="H57" s="26"/>
      <c r="I57" s="21"/>
      <c r="J57" s="27"/>
      <c r="K57" s="16"/>
      <c r="L57" s="21"/>
      <c r="M57" s="16"/>
      <c r="N57" s="21">
        <f t="shared" si="2"/>
        <v>14948.992899999997</v>
      </c>
      <c r="O57" s="21">
        <f t="shared" si="3"/>
        <v>62943.816899999998</v>
      </c>
    </row>
    <row r="58" spans="1:15" hidden="1" x14ac:dyDescent="0.15">
      <c r="A58" s="16"/>
      <c r="B58" s="22"/>
      <c r="C58" s="21"/>
      <c r="D58" s="23"/>
      <c r="E58" s="16"/>
      <c r="F58" s="27"/>
      <c r="G58" s="21"/>
      <c r="H58" s="26"/>
      <c r="I58" s="21"/>
      <c r="J58" s="16"/>
      <c r="K58" s="16"/>
      <c r="L58" s="21"/>
      <c r="M58" s="16"/>
      <c r="N58" s="21">
        <f t="shared" si="2"/>
        <v>14948.992899999997</v>
      </c>
      <c r="O58" s="21">
        <f t="shared" si="3"/>
        <v>62943.816899999998</v>
      </c>
    </row>
    <row r="59" spans="1:15" hidden="1" x14ac:dyDescent="0.15">
      <c r="A59" s="16"/>
      <c r="B59" s="22"/>
      <c r="C59" s="21"/>
      <c r="D59" s="23"/>
      <c r="E59" s="16"/>
      <c r="F59" s="27"/>
      <c r="G59" s="21"/>
      <c r="H59" s="26"/>
      <c r="I59" s="21"/>
      <c r="J59" s="27"/>
      <c r="K59" s="16"/>
      <c r="L59" s="21"/>
      <c r="M59" s="27"/>
      <c r="N59" s="21">
        <f t="shared" si="2"/>
        <v>14948.992899999997</v>
      </c>
      <c r="O59" s="21">
        <f t="shared" si="3"/>
        <v>62943.816899999998</v>
      </c>
    </row>
    <row r="60" spans="1:15" hidden="1" x14ac:dyDescent="0.15">
      <c r="A60" s="16"/>
      <c r="B60" s="22"/>
      <c r="C60" s="21"/>
      <c r="D60" s="23"/>
      <c r="E60" s="16"/>
      <c r="F60" s="28"/>
      <c r="G60" s="21"/>
      <c r="H60" s="23"/>
      <c r="I60" s="21"/>
      <c r="J60" s="27"/>
      <c r="K60" s="16"/>
      <c r="L60" s="21"/>
      <c r="M60" s="27"/>
      <c r="N60" s="21">
        <f t="shared" si="2"/>
        <v>14948.992899999997</v>
      </c>
      <c r="O60" s="21">
        <f t="shared" si="3"/>
        <v>62943.816899999998</v>
      </c>
    </row>
    <row r="61" spans="1:15" hidden="1" x14ac:dyDescent="0.15">
      <c r="A61" s="16"/>
      <c r="B61" s="22"/>
      <c r="C61" s="21"/>
      <c r="D61" s="23"/>
      <c r="E61" s="16"/>
      <c r="F61" s="28"/>
      <c r="G61" s="21"/>
      <c r="H61" s="23"/>
      <c r="I61" s="21"/>
      <c r="J61" s="27"/>
      <c r="K61" s="16"/>
      <c r="L61" s="21"/>
      <c r="M61" s="27"/>
      <c r="N61" s="21">
        <f t="shared" si="2"/>
        <v>14948.992899999997</v>
      </c>
      <c r="O61" s="21">
        <f t="shared" si="3"/>
        <v>62943.816899999998</v>
      </c>
    </row>
    <row r="62" spans="1:15" hidden="1" x14ac:dyDescent="0.15">
      <c r="A62" s="16"/>
      <c r="B62" s="22"/>
      <c r="C62" s="21"/>
      <c r="D62" s="23"/>
      <c r="E62" s="16"/>
      <c r="F62" s="27"/>
      <c r="G62" s="21"/>
      <c r="H62" s="23"/>
      <c r="I62" s="21"/>
      <c r="J62" s="27"/>
      <c r="K62" s="16"/>
      <c r="L62" s="21"/>
      <c r="M62" s="27"/>
      <c r="N62" s="21">
        <f t="shared" si="2"/>
        <v>14948.992899999997</v>
      </c>
      <c r="O62" s="21">
        <f t="shared" si="3"/>
        <v>62943.816899999998</v>
      </c>
    </row>
    <row r="63" spans="1:15" hidden="1" x14ac:dyDescent="0.15">
      <c r="A63" s="16"/>
      <c r="B63" s="22"/>
      <c r="C63" s="21"/>
      <c r="D63" s="23"/>
      <c r="E63" s="16"/>
      <c r="F63" s="27"/>
      <c r="G63" s="21"/>
      <c r="H63" s="23"/>
      <c r="I63" s="21"/>
      <c r="J63" s="27"/>
      <c r="K63" s="16"/>
      <c r="L63" s="21"/>
      <c r="M63" s="27"/>
      <c r="N63" s="21">
        <f t="shared" si="2"/>
        <v>14948.992899999997</v>
      </c>
      <c r="O63" s="21">
        <f t="shared" si="3"/>
        <v>62943.816899999998</v>
      </c>
    </row>
    <row r="64" spans="1:15" hidden="1" x14ac:dyDescent="0.15">
      <c r="A64" s="16"/>
      <c r="B64" s="16"/>
      <c r="C64" s="21"/>
      <c r="D64" s="26"/>
      <c r="E64" s="16"/>
      <c r="F64" s="25"/>
      <c r="G64" s="21"/>
      <c r="H64" s="26"/>
      <c r="I64" s="21"/>
      <c r="J64" s="25"/>
      <c r="K64" s="16"/>
      <c r="L64" s="21"/>
      <c r="M64" s="25"/>
      <c r="N64" s="21">
        <f t="shared" si="2"/>
        <v>14948.992899999997</v>
      </c>
      <c r="O64" s="21">
        <f t="shared" si="3"/>
        <v>62943.816899999998</v>
      </c>
    </row>
    <row r="65" spans="1:16" hidden="1" x14ac:dyDescent="0.15">
      <c r="A65" s="16"/>
      <c r="B65" s="16"/>
      <c r="C65" s="21"/>
      <c r="D65" s="26"/>
      <c r="E65" s="16"/>
      <c r="F65" s="25"/>
      <c r="G65" s="21"/>
      <c r="H65" s="26"/>
      <c r="I65" s="21"/>
      <c r="J65" s="16"/>
      <c r="K65" s="16"/>
      <c r="L65" s="21"/>
      <c r="M65" s="25"/>
      <c r="N65" s="21">
        <f t="shared" si="2"/>
        <v>14948.992899999997</v>
      </c>
      <c r="O65" s="21">
        <f t="shared" si="3"/>
        <v>62943.816899999998</v>
      </c>
    </row>
    <row r="66" spans="1:16" hidden="1" x14ac:dyDescent="0.15">
      <c r="A66" s="16"/>
      <c r="B66" s="16"/>
      <c r="C66" s="21"/>
      <c r="D66" s="26"/>
      <c r="E66" s="16"/>
      <c r="F66" s="16"/>
      <c r="G66" s="21"/>
      <c r="H66" s="26"/>
      <c r="I66" s="21"/>
      <c r="J66" s="16"/>
      <c r="K66" s="16"/>
      <c r="L66" s="21"/>
      <c r="M66" s="25"/>
      <c r="N66" s="21">
        <f t="shared" si="2"/>
        <v>14948.992899999997</v>
      </c>
      <c r="O66" s="21">
        <f t="shared" si="3"/>
        <v>62943.816899999998</v>
      </c>
    </row>
    <row r="67" spans="1:16" hidden="1" x14ac:dyDescent="0.15">
      <c r="A67" s="16"/>
      <c r="B67" s="16"/>
      <c r="C67" s="21"/>
      <c r="D67" s="26"/>
      <c r="E67" s="16"/>
      <c r="F67" s="25"/>
      <c r="G67" s="21"/>
      <c r="H67" s="26"/>
      <c r="I67" s="21"/>
      <c r="J67" s="16"/>
      <c r="K67" s="16"/>
      <c r="L67" s="21"/>
      <c r="M67" s="16"/>
      <c r="N67" s="21">
        <f t="shared" si="2"/>
        <v>14948.992899999997</v>
      </c>
      <c r="O67" s="21">
        <f t="shared" si="3"/>
        <v>62943.816899999998</v>
      </c>
    </row>
    <row r="68" spans="1:16" hidden="1" x14ac:dyDescent="0.15">
      <c r="A68" s="16"/>
      <c r="B68" s="16"/>
      <c r="C68" s="21"/>
      <c r="D68" s="26"/>
      <c r="E68" s="16"/>
      <c r="F68" s="25"/>
      <c r="G68" s="21"/>
      <c r="H68" s="26"/>
      <c r="I68" s="21"/>
      <c r="J68" s="16"/>
      <c r="K68" s="16"/>
      <c r="L68" s="21"/>
      <c r="M68" s="16"/>
      <c r="N68" s="21">
        <f t="shared" si="2"/>
        <v>14948.992899999997</v>
      </c>
      <c r="O68" s="21">
        <f t="shared" si="3"/>
        <v>62943.816899999998</v>
      </c>
    </row>
    <row r="69" spans="1:16" hidden="1" x14ac:dyDescent="0.15">
      <c r="A69" s="16"/>
      <c r="B69" s="16"/>
      <c r="C69" s="21"/>
      <c r="D69" s="26"/>
      <c r="E69" s="16"/>
      <c r="F69" s="25"/>
      <c r="G69" s="21"/>
      <c r="H69" s="26"/>
      <c r="I69" s="21"/>
      <c r="J69" s="16"/>
      <c r="K69" s="16"/>
      <c r="L69" s="21"/>
      <c r="M69" s="16"/>
      <c r="N69" s="21">
        <f t="shared" si="2"/>
        <v>14948.992899999997</v>
      </c>
      <c r="O69" s="21">
        <f t="shared" si="3"/>
        <v>62943.816899999998</v>
      </c>
    </row>
    <row r="70" spans="1:16" hidden="1" x14ac:dyDescent="0.15">
      <c r="A70" s="16"/>
      <c r="B70" s="16"/>
      <c r="C70" s="21"/>
      <c r="D70" s="26"/>
      <c r="E70" s="16"/>
      <c r="F70" s="16"/>
      <c r="G70" s="21"/>
      <c r="H70" s="26"/>
      <c r="I70" s="21"/>
      <c r="J70" s="16"/>
      <c r="K70" s="16"/>
      <c r="L70" s="21"/>
      <c r="M70" s="16"/>
      <c r="N70" s="21">
        <f t="shared" si="2"/>
        <v>14948.992899999997</v>
      </c>
      <c r="O70" s="21">
        <f t="shared" si="3"/>
        <v>62943.816899999998</v>
      </c>
    </row>
    <row r="71" spans="1:16" x14ac:dyDescent="0.15">
      <c r="A71" s="30"/>
      <c r="B71" s="30"/>
      <c r="C71" s="21"/>
      <c r="D71" s="31"/>
      <c r="E71" s="30"/>
      <c r="F71" s="30"/>
      <c r="G71" s="21"/>
      <c r="H71" s="31"/>
      <c r="I71" s="21"/>
      <c r="J71" s="30"/>
      <c r="K71" s="30"/>
      <c r="L71" s="21"/>
      <c r="M71" s="30"/>
      <c r="N71" s="21">
        <f t="shared" si="2"/>
        <v>14948.992899999997</v>
      </c>
      <c r="O71" s="21">
        <f t="shared" si="3"/>
        <v>62943.816899999998</v>
      </c>
    </row>
    <row r="72" spans="1:16" x14ac:dyDescent="0.15">
      <c r="A72" s="32"/>
      <c r="B72" s="32"/>
      <c r="C72" s="33">
        <f>SUM(C7:C63)</f>
        <v>50358.353900000002</v>
      </c>
      <c r="D72" s="32"/>
      <c r="E72" s="32"/>
      <c r="F72" s="32"/>
      <c r="G72" s="33">
        <f>SUM(G7:G70)</f>
        <v>79992.842999999993</v>
      </c>
      <c r="H72" s="34"/>
      <c r="I72" s="33">
        <f>SUM(I7:I70)</f>
        <v>56906.090000000011</v>
      </c>
      <c r="J72" s="32"/>
      <c r="K72" s="32"/>
      <c r="L72" s="33">
        <f>SUM(L9:L70)</f>
        <v>10501.29</v>
      </c>
      <c r="M72" s="32"/>
      <c r="N72" s="35"/>
      <c r="O72" s="36">
        <f>C72+G72-I72-L72</f>
        <v>62943.816899999983</v>
      </c>
      <c r="P72" s="37"/>
    </row>
    <row r="73" spans="1:16" x14ac:dyDescent="0.15">
      <c r="A73" s="38"/>
      <c r="B73" s="204"/>
      <c r="C73" s="204"/>
      <c r="D73" s="204"/>
      <c r="E73" s="39"/>
      <c r="F73" s="40"/>
      <c r="G73" s="41"/>
      <c r="H73" s="42"/>
      <c r="I73" s="43"/>
      <c r="J73" s="44"/>
      <c r="K73" s="45" t="s">
        <v>44</v>
      </c>
      <c r="L73" s="46">
        <f>+L72+I72</f>
        <v>67407.38</v>
      </c>
      <c r="M73" s="55"/>
      <c r="N73" s="47">
        <f>+N71</f>
        <v>14948.992899999997</v>
      </c>
      <c r="O73" s="48" t="s">
        <v>327</v>
      </c>
    </row>
    <row r="74" spans="1:16" x14ac:dyDescent="0.15">
      <c r="A74" s="49"/>
      <c r="B74" s="83"/>
      <c r="C74" s="83"/>
      <c r="D74" s="83"/>
      <c r="E74" s="39"/>
      <c r="F74" s="40"/>
      <c r="G74" s="41"/>
      <c r="H74" s="42"/>
      <c r="I74" s="43"/>
      <c r="J74" s="46"/>
      <c r="K74" s="44"/>
      <c r="L74" s="46"/>
      <c r="M74" s="44"/>
      <c r="N74" s="47">
        <f>+G25</f>
        <v>15999.384</v>
      </c>
      <c r="O74" s="48" t="s">
        <v>328</v>
      </c>
    </row>
    <row r="75" spans="1:16" x14ac:dyDescent="0.15">
      <c r="A75" s="38" t="s">
        <v>294</v>
      </c>
      <c r="B75" s="96" t="s">
        <v>331</v>
      </c>
      <c r="C75" s="83"/>
      <c r="D75" s="83"/>
      <c r="E75" s="39" t="s">
        <v>45</v>
      </c>
      <c r="F75" s="40">
        <v>22693551.16</v>
      </c>
      <c r="G75" s="41" t="s">
        <v>46</v>
      </c>
      <c r="H75" s="42">
        <v>40841</v>
      </c>
      <c r="I75" s="43" t="s">
        <v>47</v>
      </c>
      <c r="J75" s="52">
        <f>SUM(L18:L19)</f>
        <v>10501.29</v>
      </c>
      <c r="K75" s="44"/>
      <c r="L75" s="46"/>
      <c r="M75" s="44"/>
      <c r="N75" s="47">
        <f>+G34+G37</f>
        <v>31995.440000000002</v>
      </c>
      <c r="O75" s="48" t="s">
        <v>329</v>
      </c>
    </row>
    <row r="76" spans="1:16" ht="11.25" customHeight="1" x14ac:dyDescent="0.15">
      <c r="A76" s="38"/>
      <c r="B76" s="83"/>
      <c r="C76" s="83"/>
      <c r="D76" s="83"/>
      <c r="E76" s="39"/>
      <c r="F76" s="40"/>
      <c r="G76" s="41"/>
      <c r="H76" s="42"/>
      <c r="I76" s="9"/>
      <c r="J76" s="52"/>
      <c r="K76" s="44"/>
      <c r="L76" s="46"/>
      <c r="M76" s="44"/>
      <c r="N76" s="47"/>
      <c r="O76" s="48"/>
    </row>
    <row r="77" spans="1:16" x14ac:dyDescent="0.15">
      <c r="A77" s="38" t="s">
        <v>49</v>
      </c>
      <c r="B77" s="83" t="s">
        <v>8</v>
      </c>
      <c r="C77" s="54" t="s">
        <v>87</v>
      </c>
      <c r="D77" s="54" t="s">
        <v>146</v>
      </c>
      <c r="E77" s="83" t="s">
        <v>51</v>
      </c>
      <c r="F77" s="39" t="s">
        <v>52</v>
      </c>
      <c r="G77" s="40" t="s">
        <v>15</v>
      </c>
      <c r="H77" s="42"/>
      <c r="I77" s="9"/>
      <c r="J77" s="52"/>
      <c r="K77" s="44"/>
      <c r="L77" s="46"/>
      <c r="M77" s="44"/>
      <c r="N77" s="36" t="s">
        <v>48</v>
      </c>
      <c r="O77" s="53">
        <f>SUM(N73:N76)</f>
        <v>62943.816899999998</v>
      </c>
    </row>
    <row r="78" spans="1:16" x14ac:dyDescent="0.15">
      <c r="A78" s="38" t="s">
        <v>294</v>
      </c>
      <c r="B78" s="43">
        <v>10501</v>
      </c>
      <c r="C78" s="57">
        <v>24.494399999999999</v>
      </c>
      <c r="D78" s="58">
        <f>+B78*C78</f>
        <v>257215.69439999998</v>
      </c>
      <c r="E78" s="58">
        <f>+D78*1%</f>
        <v>2572.1569439999998</v>
      </c>
      <c r="F78" s="58">
        <f>+E78*0.1</f>
        <v>257.21569440000002</v>
      </c>
      <c r="G78" s="59">
        <f>+E78+F78</f>
        <v>2829.3726383999997</v>
      </c>
      <c r="H78" s="42"/>
      <c r="I78" s="9"/>
      <c r="J78" s="52"/>
      <c r="K78" s="44"/>
      <c r="L78" s="46"/>
      <c r="M78" s="44"/>
      <c r="N78" s="46"/>
      <c r="O78" s="46">
        <f>+O72-O77</f>
        <v>0</v>
      </c>
    </row>
    <row r="79" spans="1:16" x14ac:dyDescent="0.15">
      <c r="A79" s="38"/>
      <c r="B79" s="83"/>
      <c r="C79" s="83"/>
      <c r="D79" s="83"/>
      <c r="E79" s="39"/>
      <c r="F79" s="40"/>
      <c r="G79" s="41"/>
      <c r="H79" s="42"/>
      <c r="I79" s="9"/>
      <c r="J79" s="52"/>
      <c r="K79" s="44"/>
      <c r="L79" s="46"/>
      <c r="M79" s="44"/>
      <c r="N79" s="46"/>
      <c r="O79" s="46"/>
    </row>
    <row r="80" spans="1:16" x14ac:dyDescent="0.15">
      <c r="A80" s="38"/>
      <c r="B80" s="83"/>
      <c r="C80" s="83"/>
      <c r="D80" s="83"/>
      <c r="E80" s="39"/>
      <c r="F80" s="40"/>
      <c r="G80" s="41"/>
      <c r="H80" s="42"/>
      <c r="I80" s="9"/>
      <c r="J80" s="52"/>
      <c r="K80" s="44"/>
      <c r="L80" s="46"/>
      <c r="M80" s="44"/>
      <c r="N80" s="55"/>
      <c r="O80" s="56"/>
    </row>
    <row r="81" spans="1:16" x14ac:dyDescent="0.15">
      <c r="A81" s="38"/>
      <c r="B81" s="83"/>
      <c r="C81" s="83"/>
      <c r="D81" s="83"/>
      <c r="E81" s="39"/>
      <c r="F81" s="40"/>
      <c r="G81" s="41"/>
      <c r="H81" s="42"/>
      <c r="I81" s="9"/>
      <c r="J81" s="52"/>
      <c r="K81" s="60"/>
      <c r="L81" s="9"/>
    </row>
    <row r="82" spans="1:16" s="3" customFormat="1" x14ac:dyDescent="0.15">
      <c r="A82" s="38"/>
      <c r="B82" s="83"/>
      <c r="C82" s="83"/>
      <c r="D82" s="83"/>
      <c r="E82" s="39"/>
      <c r="F82" s="40"/>
      <c r="G82" s="41"/>
      <c r="H82" s="42"/>
      <c r="I82" s="9"/>
      <c r="J82" s="52"/>
      <c r="K82" s="4"/>
      <c r="M82" s="5"/>
      <c r="P82" s="5"/>
    </row>
    <row r="83" spans="1:16" s="3" customFormat="1" x14ac:dyDescent="0.15">
      <c r="A83" s="38"/>
      <c r="B83" s="83"/>
      <c r="C83" s="83"/>
      <c r="D83" s="83"/>
      <c r="E83" s="39"/>
      <c r="F83" s="40"/>
      <c r="G83" s="41"/>
      <c r="H83" s="42"/>
      <c r="I83" s="9"/>
      <c r="J83" s="52"/>
      <c r="K83" s="4"/>
      <c r="M83" s="5"/>
      <c r="P83" s="5"/>
    </row>
    <row r="84" spans="1:16" s="3" customFormat="1" x14ac:dyDescent="0.15">
      <c r="A84" s="38"/>
      <c r="B84" s="83"/>
      <c r="C84" s="83"/>
      <c r="D84" s="83"/>
      <c r="E84" s="39"/>
      <c r="F84" s="40"/>
      <c r="G84" s="41"/>
      <c r="H84" s="42"/>
      <c r="I84" s="9"/>
      <c r="J84" s="52"/>
      <c r="K84" s="4"/>
      <c r="M84" s="5"/>
      <c r="P84" s="5"/>
    </row>
    <row r="85" spans="1:16" s="3" customFormat="1" x14ac:dyDescent="0.15">
      <c r="A85" s="6"/>
      <c r="B85" s="73"/>
      <c r="C85" s="9"/>
      <c r="D85" s="60"/>
      <c r="E85" s="60"/>
      <c r="F85" s="6"/>
      <c r="G85" s="9"/>
      <c r="H85" s="60"/>
      <c r="I85" s="9"/>
      <c r="J85" s="6"/>
      <c r="K85" s="4"/>
      <c r="M85" s="5"/>
      <c r="P85" s="5"/>
    </row>
    <row r="86" spans="1:16" s="3" customFormat="1" x14ac:dyDescent="0.15">
      <c r="A86" s="6"/>
      <c r="B86" s="73"/>
      <c r="C86" s="9"/>
      <c r="D86" s="72"/>
      <c r="E86" s="60"/>
      <c r="F86" s="6"/>
      <c r="G86" s="9"/>
      <c r="H86" s="60"/>
      <c r="I86" s="9"/>
      <c r="J86" s="6"/>
      <c r="K86" s="4"/>
      <c r="M86" s="5"/>
      <c r="P86" s="5"/>
    </row>
    <row r="87" spans="1:16" s="3" customFormat="1" x14ac:dyDescent="0.15">
      <c r="A87" s="6"/>
      <c r="B87" s="73"/>
      <c r="C87" s="9"/>
      <c r="D87" s="74"/>
      <c r="E87" s="60"/>
      <c r="F87" s="6"/>
      <c r="G87" s="9"/>
      <c r="H87" s="60"/>
      <c r="I87" s="9"/>
      <c r="J87" s="6"/>
      <c r="K87" s="4"/>
      <c r="M87" s="5"/>
      <c r="P87" s="5"/>
    </row>
    <row r="88" spans="1:16" s="3" customFormat="1" x14ac:dyDescent="0.15">
      <c r="A88" s="6"/>
      <c r="B88" s="73"/>
      <c r="C88" s="68"/>
      <c r="D88" s="72"/>
      <c r="E88" s="60"/>
      <c r="F88" s="6"/>
      <c r="G88" s="9"/>
      <c r="H88" s="60"/>
      <c r="I88" s="9"/>
      <c r="J88" s="6"/>
      <c r="K88" s="4"/>
      <c r="M88" s="5"/>
      <c r="P88" s="5"/>
    </row>
  </sheetData>
  <mergeCells count="7">
    <mergeCell ref="B73:D7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88"/>
  <sheetViews>
    <sheetView topLeftCell="E1" zoomScale="130" zoomScaleNormal="130" workbookViewId="0">
      <pane ySplit="6" topLeftCell="A19" activePane="bottomLeft" state="frozen"/>
      <selection pane="bottomLeft" activeCell="N73" sqref="N73:N7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4" width="11.375" style="84" customWidth="1"/>
    <col min="15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263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85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86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87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88"/>
      <c r="O6" s="15"/>
    </row>
    <row r="7" spans="1:15" x14ac:dyDescent="0.15">
      <c r="A7" s="16" t="s">
        <v>261</v>
      </c>
      <c r="B7" s="17"/>
      <c r="C7" s="18">
        <v>9829.4349000000075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89">
        <f>+C7</f>
        <v>9829.4349000000075</v>
      </c>
      <c r="O7" s="18">
        <f>+C72</f>
        <v>41772.723900000005</v>
      </c>
    </row>
    <row r="8" spans="1:15" x14ac:dyDescent="0.15">
      <c r="A8" s="16" t="s">
        <v>262</v>
      </c>
      <c r="B8" s="22"/>
      <c r="C8" s="21">
        <v>31943.288999999997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90">
        <f>+N7-I8-L8</f>
        <v>9829.4349000000075</v>
      </c>
      <c r="O8" s="21">
        <f t="shared" ref="O8:O9" si="0">O7+G8-I8-L8</f>
        <v>41772.723900000005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90">
        <f t="shared" ref="N9" si="1">+N8-I9-L9</f>
        <v>9829.4349000000075</v>
      </c>
      <c r="O9" s="21">
        <f t="shared" si="0"/>
        <v>41772.723900000005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264</v>
      </c>
      <c r="I10" s="21">
        <v>8044.65</v>
      </c>
      <c r="J10" s="27" t="s">
        <v>261</v>
      </c>
      <c r="K10" s="16"/>
      <c r="L10" s="21"/>
      <c r="M10" s="27"/>
      <c r="N10" s="90">
        <f t="shared" ref="N10:N71" si="2">+N9-I10-L10</f>
        <v>1784.7849000000078</v>
      </c>
      <c r="O10" s="21">
        <f t="shared" ref="O10:O71" si="3">O9+G10-I10-L10</f>
        <v>33728.073900000003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265</v>
      </c>
      <c r="I11" s="21">
        <v>1784.7850000000001</v>
      </c>
      <c r="J11" s="27" t="s">
        <v>261</v>
      </c>
      <c r="K11" s="16"/>
      <c r="L11" s="21"/>
      <c r="M11" s="16"/>
      <c r="N11" s="90">
        <f t="shared" ref="N11:N14" si="4">+N10-I11-L11</f>
        <v>-9.9999992244192981E-5</v>
      </c>
      <c r="O11" s="21">
        <f t="shared" ref="O11:O14" si="5">O10+G11-I11-L11</f>
        <v>31943.288900000003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265</v>
      </c>
      <c r="I12" s="21">
        <v>3036.2649999999999</v>
      </c>
      <c r="J12" s="16" t="s">
        <v>262</v>
      </c>
      <c r="K12" s="16"/>
      <c r="L12" s="21"/>
      <c r="M12" s="16"/>
      <c r="N12" s="90">
        <f>C8+N11-I12-L12</f>
        <v>28907.023900000004</v>
      </c>
      <c r="O12" s="21">
        <f t="shared" si="5"/>
        <v>28907.023900000004</v>
      </c>
    </row>
    <row r="13" spans="1:15" x14ac:dyDescent="0.15">
      <c r="A13" s="16"/>
      <c r="B13" s="22"/>
      <c r="C13" s="21"/>
      <c r="D13" s="26" t="s">
        <v>266</v>
      </c>
      <c r="E13" s="16" t="s">
        <v>289</v>
      </c>
      <c r="F13" s="25" t="s">
        <v>290</v>
      </c>
      <c r="G13" s="21">
        <v>15992</v>
      </c>
      <c r="H13" s="26" t="s">
        <v>266</v>
      </c>
      <c r="I13" s="21">
        <v>8089.91</v>
      </c>
      <c r="J13" s="16" t="s">
        <v>262</v>
      </c>
      <c r="K13" s="16"/>
      <c r="L13" s="21"/>
      <c r="M13" s="16"/>
      <c r="N13" s="90">
        <f t="shared" si="4"/>
        <v>20817.113900000004</v>
      </c>
      <c r="O13" s="21">
        <f t="shared" si="5"/>
        <v>36809.113899999997</v>
      </c>
    </row>
    <row r="14" spans="1:15" x14ac:dyDescent="0.15">
      <c r="A14" s="16"/>
      <c r="B14" s="22"/>
      <c r="C14" s="21"/>
      <c r="D14" s="26" t="s">
        <v>266</v>
      </c>
      <c r="E14" s="16" t="s">
        <v>289</v>
      </c>
      <c r="F14" s="25" t="s">
        <v>291</v>
      </c>
      <c r="G14" s="21">
        <v>15994</v>
      </c>
      <c r="H14" s="26" t="s">
        <v>266</v>
      </c>
      <c r="I14" s="21"/>
      <c r="J14" s="16"/>
      <c r="K14" s="16"/>
      <c r="L14" s="21"/>
      <c r="M14" s="16"/>
      <c r="N14" s="90">
        <f t="shared" si="4"/>
        <v>20817.113900000004</v>
      </c>
      <c r="O14" s="21">
        <f t="shared" si="5"/>
        <v>52803.113899999997</v>
      </c>
    </row>
    <row r="15" spans="1:15" x14ac:dyDescent="0.15">
      <c r="A15" s="16"/>
      <c r="B15" s="22"/>
      <c r="C15" s="21"/>
      <c r="D15" s="23"/>
      <c r="E15" s="16"/>
      <c r="F15" s="25"/>
      <c r="G15" s="21"/>
      <c r="H15" s="23" t="s">
        <v>267</v>
      </c>
      <c r="I15" s="21">
        <v>1478.1</v>
      </c>
      <c r="J15" s="16" t="s">
        <v>262</v>
      </c>
      <c r="K15" s="16"/>
      <c r="L15" s="21"/>
      <c r="M15" s="25"/>
      <c r="N15" s="90">
        <f t="shared" si="2"/>
        <v>19339.013900000005</v>
      </c>
      <c r="O15" s="21">
        <f t="shared" si="3"/>
        <v>51325.013899999998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268</v>
      </c>
      <c r="I16" s="21">
        <v>6236.89</v>
      </c>
      <c r="J16" s="16" t="s">
        <v>262</v>
      </c>
      <c r="K16" s="16"/>
      <c r="L16" s="21"/>
      <c r="M16" s="25"/>
      <c r="N16" s="90">
        <f t="shared" si="2"/>
        <v>13102.123900000006</v>
      </c>
      <c r="O16" s="21">
        <f t="shared" si="3"/>
        <v>45088.123899999999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269</v>
      </c>
      <c r="I17" s="21">
        <v>7981.43</v>
      </c>
      <c r="J17" s="16" t="s">
        <v>262</v>
      </c>
      <c r="K17" s="16"/>
      <c r="L17" s="21"/>
      <c r="M17" s="25"/>
      <c r="N17" s="90">
        <f t="shared" si="2"/>
        <v>5120.6939000000057</v>
      </c>
      <c r="O17" s="21">
        <f t="shared" si="3"/>
        <v>37106.693899999998</v>
      </c>
    </row>
    <row r="18" spans="1:15" x14ac:dyDescent="0.15">
      <c r="A18" s="16"/>
      <c r="B18" s="22"/>
      <c r="C18" s="21"/>
      <c r="D18" s="26" t="s">
        <v>270</v>
      </c>
      <c r="E18" s="16" t="s">
        <v>289</v>
      </c>
      <c r="F18" s="25" t="s">
        <v>292</v>
      </c>
      <c r="G18" s="21">
        <v>15970</v>
      </c>
      <c r="H18" s="26" t="s">
        <v>270</v>
      </c>
      <c r="I18" s="21">
        <v>4568.01</v>
      </c>
      <c r="J18" s="16" t="s">
        <v>262</v>
      </c>
      <c r="K18" s="16"/>
      <c r="L18" s="21"/>
      <c r="M18" s="25"/>
      <c r="N18" s="90">
        <f t="shared" si="2"/>
        <v>552.68390000000545</v>
      </c>
      <c r="O18" s="21">
        <f t="shared" si="3"/>
        <v>48508.683899999996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271</v>
      </c>
      <c r="I19" s="21">
        <v>552.68399999999997</v>
      </c>
      <c r="J19" s="16" t="s">
        <v>262</v>
      </c>
      <c r="K19" s="16"/>
      <c r="L19" s="21"/>
      <c r="M19" s="25"/>
      <c r="N19" s="90">
        <f t="shared" ref="N19:N22" si="6">+N18-I19-L19</f>
        <v>-9.9999994517929736E-5</v>
      </c>
      <c r="O19" s="21">
        <f t="shared" ref="O19:O22" si="7">O18+G19-I19-L19</f>
        <v>47955.999899999995</v>
      </c>
    </row>
    <row r="20" spans="1:15" x14ac:dyDescent="0.15">
      <c r="A20" s="16"/>
      <c r="B20" s="22"/>
      <c r="C20" s="21"/>
      <c r="D20" s="26"/>
      <c r="E20" s="16"/>
      <c r="F20" s="25"/>
      <c r="G20" s="21"/>
      <c r="H20" s="26" t="s">
        <v>271</v>
      </c>
      <c r="I20" s="21">
        <v>5353.2259999999997</v>
      </c>
      <c r="J20" s="25" t="s">
        <v>290</v>
      </c>
      <c r="K20" s="16"/>
      <c r="L20" s="21"/>
      <c r="M20" s="25"/>
      <c r="N20" s="90">
        <f>G13+N19-I20-L20</f>
        <v>10638.773900000007</v>
      </c>
      <c r="O20" s="21">
        <f t="shared" si="7"/>
        <v>42602.773899999993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272</v>
      </c>
      <c r="I21" s="21">
        <v>1298.05</v>
      </c>
      <c r="J21" s="25" t="s">
        <v>290</v>
      </c>
      <c r="K21" s="16"/>
      <c r="L21" s="21"/>
      <c r="M21" s="25"/>
      <c r="N21" s="90">
        <f t="shared" si="6"/>
        <v>9340.7239000000081</v>
      </c>
      <c r="O21" s="21">
        <f t="shared" si="7"/>
        <v>41304.72389999999</v>
      </c>
    </row>
    <row r="22" spans="1:15" x14ac:dyDescent="0.15">
      <c r="A22" s="16"/>
      <c r="B22" s="22"/>
      <c r="C22" s="21"/>
      <c r="D22" s="23" t="s">
        <v>273</v>
      </c>
      <c r="E22" s="16" t="s">
        <v>32</v>
      </c>
      <c r="F22" s="25" t="s">
        <v>294</v>
      </c>
      <c r="G22" s="21">
        <v>15972</v>
      </c>
      <c r="H22" s="23" t="s">
        <v>273</v>
      </c>
      <c r="I22" s="21">
        <v>1485.4</v>
      </c>
      <c r="J22" s="25" t="s">
        <v>290</v>
      </c>
      <c r="K22" s="16"/>
      <c r="L22" s="21"/>
      <c r="M22" s="16"/>
      <c r="N22" s="90">
        <f t="shared" si="6"/>
        <v>7855.3239000000085</v>
      </c>
      <c r="O22" s="21">
        <f t="shared" si="7"/>
        <v>55791.323899999988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3" t="s">
        <v>274</v>
      </c>
      <c r="I23" s="21">
        <v>4416.72</v>
      </c>
      <c r="J23" s="25" t="s">
        <v>290</v>
      </c>
      <c r="K23" s="16" t="s">
        <v>297</v>
      </c>
      <c r="L23" s="21">
        <v>3438.6039999999998</v>
      </c>
      <c r="M23" s="25" t="s">
        <v>290</v>
      </c>
      <c r="N23" s="90">
        <f t="shared" si="2"/>
        <v>-9.9999991562071955E-5</v>
      </c>
      <c r="O23" s="21">
        <f t="shared" si="3"/>
        <v>47935.999899999988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274</v>
      </c>
      <c r="I24" s="21"/>
      <c r="J24" s="16"/>
      <c r="K24" s="16" t="s">
        <v>297</v>
      </c>
      <c r="L24" s="21">
        <v>14561.396000000001</v>
      </c>
      <c r="M24" s="25" t="s">
        <v>291</v>
      </c>
      <c r="N24" s="90">
        <f>G14+N23-I24-L24</f>
        <v>1432.6039000000073</v>
      </c>
      <c r="O24" s="21">
        <f t="shared" ref="O24:O29" si="8">O23+G24-I24-L24</f>
        <v>33374.603899999987</v>
      </c>
    </row>
    <row r="25" spans="1:15" x14ac:dyDescent="0.15">
      <c r="A25" s="16"/>
      <c r="B25" s="22"/>
      <c r="C25" s="21"/>
      <c r="D25" s="23"/>
      <c r="E25" s="16"/>
      <c r="F25" s="25"/>
      <c r="G25" s="21"/>
      <c r="H25" s="23" t="s">
        <v>275</v>
      </c>
      <c r="I25" s="21">
        <v>1432.604</v>
      </c>
      <c r="J25" s="25" t="s">
        <v>291</v>
      </c>
      <c r="K25" s="16"/>
      <c r="L25" s="21"/>
      <c r="M25" s="16"/>
      <c r="N25" s="90">
        <f t="shared" ref="N25:N29" si="9">+N24-I25-L25</f>
        <v>-9.9999992698940332E-5</v>
      </c>
      <c r="O25" s="21">
        <f t="shared" si="8"/>
        <v>31941.999899999988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275</v>
      </c>
      <c r="I26" s="21">
        <v>5113.9759999999997</v>
      </c>
      <c r="J26" s="25" t="s">
        <v>292</v>
      </c>
      <c r="K26" s="16"/>
      <c r="L26" s="21"/>
      <c r="M26" s="16"/>
      <c r="N26" s="90">
        <f>G18+N25-I26-L26</f>
        <v>10856.023900000007</v>
      </c>
      <c r="O26" s="21">
        <f t="shared" ref="O26:O28" si="10">O25+G26-I26-L26</f>
        <v>26828.023899999989</v>
      </c>
    </row>
    <row r="27" spans="1:15" x14ac:dyDescent="0.15">
      <c r="A27" s="16"/>
      <c r="B27" s="22"/>
      <c r="C27" s="21"/>
      <c r="D27" s="23" t="s">
        <v>276</v>
      </c>
      <c r="E27" s="16" t="s">
        <v>295</v>
      </c>
      <c r="F27" s="25" t="s">
        <v>296</v>
      </c>
      <c r="G27" s="21">
        <v>15969.784</v>
      </c>
      <c r="H27" s="23" t="s">
        <v>276</v>
      </c>
      <c r="I27" s="21">
        <v>5753.25</v>
      </c>
      <c r="J27" s="25" t="s">
        <v>292</v>
      </c>
      <c r="K27" s="16"/>
      <c r="L27" s="21"/>
      <c r="M27" s="27"/>
      <c r="N27" s="90">
        <f t="shared" ref="N27:N28" si="11">+N26-I27-L27</f>
        <v>5102.7739000000074</v>
      </c>
      <c r="O27" s="21">
        <f t="shared" si="10"/>
        <v>37044.557899999985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3" t="s">
        <v>277</v>
      </c>
      <c r="I28" s="21">
        <v>4824.9799999999996</v>
      </c>
      <c r="J28" s="25" t="s">
        <v>292</v>
      </c>
      <c r="K28" s="16"/>
      <c r="L28" s="21"/>
      <c r="M28" s="27"/>
      <c r="N28" s="90">
        <f t="shared" si="11"/>
        <v>277.79390000000785</v>
      </c>
      <c r="O28" s="21">
        <f t="shared" si="10"/>
        <v>32219.577899999986</v>
      </c>
    </row>
    <row r="29" spans="1:15" x14ac:dyDescent="0.15">
      <c r="A29" s="16"/>
      <c r="B29" s="22"/>
      <c r="C29" s="21"/>
      <c r="D29" s="26"/>
      <c r="E29" s="16"/>
      <c r="F29" s="25"/>
      <c r="G29" s="21"/>
      <c r="H29" s="26" t="s">
        <v>278</v>
      </c>
      <c r="I29" s="21">
        <v>277.79399999999998</v>
      </c>
      <c r="J29" s="25" t="s">
        <v>292</v>
      </c>
      <c r="K29" s="16"/>
      <c r="L29" s="21"/>
      <c r="M29" s="27"/>
      <c r="N29" s="90">
        <f t="shared" si="9"/>
        <v>-9.9999992130506143E-5</v>
      </c>
      <c r="O29" s="21">
        <f t="shared" si="8"/>
        <v>31941.783899999984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278</v>
      </c>
      <c r="I30" s="21">
        <v>1112.1959999999999</v>
      </c>
      <c r="J30" s="25" t="s">
        <v>294</v>
      </c>
      <c r="K30" s="16"/>
      <c r="L30" s="21"/>
      <c r="M30" s="27"/>
      <c r="N30" s="90">
        <f>G22+N29-I30-L30</f>
        <v>14859.803900000008</v>
      </c>
      <c r="O30" s="21">
        <f t="shared" ref="O30:O33" si="12">O29+G30-I30-L30</f>
        <v>30829.587899999984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279</v>
      </c>
      <c r="I31" s="21">
        <v>4151.59</v>
      </c>
      <c r="J31" s="25" t="s">
        <v>294</v>
      </c>
      <c r="K31" s="16"/>
      <c r="L31" s="21"/>
      <c r="M31" s="27"/>
      <c r="N31" s="90">
        <f t="shared" ref="N31:N33" si="13">+N30-I31-L31</f>
        <v>10708.213900000008</v>
      </c>
      <c r="O31" s="21">
        <f t="shared" si="12"/>
        <v>26677.997899999984</v>
      </c>
    </row>
    <row r="32" spans="1:15" x14ac:dyDescent="0.15">
      <c r="A32" s="16"/>
      <c r="B32" s="22"/>
      <c r="C32" s="21"/>
      <c r="D32" s="23" t="s">
        <v>280</v>
      </c>
      <c r="E32" s="16" t="s">
        <v>295</v>
      </c>
      <c r="F32" s="25" t="s">
        <v>296</v>
      </c>
      <c r="G32" s="21">
        <v>15935.102999999999</v>
      </c>
      <c r="H32" s="23" t="s">
        <v>280</v>
      </c>
      <c r="I32" s="21">
        <v>4144.3599999999997</v>
      </c>
      <c r="J32" s="25" t="s">
        <v>294</v>
      </c>
      <c r="K32" s="16"/>
      <c r="L32" s="21"/>
      <c r="M32" s="27"/>
      <c r="N32" s="90">
        <f t="shared" si="13"/>
        <v>6563.8539000000083</v>
      </c>
      <c r="O32" s="21">
        <f t="shared" si="12"/>
        <v>38468.740899999983</v>
      </c>
    </row>
    <row r="33" spans="1:15" x14ac:dyDescent="0.15">
      <c r="A33" s="16"/>
      <c r="B33" s="22"/>
      <c r="C33" s="21"/>
      <c r="D33" s="26"/>
      <c r="E33" s="16"/>
      <c r="F33" s="25"/>
      <c r="G33" s="21"/>
      <c r="H33" s="26" t="s">
        <v>281</v>
      </c>
      <c r="I33" s="21">
        <v>5252.13</v>
      </c>
      <c r="J33" s="25" t="s">
        <v>294</v>
      </c>
      <c r="K33" s="16"/>
      <c r="L33" s="21"/>
      <c r="M33" s="27"/>
      <c r="N33" s="90">
        <f t="shared" si="13"/>
        <v>1311.7239000000081</v>
      </c>
      <c r="O33" s="21">
        <f t="shared" si="12"/>
        <v>33216.610899999985</v>
      </c>
    </row>
    <row r="34" spans="1:15" x14ac:dyDescent="0.15">
      <c r="A34" s="16"/>
      <c r="B34" s="22"/>
      <c r="C34" s="21"/>
      <c r="D34" s="26" t="s">
        <v>282</v>
      </c>
      <c r="E34" s="16" t="s">
        <v>295</v>
      </c>
      <c r="F34" s="25" t="s">
        <v>296</v>
      </c>
      <c r="G34" s="21">
        <v>16013.486999999999</v>
      </c>
      <c r="H34" s="26" t="s">
        <v>282</v>
      </c>
      <c r="I34" s="21">
        <v>1311.7239999999999</v>
      </c>
      <c r="J34" s="25" t="s">
        <v>294</v>
      </c>
      <c r="K34" s="16"/>
      <c r="L34" s="21"/>
      <c r="M34" s="27"/>
      <c r="N34" s="90">
        <f t="shared" ref="N34:N39" si="14">+N33-I34-L34</f>
        <v>-9.999999178944563E-5</v>
      </c>
      <c r="O34" s="21">
        <f t="shared" ref="O34:O39" si="15">O33+G34-I34-L34</f>
        <v>47918.373899999984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6" t="s">
        <v>282</v>
      </c>
      <c r="I35" s="21">
        <v>934.726</v>
      </c>
      <c r="J35" s="25" t="s">
        <v>296</v>
      </c>
      <c r="K35" s="16"/>
      <c r="L35" s="21"/>
      <c r="M35" s="27"/>
      <c r="N35" s="90">
        <f>G27+G32+G34+N34-I35-L35</f>
        <v>46983.647900000004</v>
      </c>
      <c r="O35" s="21">
        <f t="shared" si="15"/>
        <v>46983.647899999982</v>
      </c>
    </row>
    <row r="36" spans="1:15" x14ac:dyDescent="0.15">
      <c r="A36" s="16"/>
      <c r="B36" s="22"/>
      <c r="C36" s="21"/>
      <c r="D36" s="23"/>
      <c r="E36" s="16"/>
      <c r="F36" s="25"/>
      <c r="G36" s="21"/>
      <c r="H36" s="23" t="s">
        <v>283</v>
      </c>
      <c r="I36" s="21">
        <v>8658.75</v>
      </c>
      <c r="J36" s="25" t="s">
        <v>296</v>
      </c>
      <c r="K36" s="16"/>
      <c r="L36" s="21"/>
      <c r="M36" s="27"/>
      <c r="N36" s="90">
        <f t="shared" si="14"/>
        <v>38324.897900000004</v>
      </c>
      <c r="O36" s="21">
        <f t="shared" si="15"/>
        <v>38324.897899999982</v>
      </c>
    </row>
    <row r="37" spans="1:15" x14ac:dyDescent="0.15">
      <c r="A37" s="16"/>
      <c r="B37" s="22"/>
      <c r="C37" s="21"/>
      <c r="D37" s="23"/>
      <c r="E37" s="16"/>
      <c r="F37" s="25"/>
      <c r="G37" s="21"/>
      <c r="H37" s="23" t="s">
        <v>284</v>
      </c>
      <c r="I37" s="21">
        <v>6855.79</v>
      </c>
      <c r="J37" s="25" t="s">
        <v>296</v>
      </c>
      <c r="K37" s="16" t="s">
        <v>299</v>
      </c>
      <c r="L37" s="21">
        <v>4613.99</v>
      </c>
      <c r="M37" s="27" t="s">
        <v>296</v>
      </c>
      <c r="N37" s="90">
        <f t="shared" si="14"/>
        <v>26855.117900000005</v>
      </c>
      <c r="O37" s="21">
        <f t="shared" si="15"/>
        <v>26855.117899999983</v>
      </c>
    </row>
    <row r="38" spans="1:15" x14ac:dyDescent="0.15">
      <c r="A38" s="16"/>
      <c r="B38" s="22"/>
      <c r="C38" s="21"/>
      <c r="D38" s="23" t="s">
        <v>288</v>
      </c>
      <c r="E38" s="16" t="s">
        <v>32</v>
      </c>
      <c r="F38" s="25" t="s">
        <v>294</v>
      </c>
      <c r="G38" s="21">
        <v>31931.455999999998</v>
      </c>
      <c r="H38" s="23" t="s">
        <v>288</v>
      </c>
      <c r="I38" s="21"/>
      <c r="J38" s="25"/>
      <c r="K38" s="16"/>
      <c r="L38" s="21"/>
      <c r="M38" s="27"/>
      <c r="N38" s="90">
        <f t="shared" si="14"/>
        <v>26855.117900000005</v>
      </c>
      <c r="O38" s="21">
        <f t="shared" si="15"/>
        <v>58786.573899999981</v>
      </c>
    </row>
    <row r="39" spans="1:15" x14ac:dyDescent="0.15">
      <c r="A39" s="16"/>
      <c r="B39" s="22"/>
      <c r="C39" s="21"/>
      <c r="D39" s="26"/>
      <c r="E39" s="16"/>
      <c r="F39" s="28"/>
      <c r="G39" s="21"/>
      <c r="H39" s="23" t="s">
        <v>285</v>
      </c>
      <c r="I39" s="21">
        <v>752.38</v>
      </c>
      <c r="J39" s="25" t="s">
        <v>296</v>
      </c>
      <c r="K39" s="16" t="s">
        <v>299</v>
      </c>
      <c r="L39" s="21">
        <v>754.38</v>
      </c>
      <c r="M39" s="27" t="s">
        <v>296</v>
      </c>
      <c r="N39" s="90">
        <f t="shared" si="14"/>
        <v>25348.357900000003</v>
      </c>
      <c r="O39" s="21">
        <f t="shared" si="15"/>
        <v>57279.813899999986</v>
      </c>
    </row>
    <row r="40" spans="1:15" x14ac:dyDescent="0.15">
      <c r="A40" s="16"/>
      <c r="B40" s="22"/>
      <c r="C40" s="21"/>
      <c r="D40" s="26"/>
      <c r="E40" s="16"/>
      <c r="F40" s="25"/>
      <c r="G40" s="21"/>
      <c r="H40" s="23" t="s">
        <v>286</v>
      </c>
      <c r="I40" s="21">
        <v>5519.47</v>
      </c>
      <c r="J40" s="25" t="s">
        <v>296</v>
      </c>
      <c r="K40" s="16"/>
      <c r="L40" s="21"/>
      <c r="M40" s="27"/>
      <c r="N40" s="90">
        <f t="shared" si="2"/>
        <v>19828.887900000002</v>
      </c>
      <c r="O40" s="21">
        <f t="shared" si="3"/>
        <v>51760.343899999985</v>
      </c>
    </row>
    <row r="41" spans="1:15" x14ac:dyDescent="0.15">
      <c r="A41" s="16"/>
      <c r="B41" s="22"/>
      <c r="C41" s="21"/>
      <c r="D41" s="26"/>
      <c r="E41" s="16"/>
      <c r="F41" s="25"/>
      <c r="G41" s="21"/>
      <c r="H41" s="26" t="s">
        <v>287</v>
      </c>
      <c r="I41" s="21">
        <v>1401.99</v>
      </c>
      <c r="J41" s="25" t="s">
        <v>296</v>
      </c>
      <c r="K41" s="16"/>
      <c r="L41" s="21"/>
      <c r="M41" s="27"/>
      <c r="N41" s="90">
        <f t="shared" si="2"/>
        <v>18426.8979</v>
      </c>
      <c r="O41" s="21">
        <f t="shared" si="3"/>
        <v>50358.353899999987</v>
      </c>
    </row>
    <row r="42" spans="1:15" hidden="1" x14ac:dyDescent="0.15">
      <c r="A42" s="16"/>
      <c r="B42" s="22"/>
      <c r="C42" s="21"/>
      <c r="D42" s="26"/>
      <c r="E42" s="16"/>
      <c r="F42" s="25"/>
      <c r="G42" s="21"/>
      <c r="H42" s="26"/>
      <c r="I42" s="21"/>
      <c r="J42" s="25"/>
      <c r="K42" s="16"/>
      <c r="L42" s="21"/>
      <c r="M42" s="27"/>
      <c r="N42" s="90">
        <f t="shared" si="2"/>
        <v>18426.8979</v>
      </c>
      <c r="O42" s="21">
        <f t="shared" si="3"/>
        <v>50358.353899999987</v>
      </c>
    </row>
    <row r="43" spans="1:15" hidden="1" x14ac:dyDescent="0.15">
      <c r="A43" s="16"/>
      <c r="B43" s="22"/>
      <c r="C43" s="21"/>
      <c r="D43" s="26"/>
      <c r="E43" s="16"/>
      <c r="F43" s="25"/>
      <c r="G43" s="21"/>
      <c r="H43" s="26"/>
      <c r="I43" s="21"/>
      <c r="J43" s="25"/>
      <c r="K43" s="16"/>
      <c r="L43" s="21"/>
      <c r="M43" s="16"/>
      <c r="N43" s="90">
        <f t="shared" si="2"/>
        <v>18426.8979</v>
      </c>
      <c r="O43" s="21">
        <f t="shared" si="3"/>
        <v>50358.353899999987</v>
      </c>
    </row>
    <row r="44" spans="1:15" hidden="1" x14ac:dyDescent="0.15">
      <c r="A44" s="16"/>
      <c r="B44" s="22"/>
      <c r="C44" s="21"/>
      <c r="D44" s="26"/>
      <c r="E44" s="16"/>
      <c r="F44" s="25"/>
      <c r="G44" s="21"/>
      <c r="H44" s="26"/>
      <c r="I44" s="21"/>
      <c r="J44" s="25"/>
      <c r="K44" s="16"/>
      <c r="L44" s="21"/>
      <c r="M44" s="27"/>
      <c r="N44" s="90">
        <f t="shared" si="2"/>
        <v>18426.8979</v>
      </c>
      <c r="O44" s="21">
        <f t="shared" si="3"/>
        <v>50358.353899999987</v>
      </c>
    </row>
    <row r="45" spans="1:15" hidden="1" x14ac:dyDescent="0.15">
      <c r="A45" s="16"/>
      <c r="B45" s="22"/>
      <c r="C45" s="21"/>
      <c r="D45" s="23"/>
      <c r="E45" s="16"/>
      <c r="F45" s="28"/>
      <c r="G45" s="21"/>
      <c r="H45" s="26"/>
      <c r="I45" s="21"/>
      <c r="J45" s="25"/>
      <c r="K45" s="16"/>
      <c r="L45" s="21"/>
      <c r="M45" s="29"/>
      <c r="N45" s="90">
        <f t="shared" si="2"/>
        <v>18426.8979</v>
      </c>
      <c r="O45" s="21">
        <f t="shared" si="3"/>
        <v>50358.353899999987</v>
      </c>
    </row>
    <row r="46" spans="1:15" hidden="1" x14ac:dyDescent="0.15">
      <c r="A46" s="16"/>
      <c r="B46" s="22"/>
      <c r="C46" s="21"/>
      <c r="D46" s="23"/>
      <c r="E46" s="16"/>
      <c r="F46" s="28"/>
      <c r="G46" s="21"/>
      <c r="H46" s="23"/>
      <c r="I46" s="21"/>
      <c r="J46" s="25"/>
      <c r="K46" s="16"/>
      <c r="L46" s="21"/>
      <c r="M46" s="29"/>
      <c r="N46" s="90">
        <f t="shared" si="2"/>
        <v>18426.8979</v>
      </c>
      <c r="O46" s="21">
        <f t="shared" si="3"/>
        <v>50358.353899999987</v>
      </c>
    </row>
    <row r="47" spans="1:15" hidden="1" x14ac:dyDescent="0.15">
      <c r="A47" s="16"/>
      <c r="B47" s="22"/>
      <c r="C47" s="21"/>
      <c r="D47" s="23"/>
      <c r="E47" s="16"/>
      <c r="F47" s="28"/>
      <c r="G47" s="21"/>
      <c r="H47" s="23"/>
      <c r="I47" s="21"/>
      <c r="J47" s="25"/>
      <c r="K47" s="16"/>
      <c r="L47" s="21"/>
      <c r="M47" s="29"/>
      <c r="N47" s="90">
        <f t="shared" si="2"/>
        <v>18426.8979</v>
      </c>
      <c r="O47" s="21">
        <f t="shared" si="3"/>
        <v>50358.353899999987</v>
      </c>
    </row>
    <row r="48" spans="1:15" hidden="1" x14ac:dyDescent="0.15">
      <c r="A48" s="16"/>
      <c r="B48" s="22"/>
      <c r="C48" s="21"/>
      <c r="D48" s="26"/>
      <c r="E48" s="16"/>
      <c r="F48" s="27"/>
      <c r="G48" s="21"/>
      <c r="H48" s="26"/>
      <c r="I48" s="21"/>
      <c r="J48" s="16"/>
      <c r="K48" s="16"/>
      <c r="L48" s="21"/>
      <c r="M48" s="29"/>
      <c r="N48" s="90">
        <f t="shared" si="2"/>
        <v>18426.8979</v>
      </c>
      <c r="O48" s="21">
        <f t="shared" si="3"/>
        <v>50358.353899999987</v>
      </c>
    </row>
    <row r="49" spans="1:15" hidden="1" x14ac:dyDescent="0.15">
      <c r="A49" s="16"/>
      <c r="B49" s="22"/>
      <c r="C49" s="21"/>
      <c r="D49" s="23"/>
      <c r="E49" s="16"/>
      <c r="F49" s="25"/>
      <c r="G49" s="21"/>
      <c r="H49" s="23"/>
      <c r="I49" s="21"/>
      <c r="J49" s="16"/>
      <c r="K49" s="16"/>
      <c r="L49" s="21"/>
      <c r="M49" s="27"/>
      <c r="N49" s="90">
        <f t="shared" si="2"/>
        <v>18426.8979</v>
      </c>
      <c r="O49" s="21">
        <f t="shared" si="3"/>
        <v>50358.353899999987</v>
      </c>
    </row>
    <row r="50" spans="1:15" hidden="1" x14ac:dyDescent="0.15">
      <c r="A50" s="16"/>
      <c r="B50" s="22"/>
      <c r="C50" s="21"/>
      <c r="D50" s="23"/>
      <c r="E50" s="16"/>
      <c r="F50" s="27"/>
      <c r="G50" s="21"/>
      <c r="H50" s="23"/>
      <c r="I50" s="21"/>
      <c r="J50" s="16"/>
      <c r="K50" s="16"/>
      <c r="L50" s="21"/>
      <c r="M50" s="29"/>
      <c r="N50" s="90">
        <f t="shared" si="2"/>
        <v>18426.8979</v>
      </c>
      <c r="O50" s="21">
        <f t="shared" si="3"/>
        <v>50358.353899999987</v>
      </c>
    </row>
    <row r="51" spans="1:15" hidden="1" x14ac:dyDescent="0.15">
      <c r="A51" s="16"/>
      <c r="B51" s="22"/>
      <c r="C51" s="21"/>
      <c r="D51" s="26"/>
      <c r="E51" s="16"/>
      <c r="F51" s="27"/>
      <c r="G51" s="21"/>
      <c r="H51" s="23"/>
      <c r="I51" s="21"/>
      <c r="J51" s="16"/>
      <c r="K51" s="16"/>
      <c r="L51" s="21"/>
      <c r="M51" s="27"/>
      <c r="N51" s="90">
        <f t="shared" si="2"/>
        <v>18426.8979</v>
      </c>
      <c r="O51" s="21">
        <f t="shared" si="3"/>
        <v>50358.353899999987</v>
      </c>
    </row>
    <row r="52" spans="1:15" hidden="1" x14ac:dyDescent="0.15">
      <c r="A52" s="16"/>
      <c r="B52" s="22"/>
      <c r="C52" s="21"/>
      <c r="D52" s="23"/>
      <c r="E52" s="16"/>
      <c r="F52" s="25"/>
      <c r="G52" s="21"/>
      <c r="H52" s="23"/>
      <c r="I52" s="21"/>
      <c r="J52" s="16"/>
      <c r="K52" s="16"/>
      <c r="L52" s="21"/>
      <c r="M52" s="27"/>
      <c r="N52" s="90">
        <f t="shared" si="2"/>
        <v>18426.8979</v>
      </c>
      <c r="O52" s="21">
        <f t="shared" si="3"/>
        <v>50358.353899999987</v>
      </c>
    </row>
    <row r="53" spans="1:15" hidden="1" x14ac:dyDescent="0.15">
      <c r="A53" s="16"/>
      <c r="B53" s="22"/>
      <c r="C53" s="21"/>
      <c r="D53" s="23"/>
      <c r="E53" s="16"/>
      <c r="F53" s="28"/>
      <c r="G53" s="21"/>
      <c r="H53" s="26"/>
      <c r="I53" s="21"/>
      <c r="J53" s="16"/>
      <c r="K53" s="16"/>
      <c r="L53" s="21"/>
      <c r="M53" s="16"/>
      <c r="N53" s="90">
        <f t="shared" si="2"/>
        <v>18426.8979</v>
      </c>
      <c r="O53" s="21">
        <f t="shared" si="3"/>
        <v>50358.353899999987</v>
      </c>
    </row>
    <row r="54" spans="1:15" hidden="1" x14ac:dyDescent="0.15">
      <c r="A54" s="16"/>
      <c r="B54" s="22"/>
      <c r="C54" s="21"/>
      <c r="D54" s="26"/>
      <c r="E54" s="16"/>
      <c r="F54" s="28"/>
      <c r="G54" s="21"/>
      <c r="H54" s="26"/>
      <c r="I54" s="21"/>
      <c r="J54" s="16"/>
      <c r="K54" s="16"/>
      <c r="L54" s="21"/>
      <c r="M54" s="16"/>
      <c r="N54" s="90">
        <f t="shared" si="2"/>
        <v>18426.8979</v>
      </c>
      <c r="O54" s="21">
        <f t="shared" si="3"/>
        <v>50358.353899999987</v>
      </c>
    </row>
    <row r="55" spans="1:15" hidden="1" x14ac:dyDescent="0.15">
      <c r="A55" s="16"/>
      <c r="B55" s="22"/>
      <c r="C55" s="21"/>
      <c r="D55" s="23"/>
      <c r="E55" s="16"/>
      <c r="F55" s="28"/>
      <c r="G55" s="21"/>
      <c r="H55" s="23"/>
      <c r="I55" s="21"/>
      <c r="J55" s="27"/>
      <c r="K55" s="16"/>
      <c r="L55" s="21"/>
      <c r="M55" s="16"/>
      <c r="N55" s="90">
        <f t="shared" si="2"/>
        <v>18426.8979</v>
      </c>
      <c r="O55" s="21">
        <f t="shared" si="3"/>
        <v>50358.353899999987</v>
      </c>
    </row>
    <row r="56" spans="1:15" hidden="1" x14ac:dyDescent="0.15">
      <c r="A56" s="16"/>
      <c r="B56" s="22"/>
      <c r="C56" s="21"/>
      <c r="D56" s="23"/>
      <c r="E56" s="16"/>
      <c r="F56" s="27"/>
      <c r="G56" s="21"/>
      <c r="H56" s="26"/>
      <c r="I56" s="21"/>
      <c r="J56" s="27"/>
      <c r="K56" s="16"/>
      <c r="L56" s="21"/>
      <c r="M56" s="16"/>
      <c r="N56" s="90">
        <f t="shared" si="2"/>
        <v>18426.8979</v>
      </c>
      <c r="O56" s="21">
        <f t="shared" si="3"/>
        <v>50358.353899999987</v>
      </c>
    </row>
    <row r="57" spans="1:15" hidden="1" x14ac:dyDescent="0.15">
      <c r="A57" s="16"/>
      <c r="B57" s="22"/>
      <c r="C57" s="21"/>
      <c r="D57" s="23"/>
      <c r="E57" s="16"/>
      <c r="F57" s="27"/>
      <c r="G57" s="21"/>
      <c r="H57" s="26"/>
      <c r="I57" s="21"/>
      <c r="J57" s="27"/>
      <c r="K57" s="16"/>
      <c r="L57" s="21"/>
      <c r="M57" s="16"/>
      <c r="N57" s="90">
        <f t="shared" si="2"/>
        <v>18426.8979</v>
      </c>
      <c r="O57" s="21">
        <f t="shared" si="3"/>
        <v>50358.353899999987</v>
      </c>
    </row>
    <row r="58" spans="1:15" hidden="1" x14ac:dyDescent="0.15">
      <c r="A58" s="16"/>
      <c r="B58" s="22"/>
      <c r="C58" s="21"/>
      <c r="D58" s="23"/>
      <c r="E58" s="16"/>
      <c r="F58" s="27"/>
      <c r="G58" s="21"/>
      <c r="H58" s="26"/>
      <c r="I58" s="21"/>
      <c r="J58" s="16"/>
      <c r="K58" s="16"/>
      <c r="L58" s="21"/>
      <c r="M58" s="16"/>
      <c r="N58" s="90">
        <f t="shared" si="2"/>
        <v>18426.8979</v>
      </c>
      <c r="O58" s="21">
        <f t="shared" si="3"/>
        <v>50358.353899999987</v>
      </c>
    </row>
    <row r="59" spans="1:15" hidden="1" x14ac:dyDescent="0.15">
      <c r="A59" s="16"/>
      <c r="B59" s="22"/>
      <c r="C59" s="21"/>
      <c r="D59" s="23"/>
      <c r="E59" s="16"/>
      <c r="F59" s="27"/>
      <c r="G59" s="21"/>
      <c r="H59" s="26"/>
      <c r="I59" s="21"/>
      <c r="J59" s="27"/>
      <c r="K59" s="16"/>
      <c r="L59" s="21"/>
      <c r="M59" s="27"/>
      <c r="N59" s="90">
        <f t="shared" si="2"/>
        <v>18426.8979</v>
      </c>
      <c r="O59" s="21">
        <f t="shared" si="3"/>
        <v>50358.353899999987</v>
      </c>
    </row>
    <row r="60" spans="1:15" hidden="1" x14ac:dyDescent="0.15">
      <c r="A60" s="16"/>
      <c r="B60" s="22"/>
      <c r="C60" s="21"/>
      <c r="D60" s="23"/>
      <c r="E60" s="16"/>
      <c r="F60" s="28"/>
      <c r="G60" s="21"/>
      <c r="H60" s="23"/>
      <c r="I60" s="21"/>
      <c r="J60" s="27"/>
      <c r="K60" s="16"/>
      <c r="L60" s="21"/>
      <c r="M60" s="27"/>
      <c r="N60" s="90">
        <f t="shared" si="2"/>
        <v>18426.8979</v>
      </c>
      <c r="O60" s="21">
        <f t="shared" si="3"/>
        <v>50358.353899999987</v>
      </c>
    </row>
    <row r="61" spans="1:15" hidden="1" x14ac:dyDescent="0.15">
      <c r="A61" s="16"/>
      <c r="B61" s="22"/>
      <c r="C61" s="21"/>
      <c r="D61" s="23"/>
      <c r="E61" s="16"/>
      <c r="F61" s="28"/>
      <c r="G61" s="21"/>
      <c r="H61" s="23"/>
      <c r="I61" s="21"/>
      <c r="J61" s="27"/>
      <c r="K61" s="16"/>
      <c r="L61" s="21"/>
      <c r="M61" s="27"/>
      <c r="N61" s="90">
        <f t="shared" si="2"/>
        <v>18426.8979</v>
      </c>
      <c r="O61" s="21">
        <f t="shared" si="3"/>
        <v>50358.353899999987</v>
      </c>
    </row>
    <row r="62" spans="1:15" hidden="1" x14ac:dyDescent="0.15">
      <c r="A62" s="16"/>
      <c r="B62" s="22"/>
      <c r="C62" s="21"/>
      <c r="D62" s="23"/>
      <c r="E62" s="16"/>
      <c r="F62" s="27"/>
      <c r="G62" s="21"/>
      <c r="H62" s="23"/>
      <c r="I62" s="21"/>
      <c r="J62" s="27"/>
      <c r="K62" s="16"/>
      <c r="L62" s="21"/>
      <c r="M62" s="27"/>
      <c r="N62" s="90">
        <f t="shared" si="2"/>
        <v>18426.8979</v>
      </c>
      <c r="O62" s="21">
        <f t="shared" si="3"/>
        <v>50358.353899999987</v>
      </c>
    </row>
    <row r="63" spans="1:15" hidden="1" x14ac:dyDescent="0.15">
      <c r="A63" s="16"/>
      <c r="B63" s="22"/>
      <c r="C63" s="21"/>
      <c r="D63" s="23"/>
      <c r="E63" s="16"/>
      <c r="F63" s="27"/>
      <c r="G63" s="21"/>
      <c r="H63" s="23"/>
      <c r="I63" s="21"/>
      <c r="J63" s="27"/>
      <c r="K63" s="16"/>
      <c r="L63" s="21"/>
      <c r="M63" s="27"/>
      <c r="N63" s="90">
        <f t="shared" si="2"/>
        <v>18426.8979</v>
      </c>
      <c r="O63" s="21">
        <f t="shared" si="3"/>
        <v>50358.353899999987</v>
      </c>
    </row>
    <row r="64" spans="1:15" hidden="1" x14ac:dyDescent="0.15">
      <c r="A64" s="16"/>
      <c r="B64" s="16"/>
      <c r="C64" s="21"/>
      <c r="D64" s="26"/>
      <c r="E64" s="16"/>
      <c r="F64" s="25"/>
      <c r="G64" s="21"/>
      <c r="H64" s="26"/>
      <c r="I64" s="21"/>
      <c r="J64" s="25"/>
      <c r="K64" s="16"/>
      <c r="L64" s="21"/>
      <c r="M64" s="25"/>
      <c r="N64" s="90">
        <f t="shared" si="2"/>
        <v>18426.8979</v>
      </c>
      <c r="O64" s="21">
        <f t="shared" si="3"/>
        <v>50358.353899999987</v>
      </c>
    </row>
    <row r="65" spans="1:16" hidden="1" x14ac:dyDescent="0.15">
      <c r="A65" s="16"/>
      <c r="B65" s="16"/>
      <c r="C65" s="21"/>
      <c r="D65" s="26"/>
      <c r="E65" s="16"/>
      <c r="F65" s="25"/>
      <c r="G65" s="21"/>
      <c r="H65" s="26"/>
      <c r="I65" s="21"/>
      <c r="J65" s="16"/>
      <c r="K65" s="16"/>
      <c r="L65" s="21"/>
      <c r="M65" s="25"/>
      <c r="N65" s="90">
        <f t="shared" si="2"/>
        <v>18426.8979</v>
      </c>
      <c r="O65" s="21">
        <f t="shared" si="3"/>
        <v>50358.353899999987</v>
      </c>
    </row>
    <row r="66" spans="1:16" hidden="1" x14ac:dyDescent="0.15">
      <c r="A66" s="16"/>
      <c r="B66" s="16"/>
      <c r="C66" s="21"/>
      <c r="D66" s="26"/>
      <c r="E66" s="16"/>
      <c r="F66" s="16"/>
      <c r="G66" s="21"/>
      <c r="H66" s="26"/>
      <c r="I66" s="21"/>
      <c r="J66" s="16"/>
      <c r="K66" s="16"/>
      <c r="L66" s="21"/>
      <c r="M66" s="25"/>
      <c r="N66" s="90">
        <f t="shared" si="2"/>
        <v>18426.8979</v>
      </c>
      <c r="O66" s="21">
        <f t="shared" si="3"/>
        <v>50358.353899999987</v>
      </c>
    </row>
    <row r="67" spans="1:16" hidden="1" x14ac:dyDescent="0.15">
      <c r="A67" s="16"/>
      <c r="B67" s="16"/>
      <c r="C67" s="21"/>
      <c r="D67" s="26"/>
      <c r="E67" s="16"/>
      <c r="F67" s="25"/>
      <c r="G67" s="21"/>
      <c r="H67" s="26"/>
      <c r="I67" s="21"/>
      <c r="J67" s="16"/>
      <c r="K67" s="16"/>
      <c r="L67" s="21"/>
      <c r="M67" s="16"/>
      <c r="N67" s="90">
        <f t="shared" si="2"/>
        <v>18426.8979</v>
      </c>
      <c r="O67" s="21">
        <f t="shared" si="3"/>
        <v>50358.353899999987</v>
      </c>
    </row>
    <row r="68" spans="1:16" hidden="1" x14ac:dyDescent="0.15">
      <c r="A68" s="16"/>
      <c r="B68" s="16"/>
      <c r="C68" s="21"/>
      <c r="D68" s="26"/>
      <c r="E68" s="16"/>
      <c r="F68" s="25"/>
      <c r="G68" s="21"/>
      <c r="H68" s="26"/>
      <c r="I68" s="21"/>
      <c r="J68" s="16"/>
      <c r="K68" s="16"/>
      <c r="L68" s="21"/>
      <c r="M68" s="16"/>
      <c r="N68" s="90">
        <f t="shared" si="2"/>
        <v>18426.8979</v>
      </c>
      <c r="O68" s="21">
        <f t="shared" si="3"/>
        <v>50358.353899999987</v>
      </c>
    </row>
    <row r="69" spans="1:16" hidden="1" x14ac:dyDescent="0.15">
      <c r="A69" s="16"/>
      <c r="B69" s="16"/>
      <c r="C69" s="21"/>
      <c r="D69" s="26"/>
      <c r="E69" s="16"/>
      <c r="F69" s="25"/>
      <c r="G69" s="21"/>
      <c r="H69" s="26"/>
      <c r="I69" s="21"/>
      <c r="J69" s="16"/>
      <c r="K69" s="16"/>
      <c r="L69" s="21"/>
      <c r="M69" s="16"/>
      <c r="N69" s="90">
        <f t="shared" si="2"/>
        <v>18426.8979</v>
      </c>
      <c r="O69" s="21">
        <f t="shared" si="3"/>
        <v>50358.353899999987</v>
      </c>
    </row>
    <row r="70" spans="1:16" hidden="1" x14ac:dyDescent="0.15">
      <c r="A70" s="16"/>
      <c r="B70" s="16"/>
      <c r="C70" s="21"/>
      <c r="D70" s="26"/>
      <c r="E70" s="16"/>
      <c r="F70" s="16"/>
      <c r="G70" s="21"/>
      <c r="H70" s="26"/>
      <c r="I70" s="21"/>
      <c r="J70" s="16"/>
      <c r="K70" s="16"/>
      <c r="L70" s="21"/>
      <c r="M70" s="16"/>
      <c r="N70" s="90">
        <f t="shared" si="2"/>
        <v>18426.8979</v>
      </c>
      <c r="O70" s="21">
        <f t="shared" si="3"/>
        <v>50358.353899999987</v>
      </c>
    </row>
    <row r="71" spans="1:16" x14ac:dyDescent="0.15">
      <c r="A71" s="30"/>
      <c r="B71" s="30"/>
      <c r="C71" s="21"/>
      <c r="D71" s="31"/>
      <c r="E71" s="30"/>
      <c r="F71" s="30"/>
      <c r="G71" s="21"/>
      <c r="H71" s="31"/>
      <c r="I71" s="21"/>
      <c r="J71" s="30"/>
      <c r="K71" s="30"/>
      <c r="L71" s="21"/>
      <c r="M71" s="30"/>
      <c r="N71" s="90">
        <f t="shared" si="2"/>
        <v>18426.8979</v>
      </c>
      <c r="O71" s="21">
        <f t="shared" si="3"/>
        <v>50358.353899999987</v>
      </c>
    </row>
    <row r="72" spans="1:16" x14ac:dyDescent="0.15">
      <c r="A72" s="32"/>
      <c r="B72" s="32"/>
      <c r="C72" s="33">
        <f>SUM(C7:C63)</f>
        <v>41772.723900000005</v>
      </c>
      <c r="D72" s="32"/>
      <c r="E72" s="32"/>
      <c r="F72" s="32"/>
      <c r="G72" s="33">
        <f>SUM(G7:G70)</f>
        <v>143777.82999999999</v>
      </c>
      <c r="H72" s="34"/>
      <c r="I72" s="33">
        <f>SUM(I7:I70)</f>
        <v>111823.83</v>
      </c>
      <c r="J72" s="32"/>
      <c r="K72" s="32"/>
      <c r="L72" s="33">
        <f>SUM(L9:L70)</f>
        <v>23368.37</v>
      </c>
      <c r="M72" s="32"/>
      <c r="N72" s="91"/>
      <c r="O72" s="36">
        <f>C72+G72-I72-L72</f>
        <v>50358.353900000002</v>
      </c>
      <c r="P72" s="37"/>
    </row>
    <row r="73" spans="1:16" x14ac:dyDescent="0.15">
      <c r="A73" s="38"/>
      <c r="B73" s="204"/>
      <c r="C73" s="204"/>
      <c r="D73" s="204"/>
      <c r="E73" s="39"/>
      <c r="F73" s="40"/>
      <c r="G73" s="41"/>
      <c r="H73" s="42"/>
      <c r="I73" s="43"/>
      <c r="J73" s="44"/>
      <c r="K73" s="45" t="s">
        <v>44</v>
      </c>
      <c r="L73" s="46">
        <f>+L72+I72</f>
        <v>135192.20000000001</v>
      </c>
      <c r="M73" s="55"/>
      <c r="N73" s="92">
        <f>+N71</f>
        <v>18426.8979</v>
      </c>
      <c r="O73" s="48" t="s">
        <v>296</v>
      </c>
    </row>
    <row r="74" spans="1:16" x14ac:dyDescent="0.15">
      <c r="A74" s="49"/>
      <c r="B74" s="81"/>
      <c r="C74" s="81"/>
      <c r="D74" s="81"/>
      <c r="E74" s="39"/>
      <c r="F74" s="40"/>
      <c r="G74" s="41"/>
      <c r="H74" s="42"/>
      <c r="I74" s="43"/>
      <c r="J74" s="46"/>
      <c r="K74" s="44"/>
      <c r="L74" s="46"/>
      <c r="M74" s="44"/>
      <c r="N74" s="92">
        <f>+G38</f>
        <v>31931.455999999998</v>
      </c>
      <c r="O74" s="48" t="s">
        <v>294</v>
      </c>
    </row>
    <row r="75" spans="1:16" x14ac:dyDescent="0.15">
      <c r="A75" s="38" t="s">
        <v>296</v>
      </c>
      <c r="B75" s="82" t="s">
        <v>298</v>
      </c>
      <c r="C75" s="81"/>
      <c r="D75" s="81"/>
      <c r="E75" s="39" t="s">
        <v>45</v>
      </c>
      <c r="F75" s="40">
        <v>27106579.010000002</v>
      </c>
      <c r="G75" s="41" t="s">
        <v>46</v>
      </c>
      <c r="H75" s="42">
        <v>40857</v>
      </c>
      <c r="I75" s="43" t="s">
        <v>47</v>
      </c>
      <c r="J75" s="52">
        <f>+L37+L39</f>
        <v>5368.37</v>
      </c>
      <c r="K75" s="44"/>
      <c r="L75" s="46"/>
      <c r="M75" s="44"/>
      <c r="N75" s="92"/>
      <c r="O75" s="48"/>
    </row>
    <row r="76" spans="1:16" ht="11.25" customHeight="1" x14ac:dyDescent="0.15">
      <c r="A76" s="38"/>
      <c r="B76" s="81"/>
      <c r="C76" s="81"/>
      <c r="D76" s="81"/>
      <c r="E76" s="39"/>
      <c r="F76" s="40"/>
      <c r="G76" s="41"/>
      <c r="H76" s="42"/>
      <c r="I76" s="9"/>
      <c r="J76" s="52"/>
      <c r="K76" s="44"/>
      <c r="L76" s="46"/>
      <c r="M76" s="44"/>
      <c r="N76" s="92"/>
      <c r="O76" s="48"/>
    </row>
    <row r="77" spans="1:16" x14ac:dyDescent="0.15">
      <c r="A77" s="38" t="s">
        <v>49</v>
      </c>
      <c r="B77" s="81" t="s">
        <v>8</v>
      </c>
      <c r="C77" s="54" t="s">
        <v>87</v>
      </c>
      <c r="D77" s="54" t="s">
        <v>146</v>
      </c>
      <c r="E77" s="81" t="s">
        <v>51</v>
      </c>
      <c r="F77" s="39" t="s">
        <v>52</v>
      </c>
      <c r="G77" s="40" t="s">
        <v>15</v>
      </c>
      <c r="H77" s="42"/>
      <c r="I77" s="9"/>
      <c r="J77" s="52"/>
      <c r="K77" s="44"/>
      <c r="L77" s="46"/>
      <c r="M77" s="44"/>
      <c r="N77" s="93" t="s">
        <v>48</v>
      </c>
      <c r="O77" s="53">
        <f>SUM(N73:N76)</f>
        <v>50358.353900000002</v>
      </c>
    </row>
    <row r="78" spans="1:16" x14ac:dyDescent="0.15">
      <c r="A78" s="38" t="s">
        <v>296</v>
      </c>
      <c r="B78" s="43">
        <v>5368</v>
      </c>
      <c r="C78" s="57">
        <v>24.921199999999999</v>
      </c>
      <c r="D78" s="58">
        <f>+B78*C78</f>
        <v>133777.00159999999</v>
      </c>
      <c r="E78" s="58">
        <f>+D78*1%</f>
        <v>1337.7700159999999</v>
      </c>
      <c r="F78" s="58">
        <f>+E78*0.1</f>
        <v>133.77700160000001</v>
      </c>
      <c r="G78" s="59">
        <f>+E78+F78</f>
        <v>1471.5470175999999</v>
      </c>
      <c r="H78" s="42"/>
      <c r="I78" s="9"/>
      <c r="J78" s="52"/>
      <c r="K78" s="44"/>
      <c r="L78" s="46"/>
      <c r="M78" s="44"/>
      <c r="N78" s="94"/>
      <c r="O78" s="46">
        <f>+O72-O77</f>
        <v>0</v>
      </c>
    </row>
    <row r="79" spans="1:16" x14ac:dyDescent="0.15">
      <c r="A79" s="38"/>
      <c r="B79" s="81"/>
      <c r="C79" s="81"/>
      <c r="D79" s="81"/>
      <c r="E79" s="39"/>
      <c r="F79" s="40"/>
      <c r="G79" s="41"/>
      <c r="H79" s="42"/>
      <c r="I79" s="9"/>
      <c r="J79" s="52"/>
      <c r="K79" s="44"/>
      <c r="L79" s="46"/>
      <c r="M79" s="44"/>
      <c r="N79" s="94"/>
      <c r="O79" s="46"/>
    </row>
    <row r="80" spans="1:16" x14ac:dyDescent="0.15">
      <c r="A80" s="38"/>
      <c r="B80" s="81"/>
      <c r="C80" s="81"/>
      <c r="D80" s="81"/>
      <c r="E80" s="39"/>
      <c r="F80" s="40"/>
      <c r="G80" s="41"/>
      <c r="H80" s="42"/>
      <c r="I80" s="9"/>
      <c r="J80" s="52"/>
      <c r="K80" s="44"/>
      <c r="L80" s="46"/>
      <c r="M80" s="44"/>
      <c r="N80" s="95"/>
      <c r="O80" s="56"/>
    </row>
    <row r="81" spans="1:16" x14ac:dyDescent="0.15">
      <c r="A81" s="38"/>
      <c r="B81" s="81"/>
      <c r="C81" s="81"/>
      <c r="D81" s="81"/>
      <c r="E81" s="39"/>
      <c r="F81" s="40"/>
      <c r="G81" s="41"/>
      <c r="H81" s="42"/>
      <c r="I81" s="9"/>
      <c r="J81" s="52"/>
      <c r="K81" s="60"/>
      <c r="L81" s="9"/>
    </row>
    <row r="82" spans="1:16" s="3" customFormat="1" x14ac:dyDescent="0.15">
      <c r="A82" s="38"/>
      <c r="B82" s="81"/>
      <c r="C82" s="81"/>
      <c r="D82" s="81"/>
      <c r="E82" s="39"/>
      <c r="F82" s="40"/>
      <c r="G82" s="41"/>
      <c r="H82" s="42"/>
      <c r="I82" s="9"/>
      <c r="J82" s="52"/>
      <c r="K82" s="4"/>
      <c r="M82" s="5"/>
      <c r="N82" s="84"/>
      <c r="P82" s="5"/>
    </row>
    <row r="83" spans="1:16" s="3" customFormat="1" x14ac:dyDescent="0.15">
      <c r="A83" s="38"/>
      <c r="B83" s="81"/>
      <c r="C83" s="81"/>
      <c r="D83" s="81"/>
      <c r="E83" s="39"/>
      <c r="F83" s="40"/>
      <c r="G83" s="41"/>
      <c r="H83" s="42"/>
      <c r="I83" s="9"/>
      <c r="J83" s="52"/>
      <c r="K83" s="4"/>
      <c r="M83" s="5"/>
      <c r="N83" s="84"/>
      <c r="P83" s="5"/>
    </row>
    <row r="84" spans="1:16" s="3" customFormat="1" x14ac:dyDescent="0.15">
      <c r="A84" s="38"/>
      <c r="B84" s="81"/>
      <c r="C84" s="81"/>
      <c r="D84" s="81"/>
      <c r="E84" s="39"/>
      <c r="F84" s="40"/>
      <c r="G84" s="41"/>
      <c r="H84" s="42"/>
      <c r="I84" s="9"/>
      <c r="J84" s="52"/>
      <c r="K84" s="4"/>
      <c r="M84" s="5"/>
      <c r="N84" s="84"/>
      <c r="P84" s="5"/>
    </row>
    <row r="85" spans="1:16" s="3" customFormat="1" x14ac:dyDescent="0.15">
      <c r="A85" s="6"/>
      <c r="B85" s="73"/>
      <c r="C85" s="9"/>
      <c r="D85" s="60"/>
      <c r="E85" s="60"/>
      <c r="F85" s="6"/>
      <c r="G85" s="9"/>
      <c r="H85" s="60"/>
      <c r="I85" s="9"/>
      <c r="J85" s="6"/>
      <c r="K85" s="4"/>
      <c r="M85" s="5"/>
      <c r="N85" s="84"/>
      <c r="P85" s="5"/>
    </row>
    <row r="86" spans="1:16" s="3" customFormat="1" x14ac:dyDescent="0.15">
      <c r="A86" s="6"/>
      <c r="B86" s="73"/>
      <c r="C86" s="9"/>
      <c r="D86" s="72"/>
      <c r="E86" s="60"/>
      <c r="F86" s="6"/>
      <c r="G86" s="9"/>
      <c r="H86" s="60"/>
      <c r="I86" s="9"/>
      <c r="J86" s="6"/>
      <c r="K86" s="4"/>
      <c r="M86" s="5"/>
      <c r="N86" s="84"/>
      <c r="P86" s="5"/>
    </row>
    <row r="87" spans="1:16" s="3" customFormat="1" x14ac:dyDescent="0.15">
      <c r="A87" s="6"/>
      <c r="B87" s="73"/>
      <c r="C87" s="9"/>
      <c r="D87" s="74"/>
      <c r="E87" s="60"/>
      <c r="F87" s="6"/>
      <c r="G87" s="9"/>
      <c r="H87" s="60"/>
      <c r="I87" s="9"/>
      <c r="J87" s="6"/>
      <c r="K87" s="4"/>
      <c r="M87" s="5"/>
      <c r="N87" s="84"/>
      <c r="P87" s="5"/>
    </row>
    <row r="88" spans="1:16" s="3" customFormat="1" x14ac:dyDescent="0.15">
      <c r="A88" s="6"/>
      <c r="B88" s="73"/>
      <c r="C88" s="68"/>
      <c r="D88" s="72"/>
      <c r="E88" s="60"/>
      <c r="F88" s="6"/>
      <c r="G88" s="9"/>
      <c r="H88" s="60"/>
      <c r="I88" s="9"/>
      <c r="J88" s="6"/>
      <c r="K88" s="4"/>
      <c r="M88" s="5"/>
      <c r="N88" s="84"/>
      <c r="P88" s="5"/>
    </row>
  </sheetData>
  <mergeCells count="7">
    <mergeCell ref="B73:D73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82"/>
  <sheetViews>
    <sheetView zoomScale="130" zoomScaleNormal="130" workbookViewId="0">
      <pane ySplit="6" topLeftCell="A7" activePane="bottomLeft" state="frozen"/>
      <selection pane="bottomLeft" activeCell="K7" sqref="K7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258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225</v>
      </c>
      <c r="B7" s="17"/>
      <c r="C7" s="18">
        <v>24090.949300000015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24090.949300000015</v>
      </c>
      <c r="O7" s="18">
        <f>+C66</f>
        <v>64035.914300000011</v>
      </c>
    </row>
    <row r="8" spans="1:15" x14ac:dyDescent="0.15">
      <c r="A8" s="16" t="s">
        <v>226</v>
      </c>
      <c r="B8" s="22"/>
      <c r="C8" s="21">
        <v>39944.964999999997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24090.949300000015</v>
      </c>
      <c r="O8" s="21">
        <f t="shared" ref="O8:O9" si="0">O7+G8-I8-L8</f>
        <v>64035.914300000011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24090.949300000015</v>
      </c>
      <c r="O9" s="21">
        <f t="shared" si="0"/>
        <v>64035.914300000011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231</v>
      </c>
      <c r="I10" s="21">
        <v>4188.78</v>
      </c>
      <c r="J10" s="27" t="s">
        <v>225</v>
      </c>
      <c r="K10" s="16"/>
      <c r="L10" s="21"/>
      <c r="M10" s="27"/>
      <c r="N10" s="21">
        <f t="shared" ref="N10:N65" si="2">+N9-I10-L10</f>
        <v>19902.169300000016</v>
      </c>
      <c r="O10" s="21">
        <f t="shared" ref="O10:O65" si="3">O9+G10-I10-L10</f>
        <v>59847.134300000012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232</v>
      </c>
      <c r="I11" s="21">
        <v>700.42</v>
      </c>
      <c r="J11" s="27" t="s">
        <v>225</v>
      </c>
      <c r="K11" s="16"/>
      <c r="L11" s="21"/>
      <c r="M11" s="16"/>
      <c r="N11" s="21">
        <f t="shared" si="2"/>
        <v>19201.749300000018</v>
      </c>
      <c r="O11" s="21">
        <f t="shared" si="3"/>
        <v>59146.714300000014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233</v>
      </c>
      <c r="I12" s="21">
        <v>6327.5</v>
      </c>
      <c r="J12" s="16" t="s">
        <v>225</v>
      </c>
      <c r="K12" s="16"/>
      <c r="L12" s="21"/>
      <c r="M12" s="16"/>
      <c r="N12" s="21">
        <f t="shared" si="2"/>
        <v>12874.249300000018</v>
      </c>
      <c r="O12" s="21">
        <f t="shared" si="3"/>
        <v>52819.214300000014</v>
      </c>
    </row>
    <row r="13" spans="1:15" x14ac:dyDescent="0.15">
      <c r="A13" s="16"/>
      <c r="B13" s="22"/>
      <c r="C13" s="21"/>
      <c r="D13" s="23"/>
      <c r="E13" s="16"/>
      <c r="F13" s="25"/>
      <c r="G13" s="21"/>
      <c r="H13" s="23" t="s">
        <v>234</v>
      </c>
      <c r="I13" s="21">
        <v>2047.21</v>
      </c>
      <c r="J13" s="16" t="s">
        <v>225</v>
      </c>
      <c r="K13" s="16"/>
      <c r="L13" s="21"/>
      <c r="M13" s="16"/>
      <c r="N13" s="21">
        <f t="shared" si="2"/>
        <v>10827.039300000019</v>
      </c>
      <c r="O13" s="21">
        <f t="shared" si="3"/>
        <v>50772.004300000015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235</v>
      </c>
      <c r="I14" s="21">
        <v>5160.2700000000004</v>
      </c>
      <c r="J14" s="16" t="s">
        <v>225</v>
      </c>
      <c r="K14" s="16"/>
      <c r="L14" s="21"/>
      <c r="M14" s="25"/>
      <c r="N14" s="21">
        <f t="shared" si="2"/>
        <v>5666.7693000000181</v>
      </c>
      <c r="O14" s="21">
        <f t="shared" si="3"/>
        <v>45611.734300000011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236</v>
      </c>
      <c r="I15" s="21">
        <v>4907.9799999999996</v>
      </c>
      <c r="J15" s="16" t="s">
        <v>225</v>
      </c>
      <c r="K15" s="16"/>
      <c r="L15" s="21"/>
      <c r="M15" s="25"/>
      <c r="N15" s="21">
        <f t="shared" si="2"/>
        <v>758.78930000001856</v>
      </c>
      <c r="O15" s="21">
        <f t="shared" si="3"/>
        <v>40703.754300000015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237</v>
      </c>
      <c r="I16" s="21">
        <v>758.78899999999999</v>
      </c>
      <c r="J16" s="16" t="s">
        <v>225</v>
      </c>
      <c r="K16" s="16"/>
      <c r="L16" s="21"/>
      <c r="M16" s="25"/>
      <c r="N16" s="21">
        <f t="shared" ref="N16:N21" si="4">+N15-I16-L16</f>
        <v>3.0000001856933523E-4</v>
      </c>
      <c r="O16" s="21">
        <f t="shared" ref="O16:O21" si="5">O15+G16-I16-L16</f>
        <v>39944.965300000018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237</v>
      </c>
      <c r="I17" s="21">
        <v>5004.9809999999998</v>
      </c>
      <c r="J17" s="16" t="s">
        <v>226</v>
      </c>
      <c r="K17" s="16"/>
      <c r="L17" s="21"/>
      <c r="M17" s="25"/>
      <c r="N17" s="21">
        <f>C8+N16-I17-L17</f>
        <v>34939.984300000018</v>
      </c>
      <c r="O17" s="21">
        <f t="shared" si="5"/>
        <v>34939.984300000018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238</v>
      </c>
      <c r="I18" s="21">
        <v>9389.2200000000012</v>
      </c>
      <c r="J18" s="16" t="s">
        <v>226</v>
      </c>
      <c r="K18" s="16"/>
      <c r="L18" s="21"/>
      <c r="M18" s="25"/>
      <c r="N18" s="21">
        <f t="shared" si="4"/>
        <v>25550.764300000017</v>
      </c>
      <c r="O18" s="21">
        <f t="shared" si="5"/>
        <v>25550.764300000017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3" t="s">
        <v>239</v>
      </c>
      <c r="I19" s="21">
        <v>2046.45</v>
      </c>
      <c r="J19" s="16" t="s">
        <v>226</v>
      </c>
      <c r="K19" s="16"/>
      <c r="L19" s="21"/>
      <c r="M19" s="25"/>
      <c r="N19" s="21">
        <f t="shared" si="4"/>
        <v>23504.314300000016</v>
      </c>
      <c r="O19" s="21">
        <f t="shared" si="5"/>
        <v>23504.314300000016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240</v>
      </c>
      <c r="I20" s="21">
        <v>5775.1</v>
      </c>
      <c r="J20" s="16" t="s">
        <v>226</v>
      </c>
      <c r="K20" s="16"/>
      <c r="L20" s="21"/>
      <c r="M20" s="16"/>
      <c r="N20" s="21">
        <f t="shared" si="4"/>
        <v>17729.214300000014</v>
      </c>
      <c r="O20" s="21">
        <f t="shared" si="5"/>
        <v>17729.214300000014</v>
      </c>
    </row>
    <row r="21" spans="1:15" x14ac:dyDescent="0.15">
      <c r="A21" s="16"/>
      <c r="B21" s="22"/>
      <c r="C21" s="21"/>
      <c r="D21" s="23" t="s">
        <v>241</v>
      </c>
      <c r="E21" s="16" t="s">
        <v>32</v>
      </c>
      <c r="F21" s="25" t="s">
        <v>260</v>
      </c>
      <c r="G21" s="21">
        <v>15989.567999999999</v>
      </c>
      <c r="H21" s="23" t="s">
        <v>241</v>
      </c>
      <c r="I21" s="21">
        <v>6099.33</v>
      </c>
      <c r="J21" s="16" t="s">
        <v>226</v>
      </c>
      <c r="K21" s="16"/>
      <c r="L21" s="21"/>
      <c r="M21" s="27"/>
      <c r="N21" s="21">
        <f t="shared" si="4"/>
        <v>11629.884300000014</v>
      </c>
      <c r="O21" s="21">
        <f t="shared" si="5"/>
        <v>27619.452300000012</v>
      </c>
    </row>
    <row r="22" spans="1:15" x14ac:dyDescent="0.15">
      <c r="A22" s="16"/>
      <c r="B22" s="22"/>
      <c r="C22" s="21"/>
      <c r="D22" s="23"/>
      <c r="E22" s="16"/>
      <c r="F22" s="25"/>
      <c r="G22" s="21"/>
      <c r="H22" s="23" t="s">
        <v>242</v>
      </c>
      <c r="I22" s="21">
        <v>10890.97</v>
      </c>
      <c r="J22" s="16" t="s">
        <v>226</v>
      </c>
      <c r="K22" s="16"/>
      <c r="L22" s="21"/>
      <c r="M22" s="16"/>
      <c r="N22" s="21">
        <f t="shared" si="2"/>
        <v>738.91430000001492</v>
      </c>
      <c r="O22" s="21">
        <f t="shared" si="3"/>
        <v>16728.482300000011</v>
      </c>
    </row>
    <row r="23" spans="1:15" x14ac:dyDescent="0.15">
      <c r="A23" s="16"/>
      <c r="B23" s="22"/>
      <c r="C23" s="21"/>
      <c r="D23" s="23" t="s">
        <v>259</v>
      </c>
      <c r="E23" s="16" t="s">
        <v>32</v>
      </c>
      <c r="F23" s="25" t="s">
        <v>260</v>
      </c>
      <c r="G23" s="21">
        <v>31974.362000000001</v>
      </c>
      <c r="H23" s="23" t="s">
        <v>259</v>
      </c>
      <c r="I23" s="21"/>
      <c r="J23" s="16"/>
      <c r="K23" s="16"/>
      <c r="L23" s="21"/>
      <c r="M23" s="27"/>
      <c r="N23" s="21">
        <f t="shared" si="2"/>
        <v>738.91430000001492</v>
      </c>
      <c r="O23" s="21">
        <f t="shared" si="3"/>
        <v>48702.844300000012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243</v>
      </c>
      <c r="I24" s="21">
        <v>738.91399999999999</v>
      </c>
      <c r="J24" s="16" t="s">
        <v>226</v>
      </c>
      <c r="K24" s="16"/>
      <c r="L24" s="21"/>
      <c r="M24" s="27"/>
      <c r="N24" s="21">
        <f t="shared" ref="N24:N29" si="6">+N23-I24-L24</f>
        <v>3.0000001493135642E-4</v>
      </c>
      <c r="O24" s="21">
        <f t="shared" ref="O24:O29" si="7">O23+G24-I24-L24</f>
        <v>47963.930300000015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243</v>
      </c>
      <c r="I25" s="21">
        <v>3747.3359999999998</v>
      </c>
      <c r="J25" s="25" t="s">
        <v>260</v>
      </c>
      <c r="K25" s="16"/>
      <c r="L25" s="21"/>
      <c r="M25" s="27"/>
      <c r="N25" s="21">
        <f>G21+G23+N24-I25-L25</f>
        <v>44216.594300000012</v>
      </c>
      <c r="O25" s="21">
        <f t="shared" si="7"/>
        <v>44216.594300000012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244</v>
      </c>
      <c r="I26" s="21">
        <v>2249.0500000000002</v>
      </c>
      <c r="J26" s="25" t="s">
        <v>260</v>
      </c>
      <c r="K26" s="16"/>
      <c r="L26" s="21"/>
      <c r="M26" s="27"/>
      <c r="N26" s="21">
        <f t="shared" si="6"/>
        <v>41967.544300000009</v>
      </c>
      <c r="O26" s="21">
        <f t="shared" si="7"/>
        <v>41967.544300000009</v>
      </c>
    </row>
    <row r="27" spans="1:15" x14ac:dyDescent="0.15">
      <c r="A27" s="16"/>
      <c r="B27" s="22"/>
      <c r="C27" s="21"/>
      <c r="D27" s="26"/>
      <c r="E27" s="16"/>
      <c r="F27" s="25"/>
      <c r="G27" s="21"/>
      <c r="H27" s="26" t="s">
        <v>245</v>
      </c>
      <c r="I27" s="21">
        <v>4839.29</v>
      </c>
      <c r="J27" s="25" t="s">
        <v>260</v>
      </c>
      <c r="K27" s="16"/>
      <c r="L27" s="21"/>
      <c r="M27" s="27"/>
      <c r="N27" s="21">
        <f t="shared" si="6"/>
        <v>37128.254300000008</v>
      </c>
      <c r="O27" s="21">
        <f t="shared" si="7"/>
        <v>37128.254300000008</v>
      </c>
    </row>
    <row r="28" spans="1:15" x14ac:dyDescent="0.15">
      <c r="A28" s="16"/>
      <c r="B28" s="22"/>
      <c r="C28" s="21"/>
      <c r="D28" s="26" t="s">
        <v>246</v>
      </c>
      <c r="E28" s="16" t="s">
        <v>32</v>
      </c>
      <c r="F28" s="25" t="s">
        <v>261</v>
      </c>
      <c r="G28" s="21">
        <v>15961.971</v>
      </c>
      <c r="H28" s="26" t="s">
        <v>246</v>
      </c>
      <c r="I28" s="21">
        <v>5733</v>
      </c>
      <c r="J28" s="25" t="s">
        <v>260</v>
      </c>
      <c r="K28" s="16"/>
      <c r="L28" s="21"/>
      <c r="M28" s="27"/>
      <c r="N28" s="21">
        <f t="shared" si="6"/>
        <v>31395.254300000008</v>
      </c>
      <c r="O28" s="21">
        <f t="shared" si="7"/>
        <v>47357.225300000006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247</v>
      </c>
      <c r="I29" s="21">
        <v>7910.0300000000007</v>
      </c>
      <c r="J29" s="25" t="s">
        <v>260</v>
      </c>
      <c r="K29" s="16"/>
      <c r="L29" s="21"/>
      <c r="M29" s="27"/>
      <c r="N29" s="21">
        <f t="shared" si="6"/>
        <v>23485.224300000009</v>
      </c>
      <c r="O29" s="21">
        <f t="shared" si="7"/>
        <v>39447.195300000007</v>
      </c>
    </row>
    <row r="30" spans="1:15" x14ac:dyDescent="0.15">
      <c r="A30" s="16"/>
      <c r="B30" s="22"/>
      <c r="C30" s="21"/>
      <c r="D30" s="23" t="s">
        <v>248</v>
      </c>
      <c r="E30" s="16" t="s">
        <v>32</v>
      </c>
      <c r="F30" s="25" t="s">
        <v>261</v>
      </c>
      <c r="G30" s="21">
        <v>15943.222</v>
      </c>
      <c r="H30" s="23" t="s">
        <v>248</v>
      </c>
      <c r="I30" s="21">
        <v>4358.74</v>
      </c>
      <c r="J30" s="25" t="s">
        <v>260</v>
      </c>
      <c r="K30" s="16"/>
      <c r="L30" s="21"/>
      <c r="M30" s="27"/>
      <c r="N30" s="21">
        <f t="shared" si="2"/>
        <v>19126.484300000011</v>
      </c>
      <c r="O30" s="21">
        <f t="shared" si="3"/>
        <v>51031.67730000001</v>
      </c>
    </row>
    <row r="31" spans="1:15" x14ac:dyDescent="0.15">
      <c r="A31" s="16"/>
      <c r="B31" s="22"/>
      <c r="C31" s="21"/>
      <c r="D31" s="23"/>
      <c r="E31" s="16"/>
      <c r="F31" s="25"/>
      <c r="G31" s="21"/>
      <c r="H31" s="23" t="s">
        <v>249</v>
      </c>
      <c r="I31" s="21">
        <v>5835.68</v>
      </c>
      <c r="J31" s="25" t="s">
        <v>260</v>
      </c>
      <c r="K31" s="16"/>
      <c r="L31" s="21"/>
      <c r="M31" s="27"/>
      <c r="N31" s="21">
        <f t="shared" si="2"/>
        <v>13290.804300000011</v>
      </c>
      <c r="O31" s="21">
        <f t="shared" si="3"/>
        <v>45195.99730000001</v>
      </c>
    </row>
    <row r="32" spans="1:15" x14ac:dyDescent="0.15">
      <c r="A32" s="16"/>
      <c r="B32" s="22"/>
      <c r="C32" s="21"/>
      <c r="D32" s="23"/>
      <c r="E32" s="16"/>
      <c r="F32" s="25"/>
      <c r="G32" s="21"/>
      <c r="H32" s="23" t="s">
        <v>250</v>
      </c>
      <c r="I32" s="21">
        <v>4546.2224000000006</v>
      </c>
      <c r="J32" s="25" t="s">
        <v>260</v>
      </c>
      <c r="K32" s="16"/>
      <c r="L32" s="21"/>
      <c r="M32" s="27"/>
      <c r="N32" s="21">
        <f t="shared" si="2"/>
        <v>8744.5819000000101</v>
      </c>
      <c r="O32" s="21">
        <f t="shared" si="3"/>
        <v>40649.774900000011</v>
      </c>
    </row>
    <row r="33" spans="1:15" x14ac:dyDescent="0.15">
      <c r="A33" s="16"/>
      <c r="B33" s="22"/>
      <c r="C33" s="21"/>
      <c r="D33" s="26"/>
      <c r="E33" s="16"/>
      <c r="F33" s="28"/>
      <c r="G33" s="21"/>
      <c r="H33" s="26" t="s">
        <v>251</v>
      </c>
      <c r="I33" s="21">
        <v>1764.34</v>
      </c>
      <c r="J33" s="25" t="s">
        <v>260</v>
      </c>
      <c r="K33" s="16"/>
      <c r="L33" s="21"/>
      <c r="M33" s="27"/>
      <c r="N33" s="21">
        <f t="shared" si="2"/>
        <v>6980.24190000001</v>
      </c>
      <c r="O33" s="21">
        <f t="shared" si="3"/>
        <v>38885.434900000015</v>
      </c>
    </row>
    <row r="34" spans="1:15" x14ac:dyDescent="0.15">
      <c r="A34" s="16"/>
      <c r="B34" s="22"/>
      <c r="C34" s="21"/>
      <c r="D34" s="26" t="s">
        <v>252</v>
      </c>
      <c r="E34" s="16" t="s">
        <v>32</v>
      </c>
      <c r="F34" s="25" t="s">
        <v>262</v>
      </c>
      <c r="G34" s="21">
        <v>15972.079</v>
      </c>
      <c r="H34" s="26" t="s">
        <v>252</v>
      </c>
      <c r="I34" s="21">
        <v>5819.9900000000007</v>
      </c>
      <c r="J34" s="25" t="s">
        <v>260</v>
      </c>
      <c r="K34" s="16"/>
      <c r="L34" s="21"/>
      <c r="M34" s="27"/>
      <c r="N34" s="21">
        <f t="shared" ref="N34:N40" si="8">+N33-I34-L34</f>
        <v>1160.2519000000093</v>
      </c>
      <c r="O34" s="21">
        <f t="shared" ref="O34:O40" si="9">O33+G34-I34-L34</f>
        <v>49037.523900000015</v>
      </c>
    </row>
    <row r="35" spans="1:15" x14ac:dyDescent="0.15">
      <c r="A35" s="16"/>
      <c r="B35" s="22"/>
      <c r="C35" s="21"/>
      <c r="D35" s="26" t="s">
        <v>253</v>
      </c>
      <c r="E35" s="16" t="s">
        <v>32</v>
      </c>
      <c r="F35" s="25" t="s">
        <v>262</v>
      </c>
      <c r="G35" s="21">
        <v>15971.21</v>
      </c>
      <c r="H35" s="26" t="s">
        <v>253</v>
      </c>
      <c r="I35" s="21">
        <v>1160.252</v>
      </c>
      <c r="J35" s="25" t="s">
        <v>260</v>
      </c>
      <c r="K35" s="16"/>
      <c r="L35" s="21"/>
      <c r="M35" s="27"/>
      <c r="N35" s="21">
        <f t="shared" si="8"/>
        <v>-9.9999990652577253E-5</v>
      </c>
      <c r="O35" s="21">
        <f t="shared" si="9"/>
        <v>63848.481900000013</v>
      </c>
    </row>
    <row r="36" spans="1:15" x14ac:dyDescent="0.15">
      <c r="A36" s="16"/>
      <c r="B36" s="22"/>
      <c r="C36" s="21"/>
      <c r="D36" s="26"/>
      <c r="E36" s="16"/>
      <c r="F36" s="25"/>
      <c r="G36" s="21"/>
      <c r="H36" s="26" t="s">
        <v>253</v>
      </c>
      <c r="I36" s="21">
        <v>5186.7979999999998</v>
      </c>
      <c r="J36" s="25" t="s">
        <v>261</v>
      </c>
      <c r="K36" s="16"/>
      <c r="L36" s="21"/>
      <c r="M36" s="27"/>
      <c r="N36" s="21">
        <f>G28+G30+N35-I36-L36</f>
        <v>26718.39490000001</v>
      </c>
      <c r="O36" s="21">
        <f t="shared" si="9"/>
        <v>58661.683900000011</v>
      </c>
    </row>
    <row r="37" spans="1:15" x14ac:dyDescent="0.15">
      <c r="A37" s="16"/>
      <c r="B37" s="22"/>
      <c r="C37" s="21"/>
      <c r="D37" s="26"/>
      <c r="E37" s="16"/>
      <c r="F37" s="25"/>
      <c r="G37" s="21"/>
      <c r="H37" s="26" t="s">
        <v>254</v>
      </c>
      <c r="I37" s="21">
        <v>6264.16</v>
      </c>
      <c r="J37" s="25" t="s">
        <v>261</v>
      </c>
      <c r="K37" s="16"/>
      <c r="L37" s="21"/>
      <c r="M37" s="16"/>
      <c r="N37" s="21">
        <f t="shared" si="8"/>
        <v>20454.23490000001</v>
      </c>
      <c r="O37" s="21">
        <f t="shared" si="9"/>
        <v>52397.523900000015</v>
      </c>
    </row>
    <row r="38" spans="1:15" x14ac:dyDescent="0.15">
      <c r="A38" s="16"/>
      <c r="B38" s="22"/>
      <c r="C38" s="21"/>
      <c r="D38" s="26"/>
      <c r="E38" s="16"/>
      <c r="F38" s="25"/>
      <c r="G38" s="21"/>
      <c r="H38" s="26" t="s">
        <v>255</v>
      </c>
      <c r="I38" s="21">
        <v>4376.13</v>
      </c>
      <c r="J38" s="25" t="s">
        <v>261</v>
      </c>
      <c r="K38" s="16"/>
      <c r="L38" s="21"/>
      <c r="M38" s="27"/>
      <c r="N38" s="21">
        <f t="shared" si="8"/>
        <v>16078.104900000009</v>
      </c>
      <c r="O38" s="21">
        <f t="shared" si="9"/>
        <v>48021.393900000017</v>
      </c>
    </row>
    <row r="39" spans="1:15" x14ac:dyDescent="0.15">
      <c r="A39" s="16"/>
      <c r="B39" s="22"/>
      <c r="C39" s="21"/>
      <c r="D39" s="23"/>
      <c r="E39" s="16"/>
      <c r="F39" s="28"/>
      <c r="G39" s="21"/>
      <c r="H39" s="26" t="s">
        <v>256</v>
      </c>
      <c r="I39" s="21">
        <v>1583.3600000000001</v>
      </c>
      <c r="J39" s="25" t="s">
        <v>261</v>
      </c>
      <c r="K39" s="16"/>
      <c r="L39" s="21"/>
      <c r="M39" s="29"/>
      <c r="N39" s="21">
        <f t="shared" si="8"/>
        <v>14494.744900000009</v>
      </c>
      <c r="O39" s="21">
        <f t="shared" si="9"/>
        <v>46438.033900000017</v>
      </c>
    </row>
    <row r="40" spans="1:15" x14ac:dyDescent="0.15">
      <c r="A40" s="16"/>
      <c r="B40" s="22"/>
      <c r="C40" s="21"/>
      <c r="D40" s="23"/>
      <c r="E40" s="16"/>
      <c r="F40" s="28"/>
      <c r="G40" s="21"/>
      <c r="H40" s="23" t="s">
        <v>257</v>
      </c>
      <c r="I40" s="21">
        <v>4665.3100000000004</v>
      </c>
      <c r="J40" s="25" t="s">
        <v>261</v>
      </c>
      <c r="K40" s="16"/>
      <c r="L40" s="21"/>
      <c r="M40" s="29"/>
      <c r="N40" s="21">
        <f t="shared" si="8"/>
        <v>9829.4349000000075</v>
      </c>
      <c r="O40" s="21">
        <f t="shared" si="9"/>
        <v>41772.723900000019</v>
      </c>
    </row>
    <row r="41" spans="1:15" hidden="1" x14ac:dyDescent="0.15">
      <c r="A41" s="16"/>
      <c r="B41" s="22"/>
      <c r="C41" s="21"/>
      <c r="D41" s="23"/>
      <c r="E41" s="16"/>
      <c r="F41" s="28"/>
      <c r="G41" s="21"/>
      <c r="H41" s="23"/>
      <c r="I41" s="21"/>
      <c r="J41" s="25"/>
      <c r="K41" s="16"/>
      <c r="L41" s="21"/>
      <c r="M41" s="29"/>
      <c r="N41" s="21">
        <f t="shared" si="2"/>
        <v>9829.4349000000075</v>
      </c>
      <c r="O41" s="21">
        <f t="shared" si="3"/>
        <v>41772.723900000019</v>
      </c>
    </row>
    <row r="42" spans="1:15" hidden="1" x14ac:dyDescent="0.15">
      <c r="A42" s="16"/>
      <c r="B42" s="22"/>
      <c r="C42" s="21"/>
      <c r="D42" s="26"/>
      <c r="E42" s="16"/>
      <c r="F42" s="27"/>
      <c r="G42" s="21"/>
      <c r="H42" s="26"/>
      <c r="I42" s="21"/>
      <c r="J42" s="16"/>
      <c r="K42" s="16"/>
      <c r="L42" s="21"/>
      <c r="M42" s="29"/>
      <c r="N42" s="21">
        <f t="shared" si="2"/>
        <v>9829.4349000000075</v>
      </c>
      <c r="O42" s="21">
        <f t="shared" si="3"/>
        <v>41772.723900000019</v>
      </c>
    </row>
    <row r="43" spans="1:15" hidden="1" x14ac:dyDescent="0.15">
      <c r="A43" s="16"/>
      <c r="B43" s="22"/>
      <c r="C43" s="21"/>
      <c r="D43" s="23"/>
      <c r="E43" s="16"/>
      <c r="F43" s="25"/>
      <c r="G43" s="21"/>
      <c r="H43" s="23"/>
      <c r="I43" s="21"/>
      <c r="J43" s="16"/>
      <c r="K43" s="16"/>
      <c r="L43" s="21"/>
      <c r="M43" s="27"/>
      <c r="N43" s="21">
        <f t="shared" si="2"/>
        <v>9829.4349000000075</v>
      </c>
      <c r="O43" s="21">
        <f t="shared" si="3"/>
        <v>41772.723900000019</v>
      </c>
    </row>
    <row r="44" spans="1:15" hidden="1" x14ac:dyDescent="0.15">
      <c r="A44" s="16"/>
      <c r="B44" s="22"/>
      <c r="C44" s="21"/>
      <c r="D44" s="23"/>
      <c r="E44" s="16"/>
      <c r="F44" s="27"/>
      <c r="G44" s="21"/>
      <c r="H44" s="23"/>
      <c r="I44" s="21"/>
      <c r="J44" s="16"/>
      <c r="K44" s="16"/>
      <c r="L44" s="21"/>
      <c r="M44" s="29"/>
      <c r="N44" s="21">
        <f t="shared" si="2"/>
        <v>9829.4349000000075</v>
      </c>
      <c r="O44" s="21">
        <f t="shared" si="3"/>
        <v>41772.723900000019</v>
      </c>
    </row>
    <row r="45" spans="1:15" hidden="1" x14ac:dyDescent="0.15">
      <c r="A45" s="16"/>
      <c r="B45" s="22"/>
      <c r="C45" s="21"/>
      <c r="D45" s="26"/>
      <c r="E45" s="16"/>
      <c r="F45" s="27"/>
      <c r="G45" s="21"/>
      <c r="H45" s="23"/>
      <c r="I45" s="21"/>
      <c r="J45" s="16"/>
      <c r="K45" s="16"/>
      <c r="L45" s="21"/>
      <c r="M45" s="27"/>
      <c r="N45" s="21">
        <f t="shared" si="2"/>
        <v>9829.4349000000075</v>
      </c>
      <c r="O45" s="21">
        <f t="shared" si="3"/>
        <v>41772.723900000019</v>
      </c>
    </row>
    <row r="46" spans="1:15" hidden="1" x14ac:dyDescent="0.15">
      <c r="A46" s="16"/>
      <c r="B46" s="22"/>
      <c r="C46" s="21"/>
      <c r="D46" s="23"/>
      <c r="E46" s="16"/>
      <c r="F46" s="25"/>
      <c r="G46" s="21"/>
      <c r="H46" s="23"/>
      <c r="I46" s="21"/>
      <c r="J46" s="16"/>
      <c r="K46" s="16"/>
      <c r="L46" s="21"/>
      <c r="M46" s="27"/>
      <c r="N46" s="21">
        <f t="shared" si="2"/>
        <v>9829.4349000000075</v>
      </c>
      <c r="O46" s="21">
        <f t="shared" si="3"/>
        <v>41772.723900000019</v>
      </c>
    </row>
    <row r="47" spans="1:15" hidden="1" x14ac:dyDescent="0.15">
      <c r="A47" s="16"/>
      <c r="B47" s="22"/>
      <c r="C47" s="21"/>
      <c r="D47" s="23"/>
      <c r="E47" s="16"/>
      <c r="F47" s="28"/>
      <c r="G47" s="21"/>
      <c r="H47" s="26"/>
      <c r="I47" s="21"/>
      <c r="J47" s="16"/>
      <c r="K47" s="16"/>
      <c r="L47" s="21"/>
      <c r="M47" s="16"/>
      <c r="N47" s="21">
        <f t="shared" si="2"/>
        <v>9829.4349000000075</v>
      </c>
      <c r="O47" s="21">
        <f t="shared" si="3"/>
        <v>41772.723900000019</v>
      </c>
    </row>
    <row r="48" spans="1:15" hidden="1" x14ac:dyDescent="0.15">
      <c r="A48" s="16"/>
      <c r="B48" s="22"/>
      <c r="C48" s="21"/>
      <c r="D48" s="26"/>
      <c r="E48" s="16"/>
      <c r="F48" s="28"/>
      <c r="G48" s="21"/>
      <c r="H48" s="26"/>
      <c r="I48" s="21"/>
      <c r="J48" s="16"/>
      <c r="K48" s="16"/>
      <c r="L48" s="21"/>
      <c r="M48" s="16"/>
      <c r="N48" s="21">
        <f t="shared" si="2"/>
        <v>9829.4349000000075</v>
      </c>
      <c r="O48" s="21">
        <f t="shared" si="3"/>
        <v>41772.723900000019</v>
      </c>
    </row>
    <row r="49" spans="1:15" hidden="1" x14ac:dyDescent="0.15">
      <c r="A49" s="16"/>
      <c r="B49" s="22"/>
      <c r="C49" s="21"/>
      <c r="D49" s="23"/>
      <c r="E49" s="16"/>
      <c r="F49" s="28"/>
      <c r="G49" s="21"/>
      <c r="H49" s="23"/>
      <c r="I49" s="21"/>
      <c r="J49" s="27"/>
      <c r="K49" s="16"/>
      <c r="L49" s="21"/>
      <c r="M49" s="16"/>
      <c r="N49" s="21">
        <f t="shared" si="2"/>
        <v>9829.4349000000075</v>
      </c>
      <c r="O49" s="21">
        <f t="shared" si="3"/>
        <v>41772.723900000019</v>
      </c>
    </row>
    <row r="50" spans="1:15" hidden="1" x14ac:dyDescent="0.15">
      <c r="A50" s="16"/>
      <c r="B50" s="22"/>
      <c r="C50" s="21"/>
      <c r="D50" s="23"/>
      <c r="E50" s="16"/>
      <c r="F50" s="27"/>
      <c r="G50" s="21"/>
      <c r="H50" s="26"/>
      <c r="I50" s="21"/>
      <c r="J50" s="27"/>
      <c r="K50" s="16"/>
      <c r="L50" s="21"/>
      <c r="M50" s="16"/>
      <c r="N50" s="21">
        <f t="shared" si="2"/>
        <v>9829.4349000000075</v>
      </c>
      <c r="O50" s="21">
        <f t="shared" si="3"/>
        <v>41772.723900000019</v>
      </c>
    </row>
    <row r="51" spans="1:15" hidden="1" x14ac:dyDescent="0.15">
      <c r="A51" s="16"/>
      <c r="B51" s="22"/>
      <c r="C51" s="21"/>
      <c r="D51" s="23"/>
      <c r="E51" s="16"/>
      <c r="F51" s="27"/>
      <c r="G51" s="21"/>
      <c r="H51" s="26"/>
      <c r="I51" s="21"/>
      <c r="J51" s="27"/>
      <c r="K51" s="16"/>
      <c r="L51" s="21"/>
      <c r="M51" s="16"/>
      <c r="N51" s="21">
        <f t="shared" si="2"/>
        <v>9829.4349000000075</v>
      </c>
      <c r="O51" s="21">
        <f t="shared" si="3"/>
        <v>41772.723900000019</v>
      </c>
    </row>
    <row r="52" spans="1:15" hidden="1" x14ac:dyDescent="0.15">
      <c r="A52" s="16"/>
      <c r="B52" s="22"/>
      <c r="C52" s="21"/>
      <c r="D52" s="23"/>
      <c r="E52" s="16"/>
      <c r="F52" s="27"/>
      <c r="G52" s="21"/>
      <c r="H52" s="26"/>
      <c r="I52" s="21"/>
      <c r="J52" s="16"/>
      <c r="K52" s="16"/>
      <c r="L52" s="21"/>
      <c r="M52" s="16"/>
      <c r="N52" s="21">
        <f t="shared" si="2"/>
        <v>9829.4349000000075</v>
      </c>
      <c r="O52" s="21">
        <f t="shared" si="3"/>
        <v>41772.723900000019</v>
      </c>
    </row>
    <row r="53" spans="1:15" hidden="1" x14ac:dyDescent="0.15">
      <c r="A53" s="16"/>
      <c r="B53" s="22"/>
      <c r="C53" s="21"/>
      <c r="D53" s="23"/>
      <c r="E53" s="16"/>
      <c r="F53" s="27"/>
      <c r="G53" s="21"/>
      <c r="H53" s="26"/>
      <c r="I53" s="21"/>
      <c r="J53" s="27"/>
      <c r="K53" s="16"/>
      <c r="L53" s="21"/>
      <c r="M53" s="27"/>
      <c r="N53" s="21">
        <f t="shared" si="2"/>
        <v>9829.4349000000075</v>
      </c>
      <c r="O53" s="21">
        <f t="shared" si="3"/>
        <v>41772.723900000019</v>
      </c>
    </row>
    <row r="54" spans="1:15" hidden="1" x14ac:dyDescent="0.15">
      <c r="A54" s="16"/>
      <c r="B54" s="22"/>
      <c r="C54" s="21"/>
      <c r="D54" s="23"/>
      <c r="E54" s="16"/>
      <c r="F54" s="28"/>
      <c r="G54" s="21"/>
      <c r="H54" s="23"/>
      <c r="I54" s="21"/>
      <c r="J54" s="27"/>
      <c r="K54" s="16"/>
      <c r="L54" s="21"/>
      <c r="M54" s="27"/>
      <c r="N54" s="21">
        <f t="shared" si="2"/>
        <v>9829.4349000000075</v>
      </c>
      <c r="O54" s="21">
        <f t="shared" si="3"/>
        <v>41772.723900000019</v>
      </c>
    </row>
    <row r="55" spans="1:15" hidden="1" x14ac:dyDescent="0.15">
      <c r="A55" s="16"/>
      <c r="B55" s="22"/>
      <c r="C55" s="21"/>
      <c r="D55" s="23"/>
      <c r="E55" s="16"/>
      <c r="F55" s="28"/>
      <c r="G55" s="21"/>
      <c r="H55" s="23"/>
      <c r="I55" s="21"/>
      <c r="J55" s="27"/>
      <c r="K55" s="16"/>
      <c r="L55" s="21"/>
      <c r="M55" s="27"/>
      <c r="N55" s="21">
        <f t="shared" si="2"/>
        <v>9829.4349000000075</v>
      </c>
      <c r="O55" s="21">
        <f t="shared" si="3"/>
        <v>41772.723900000019</v>
      </c>
    </row>
    <row r="56" spans="1:15" hidden="1" x14ac:dyDescent="0.15">
      <c r="A56" s="16"/>
      <c r="B56" s="22"/>
      <c r="C56" s="21"/>
      <c r="D56" s="23"/>
      <c r="E56" s="16"/>
      <c r="F56" s="27"/>
      <c r="G56" s="21"/>
      <c r="H56" s="23"/>
      <c r="I56" s="21"/>
      <c r="J56" s="27"/>
      <c r="K56" s="16"/>
      <c r="L56" s="21"/>
      <c r="M56" s="27"/>
      <c r="N56" s="21">
        <f t="shared" si="2"/>
        <v>9829.4349000000075</v>
      </c>
      <c r="O56" s="21">
        <f t="shared" si="3"/>
        <v>41772.723900000019</v>
      </c>
    </row>
    <row r="57" spans="1:15" hidden="1" x14ac:dyDescent="0.15">
      <c r="A57" s="16"/>
      <c r="B57" s="22"/>
      <c r="C57" s="21"/>
      <c r="D57" s="23"/>
      <c r="E57" s="16"/>
      <c r="F57" s="27"/>
      <c r="G57" s="21"/>
      <c r="H57" s="23"/>
      <c r="I57" s="21"/>
      <c r="J57" s="27"/>
      <c r="K57" s="16"/>
      <c r="L57" s="21"/>
      <c r="M57" s="27"/>
      <c r="N57" s="21">
        <f t="shared" si="2"/>
        <v>9829.4349000000075</v>
      </c>
      <c r="O57" s="21">
        <f t="shared" si="3"/>
        <v>41772.723900000019</v>
      </c>
    </row>
    <row r="58" spans="1:15" hidden="1" x14ac:dyDescent="0.15">
      <c r="A58" s="16"/>
      <c r="B58" s="16"/>
      <c r="C58" s="21"/>
      <c r="D58" s="26"/>
      <c r="E58" s="16"/>
      <c r="F58" s="25"/>
      <c r="G58" s="21"/>
      <c r="H58" s="26"/>
      <c r="I58" s="21"/>
      <c r="J58" s="25"/>
      <c r="K58" s="16"/>
      <c r="L58" s="21"/>
      <c r="M58" s="25"/>
      <c r="N58" s="21">
        <f t="shared" si="2"/>
        <v>9829.4349000000075</v>
      </c>
      <c r="O58" s="21">
        <f t="shared" si="3"/>
        <v>41772.723900000019</v>
      </c>
    </row>
    <row r="59" spans="1:15" hidden="1" x14ac:dyDescent="0.15">
      <c r="A59" s="16"/>
      <c r="B59" s="16"/>
      <c r="C59" s="21"/>
      <c r="D59" s="26"/>
      <c r="E59" s="16"/>
      <c r="F59" s="25"/>
      <c r="G59" s="21"/>
      <c r="H59" s="26"/>
      <c r="I59" s="21"/>
      <c r="J59" s="16"/>
      <c r="K59" s="16"/>
      <c r="L59" s="21"/>
      <c r="M59" s="25"/>
      <c r="N59" s="21">
        <f t="shared" si="2"/>
        <v>9829.4349000000075</v>
      </c>
      <c r="O59" s="21">
        <f t="shared" si="3"/>
        <v>41772.723900000019</v>
      </c>
    </row>
    <row r="60" spans="1:15" hidden="1" x14ac:dyDescent="0.15">
      <c r="A60" s="16"/>
      <c r="B60" s="16"/>
      <c r="C60" s="21"/>
      <c r="D60" s="26"/>
      <c r="E60" s="16"/>
      <c r="F60" s="16"/>
      <c r="G60" s="21"/>
      <c r="H60" s="26"/>
      <c r="I60" s="21"/>
      <c r="J60" s="16"/>
      <c r="K60" s="16"/>
      <c r="L60" s="21"/>
      <c r="M60" s="25"/>
      <c r="N60" s="21">
        <f t="shared" si="2"/>
        <v>9829.4349000000075</v>
      </c>
      <c r="O60" s="21">
        <f t="shared" si="3"/>
        <v>41772.723900000019</v>
      </c>
    </row>
    <row r="61" spans="1:15" hidden="1" x14ac:dyDescent="0.15">
      <c r="A61" s="16"/>
      <c r="B61" s="16"/>
      <c r="C61" s="21"/>
      <c r="D61" s="26"/>
      <c r="E61" s="16"/>
      <c r="F61" s="25"/>
      <c r="G61" s="21"/>
      <c r="H61" s="26"/>
      <c r="I61" s="21"/>
      <c r="J61" s="16"/>
      <c r="K61" s="16"/>
      <c r="L61" s="21"/>
      <c r="M61" s="16"/>
      <c r="N61" s="21">
        <f t="shared" si="2"/>
        <v>9829.4349000000075</v>
      </c>
      <c r="O61" s="21">
        <f t="shared" si="3"/>
        <v>41772.723900000019</v>
      </c>
    </row>
    <row r="62" spans="1:15" hidden="1" x14ac:dyDescent="0.15">
      <c r="A62" s="16"/>
      <c r="B62" s="16"/>
      <c r="C62" s="21"/>
      <c r="D62" s="26"/>
      <c r="E62" s="16"/>
      <c r="F62" s="25"/>
      <c r="G62" s="21"/>
      <c r="H62" s="26"/>
      <c r="I62" s="21"/>
      <c r="J62" s="16"/>
      <c r="K62" s="16"/>
      <c r="L62" s="21"/>
      <c r="M62" s="16"/>
      <c r="N62" s="21">
        <f t="shared" si="2"/>
        <v>9829.4349000000075</v>
      </c>
      <c r="O62" s="21">
        <f t="shared" si="3"/>
        <v>41772.723900000019</v>
      </c>
    </row>
    <row r="63" spans="1:15" hidden="1" x14ac:dyDescent="0.15">
      <c r="A63" s="16"/>
      <c r="B63" s="16"/>
      <c r="C63" s="21"/>
      <c r="D63" s="26"/>
      <c r="E63" s="16"/>
      <c r="F63" s="25"/>
      <c r="G63" s="21"/>
      <c r="H63" s="26"/>
      <c r="I63" s="21"/>
      <c r="J63" s="16"/>
      <c r="K63" s="16"/>
      <c r="L63" s="21"/>
      <c r="M63" s="16"/>
      <c r="N63" s="21">
        <f t="shared" si="2"/>
        <v>9829.4349000000075</v>
      </c>
      <c r="O63" s="21">
        <f t="shared" si="3"/>
        <v>41772.723900000019</v>
      </c>
    </row>
    <row r="64" spans="1:15" hidden="1" x14ac:dyDescent="0.15">
      <c r="A64" s="16"/>
      <c r="B64" s="16"/>
      <c r="C64" s="21"/>
      <c r="D64" s="26"/>
      <c r="E64" s="16"/>
      <c r="F64" s="16"/>
      <c r="G64" s="21"/>
      <c r="H64" s="26"/>
      <c r="I64" s="21"/>
      <c r="J64" s="16"/>
      <c r="K64" s="16"/>
      <c r="L64" s="21"/>
      <c r="M64" s="16"/>
      <c r="N64" s="21">
        <f t="shared" si="2"/>
        <v>9829.4349000000075</v>
      </c>
      <c r="O64" s="21">
        <f t="shared" si="3"/>
        <v>41772.723900000019</v>
      </c>
    </row>
    <row r="65" spans="1:16" x14ac:dyDescent="0.15">
      <c r="A65" s="30"/>
      <c r="B65" s="30"/>
      <c r="C65" s="21"/>
      <c r="D65" s="31"/>
      <c r="E65" s="30"/>
      <c r="F65" s="30"/>
      <c r="G65" s="21"/>
      <c r="H65" s="31"/>
      <c r="I65" s="21"/>
      <c r="J65" s="30"/>
      <c r="K65" s="30"/>
      <c r="L65" s="21"/>
      <c r="M65" s="30"/>
      <c r="N65" s="21">
        <f t="shared" si="2"/>
        <v>9829.4349000000075</v>
      </c>
      <c r="O65" s="21">
        <f t="shared" si="3"/>
        <v>41772.723900000019</v>
      </c>
    </row>
    <row r="66" spans="1:16" x14ac:dyDescent="0.15">
      <c r="A66" s="32"/>
      <c r="B66" s="32"/>
      <c r="C66" s="33">
        <f>SUM(C7:C57)</f>
        <v>64035.914300000011</v>
      </c>
      <c r="D66" s="32"/>
      <c r="E66" s="32"/>
      <c r="F66" s="32"/>
      <c r="G66" s="33">
        <f>SUM(G7:G64)</f>
        <v>111812.41199999998</v>
      </c>
      <c r="H66" s="34"/>
      <c r="I66" s="33">
        <f>SUM(I7:I64)</f>
        <v>134075.6024</v>
      </c>
      <c r="J66" s="32"/>
      <c r="K66" s="32"/>
      <c r="L66" s="33">
        <f>SUM(L9:L64)</f>
        <v>0</v>
      </c>
      <c r="M66" s="32"/>
      <c r="N66" s="35"/>
      <c r="O66" s="36">
        <f>C66+G66-I66-L66</f>
        <v>41772.723899999983</v>
      </c>
      <c r="P66" s="37"/>
    </row>
    <row r="67" spans="1:16" x14ac:dyDescent="0.15">
      <c r="A67" s="38"/>
      <c r="B67" s="204"/>
      <c r="C67" s="204"/>
      <c r="D67" s="204"/>
      <c r="E67" s="39"/>
      <c r="F67" s="40"/>
      <c r="G67" s="41"/>
      <c r="H67" s="42"/>
      <c r="I67" s="43"/>
      <c r="J67" s="44"/>
      <c r="K67" s="45" t="s">
        <v>44</v>
      </c>
      <c r="L67" s="46">
        <f>+L66+I66</f>
        <v>134075.6024</v>
      </c>
      <c r="M67" s="55"/>
      <c r="N67" s="47">
        <f>+N65</f>
        <v>9829.4349000000075</v>
      </c>
      <c r="O67" s="48" t="s">
        <v>261</v>
      </c>
    </row>
    <row r="68" spans="1:16" x14ac:dyDescent="0.15">
      <c r="A68" s="49"/>
      <c r="B68" s="81"/>
      <c r="C68" s="81"/>
      <c r="D68" s="81"/>
      <c r="E68" s="39"/>
      <c r="F68" s="40"/>
      <c r="G68" s="41"/>
      <c r="H68" s="42"/>
      <c r="I68" s="43"/>
      <c r="J68" s="46"/>
      <c r="K68" s="44"/>
      <c r="L68" s="46"/>
      <c r="M68" s="44"/>
      <c r="N68" s="47">
        <f>+G34+G35</f>
        <v>31943.288999999997</v>
      </c>
      <c r="O68" s="48" t="s">
        <v>262</v>
      </c>
    </row>
    <row r="69" spans="1:16" x14ac:dyDescent="0.15">
      <c r="A69" s="38"/>
      <c r="B69" s="81"/>
      <c r="C69" s="81"/>
      <c r="D69" s="81"/>
      <c r="E69" s="39"/>
      <c r="F69" s="40"/>
      <c r="G69" s="41"/>
      <c r="H69" s="42"/>
      <c r="I69" s="9"/>
      <c r="J69" s="52"/>
      <c r="K69" s="44"/>
      <c r="L69" s="46"/>
      <c r="M69" s="44"/>
      <c r="N69" s="47"/>
      <c r="O69" s="48"/>
    </row>
    <row r="70" spans="1:16" ht="11.25" customHeight="1" x14ac:dyDescent="0.15">
      <c r="A70" s="38"/>
      <c r="B70" s="81"/>
      <c r="C70" s="81"/>
      <c r="D70" s="81"/>
      <c r="E70" s="39"/>
      <c r="F70" s="40"/>
      <c r="G70" s="41"/>
      <c r="H70" s="42"/>
      <c r="I70" s="9"/>
      <c r="J70" s="52"/>
      <c r="K70" s="44"/>
      <c r="L70" s="46"/>
      <c r="M70" s="44"/>
      <c r="N70" s="47"/>
      <c r="O70" s="48"/>
    </row>
    <row r="71" spans="1:16" x14ac:dyDescent="0.15">
      <c r="A71" s="38"/>
      <c r="B71" s="81"/>
      <c r="C71" s="81"/>
      <c r="D71" s="81"/>
      <c r="E71" s="39"/>
      <c r="F71" s="40"/>
      <c r="G71" s="41"/>
      <c r="H71" s="42"/>
      <c r="I71" s="9"/>
      <c r="J71" s="52"/>
      <c r="K71" s="44"/>
      <c r="L71" s="46"/>
      <c r="M71" s="44"/>
      <c r="N71" s="36" t="s">
        <v>48</v>
      </c>
      <c r="O71" s="53">
        <f>SUM(N67:N70)</f>
        <v>41772.723900000005</v>
      </c>
    </row>
    <row r="72" spans="1:16" x14ac:dyDescent="0.15">
      <c r="A72" s="38"/>
      <c r="B72" s="81"/>
      <c r="C72" s="81"/>
      <c r="D72" s="81"/>
      <c r="E72" s="39"/>
      <c r="F72" s="40"/>
      <c r="G72" s="41"/>
      <c r="H72" s="42"/>
      <c r="I72" s="9"/>
      <c r="J72" s="52"/>
      <c r="K72" s="44"/>
      <c r="L72" s="46"/>
      <c r="M72" s="44"/>
      <c r="N72" s="46"/>
      <c r="O72" s="46">
        <f>+O66-O71</f>
        <v>0</v>
      </c>
    </row>
    <row r="73" spans="1:16" x14ac:dyDescent="0.15">
      <c r="A73" s="38"/>
      <c r="B73" s="81"/>
      <c r="C73" s="81"/>
      <c r="D73" s="81"/>
      <c r="E73" s="39"/>
      <c r="F73" s="40"/>
      <c r="G73" s="41"/>
      <c r="H73" s="42"/>
      <c r="I73" s="9"/>
      <c r="J73" s="52"/>
      <c r="K73" s="44"/>
      <c r="L73" s="46"/>
      <c r="M73" s="44"/>
      <c r="N73" s="46"/>
      <c r="O73" s="46"/>
    </row>
    <row r="74" spans="1:16" x14ac:dyDescent="0.15">
      <c r="A74" s="38"/>
      <c r="B74" s="81"/>
      <c r="C74" s="81"/>
      <c r="D74" s="81"/>
      <c r="E74" s="39"/>
      <c r="F74" s="40"/>
      <c r="G74" s="41"/>
      <c r="H74" s="42"/>
      <c r="I74" s="9"/>
      <c r="J74" s="52"/>
      <c r="K74" s="44"/>
      <c r="L74" s="46"/>
      <c r="M74" s="44"/>
      <c r="N74" s="55"/>
      <c r="O74" s="56"/>
    </row>
    <row r="75" spans="1:16" x14ac:dyDescent="0.15">
      <c r="A75" s="38"/>
      <c r="B75" s="81"/>
      <c r="C75" s="81"/>
      <c r="D75" s="81"/>
      <c r="E75" s="39"/>
      <c r="F75" s="40"/>
      <c r="G75" s="41"/>
      <c r="H75" s="42"/>
      <c r="I75" s="9"/>
      <c r="J75" s="52"/>
      <c r="K75" s="60"/>
      <c r="L75" s="9"/>
    </row>
    <row r="76" spans="1:16" s="3" customFormat="1" x14ac:dyDescent="0.15">
      <c r="A76" s="38"/>
      <c r="B76" s="81"/>
      <c r="C76" s="81"/>
      <c r="D76" s="81"/>
      <c r="E76" s="39"/>
      <c r="F76" s="40"/>
      <c r="G76" s="41"/>
      <c r="H76" s="42"/>
      <c r="I76" s="9"/>
      <c r="J76" s="52"/>
      <c r="K76" s="4"/>
      <c r="M76" s="5"/>
      <c r="P76" s="5"/>
    </row>
    <row r="77" spans="1:16" s="3" customFormat="1" x14ac:dyDescent="0.15">
      <c r="A77" s="38"/>
      <c r="B77" s="81"/>
      <c r="C77" s="81"/>
      <c r="D77" s="81"/>
      <c r="E77" s="39"/>
      <c r="F77" s="40"/>
      <c r="G77" s="41"/>
      <c r="H77" s="42"/>
      <c r="I77" s="9"/>
      <c r="J77" s="52"/>
      <c r="K77" s="4"/>
      <c r="M77" s="5"/>
      <c r="P77" s="5"/>
    </row>
    <row r="78" spans="1:16" s="3" customFormat="1" x14ac:dyDescent="0.15">
      <c r="A78" s="38"/>
      <c r="B78" s="81"/>
      <c r="C78" s="81"/>
      <c r="D78" s="81"/>
      <c r="E78" s="39"/>
      <c r="F78" s="40"/>
      <c r="G78" s="41"/>
      <c r="H78" s="42"/>
      <c r="I78" s="9"/>
      <c r="J78" s="52"/>
      <c r="K78" s="4"/>
      <c r="M78" s="5"/>
      <c r="P78" s="5"/>
    </row>
    <row r="79" spans="1:16" s="3" customFormat="1" x14ac:dyDescent="0.15">
      <c r="A79" s="6"/>
      <c r="B79" s="73"/>
      <c r="C79" s="9"/>
      <c r="D79" s="60"/>
      <c r="E79" s="60"/>
      <c r="F79" s="6"/>
      <c r="G79" s="9"/>
      <c r="H79" s="60"/>
      <c r="I79" s="9"/>
      <c r="J79" s="6"/>
      <c r="K79" s="4"/>
      <c r="M79" s="5"/>
      <c r="P79" s="5"/>
    </row>
    <row r="80" spans="1:16" s="3" customFormat="1" x14ac:dyDescent="0.15">
      <c r="A80" s="6"/>
      <c r="B80" s="73"/>
      <c r="C80" s="9"/>
      <c r="D80" s="72"/>
      <c r="E80" s="60"/>
      <c r="F80" s="6"/>
      <c r="G80" s="9"/>
      <c r="H80" s="60"/>
      <c r="I80" s="9"/>
      <c r="J80" s="6"/>
      <c r="K80" s="4"/>
      <c r="M80" s="5"/>
      <c r="P80" s="5"/>
    </row>
    <row r="81" spans="1:16" s="3" customFormat="1" x14ac:dyDescent="0.15">
      <c r="A81" s="6"/>
      <c r="B81" s="73"/>
      <c r="C81" s="9"/>
      <c r="D81" s="74"/>
      <c r="E81" s="60"/>
      <c r="F81" s="6"/>
      <c r="G81" s="9"/>
      <c r="H81" s="60"/>
      <c r="I81" s="9"/>
      <c r="J81" s="6"/>
      <c r="K81" s="4"/>
      <c r="M81" s="5"/>
      <c r="P81" s="5"/>
    </row>
    <row r="82" spans="1:16" s="3" customFormat="1" x14ac:dyDescent="0.15">
      <c r="A82" s="6"/>
      <c r="B82" s="73"/>
      <c r="C82" s="68"/>
      <c r="D82" s="72"/>
      <c r="E82" s="60"/>
      <c r="F82" s="6"/>
      <c r="G82" s="9"/>
      <c r="H82" s="60"/>
      <c r="I82" s="9"/>
      <c r="J82" s="6"/>
      <c r="K82" s="4"/>
      <c r="M82" s="5"/>
      <c r="P82" s="5"/>
    </row>
  </sheetData>
  <mergeCells count="7">
    <mergeCell ref="B67:D67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79"/>
  <sheetViews>
    <sheetView zoomScale="130" zoomScaleNormal="130" workbookViewId="0">
      <pane ySplit="6" topLeftCell="A36" activePane="bottomLeft" state="frozen"/>
      <selection pane="bottomLeft" activeCell="A70" sqref="A70:G71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228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172</v>
      </c>
      <c r="B7" s="17"/>
      <c r="C7" s="18">
        <v>3988.7983000000168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3988.7983000000168</v>
      </c>
      <c r="O7" s="18">
        <f>+C63</f>
        <v>35901.863300000012</v>
      </c>
    </row>
    <row r="8" spans="1:15" x14ac:dyDescent="0.15">
      <c r="A8" s="16" t="s">
        <v>194</v>
      </c>
      <c r="B8" s="22"/>
      <c r="C8" s="21">
        <v>15962.004999999999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3988.7983000000168</v>
      </c>
      <c r="O8" s="21">
        <f t="shared" ref="O8:O9" si="0">O7+G8-I8-L8</f>
        <v>35901.863300000012</v>
      </c>
    </row>
    <row r="9" spans="1:15" x14ac:dyDescent="0.15">
      <c r="A9" s="16" t="s">
        <v>195</v>
      </c>
      <c r="B9" s="22"/>
      <c r="C9" s="21">
        <v>15951.06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3988.7983000000168</v>
      </c>
      <c r="O9" s="21">
        <f t="shared" si="0"/>
        <v>35901.863300000012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/>
      <c r="I10" s="21"/>
      <c r="J10" s="27"/>
      <c r="K10" s="16"/>
      <c r="L10" s="21"/>
      <c r="M10" s="27"/>
      <c r="N10" s="21">
        <f t="shared" ref="N10:N62" si="2">+N9-I10-L10</f>
        <v>3988.7983000000168</v>
      </c>
      <c r="O10" s="21">
        <f t="shared" ref="O10:O62" si="3">O9+G10-I10-L10</f>
        <v>35901.863300000012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198</v>
      </c>
      <c r="I11" s="21">
        <v>2573.06</v>
      </c>
      <c r="J11" s="27" t="s">
        <v>172</v>
      </c>
      <c r="K11" s="16"/>
      <c r="L11" s="21"/>
      <c r="M11" s="16"/>
      <c r="N11" s="21">
        <f t="shared" si="2"/>
        <v>1415.7383000000168</v>
      </c>
      <c r="O11" s="21">
        <f t="shared" si="3"/>
        <v>33328.803300000014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199</v>
      </c>
      <c r="I12" s="21">
        <v>1071.3599999999999</v>
      </c>
      <c r="J12" s="16" t="s">
        <v>172</v>
      </c>
      <c r="K12" s="16"/>
      <c r="L12" s="21"/>
      <c r="M12" s="16"/>
      <c r="N12" s="21">
        <f t="shared" ref="N12:N14" si="4">+N11-I12-L12</f>
        <v>344.37830000001691</v>
      </c>
      <c r="O12" s="21">
        <f t="shared" ref="O12:O14" si="5">O11+G12-I12-L12</f>
        <v>32257.443300000014</v>
      </c>
    </row>
    <row r="13" spans="1:15" x14ac:dyDescent="0.15">
      <c r="A13" s="16"/>
      <c r="B13" s="22"/>
      <c r="C13" s="21"/>
      <c r="D13" s="23" t="s">
        <v>220</v>
      </c>
      <c r="E13" s="16" t="s">
        <v>32</v>
      </c>
      <c r="F13" s="25" t="s">
        <v>223</v>
      </c>
      <c r="G13" s="21">
        <v>15961.194</v>
      </c>
      <c r="H13" s="23" t="s">
        <v>220</v>
      </c>
      <c r="I13" s="21"/>
      <c r="J13" s="16"/>
      <c r="K13" s="16"/>
      <c r="L13" s="21"/>
      <c r="M13" s="16"/>
      <c r="N13" s="21">
        <f t="shared" si="4"/>
        <v>344.37830000001691</v>
      </c>
      <c r="O13" s="21">
        <f t="shared" si="5"/>
        <v>48218.637300000017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200</v>
      </c>
      <c r="I14" s="21">
        <v>344.37799999999999</v>
      </c>
      <c r="J14" s="16" t="s">
        <v>172</v>
      </c>
      <c r="K14" s="16"/>
      <c r="L14" s="21"/>
      <c r="M14" s="25"/>
      <c r="N14" s="21">
        <f t="shared" si="4"/>
        <v>3.0000001692087608E-4</v>
      </c>
      <c r="O14" s="21">
        <f t="shared" si="5"/>
        <v>47874.25930000002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200</v>
      </c>
      <c r="I15" s="21">
        <v>3672.5320000000002</v>
      </c>
      <c r="J15" s="16" t="s">
        <v>194</v>
      </c>
      <c r="K15" s="16"/>
      <c r="L15" s="21"/>
      <c r="M15" s="25"/>
      <c r="N15" s="21">
        <f>C8+N14-I15-L15</f>
        <v>12289.473300000016</v>
      </c>
      <c r="O15" s="21">
        <f t="shared" si="3"/>
        <v>44201.72730000002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201</v>
      </c>
      <c r="I16" s="21">
        <v>2381.7800000000002</v>
      </c>
      <c r="J16" s="16" t="s">
        <v>194</v>
      </c>
      <c r="K16" s="16"/>
      <c r="L16" s="21"/>
      <c r="M16" s="25"/>
      <c r="N16" s="21">
        <f t="shared" si="2"/>
        <v>9907.6933000000154</v>
      </c>
      <c r="O16" s="21">
        <f t="shared" si="3"/>
        <v>41819.947300000022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202</v>
      </c>
      <c r="I17" s="21">
        <v>4513.9399999999996</v>
      </c>
      <c r="J17" s="16" t="s">
        <v>194</v>
      </c>
      <c r="K17" s="16"/>
      <c r="L17" s="21"/>
      <c r="M17" s="25"/>
      <c r="N17" s="21">
        <f t="shared" ref="N17:N20" si="6">+N16-I17-L17</f>
        <v>5393.7533000000158</v>
      </c>
      <c r="O17" s="21">
        <f t="shared" ref="O17:O20" si="7">O16+G17-I17-L17</f>
        <v>37306.007300000019</v>
      </c>
    </row>
    <row r="18" spans="1:15" x14ac:dyDescent="0.15">
      <c r="A18" s="16"/>
      <c r="B18" s="22"/>
      <c r="C18" s="21"/>
      <c r="D18" s="23" t="s">
        <v>221</v>
      </c>
      <c r="E18" s="16" t="s">
        <v>32</v>
      </c>
      <c r="F18" s="25" t="s">
        <v>223</v>
      </c>
      <c r="G18" s="21">
        <v>15989.918</v>
      </c>
      <c r="H18" s="23" t="s">
        <v>221</v>
      </c>
      <c r="I18" s="21"/>
      <c r="J18" s="16"/>
      <c r="K18" s="16"/>
      <c r="L18" s="21"/>
      <c r="M18" s="25"/>
      <c r="N18" s="21">
        <f t="shared" si="6"/>
        <v>5393.7533000000158</v>
      </c>
      <c r="O18" s="21">
        <f t="shared" si="7"/>
        <v>53295.925300000017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3" t="s">
        <v>203</v>
      </c>
      <c r="I19" s="21">
        <v>4051.06</v>
      </c>
      <c r="J19" s="16" t="s">
        <v>194</v>
      </c>
      <c r="K19" s="16"/>
      <c r="L19" s="21"/>
      <c r="M19" s="16"/>
      <c r="N19" s="21">
        <f t="shared" si="6"/>
        <v>1342.6933000000158</v>
      </c>
      <c r="O19" s="21">
        <f t="shared" si="7"/>
        <v>49244.865300000019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204</v>
      </c>
      <c r="I20" s="21"/>
      <c r="J20" s="16"/>
      <c r="K20" s="16" t="s">
        <v>227</v>
      </c>
      <c r="L20" s="21">
        <v>1342.693</v>
      </c>
      <c r="M20" s="27" t="s">
        <v>194</v>
      </c>
      <c r="N20" s="21">
        <f t="shared" si="6"/>
        <v>3.0000001584085112E-4</v>
      </c>
      <c r="O20" s="21">
        <f t="shared" si="7"/>
        <v>47902.17230000002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3" t="s">
        <v>204</v>
      </c>
      <c r="I21" s="21"/>
      <c r="J21" s="16"/>
      <c r="K21" s="16" t="s">
        <v>227</v>
      </c>
      <c r="L21" s="21">
        <v>13937.937</v>
      </c>
      <c r="M21" s="16" t="s">
        <v>195</v>
      </c>
      <c r="N21" s="21">
        <f>C9+N20-I21-L21</f>
        <v>2013.1233000000157</v>
      </c>
      <c r="O21" s="21">
        <f t="shared" si="3"/>
        <v>33964.235300000022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6" t="s">
        <v>205</v>
      </c>
      <c r="I22" s="21">
        <v>2013.123</v>
      </c>
      <c r="J22" s="16" t="s">
        <v>195</v>
      </c>
      <c r="K22" s="16"/>
      <c r="L22" s="21"/>
      <c r="M22" s="27"/>
      <c r="N22" s="21">
        <f t="shared" si="2"/>
        <v>3.0000001561347744E-4</v>
      </c>
      <c r="O22" s="21">
        <f t="shared" si="3"/>
        <v>31951.112300000023</v>
      </c>
    </row>
    <row r="23" spans="1:15" x14ac:dyDescent="0.15">
      <c r="A23" s="16"/>
      <c r="B23" s="22"/>
      <c r="C23" s="21"/>
      <c r="D23" s="23"/>
      <c r="E23" s="16"/>
      <c r="F23" s="25"/>
      <c r="G23" s="21"/>
      <c r="H23" s="23" t="s">
        <v>205</v>
      </c>
      <c r="I23" s="21">
        <v>3538.9169999999999</v>
      </c>
      <c r="J23" s="25" t="s">
        <v>223</v>
      </c>
      <c r="K23" s="16"/>
      <c r="L23" s="21"/>
      <c r="M23" s="27"/>
      <c r="N23" s="21">
        <f>G13+G18+N22-I23-L23</f>
        <v>28412.195300000014</v>
      </c>
      <c r="O23" s="21">
        <f t="shared" si="3"/>
        <v>28412.195300000021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206</v>
      </c>
      <c r="I24" s="21">
        <v>3810.63</v>
      </c>
      <c r="J24" s="25" t="s">
        <v>223</v>
      </c>
      <c r="K24" s="16"/>
      <c r="L24" s="21"/>
      <c r="M24" s="27"/>
      <c r="N24" s="21">
        <f t="shared" si="2"/>
        <v>24601.565300000013</v>
      </c>
      <c r="O24" s="21">
        <f t="shared" si="3"/>
        <v>24601.56530000002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207</v>
      </c>
      <c r="I25" s="21">
        <v>4627.7</v>
      </c>
      <c r="J25" s="25" t="s">
        <v>223</v>
      </c>
      <c r="K25" s="16"/>
      <c r="L25" s="21"/>
      <c r="M25" s="27"/>
      <c r="N25" s="21">
        <f t="shared" si="2"/>
        <v>19973.865300000012</v>
      </c>
      <c r="O25" s="21">
        <f t="shared" si="3"/>
        <v>19973.865300000019</v>
      </c>
    </row>
    <row r="26" spans="1:15" x14ac:dyDescent="0.15">
      <c r="A26" s="16"/>
      <c r="B26" s="22"/>
      <c r="C26" s="21"/>
      <c r="D26" s="23" t="s">
        <v>222</v>
      </c>
      <c r="E26" s="16" t="s">
        <v>32</v>
      </c>
      <c r="F26" s="25" t="s">
        <v>224</v>
      </c>
      <c r="G26" s="21">
        <v>16011.343999999999</v>
      </c>
      <c r="H26" s="23" t="s">
        <v>222</v>
      </c>
      <c r="I26" s="21"/>
      <c r="J26" s="16"/>
      <c r="K26" s="16"/>
      <c r="L26" s="21"/>
      <c r="M26" s="27"/>
      <c r="N26" s="21">
        <f t="shared" si="2"/>
        <v>19973.865300000012</v>
      </c>
      <c r="O26" s="21">
        <f t="shared" si="3"/>
        <v>35985.209300000017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3" t="s">
        <v>208</v>
      </c>
      <c r="I27" s="21">
        <v>3942.8</v>
      </c>
      <c r="J27" s="25" t="s">
        <v>223</v>
      </c>
      <c r="K27" s="16"/>
      <c r="L27" s="21"/>
      <c r="M27" s="27"/>
      <c r="N27" s="21">
        <f t="shared" si="2"/>
        <v>16031.065300000013</v>
      </c>
      <c r="O27" s="21">
        <f t="shared" si="3"/>
        <v>32042.409300000018</v>
      </c>
    </row>
    <row r="28" spans="1:15" x14ac:dyDescent="0.15">
      <c r="A28" s="16"/>
      <c r="B28" s="22"/>
      <c r="C28" s="21"/>
      <c r="D28" s="23" t="s">
        <v>209</v>
      </c>
      <c r="E28" s="16" t="s">
        <v>32</v>
      </c>
      <c r="F28" s="25" t="s">
        <v>225</v>
      </c>
      <c r="G28" s="21">
        <v>15939.896000000001</v>
      </c>
      <c r="H28" s="23" t="s">
        <v>209</v>
      </c>
      <c r="I28" s="21">
        <v>3255.37</v>
      </c>
      <c r="J28" s="25" t="s">
        <v>223</v>
      </c>
      <c r="K28" s="16"/>
      <c r="L28" s="21"/>
      <c r="M28" s="27"/>
      <c r="N28" s="21">
        <f t="shared" si="2"/>
        <v>12775.695300000014</v>
      </c>
      <c r="O28" s="21">
        <f t="shared" si="3"/>
        <v>44726.935300000019</v>
      </c>
    </row>
    <row r="29" spans="1:15" x14ac:dyDescent="0.15">
      <c r="A29" s="16"/>
      <c r="B29" s="22"/>
      <c r="C29" s="21"/>
      <c r="D29" s="23"/>
      <c r="E29" s="16"/>
      <c r="F29" s="25"/>
      <c r="G29" s="21"/>
      <c r="H29" s="23" t="s">
        <v>210</v>
      </c>
      <c r="I29" s="21">
        <v>6348.9699999999993</v>
      </c>
      <c r="J29" s="25" t="s">
        <v>223</v>
      </c>
      <c r="K29" s="16"/>
      <c r="L29" s="21"/>
      <c r="M29" s="27"/>
      <c r="N29" s="21">
        <f t="shared" si="2"/>
        <v>6426.7253000000146</v>
      </c>
      <c r="O29" s="21">
        <f t="shared" si="3"/>
        <v>38377.965300000018</v>
      </c>
    </row>
    <row r="30" spans="1:15" x14ac:dyDescent="0.15">
      <c r="A30" s="16"/>
      <c r="B30" s="22"/>
      <c r="C30" s="21"/>
      <c r="D30" s="26"/>
      <c r="E30" s="16"/>
      <c r="F30" s="25"/>
      <c r="G30" s="21"/>
      <c r="H30" s="26" t="s">
        <v>211</v>
      </c>
      <c r="I30" s="21">
        <v>3918.95</v>
      </c>
      <c r="J30" s="25" t="s">
        <v>223</v>
      </c>
      <c r="K30" s="16"/>
      <c r="L30" s="21"/>
      <c r="M30" s="27"/>
      <c r="N30" s="21">
        <f t="shared" si="2"/>
        <v>2507.7753000000148</v>
      </c>
      <c r="O30" s="21">
        <f t="shared" si="3"/>
        <v>34459.015300000021</v>
      </c>
    </row>
    <row r="31" spans="1:15" x14ac:dyDescent="0.15">
      <c r="A31" s="16"/>
      <c r="B31" s="22"/>
      <c r="C31" s="21"/>
      <c r="D31" s="26"/>
      <c r="E31" s="16"/>
      <c r="F31" s="28"/>
      <c r="G31" s="21"/>
      <c r="H31" s="26" t="s">
        <v>212</v>
      </c>
      <c r="I31" s="21">
        <v>2507.7750000000001</v>
      </c>
      <c r="J31" s="25" t="s">
        <v>223</v>
      </c>
      <c r="K31" s="16"/>
      <c r="L31" s="21"/>
      <c r="M31" s="27"/>
      <c r="N31" s="21">
        <f t="shared" ref="N31:N36" si="8">+N30-I31-L31</f>
        <v>3.0000001470398274E-4</v>
      </c>
      <c r="O31" s="21">
        <f t="shared" ref="O31:O36" si="9">O30+G31-I31-L31</f>
        <v>31951.240300000019</v>
      </c>
    </row>
    <row r="32" spans="1:15" x14ac:dyDescent="0.15">
      <c r="A32" s="16"/>
      <c r="B32" s="22"/>
      <c r="C32" s="21"/>
      <c r="D32" s="26"/>
      <c r="E32" s="16"/>
      <c r="F32" s="28"/>
      <c r="G32" s="21"/>
      <c r="H32" s="26" t="s">
        <v>212</v>
      </c>
      <c r="I32" s="21">
        <v>2145.2950000000001</v>
      </c>
      <c r="J32" s="25" t="s">
        <v>224</v>
      </c>
      <c r="K32" s="16"/>
      <c r="L32" s="21"/>
      <c r="M32" s="27"/>
      <c r="N32" s="21">
        <f>G26+N31-I32-L32</f>
        <v>13866.049300000013</v>
      </c>
      <c r="O32" s="21">
        <f t="shared" si="9"/>
        <v>29805.945300000021</v>
      </c>
    </row>
    <row r="33" spans="1:15" x14ac:dyDescent="0.15">
      <c r="A33" s="16"/>
      <c r="B33" s="22"/>
      <c r="C33" s="21"/>
      <c r="D33" s="26"/>
      <c r="E33" s="16"/>
      <c r="F33" s="28"/>
      <c r="G33" s="21"/>
      <c r="H33" s="26" t="s">
        <v>213</v>
      </c>
      <c r="I33" s="21">
        <v>4173.18</v>
      </c>
      <c r="J33" s="25" t="s">
        <v>224</v>
      </c>
      <c r="K33" s="16"/>
      <c r="L33" s="21"/>
      <c r="M33" s="27"/>
      <c r="N33" s="21">
        <f t="shared" si="8"/>
        <v>9692.869300000013</v>
      </c>
      <c r="O33" s="21">
        <f t="shared" si="9"/>
        <v>25632.765300000021</v>
      </c>
    </row>
    <row r="34" spans="1:15" x14ac:dyDescent="0.15">
      <c r="A34" s="16"/>
      <c r="B34" s="22"/>
      <c r="C34" s="21"/>
      <c r="D34" s="26" t="s">
        <v>214</v>
      </c>
      <c r="E34" s="16" t="s">
        <v>32</v>
      </c>
      <c r="F34" s="25" t="s">
        <v>225</v>
      </c>
      <c r="G34" s="21">
        <v>15980.244000000001</v>
      </c>
      <c r="H34" s="26" t="s">
        <v>214</v>
      </c>
      <c r="I34" s="21">
        <v>1754.08</v>
      </c>
      <c r="J34" s="25" t="s">
        <v>224</v>
      </c>
      <c r="K34" s="16"/>
      <c r="L34" s="21"/>
      <c r="M34" s="16"/>
      <c r="N34" s="21">
        <f t="shared" si="8"/>
        <v>7938.7893000000131</v>
      </c>
      <c r="O34" s="21">
        <f t="shared" si="9"/>
        <v>39858.929300000018</v>
      </c>
    </row>
    <row r="35" spans="1:15" x14ac:dyDescent="0.15">
      <c r="A35" s="16"/>
      <c r="B35" s="22"/>
      <c r="C35" s="21"/>
      <c r="D35" s="26"/>
      <c r="E35" s="16"/>
      <c r="F35" s="25"/>
      <c r="G35" s="21"/>
      <c r="H35" s="26" t="s">
        <v>215</v>
      </c>
      <c r="I35" s="21">
        <v>4374.67</v>
      </c>
      <c r="J35" s="25" t="s">
        <v>224</v>
      </c>
      <c r="K35" s="16"/>
      <c r="L35" s="21"/>
      <c r="M35" s="27"/>
      <c r="N35" s="21">
        <f t="shared" si="8"/>
        <v>3564.119300000013</v>
      </c>
      <c r="O35" s="21">
        <f t="shared" si="9"/>
        <v>35484.25930000002</v>
      </c>
    </row>
    <row r="36" spans="1:15" x14ac:dyDescent="0.15">
      <c r="A36" s="16"/>
      <c r="B36" s="22"/>
      <c r="C36" s="21"/>
      <c r="D36" s="23"/>
      <c r="E36" s="16"/>
      <c r="F36" s="28"/>
      <c r="G36" s="21"/>
      <c r="H36" s="23" t="s">
        <v>216</v>
      </c>
      <c r="I36" s="21">
        <v>3564.1190000000001</v>
      </c>
      <c r="J36" s="25" t="s">
        <v>224</v>
      </c>
      <c r="K36" s="16"/>
      <c r="L36" s="21"/>
      <c r="M36" s="29"/>
      <c r="N36" s="21">
        <f t="shared" si="8"/>
        <v>3.0000001288499334E-4</v>
      </c>
      <c r="O36" s="21">
        <f t="shared" si="9"/>
        <v>31920.140300000021</v>
      </c>
    </row>
    <row r="37" spans="1:15" x14ac:dyDescent="0.15">
      <c r="A37" s="16"/>
      <c r="B37" s="22"/>
      <c r="C37" s="21"/>
      <c r="D37" s="23"/>
      <c r="E37" s="16"/>
      <c r="F37" s="28"/>
      <c r="G37" s="21"/>
      <c r="H37" s="23" t="s">
        <v>216</v>
      </c>
      <c r="I37" s="21">
        <v>339.44099999999997</v>
      </c>
      <c r="J37" s="25" t="s">
        <v>225</v>
      </c>
      <c r="K37" s="16"/>
      <c r="L37" s="21"/>
      <c r="M37" s="29"/>
      <c r="N37" s="21">
        <f>G28+G34+N36-I37-L37</f>
        <v>31580.699300000015</v>
      </c>
      <c r="O37" s="21">
        <f t="shared" ref="O37:O38" si="10">O36+G37-I37-L37</f>
        <v>31580.699300000022</v>
      </c>
    </row>
    <row r="38" spans="1:15" x14ac:dyDescent="0.15">
      <c r="A38" s="16"/>
      <c r="B38" s="22"/>
      <c r="C38" s="21"/>
      <c r="D38" s="23"/>
      <c r="E38" s="16"/>
      <c r="F38" s="28"/>
      <c r="G38" s="21"/>
      <c r="H38" s="23" t="s">
        <v>217</v>
      </c>
      <c r="I38" s="21">
        <v>2051.77</v>
      </c>
      <c r="J38" s="25" t="s">
        <v>225</v>
      </c>
      <c r="K38" s="16"/>
      <c r="L38" s="21"/>
      <c r="M38" s="29"/>
      <c r="N38" s="21">
        <f t="shared" ref="N38" si="11">+N37-I38-L38</f>
        <v>29528.929300000014</v>
      </c>
      <c r="O38" s="21">
        <f t="shared" si="10"/>
        <v>29528.929300000022</v>
      </c>
    </row>
    <row r="39" spans="1:15" x14ac:dyDescent="0.15">
      <c r="A39" s="16"/>
      <c r="B39" s="22"/>
      <c r="C39" s="21"/>
      <c r="D39" s="26"/>
      <c r="E39" s="16"/>
      <c r="F39" s="27"/>
      <c r="G39" s="21"/>
      <c r="H39" s="26" t="s">
        <v>218</v>
      </c>
      <c r="I39" s="21">
        <v>1307.8499999999999</v>
      </c>
      <c r="J39" s="16" t="s">
        <v>225</v>
      </c>
      <c r="K39" s="16"/>
      <c r="L39" s="21"/>
      <c r="M39" s="29"/>
      <c r="N39" s="21">
        <f t="shared" si="2"/>
        <v>28221.079300000016</v>
      </c>
      <c r="O39" s="21">
        <f t="shared" si="3"/>
        <v>28221.079300000023</v>
      </c>
    </row>
    <row r="40" spans="1:15" x14ac:dyDescent="0.15">
      <c r="A40" s="16"/>
      <c r="B40" s="22"/>
      <c r="C40" s="21"/>
      <c r="D40" s="23" t="s">
        <v>219</v>
      </c>
      <c r="E40" s="16" t="s">
        <v>32</v>
      </c>
      <c r="F40" s="25" t="s">
        <v>226</v>
      </c>
      <c r="G40" s="21">
        <v>39944.964999999997</v>
      </c>
      <c r="H40" s="23" t="s">
        <v>219</v>
      </c>
      <c r="I40" s="21">
        <v>4130.13</v>
      </c>
      <c r="J40" s="16" t="s">
        <v>225</v>
      </c>
      <c r="K40" s="16"/>
      <c r="L40" s="21"/>
      <c r="M40" s="27"/>
      <c r="N40" s="21">
        <f t="shared" si="2"/>
        <v>24090.949300000015</v>
      </c>
      <c r="O40" s="21">
        <f t="shared" si="3"/>
        <v>64035.914300000026</v>
      </c>
    </row>
    <row r="41" spans="1:15" hidden="1" x14ac:dyDescent="0.15">
      <c r="A41" s="16"/>
      <c r="B41" s="22"/>
      <c r="C41" s="21"/>
      <c r="D41" s="23"/>
      <c r="E41" s="16"/>
      <c r="F41" s="27"/>
      <c r="G41" s="21"/>
      <c r="H41" s="23"/>
      <c r="I41" s="21"/>
      <c r="J41" s="16"/>
      <c r="K41" s="16"/>
      <c r="L41" s="21"/>
      <c r="M41" s="29"/>
      <c r="N41" s="21">
        <f t="shared" si="2"/>
        <v>24090.949300000015</v>
      </c>
      <c r="O41" s="21">
        <f t="shared" si="3"/>
        <v>64035.914300000026</v>
      </c>
    </row>
    <row r="42" spans="1:15" hidden="1" x14ac:dyDescent="0.15">
      <c r="A42" s="16"/>
      <c r="B42" s="22"/>
      <c r="C42" s="21"/>
      <c r="D42" s="26"/>
      <c r="E42" s="16"/>
      <c r="F42" s="27"/>
      <c r="G42" s="21"/>
      <c r="H42" s="23"/>
      <c r="I42" s="21"/>
      <c r="J42" s="16"/>
      <c r="K42" s="16"/>
      <c r="L42" s="21"/>
      <c r="M42" s="27"/>
      <c r="N42" s="21">
        <f t="shared" si="2"/>
        <v>24090.949300000015</v>
      </c>
      <c r="O42" s="21">
        <f t="shared" si="3"/>
        <v>64035.914300000026</v>
      </c>
    </row>
    <row r="43" spans="1:15" hidden="1" x14ac:dyDescent="0.15">
      <c r="A43" s="16"/>
      <c r="B43" s="22"/>
      <c r="C43" s="21"/>
      <c r="D43" s="23"/>
      <c r="E43" s="16"/>
      <c r="F43" s="25"/>
      <c r="G43" s="21"/>
      <c r="H43" s="23"/>
      <c r="I43" s="21"/>
      <c r="J43" s="16"/>
      <c r="K43" s="16"/>
      <c r="L43" s="21"/>
      <c r="M43" s="27"/>
      <c r="N43" s="21">
        <f t="shared" si="2"/>
        <v>24090.949300000015</v>
      </c>
      <c r="O43" s="21">
        <f t="shared" si="3"/>
        <v>64035.914300000026</v>
      </c>
    </row>
    <row r="44" spans="1:15" hidden="1" x14ac:dyDescent="0.15">
      <c r="A44" s="16"/>
      <c r="B44" s="22"/>
      <c r="C44" s="21"/>
      <c r="D44" s="23"/>
      <c r="E44" s="16"/>
      <c r="F44" s="28"/>
      <c r="G44" s="21"/>
      <c r="H44" s="26"/>
      <c r="I44" s="21"/>
      <c r="J44" s="16"/>
      <c r="K44" s="16"/>
      <c r="L44" s="21"/>
      <c r="M44" s="16"/>
      <c r="N44" s="21">
        <f t="shared" si="2"/>
        <v>24090.949300000015</v>
      </c>
      <c r="O44" s="21">
        <f t="shared" si="3"/>
        <v>64035.914300000026</v>
      </c>
    </row>
    <row r="45" spans="1:15" hidden="1" x14ac:dyDescent="0.15">
      <c r="A45" s="16"/>
      <c r="B45" s="22"/>
      <c r="C45" s="21"/>
      <c r="D45" s="26"/>
      <c r="E45" s="16"/>
      <c r="F45" s="28"/>
      <c r="G45" s="21"/>
      <c r="H45" s="26"/>
      <c r="I45" s="21"/>
      <c r="J45" s="16"/>
      <c r="K45" s="16"/>
      <c r="L45" s="21"/>
      <c r="M45" s="16"/>
      <c r="N45" s="21">
        <f t="shared" si="2"/>
        <v>24090.949300000015</v>
      </c>
      <c r="O45" s="21">
        <f t="shared" si="3"/>
        <v>64035.914300000026</v>
      </c>
    </row>
    <row r="46" spans="1:15" hidden="1" x14ac:dyDescent="0.15">
      <c r="A46" s="16"/>
      <c r="B46" s="22"/>
      <c r="C46" s="21"/>
      <c r="D46" s="23"/>
      <c r="E46" s="16"/>
      <c r="F46" s="28"/>
      <c r="G46" s="21"/>
      <c r="H46" s="23"/>
      <c r="I46" s="21"/>
      <c r="J46" s="27"/>
      <c r="K46" s="16"/>
      <c r="L46" s="21"/>
      <c r="M46" s="16"/>
      <c r="N46" s="21">
        <f t="shared" si="2"/>
        <v>24090.949300000015</v>
      </c>
      <c r="O46" s="21">
        <f t="shared" si="3"/>
        <v>64035.914300000026</v>
      </c>
    </row>
    <row r="47" spans="1:15" hidden="1" x14ac:dyDescent="0.15">
      <c r="A47" s="16"/>
      <c r="B47" s="22"/>
      <c r="C47" s="21"/>
      <c r="D47" s="23"/>
      <c r="E47" s="16"/>
      <c r="F47" s="27"/>
      <c r="G47" s="21"/>
      <c r="H47" s="26"/>
      <c r="I47" s="21"/>
      <c r="J47" s="27"/>
      <c r="K47" s="16"/>
      <c r="L47" s="21"/>
      <c r="M47" s="16"/>
      <c r="N47" s="21">
        <f t="shared" si="2"/>
        <v>24090.949300000015</v>
      </c>
      <c r="O47" s="21">
        <f t="shared" si="3"/>
        <v>64035.914300000026</v>
      </c>
    </row>
    <row r="48" spans="1:15" hidden="1" x14ac:dyDescent="0.15">
      <c r="A48" s="16"/>
      <c r="B48" s="22"/>
      <c r="C48" s="21"/>
      <c r="D48" s="23"/>
      <c r="E48" s="16"/>
      <c r="F48" s="27"/>
      <c r="G48" s="21"/>
      <c r="H48" s="26"/>
      <c r="I48" s="21"/>
      <c r="J48" s="27"/>
      <c r="K48" s="16"/>
      <c r="L48" s="21"/>
      <c r="M48" s="16"/>
      <c r="N48" s="21">
        <f t="shared" si="2"/>
        <v>24090.949300000015</v>
      </c>
      <c r="O48" s="21">
        <f t="shared" si="3"/>
        <v>64035.914300000026</v>
      </c>
    </row>
    <row r="49" spans="1:16" hidden="1" x14ac:dyDescent="0.15">
      <c r="A49" s="16"/>
      <c r="B49" s="22"/>
      <c r="C49" s="21"/>
      <c r="D49" s="23"/>
      <c r="E49" s="16"/>
      <c r="F49" s="27"/>
      <c r="G49" s="21"/>
      <c r="H49" s="26"/>
      <c r="I49" s="21"/>
      <c r="J49" s="16"/>
      <c r="K49" s="16"/>
      <c r="L49" s="21"/>
      <c r="M49" s="16"/>
      <c r="N49" s="21">
        <f t="shared" si="2"/>
        <v>24090.949300000015</v>
      </c>
      <c r="O49" s="21">
        <f t="shared" si="3"/>
        <v>64035.914300000026</v>
      </c>
    </row>
    <row r="50" spans="1:16" hidden="1" x14ac:dyDescent="0.15">
      <c r="A50" s="16"/>
      <c r="B50" s="22"/>
      <c r="C50" s="21"/>
      <c r="D50" s="23"/>
      <c r="E50" s="16"/>
      <c r="F50" s="27"/>
      <c r="G50" s="21"/>
      <c r="H50" s="26"/>
      <c r="I50" s="21"/>
      <c r="J50" s="27"/>
      <c r="K50" s="16"/>
      <c r="L50" s="21"/>
      <c r="M50" s="27"/>
      <c r="N50" s="21">
        <f t="shared" si="2"/>
        <v>24090.949300000015</v>
      </c>
      <c r="O50" s="21">
        <f t="shared" si="3"/>
        <v>64035.914300000026</v>
      </c>
    </row>
    <row r="51" spans="1:16" hidden="1" x14ac:dyDescent="0.15">
      <c r="A51" s="16"/>
      <c r="B51" s="22"/>
      <c r="C51" s="21"/>
      <c r="D51" s="23"/>
      <c r="E51" s="16"/>
      <c r="F51" s="28"/>
      <c r="G51" s="21"/>
      <c r="H51" s="23"/>
      <c r="I51" s="21"/>
      <c r="J51" s="27"/>
      <c r="K51" s="16"/>
      <c r="L51" s="21"/>
      <c r="M51" s="27"/>
      <c r="N51" s="21">
        <f t="shared" si="2"/>
        <v>24090.949300000015</v>
      </c>
      <c r="O51" s="21">
        <f t="shared" si="3"/>
        <v>64035.914300000026</v>
      </c>
    </row>
    <row r="52" spans="1:16" hidden="1" x14ac:dyDescent="0.15">
      <c r="A52" s="16"/>
      <c r="B52" s="22"/>
      <c r="C52" s="21"/>
      <c r="D52" s="23"/>
      <c r="E52" s="16"/>
      <c r="F52" s="28"/>
      <c r="G52" s="21"/>
      <c r="H52" s="23"/>
      <c r="I52" s="21"/>
      <c r="J52" s="27"/>
      <c r="K52" s="16"/>
      <c r="L52" s="21"/>
      <c r="M52" s="27"/>
      <c r="N52" s="21">
        <f t="shared" si="2"/>
        <v>24090.949300000015</v>
      </c>
      <c r="O52" s="21">
        <f t="shared" si="3"/>
        <v>64035.914300000026</v>
      </c>
    </row>
    <row r="53" spans="1:16" hidden="1" x14ac:dyDescent="0.15">
      <c r="A53" s="16"/>
      <c r="B53" s="22"/>
      <c r="C53" s="21"/>
      <c r="D53" s="23"/>
      <c r="E53" s="16"/>
      <c r="F53" s="27"/>
      <c r="G53" s="21"/>
      <c r="H53" s="23"/>
      <c r="I53" s="21"/>
      <c r="J53" s="27"/>
      <c r="K53" s="16"/>
      <c r="L53" s="21"/>
      <c r="M53" s="27"/>
      <c r="N53" s="21">
        <f t="shared" si="2"/>
        <v>24090.949300000015</v>
      </c>
      <c r="O53" s="21">
        <f t="shared" si="3"/>
        <v>64035.914300000026</v>
      </c>
    </row>
    <row r="54" spans="1:16" hidden="1" x14ac:dyDescent="0.15">
      <c r="A54" s="16"/>
      <c r="B54" s="22"/>
      <c r="C54" s="21"/>
      <c r="D54" s="23"/>
      <c r="E54" s="16"/>
      <c r="F54" s="27"/>
      <c r="G54" s="21"/>
      <c r="H54" s="23"/>
      <c r="I54" s="21"/>
      <c r="J54" s="27"/>
      <c r="K54" s="16"/>
      <c r="L54" s="21"/>
      <c r="M54" s="27"/>
      <c r="N54" s="21">
        <f t="shared" si="2"/>
        <v>24090.949300000015</v>
      </c>
      <c r="O54" s="21">
        <f t="shared" si="3"/>
        <v>64035.914300000026</v>
      </c>
    </row>
    <row r="55" spans="1:16" hidden="1" x14ac:dyDescent="0.15">
      <c r="A55" s="16"/>
      <c r="B55" s="16"/>
      <c r="C55" s="21"/>
      <c r="D55" s="26"/>
      <c r="E55" s="16"/>
      <c r="F55" s="25"/>
      <c r="G55" s="21"/>
      <c r="H55" s="26"/>
      <c r="I55" s="21"/>
      <c r="J55" s="25"/>
      <c r="K55" s="16"/>
      <c r="L55" s="21"/>
      <c r="M55" s="25"/>
      <c r="N55" s="21">
        <f t="shared" si="2"/>
        <v>24090.949300000015</v>
      </c>
      <c r="O55" s="21">
        <f t="shared" si="3"/>
        <v>64035.914300000026</v>
      </c>
    </row>
    <row r="56" spans="1:16" hidden="1" x14ac:dyDescent="0.15">
      <c r="A56" s="16"/>
      <c r="B56" s="16"/>
      <c r="C56" s="21"/>
      <c r="D56" s="26"/>
      <c r="E56" s="16"/>
      <c r="F56" s="25"/>
      <c r="G56" s="21"/>
      <c r="H56" s="26"/>
      <c r="I56" s="21"/>
      <c r="J56" s="16"/>
      <c r="K56" s="16"/>
      <c r="L56" s="21"/>
      <c r="M56" s="25"/>
      <c r="N56" s="21">
        <f t="shared" si="2"/>
        <v>24090.949300000015</v>
      </c>
      <c r="O56" s="21">
        <f t="shared" si="3"/>
        <v>64035.914300000026</v>
      </c>
    </row>
    <row r="57" spans="1:16" hidden="1" x14ac:dyDescent="0.15">
      <c r="A57" s="16"/>
      <c r="B57" s="16"/>
      <c r="C57" s="21"/>
      <c r="D57" s="26"/>
      <c r="E57" s="16"/>
      <c r="F57" s="16"/>
      <c r="G57" s="21"/>
      <c r="H57" s="26"/>
      <c r="I57" s="21"/>
      <c r="J57" s="16"/>
      <c r="K57" s="16"/>
      <c r="L57" s="21"/>
      <c r="M57" s="25"/>
      <c r="N57" s="21">
        <f t="shared" si="2"/>
        <v>24090.949300000015</v>
      </c>
      <c r="O57" s="21">
        <f t="shared" si="3"/>
        <v>64035.914300000026</v>
      </c>
    </row>
    <row r="58" spans="1:16" hidden="1" x14ac:dyDescent="0.15">
      <c r="A58" s="16"/>
      <c r="B58" s="16"/>
      <c r="C58" s="21"/>
      <c r="D58" s="26"/>
      <c r="E58" s="16"/>
      <c r="F58" s="25"/>
      <c r="G58" s="21"/>
      <c r="H58" s="26"/>
      <c r="I58" s="21"/>
      <c r="J58" s="16"/>
      <c r="K58" s="16"/>
      <c r="L58" s="21"/>
      <c r="M58" s="16"/>
      <c r="N58" s="21">
        <f t="shared" si="2"/>
        <v>24090.949300000015</v>
      </c>
      <c r="O58" s="21">
        <f t="shared" si="3"/>
        <v>64035.914300000026</v>
      </c>
    </row>
    <row r="59" spans="1:16" hidden="1" x14ac:dyDescent="0.15">
      <c r="A59" s="16"/>
      <c r="B59" s="16"/>
      <c r="C59" s="21"/>
      <c r="D59" s="26"/>
      <c r="E59" s="16"/>
      <c r="F59" s="25"/>
      <c r="G59" s="21"/>
      <c r="H59" s="26"/>
      <c r="I59" s="21"/>
      <c r="J59" s="16"/>
      <c r="K59" s="16"/>
      <c r="L59" s="21"/>
      <c r="M59" s="16"/>
      <c r="N59" s="21">
        <f t="shared" si="2"/>
        <v>24090.949300000015</v>
      </c>
      <c r="O59" s="21">
        <f t="shared" si="3"/>
        <v>64035.914300000026</v>
      </c>
    </row>
    <row r="60" spans="1:16" hidden="1" x14ac:dyDescent="0.15">
      <c r="A60" s="16"/>
      <c r="B60" s="16"/>
      <c r="C60" s="21"/>
      <c r="D60" s="26"/>
      <c r="E60" s="16"/>
      <c r="F60" s="25"/>
      <c r="G60" s="21"/>
      <c r="H60" s="26"/>
      <c r="I60" s="21"/>
      <c r="J60" s="16"/>
      <c r="K60" s="16"/>
      <c r="L60" s="21"/>
      <c r="M60" s="16"/>
      <c r="N60" s="21">
        <f t="shared" si="2"/>
        <v>24090.949300000015</v>
      </c>
      <c r="O60" s="21">
        <f t="shared" si="3"/>
        <v>64035.914300000026</v>
      </c>
    </row>
    <row r="61" spans="1:16" hidden="1" x14ac:dyDescent="0.15">
      <c r="A61" s="16"/>
      <c r="B61" s="16"/>
      <c r="C61" s="21"/>
      <c r="D61" s="26"/>
      <c r="E61" s="16"/>
      <c r="F61" s="16"/>
      <c r="G61" s="21"/>
      <c r="H61" s="26"/>
      <c r="I61" s="21"/>
      <c r="J61" s="16"/>
      <c r="K61" s="16"/>
      <c r="L61" s="21"/>
      <c r="M61" s="16"/>
      <c r="N61" s="21">
        <f t="shared" si="2"/>
        <v>24090.949300000015</v>
      </c>
      <c r="O61" s="21">
        <f t="shared" si="3"/>
        <v>64035.914300000026</v>
      </c>
    </row>
    <row r="62" spans="1:16" x14ac:dyDescent="0.15">
      <c r="A62" s="30"/>
      <c r="B62" s="30"/>
      <c r="C62" s="21"/>
      <c r="D62" s="31"/>
      <c r="E62" s="30"/>
      <c r="F62" s="30"/>
      <c r="G62" s="21"/>
      <c r="H62" s="31"/>
      <c r="I62" s="21"/>
      <c r="J62" s="30"/>
      <c r="K62" s="30"/>
      <c r="L62" s="21"/>
      <c r="M62" s="30"/>
      <c r="N62" s="21">
        <f t="shared" si="2"/>
        <v>24090.949300000015</v>
      </c>
      <c r="O62" s="21">
        <f t="shared" si="3"/>
        <v>64035.914300000026</v>
      </c>
    </row>
    <row r="63" spans="1:16" x14ac:dyDescent="0.15">
      <c r="A63" s="32"/>
      <c r="B63" s="32"/>
      <c r="C63" s="33">
        <f>SUM(C7:C54)</f>
        <v>35901.863300000012</v>
      </c>
      <c r="D63" s="32"/>
      <c r="E63" s="32"/>
      <c r="F63" s="32"/>
      <c r="G63" s="33">
        <f>SUM(G7:G61)</f>
        <v>119827.561</v>
      </c>
      <c r="H63" s="34"/>
      <c r="I63" s="33">
        <f>SUM(I7:I61)</f>
        <v>76412.880000000034</v>
      </c>
      <c r="J63" s="32"/>
      <c r="K63" s="32"/>
      <c r="L63" s="33">
        <f>SUM(L9:L61)</f>
        <v>15280.63</v>
      </c>
      <c r="M63" s="32"/>
      <c r="N63" s="35"/>
      <c r="O63" s="36">
        <f>C63+G63-I63-L63</f>
        <v>64035.914299999982</v>
      </c>
      <c r="P63" s="37"/>
    </row>
    <row r="64" spans="1:16" x14ac:dyDescent="0.15">
      <c r="A64" s="38"/>
      <c r="B64" s="204"/>
      <c r="C64" s="204"/>
      <c r="D64" s="204"/>
      <c r="E64" s="39"/>
      <c r="F64" s="40"/>
      <c r="G64" s="41"/>
      <c r="H64" s="42"/>
      <c r="I64" s="43"/>
      <c r="J64" s="44"/>
      <c r="K64" s="45" t="s">
        <v>44</v>
      </c>
      <c r="L64" s="46">
        <f>+L63+I63</f>
        <v>91693.510000000038</v>
      </c>
      <c r="M64" s="55"/>
      <c r="N64" s="47">
        <f>+N62</f>
        <v>24090.949300000015</v>
      </c>
      <c r="O64" s="48" t="s">
        <v>225</v>
      </c>
    </row>
    <row r="65" spans="1:16" x14ac:dyDescent="0.15">
      <c r="A65" s="49"/>
      <c r="B65" s="77"/>
      <c r="C65" s="77"/>
      <c r="D65" s="77"/>
      <c r="E65" s="39"/>
      <c r="F65" s="40"/>
      <c r="G65" s="41"/>
      <c r="H65" s="42"/>
      <c r="I65" s="43"/>
      <c r="J65" s="46"/>
      <c r="K65" s="44"/>
      <c r="L65" s="46"/>
      <c r="M65" s="44"/>
      <c r="N65" s="47">
        <v>39944.964999999997</v>
      </c>
      <c r="O65" s="48" t="s">
        <v>226</v>
      </c>
    </row>
    <row r="66" spans="1:16" x14ac:dyDescent="0.15">
      <c r="A66" s="49" t="s">
        <v>194</v>
      </c>
      <c r="B66" s="80" t="s">
        <v>229</v>
      </c>
      <c r="C66" s="77"/>
      <c r="D66" s="77"/>
      <c r="E66" s="39" t="s">
        <v>45</v>
      </c>
      <c r="F66" s="40">
        <v>38368863.229999997</v>
      </c>
      <c r="G66" s="41" t="s">
        <v>46</v>
      </c>
      <c r="H66" s="42">
        <v>40728</v>
      </c>
      <c r="I66" s="43" t="s">
        <v>47</v>
      </c>
      <c r="J66" s="46">
        <f>+L20</f>
        <v>1342.693</v>
      </c>
      <c r="K66" s="44"/>
      <c r="L66" s="46"/>
      <c r="M66" s="44"/>
      <c r="N66" s="47"/>
      <c r="O66" s="48"/>
    </row>
    <row r="67" spans="1:16" ht="11.25" customHeight="1" x14ac:dyDescent="0.15">
      <c r="A67" s="49" t="s">
        <v>195</v>
      </c>
      <c r="B67" s="80" t="s">
        <v>230</v>
      </c>
      <c r="C67" s="77"/>
      <c r="D67" s="77"/>
      <c r="E67" s="39" t="s">
        <v>45</v>
      </c>
      <c r="F67" s="40">
        <v>45963520.380000003</v>
      </c>
      <c r="G67" s="41" t="s">
        <v>46</v>
      </c>
      <c r="H67" s="42">
        <v>40736</v>
      </c>
      <c r="I67" s="43" t="s">
        <v>47</v>
      </c>
      <c r="J67" s="46">
        <f>+L21</f>
        <v>13937.937</v>
      </c>
      <c r="K67" s="44"/>
      <c r="L67" s="46"/>
      <c r="M67" s="44"/>
      <c r="N67" s="47"/>
      <c r="O67" s="48"/>
    </row>
    <row r="68" spans="1:16" ht="12" thickBot="1" x14ac:dyDescent="0.2">
      <c r="A68" s="38"/>
      <c r="B68" s="77"/>
      <c r="C68" s="77"/>
      <c r="D68" s="77"/>
      <c r="E68" s="39"/>
      <c r="F68" s="40"/>
      <c r="G68" s="41"/>
      <c r="H68" s="42"/>
      <c r="I68" s="43"/>
      <c r="J68" s="78">
        <f>SUM(J66:J67)</f>
        <v>15280.63</v>
      </c>
      <c r="K68" s="44"/>
      <c r="L68" s="46"/>
      <c r="M68" s="44"/>
      <c r="N68" s="36" t="s">
        <v>48</v>
      </c>
      <c r="O68" s="53">
        <f>SUM(N64:N67)</f>
        <v>64035.914300000011</v>
      </c>
    </row>
    <row r="69" spans="1:16" ht="12" thickTop="1" x14ac:dyDescent="0.15">
      <c r="A69" s="38"/>
      <c r="B69" s="77"/>
      <c r="C69" s="77"/>
      <c r="D69" s="77"/>
      <c r="E69" s="39"/>
      <c r="F69" s="40"/>
      <c r="G69" s="41"/>
      <c r="H69" s="42"/>
      <c r="I69" s="9"/>
      <c r="J69" s="52"/>
      <c r="K69" s="44"/>
      <c r="L69" s="46"/>
      <c r="M69" s="44"/>
      <c r="N69" s="46"/>
      <c r="O69" s="46">
        <f>+O63-O68</f>
        <v>0</v>
      </c>
    </row>
    <row r="70" spans="1:16" x14ac:dyDescent="0.15">
      <c r="A70" s="38" t="s">
        <v>49</v>
      </c>
      <c r="B70" s="77" t="s">
        <v>8</v>
      </c>
      <c r="C70" s="54" t="s">
        <v>87</v>
      </c>
      <c r="D70" s="54" t="s">
        <v>146</v>
      </c>
      <c r="E70" s="77" t="s">
        <v>51</v>
      </c>
      <c r="F70" s="39" t="s">
        <v>52</v>
      </c>
      <c r="G70" s="40" t="s">
        <v>15</v>
      </c>
      <c r="H70" s="42"/>
      <c r="I70" s="9"/>
      <c r="J70" s="52"/>
      <c r="K70" s="44"/>
      <c r="L70" s="46"/>
      <c r="M70" s="44"/>
      <c r="N70" s="46"/>
      <c r="O70" s="46"/>
    </row>
    <row r="71" spans="1:16" x14ac:dyDescent="0.15">
      <c r="A71" s="49" t="s">
        <v>194</v>
      </c>
      <c r="B71" s="43">
        <v>1343</v>
      </c>
      <c r="C71" s="57">
        <v>23.5915</v>
      </c>
      <c r="D71" s="58">
        <f>+B71*C71</f>
        <v>31683.3845</v>
      </c>
      <c r="E71" s="58">
        <f>+D71*1%</f>
        <v>316.833845</v>
      </c>
      <c r="F71" s="58">
        <f>+E71*0.1</f>
        <v>31.683384500000003</v>
      </c>
      <c r="G71" s="59">
        <f>+E71+F71</f>
        <v>348.51722949999998</v>
      </c>
      <c r="H71" s="41"/>
      <c r="I71" s="43"/>
      <c r="J71" s="46"/>
      <c r="K71" s="44"/>
      <c r="L71" s="46"/>
      <c r="M71" s="44"/>
      <c r="N71" s="55"/>
      <c r="O71" s="56"/>
    </row>
    <row r="72" spans="1:16" x14ac:dyDescent="0.15">
      <c r="A72" s="49" t="s">
        <v>195</v>
      </c>
      <c r="B72" s="46">
        <v>13938</v>
      </c>
      <c r="C72" s="68">
        <v>24.469100000000001</v>
      </c>
      <c r="D72" s="58">
        <f>+B72*C72</f>
        <v>341050.31580000004</v>
      </c>
      <c r="E72" s="58">
        <f>+D72*1%</f>
        <v>3410.5031580000004</v>
      </c>
      <c r="F72" s="58">
        <f>+E72*0.1</f>
        <v>341.05031580000008</v>
      </c>
      <c r="G72" s="59">
        <f>+E72+F72</f>
        <v>3751.5534738000006</v>
      </c>
      <c r="H72" s="9"/>
      <c r="I72" s="9"/>
      <c r="J72" s="6"/>
      <c r="K72" s="60"/>
      <c r="L72" s="9"/>
    </row>
    <row r="73" spans="1:16" s="3" customFormat="1" ht="12" thickBot="1" x14ac:dyDescent="0.2">
      <c r="A73" s="49"/>
      <c r="B73" s="78">
        <f>SUM(B71:B72)</f>
        <v>15281</v>
      </c>
      <c r="C73" s="68"/>
      <c r="D73" s="69"/>
      <c r="E73" s="79">
        <f>SUM(E71:E72)</f>
        <v>3727.3370030000005</v>
      </c>
      <c r="F73" s="79">
        <f t="shared" ref="F73:G73" si="12">SUM(F71:F72)</f>
        <v>372.73370030000007</v>
      </c>
      <c r="G73" s="79">
        <f t="shared" si="12"/>
        <v>4100.0707033000008</v>
      </c>
      <c r="H73" s="9"/>
      <c r="I73" s="9"/>
      <c r="J73" s="6"/>
      <c r="K73" s="4"/>
      <c r="M73" s="5"/>
      <c r="P73" s="5"/>
    </row>
    <row r="74" spans="1:16" s="3" customFormat="1" ht="12" thickTop="1" x14ac:dyDescent="0.15">
      <c r="A74" s="49"/>
      <c r="B74" s="46"/>
      <c r="C74" s="68"/>
      <c r="D74" s="69"/>
      <c r="E74" s="69"/>
      <c r="F74" s="70"/>
      <c r="G74" s="9"/>
      <c r="H74" s="9"/>
      <c r="I74" s="9"/>
      <c r="J74" s="6"/>
      <c r="K74" s="4"/>
      <c r="M74" s="5"/>
      <c r="P74" s="5"/>
    </row>
    <row r="75" spans="1:16" s="3" customFormat="1" x14ac:dyDescent="0.15">
      <c r="A75" s="6"/>
      <c r="B75" s="71"/>
      <c r="C75" s="9"/>
      <c r="D75" s="72"/>
      <c r="E75" s="72"/>
      <c r="F75" s="72"/>
      <c r="G75" s="9"/>
      <c r="H75" s="9"/>
      <c r="I75" s="9"/>
      <c r="J75" s="6"/>
      <c r="K75" s="4"/>
      <c r="M75" s="5"/>
      <c r="P75" s="5"/>
    </row>
    <row r="76" spans="1:16" s="3" customFormat="1" x14ac:dyDescent="0.15">
      <c r="A76" s="6"/>
      <c r="B76" s="73"/>
      <c r="C76" s="9"/>
      <c r="D76" s="60"/>
      <c r="E76" s="60"/>
      <c r="F76" s="6"/>
      <c r="G76" s="9"/>
      <c r="H76" s="60"/>
      <c r="I76" s="9"/>
      <c r="J76" s="6"/>
      <c r="K76" s="4"/>
      <c r="M76" s="5"/>
      <c r="P76" s="5"/>
    </row>
    <row r="77" spans="1:16" s="3" customFormat="1" x14ac:dyDescent="0.15">
      <c r="A77" s="6"/>
      <c r="B77" s="73"/>
      <c r="C77" s="9"/>
      <c r="D77" s="72"/>
      <c r="E77" s="60"/>
      <c r="F77" s="6"/>
      <c r="G77" s="9"/>
      <c r="H77" s="60"/>
      <c r="I77" s="9"/>
      <c r="J77" s="6"/>
      <c r="K77" s="4"/>
      <c r="M77" s="5"/>
      <c r="P77" s="5"/>
    </row>
    <row r="78" spans="1:16" s="3" customFormat="1" x14ac:dyDescent="0.15">
      <c r="A78" s="6"/>
      <c r="B78" s="73"/>
      <c r="C78" s="9"/>
      <c r="D78" s="74"/>
      <c r="E78" s="60"/>
      <c r="F78" s="6"/>
      <c r="G78" s="9"/>
      <c r="H78" s="60"/>
      <c r="I78" s="9"/>
      <c r="J78" s="6"/>
      <c r="K78" s="4"/>
      <c r="M78" s="5"/>
      <c r="P78" s="5"/>
    </row>
    <row r="79" spans="1:16" s="3" customFormat="1" x14ac:dyDescent="0.15">
      <c r="A79" s="6"/>
      <c r="B79" s="73"/>
      <c r="C79" s="68"/>
      <c r="D79" s="72"/>
      <c r="E79" s="60"/>
      <c r="F79" s="6"/>
      <c r="G79" s="9"/>
      <c r="H79" s="60"/>
      <c r="I79" s="9"/>
      <c r="J79" s="6"/>
      <c r="K79" s="4"/>
      <c r="M79" s="5"/>
      <c r="P79" s="5"/>
    </row>
  </sheetData>
  <mergeCells count="7">
    <mergeCell ref="B64:D64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75"/>
  <sheetViews>
    <sheetView zoomScale="130" zoomScaleNormal="130" workbookViewId="0">
      <pane ySplit="6" topLeftCell="A19" activePane="bottomLeft" state="frozen"/>
      <selection pane="bottomLeft" activeCell="C66" sqref="C6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191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170</v>
      </c>
      <c r="B7" s="17"/>
      <c r="C7" s="18">
        <v>2540.2943000000178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2540.2943000000178</v>
      </c>
      <c r="O7" s="18">
        <f>+C59</f>
        <v>50461.518300000018</v>
      </c>
    </row>
    <row r="8" spans="1:15" x14ac:dyDescent="0.15">
      <c r="A8" s="16" t="s">
        <v>171</v>
      </c>
      <c r="B8" s="22"/>
      <c r="C8" s="21">
        <v>31936.203000000001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2540.2943000000178</v>
      </c>
      <c r="O8" s="21">
        <f t="shared" ref="O8" si="0">O7+G8-I8-L8</f>
        <v>50461.518300000018</v>
      </c>
    </row>
    <row r="9" spans="1:15" x14ac:dyDescent="0.15">
      <c r="A9" s="16" t="s">
        <v>172</v>
      </c>
      <c r="B9" s="22"/>
      <c r="C9" s="21">
        <v>15985.021000000001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58" si="1">+N8-I9-L9</f>
        <v>2540.2943000000178</v>
      </c>
      <c r="O9" s="21">
        <f t="shared" ref="O9:O58" si="2">O8+G9-I9-L9</f>
        <v>50461.518300000018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174</v>
      </c>
      <c r="I10" s="21">
        <v>909.04</v>
      </c>
      <c r="J10" s="27" t="s">
        <v>170</v>
      </c>
      <c r="K10" s="16"/>
      <c r="L10" s="21"/>
      <c r="M10" s="27"/>
      <c r="N10" s="21">
        <f t="shared" si="1"/>
        <v>1631.2543000000178</v>
      </c>
      <c r="O10" s="21">
        <f t="shared" si="2"/>
        <v>49552.478300000017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175</v>
      </c>
      <c r="I11" s="21">
        <v>600.03</v>
      </c>
      <c r="J11" s="27" t="s">
        <v>170</v>
      </c>
      <c r="K11" s="16"/>
      <c r="L11" s="21"/>
      <c r="M11" s="16"/>
      <c r="N11" s="21">
        <f t="shared" si="1"/>
        <v>1031.2243000000178</v>
      </c>
      <c r="O11" s="21">
        <f t="shared" si="2"/>
        <v>48952.448300000018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176</v>
      </c>
      <c r="I12" s="21">
        <v>1031.2239999999999</v>
      </c>
      <c r="J12" s="16" t="s">
        <v>170</v>
      </c>
      <c r="K12" s="16"/>
      <c r="L12" s="21"/>
      <c r="M12" s="16"/>
      <c r="N12" s="21">
        <f t="shared" si="1"/>
        <v>3.000000178872142E-4</v>
      </c>
      <c r="O12" s="21">
        <f t="shared" si="2"/>
        <v>47921.224300000016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176</v>
      </c>
      <c r="I13" s="21">
        <v>2561.9560000000001</v>
      </c>
      <c r="J13" s="16" t="s">
        <v>171</v>
      </c>
      <c r="K13" s="16"/>
      <c r="L13" s="21"/>
      <c r="M13" s="25"/>
      <c r="N13" s="21">
        <f>C8+N12-I13-L13</f>
        <v>29374.247300000017</v>
      </c>
      <c r="O13" s="21">
        <f t="shared" si="2"/>
        <v>45359.268300000018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177</v>
      </c>
      <c r="I14" s="21">
        <v>874.27</v>
      </c>
      <c r="J14" s="16" t="s">
        <v>171</v>
      </c>
      <c r="K14" s="16"/>
      <c r="L14" s="21"/>
      <c r="M14" s="25"/>
      <c r="N14" s="21">
        <f t="shared" si="1"/>
        <v>28499.977300000017</v>
      </c>
      <c r="O14" s="21">
        <f t="shared" si="2"/>
        <v>44484.998300000021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178</v>
      </c>
      <c r="I15" s="21">
        <v>190.04</v>
      </c>
      <c r="J15" s="16" t="s">
        <v>171</v>
      </c>
      <c r="K15" s="16"/>
      <c r="L15" s="21"/>
      <c r="M15" s="25"/>
      <c r="N15" s="21">
        <f t="shared" si="1"/>
        <v>28309.937300000016</v>
      </c>
      <c r="O15" s="21">
        <f t="shared" si="2"/>
        <v>44294.95830000002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3" t="s">
        <v>179</v>
      </c>
      <c r="I16" s="21">
        <v>3852.6099999999997</v>
      </c>
      <c r="J16" s="16" t="s">
        <v>171</v>
      </c>
      <c r="K16" s="16" t="s">
        <v>196</v>
      </c>
      <c r="L16" s="21">
        <v>6654.72</v>
      </c>
      <c r="M16" s="16" t="s">
        <v>171</v>
      </c>
      <c r="N16" s="21">
        <f t="shared" si="1"/>
        <v>17802.607300000014</v>
      </c>
      <c r="O16" s="21">
        <f t="shared" si="2"/>
        <v>33787.628300000018</v>
      </c>
    </row>
    <row r="17" spans="1:15" x14ac:dyDescent="0.15">
      <c r="A17" s="16"/>
      <c r="B17" s="22"/>
      <c r="C17" s="21"/>
      <c r="D17" s="23" t="s">
        <v>192</v>
      </c>
      <c r="E17" s="16" t="s">
        <v>32</v>
      </c>
      <c r="F17" s="25" t="s">
        <v>194</v>
      </c>
      <c r="G17" s="21">
        <v>15962.004999999999</v>
      </c>
      <c r="H17" s="23" t="s">
        <v>192</v>
      </c>
      <c r="I17" s="21"/>
      <c r="J17" s="16"/>
      <c r="K17" s="16"/>
      <c r="L17" s="21"/>
      <c r="M17" s="27"/>
      <c r="N17" s="21">
        <f t="shared" si="1"/>
        <v>17802.607300000014</v>
      </c>
      <c r="O17" s="21">
        <f t="shared" si="2"/>
        <v>49749.633300000016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180</v>
      </c>
      <c r="I18" s="21"/>
      <c r="J18" s="16"/>
      <c r="K18" s="16" t="s">
        <v>196</v>
      </c>
      <c r="L18" s="21">
        <v>3532.86</v>
      </c>
      <c r="M18" s="16" t="s">
        <v>171</v>
      </c>
      <c r="N18" s="21">
        <f t="shared" si="1"/>
        <v>14269.747300000014</v>
      </c>
      <c r="O18" s="21">
        <f t="shared" si="2"/>
        <v>46216.773300000015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181</v>
      </c>
      <c r="I19" s="21">
        <v>1350.37</v>
      </c>
      <c r="J19" s="16" t="s">
        <v>171</v>
      </c>
      <c r="K19" s="16"/>
      <c r="L19" s="21"/>
      <c r="M19" s="27"/>
      <c r="N19" s="21">
        <f t="shared" si="1"/>
        <v>12919.377300000015</v>
      </c>
      <c r="O19" s="21">
        <f t="shared" si="2"/>
        <v>44866.403300000013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6" t="s">
        <v>182</v>
      </c>
      <c r="I20" s="21">
        <v>3055.05</v>
      </c>
      <c r="J20" s="16" t="s">
        <v>171</v>
      </c>
      <c r="K20" s="16"/>
      <c r="L20" s="21"/>
      <c r="M20" s="27"/>
      <c r="N20" s="21">
        <f t="shared" si="1"/>
        <v>9864.3273000000154</v>
      </c>
      <c r="O20" s="21">
        <f t="shared" si="2"/>
        <v>41811.35330000001</v>
      </c>
    </row>
    <row r="21" spans="1:15" x14ac:dyDescent="0.15">
      <c r="A21" s="16"/>
      <c r="B21" s="22"/>
      <c r="C21" s="21"/>
      <c r="D21" s="23"/>
      <c r="E21" s="16"/>
      <c r="F21" s="25"/>
      <c r="G21" s="21"/>
      <c r="H21" s="23" t="s">
        <v>183</v>
      </c>
      <c r="I21" s="21">
        <v>3280.66</v>
      </c>
      <c r="J21" s="16" t="s">
        <v>171</v>
      </c>
      <c r="K21" s="16"/>
      <c r="L21" s="21"/>
      <c r="M21" s="27"/>
      <c r="N21" s="21">
        <f t="shared" si="1"/>
        <v>6583.6673000000155</v>
      </c>
      <c r="O21" s="21">
        <f t="shared" si="2"/>
        <v>38530.693300000014</v>
      </c>
    </row>
    <row r="22" spans="1:15" x14ac:dyDescent="0.15">
      <c r="A22" s="16"/>
      <c r="B22" s="22"/>
      <c r="C22" s="21"/>
      <c r="D22" s="26"/>
      <c r="E22" s="16"/>
      <c r="F22" s="25"/>
      <c r="G22" s="21"/>
      <c r="H22" s="23" t="s">
        <v>184</v>
      </c>
      <c r="I22" s="21">
        <v>1811.2</v>
      </c>
      <c r="J22" s="16" t="s">
        <v>171</v>
      </c>
      <c r="K22" s="16"/>
      <c r="L22" s="21"/>
      <c r="M22" s="27"/>
      <c r="N22" s="21">
        <f t="shared" si="1"/>
        <v>4772.4673000000157</v>
      </c>
      <c r="O22" s="21">
        <f t="shared" si="2"/>
        <v>36719.493300000016</v>
      </c>
    </row>
    <row r="23" spans="1:15" x14ac:dyDescent="0.15">
      <c r="A23" s="16"/>
      <c r="B23" s="22"/>
      <c r="C23" s="21"/>
      <c r="D23" s="23" t="s">
        <v>193</v>
      </c>
      <c r="E23" s="16" t="s">
        <v>32</v>
      </c>
      <c r="F23" s="25" t="s">
        <v>195</v>
      </c>
      <c r="G23" s="21">
        <v>15951.06</v>
      </c>
      <c r="H23" s="23" t="s">
        <v>193</v>
      </c>
      <c r="I23" s="21"/>
      <c r="J23" s="16"/>
      <c r="K23" s="16"/>
      <c r="L23" s="21"/>
      <c r="M23" s="27"/>
      <c r="N23" s="21">
        <f t="shared" si="1"/>
        <v>4772.4673000000157</v>
      </c>
      <c r="O23" s="21">
        <f t="shared" si="2"/>
        <v>52670.553300000014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185</v>
      </c>
      <c r="I24" s="21">
        <v>2278.6</v>
      </c>
      <c r="J24" s="16" t="s">
        <v>171</v>
      </c>
      <c r="K24" s="16"/>
      <c r="L24" s="21"/>
      <c r="M24" s="27"/>
      <c r="N24" s="21">
        <f t="shared" si="1"/>
        <v>2493.8673000000158</v>
      </c>
      <c r="O24" s="21">
        <f t="shared" si="2"/>
        <v>50391.953300000016</v>
      </c>
    </row>
    <row r="25" spans="1:15" x14ac:dyDescent="0.15">
      <c r="A25" s="16"/>
      <c r="B25" s="22"/>
      <c r="C25" s="21"/>
      <c r="D25" s="26"/>
      <c r="E25" s="16"/>
      <c r="F25" s="25"/>
      <c r="G25" s="21"/>
      <c r="H25" s="26" t="s">
        <v>186</v>
      </c>
      <c r="I25" s="21">
        <v>994.61</v>
      </c>
      <c r="J25" s="16" t="s">
        <v>171</v>
      </c>
      <c r="K25" s="16"/>
      <c r="L25" s="21"/>
      <c r="M25" s="27"/>
      <c r="N25" s="21">
        <f t="shared" si="1"/>
        <v>1499.2573000000157</v>
      </c>
      <c r="O25" s="21">
        <f t="shared" si="2"/>
        <v>49397.343300000015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6" t="s">
        <v>187</v>
      </c>
      <c r="I26" s="21">
        <v>765.78</v>
      </c>
      <c r="J26" s="16" t="s">
        <v>171</v>
      </c>
      <c r="K26" s="16"/>
      <c r="L26" s="21"/>
      <c r="M26" s="27"/>
      <c r="N26" s="21">
        <f t="shared" si="1"/>
        <v>733.4773000000157</v>
      </c>
      <c r="O26" s="21">
        <f t="shared" si="2"/>
        <v>48631.563300000016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6" t="s">
        <v>188</v>
      </c>
      <c r="I27" s="21">
        <v>733.47699999999998</v>
      </c>
      <c r="J27" s="16" t="s">
        <v>171</v>
      </c>
      <c r="K27" s="16"/>
      <c r="L27" s="21"/>
      <c r="M27" s="27"/>
      <c r="N27" s="21">
        <f t="shared" si="1"/>
        <v>3.0000001572716428E-4</v>
      </c>
      <c r="O27" s="21">
        <f t="shared" si="2"/>
        <v>47898.086300000017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6" t="s">
        <v>188</v>
      </c>
      <c r="I28" s="21">
        <v>2036.0830000000001</v>
      </c>
      <c r="J28" s="25" t="s">
        <v>172</v>
      </c>
      <c r="K28" s="16"/>
      <c r="L28" s="21"/>
      <c r="M28" s="27"/>
      <c r="N28" s="21">
        <f>C9+N27-I28-L28</f>
        <v>13948.938300000016</v>
      </c>
      <c r="O28" s="21">
        <f t="shared" si="2"/>
        <v>45862.003300000018</v>
      </c>
    </row>
    <row r="29" spans="1:15" x14ac:dyDescent="0.15">
      <c r="A29" s="16"/>
      <c r="B29" s="22"/>
      <c r="C29" s="21"/>
      <c r="D29" s="23"/>
      <c r="E29" s="16"/>
      <c r="F29" s="28"/>
      <c r="G29" s="21"/>
      <c r="H29" s="23" t="s">
        <v>189</v>
      </c>
      <c r="I29" s="21">
        <v>1325.15</v>
      </c>
      <c r="J29" s="25" t="s">
        <v>172</v>
      </c>
      <c r="K29" s="16"/>
      <c r="L29" s="21"/>
      <c r="M29" s="27"/>
      <c r="N29" s="21">
        <f t="shared" si="1"/>
        <v>12623.788300000017</v>
      </c>
      <c r="O29" s="21">
        <f t="shared" si="2"/>
        <v>44536.853300000017</v>
      </c>
    </row>
    <row r="30" spans="1:15" x14ac:dyDescent="0.15">
      <c r="A30" s="16"/>
      <c r="B30" s="22"/>
      <c r="C30" s="21"/>
      <c r="D30" s="23"/>
      <c r="E30" s="16"/>
      <c r="F30" s="28"/>
      <c r="G30" s="21"/>
      <c r="H30" s="23" t="s">
        <v>190</v>
      </c>
      <c r="I30" s="21">
        <v>8634.99</v>
      </c>
      <c r="J30" s="25" t="s">
        <v>172</v>
      </c>
      <c r="K30" s="16"/>
      <c r="L30" s="21"/>
      <c r="M30" s="16"/>
      <c r="N30" s="21">
        <f t="shared" si="1"/>
        <v>3988.7983000000168</v>
      </c>
      <c r="O30" s="21">
        <f t="shared" si="2"/>
        <v>35901.863300000019</v>
      </c>
    </row>
    <row r="31" spans="1:15" hidden="1" x14ac:dyDescent="0.15">
      <c r="A31" s="16"/>
      <c r="B31" s="22"/>
      <c r="C31" s="21"/>
      <c r="D31" s="26"/>
      <c r="E31" s="16"/>
      <c r="F31" s="25"/>
      <c r="G31" s="21"/>
      <c r="H31" s="26"/>
      <c r="I31" s="21"/>
      <c r="J31" s="25"/>
      <c r="K31" s="16"/>
      <c r="L31" s="21"/>
      <c r="M31" s="27"/>
      <c r="N31" s="21">
        <f t="shared" si="1"/>
        <v>3988.7983000000168</v>
      </c>
      <c r="O31" s="21">
        <f t="shared" si="2"/>
        <v>35901.863300000019</v>
      </c>
    </row>
    <row r="32" spans="1:15" hidden="1" x14ac:dyDescent="0.15">
      <c r="A32" s="16"/>
      <c r="B32" s="22"/>
      <c r="C32" s="21"/>
      <c r="D32" s="23"/>
      <c r="E32" s="16"/>
      <c r="F32" s="25"/>
      <c r="G32" s="21"/>
      <c r="H32" s="23"/>
      <c r="I32" s="21"/>
      <c r="J32" s="25"/>
      <c r="K32" s="16"/>
      <c r="L32" s="21"/>
      <c r="M32" s="29"/>
      <c r="N32" s="21">
        <f t="shared" si="1"/>
        <v>3988.7983000000168</v>
      </c>
      <c r="O32" s="21">
        <f t="shared" si="2"/>
        <v>35901.863300000019</v>
      </c>
    </row>
    <row r="33" spans="1:15" hidden="1" x14ac:dyDescent="0.15">
      <c r="A33" s="16"/>
      <c r="B33" s="22"/>
      <c r="C33" s="21"/>
      <c r="D33" s="23"/>
      <c r="E33" s="16"/>
      <c r="F33" s="28"/>
      <c r="G33" s="21"/>
      <c r="H33" s="26"/>
      <c r="I33" s="21"/>
      <c r="J33" s="25"/>
      <c r="K33" s="16"/>
      <c r="L33" s="21"/>
      <c r="M33" s="29"/>
      <c r="N33" s="21">
        <f t="shared" si="1"/>
        <v>3988.7983000000168</v>
      </c>
      <c r="O33" s="21">
        <f t="shared" si="2"/>
        <v>35901.863300000019</v>
      </c>
    </row>
    <row r="34" spans="1:15" hidden="1" x14ac:dyDescent="0.15">
      <c r="A34" s="16"/>
      <c r="B34" s="22"/>
      <c r="C34" s="21"/>
      <c r="D34" s="23"/>
      <c r="E34" s="16"/>
      <c r="F34" s="28"/>
      <c r="G34" s="21"/>
      <c r="H34" s="23"/>
      <c r="I34" s="21"/>
      <c r="J34" s="25"/>
      <c r="K34" s="16"/>
      <c r="L34" s="21"/>
      <c r="M34" s="29"/>
      <c r="N34" s="21">
        <f t="shared" si="1"/>
        <v>3988.7983000000168</v>
      </c>
      <c r="O34" s="21">
        <f t="shared" si="2"/>
        <v>35901.863300000019</v>
      </c>
    </row>
    <row r="35" spans="1:15" hidden="1" x14ac:dyDescent="0.15">
      <c r="A35" s="16"/>
      <c r="B35" s="22"/>
      <c r="C35" s="21"/>
      <c r="D35" s="26"/>
      <c r="E35" s="16"/>
      <c r="F35" s="27"/>
      <c r="G35" s="21"/>
      <c r="H35" s="26"/>
      <c r="I35" s="21"/>
      <c r="J35" s="16"/>
      <c r="K35" s="16"/>
      <c r="L35" s="21"/>
      <c r="M35" s="29"/>
      <c r="N35" s="21">
        <f t="shared" si="1"/>
        <v>3988.7983000000168</v>
      </c>
      <c r="O35" s="21">
        <f t="shared" si="2"/>
        <v>35901.863300000019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7"/>
      <c r="N36" s="21">
        <f t="shared" si="1"/>
        <v>3988.7983000000168</v>
      </c>
      <c r="O36" s="21">
        <f t="shared" si="2"/>
        <v>35901.863300000019</v>
      </c>
    </row>
    <row r="37" spans="1:15" hidden="1" x14ac:dyDescent="0.15">
      <c r="A37" s="16"/>
      <c r="B37" s="22"/>
      <c r="C37" s="21"/>
      <c r="D37" s="23"/>
      <c r="E37" s="16"/>
      <c r="F37" s="27"/>
      <c r="G37" s="21"/>
      <c r="H37" s="23"/>
      <c r="I37" s="21"/>
      <c r="J37" s="16"/>
      <c r="K37" s="16"/>
      <c r="L37" s="21"/>
      <c r="M37" s="29"/>
      <c r="N37" s="21">
        <f t="shared" si="1"/>
        <v>3988.7983000000168</v>
      </c>
      <c r="O37" s="21">
        <f t="shared" si="2"/>
        <v>35901.863300000019</v>
      </c>
    </row>
    <row r="38" spans="1:15" hidden="1" x14ac:dyDescent="0.15">
      <c r="A38" s="16"/>
      <c r="B38" s="22"/>
      <c r="C38" s="21"/>
      <c r="D38" s="26"/>
      <c r="E38" s="16"/>
      <c r="F38" s="27"/>
      <c r="G38" s="21"/>
      <c r="H38" s="23"/>
      <c r="I38" s="21"/>
      <c r="J38" s="16"/>
      <c r="K38" s="16"/>
      <c r="L38" s="21"/>
      <c r="M38" s="27"/>
      <c r="N38" s="21">
        <f t="shared" si="1"/>
        <v>3988.7983000000168</v>
      </c>
      <c r="O38" s="21">
        <f t="shared" si="2"/>
        <v>35901.863300000019</v>
      </c>
    </row>
    <row r="39" spans="1:15" hidden="1" x14ac:dyDescent="0.15">
      <c r="A39" s="16"/>
      <c r="B39" s="22"/>
      <c r="C39" s="21"/>
      <c r="D39" s="23"/>
      <c r="E39" s="16"/>
      <c r="F39" s="25"/>
      <c r="G39" s="21"/>
      <c r="H39" s="23"/>
      <c r="I39" s="21"/>
      <c r="J39" s="16"/>
      <c r="K39" s="16"/>
      <c r="L39" s="21"/>
      <c r="M39" s="27"/>
      <c r="N39" s="21">
        <f t="shared" si="1"/>
        <v>3988.7983000000168</v>
      </c>
      <c r="O39" s="21">
        <f t="shared" si="2"/>
        <v>35901.863300000019</v>
      </c>
    </row>
    <row r="40" spans="1:15" hidden="1" x14ac:dyDescent="0.15">
      <c r="A40" s="16"/>
      <c r="B40" s="22"/>
      <c r="C40" s="21"/>
      <c r="D40" s="23"/>
      <c r="E40" s="16"/>
      <c r="F40" s="28"/>
      <c r="G40" s="21"/>
      <c r="H40" s="26"/>
      <c r="I40" s="21"/>
      <c r="J40" s="16"/>
      <c r="K40" s="16"/>
      <c r="L40" s="21"/>
      <c r="M40" s="16"/>
      <c r="N40" s="21">
        <f t="shared" si="1"/>
        <v>3988.7983000000168</v>
      </c>
      <c r="O40" s="21">
        <f t="shared" si="2"/>
        <v>35901.863300000019</v>
      </c>
    </row>
    <row r="41" spans="1:15" hidden="1" x14ac:dyDescent="0.15">
      <c r="A41" s="16"/>
      <c r="B41" s="22"/>
      <c r="C41" s="21"/>
      <c r="D41" s="26"/>
      <c r="E41" s="16"/>
      <c r="F41" s="28"/>
      <c r="G41" s="21"/>
      <c r="H41" s="26"/>
      <c r="I41" s="21"/>
      <c r="J41" s="16"/>
      <c r="K41" s="16"/>
      <c r="L41" s="21"/>
      <c r="M41" s="16"/>
      <c r="N41" s="21">
        <f t="shared" si="1"/>
        <v>3988.7983000000168</v>
      </c>
      <c r="O41" s="21">
        <f t="shared" si="2"/>
        <v>35901.863300000019</v>
      </c>
    </row>
    <row r="42" spans="1:15" hidden="1" x14ac:dyDescent="0.15">
      <c r="A42" s="16"/>
      <c r="B42" s="22"/>
      <c r="C42" s="21"/>
      <c r="D42" s="23"/>
      <c r="E42" s="16"/>
      <c r="F42" s="28"/>
      <c r="G42" s="21"/>
      <c r="H42" s="23"/>
      <c r="I42" s="21"/>
      <c r="J42" s="27"/>
      <c r="K42" s="16"/>
      <c r="L42" s="21"/>
      <c r="M42" s="16"/>
      <c r="N42" s="21">
        <f t="shared" si="1"/>
        <v>3988.7983000000168</v>
      </c>
      <c r="O42" s="21">
        <f t="shared" si="2"/>
        <v>35901.863300000019</v>
      </c>
    </row>
    <row r="43" spans="1:15" hidden="1" x14ac:dyDescent="0.15">
      <c r="A43" s="16"/>
      <c r="B43" s="22"/>
      <c r="C43" s="21"/>
      <c r="D43" s="23"/>
      <c r="E43" s="16"/>
      <c r="F43" s="27"/>
      <c r="G43" s="21"/>
      <c r="H43" s="26"/>
      <c r="I43" s="21"/>
      <c r="J43" s="27"/>
      <c r="K43" s="16"/>
      <c r="L43" s="21"/>
      <c r="M43" s="16"/>
      <c r="N43" s="21">
        <f t="shared" si="1"/>
        <v>3988.7983000000168</v>
      </c>
      <c r="O43" s="21">
        <f t="shared" si="2"/>
        <v>35901.863300000019</v>
      </c>
    </row>
    <row r="44" spans="1:15" hidden="1" x14ac:dyDescent="0.15">
      <c r="A44" s="16"/>
      <c r="B44" s="22"/>
      <c r="C44" s="21"/>
      <c r="D44" s="23"/>
      <c r="E44" s="16"/>
      <c r="F44" s="27"/>
      <c r="G44" s="21"/>
      <c r="H44" s="26"/>
      <c r="I44" s="21"/>
      <c r="J44" s="27"/>
      <c r="K44" s="16"/>
      <c r="L44" s="21"/>
      <c r="M44" s="16"/>
      <c r="N44" s="21">
        <f t="shared" si="1"/>
        <v>3988.7983000000168</v>
      </c>
      <c r="O44" s="21">
        <f t="shared" si="2"/>
        <v>35901.863300000019</v>
      </c>
    </row>
    <row r="45" spans="1:15" hidden="1" x14ac:dyDescent="0.15">
      <c r="A45" s="16"/>
      <c r="B45" s="22"/>
      <c r="C45" s="21"/>
      <c r="D45" s="23"/>
      <c r="E45" s="16"/>
      <c r="F45" s="27"/>
      <c r="G45" s="21"/>
      <c r="H45" s="26"/>
      <c r="I45" s="21"/>
      <c r="J45" s="16"/>
      <c r="K45" s="16"/>
      <c r="L45" s="21"/>
      <c r="M45" s="16"/>
      <c r="N45" s="21">
        <f t="shared" si="1"/>
        <v>3988.7983000000168</v>
      </c>
      <c r="O45" s="21">
        <f t="shared" si="2"/>
        <v>35901.863300000019</v>
      </c>
    </row>
    <row r="46" spans="1:15" hidden="1" x14ac:dyDescent="0.15">
      <c r="A46" s="16"/>
      <c r="B46" s="22"/>
      <c r="C46" s="21"/>
      <c r="D46" s="23"/>
      <c r="E46" s="16"/>
      <c r="F46" s="27"/>
      <c r="G46" s="21"/>
      <c r="H46" s="26"/>
      <c r="I46" s="21"/>
      <c r="J46" s="27"/>
      <c r="K46" s="16"/>
      <c r="L46" s="21"/>
      <c r="M46" s="27"/>
      <c r="N46" s="21">
        <f t="shared" si="1"/>
        <v>3988.7983000000168</v>
      </c>
      <c r="O46" s="21">
        <f t="shared" si="2"/>
        <v>35901.863300000019</v>
      </c>
    </row>
    <row r="47" spans="1:15" hidden="1" x14ac:dyDescent="0.15">
      <c r="A47" s="16"/>
      <c r="B47" s="22"/>
      <c r="C47" s="21"/>
      <c r="D47" s="23"/>
      <c r="E47" s="16"/>
      <c r="F47" s="28"/>
      <c r="G47" s="21"/>
      <c r="H47" s="23"/>
      <c r="I47" s="21"/>
      <c r="J47" s="27"/>
      <c r="K47" s="16"/>
      <c r="L47" s="21"/>
      <c r="M47" s="27"/>
      <c r="N47" s="21">
        <f t="shared" si="1"/>
        <v>3988.7983000000168</v>
      </c>
      <c r="O47" s="21">
        <f t="shared" si="2"/>
        <v>35901.863300000019</v>
      </c>
    </row>
    <row r="48" spans="1:15" hidden="1" x14ac:dyDescent="0.15">
      <c r="A48" s="16"/>
      <c r="B48" s="22"/>
      <c r="C48" s="21"/>
      <c r="D48" s="23"/>
      <c r="E48" s="16"/>
      <c r="F48" s="28"/>
      <c r="G48" s="21"/>
      <c r="H48" s="23"/>
      <c r="I48" s="21"/>
      <c r="J48" s="27"/>
      <c r="K48" s="16"/>
      <c r="L48" s="21"/>
      <c r="M48" s="27"/>
      <c r="N48" s="21">
        <f t="shared" si="1"/>
        <v>3988.7983000000168</v>
      </c>
      <c r="O48" s="21">
        <f t="shared" si="2"/>
        <v>35901.863300000019</v>
      </c>
    </row>
    <row r="49" spans="1:16" hidden="1" x14ac:dyDescent="0.15">
      <c r="A49" s="16"/>
      <c r="B49" s="22"/>
      <c r="C49" s="21"/>
      <c r="D49" s="23"/>
      <c r="E49" s="16"/>
      <c r="F49" s="27"/>
      <c r="G49" s="21"/>
      <c r="H49" s="23"/>
      <c r="I49" s="21"/>
      <c r="J49" s="27"/>
      <c r="K49" s="16"/>
      <c r="L49" s="21"/>
      <c r="M49" s="27"/>
      <c r="N49" s="21">
        <f t="shared" si="1"/>
        <v>3988.7983000000168</v>
      </c>
      <c r="O49" s="21">
        <f t="shared" si="2"/>
        <v>35901.863300000019</v>
      </c>
    </row>
    <row r="50" spans="1:16" hidden="1" x14ac:dyDescent="0.15">
      <c r="A50" s="16"/>
      <c r="B50" s="22"/>
      <c r="C50" s="21"/>
      <c r="D50" s="23"/>
      <c r="E50" s="16"/>
      <c r="F50" s="27"/>
      <c r="G50" s="21"/>
      <c r="H50" s="23"/>
      <c r="I50" s="21"/>
      <c r="J50" s="27"/>
      <c r="K50" s="16"/>
      <c r="L50" s="21"/>
      <c r="M50" s="27"/>
      <c r="N50" s="21">
        <f t="shared" si="1"/>
        <v>3988.7983000000168</v>
      </c>
      <c r="O50" s="21">
        <f t="shared" si="2"/>
        <v>35901.863300000019</v>
      </c>
    </row>
    <row r="51" spans="1:16" hidden="1" x14ac:dyDescent="0.15">
      <c r="A51" s="16"/>
      <c r="B51" s="16"/>
      <c r="C51" s="21"/>
      <c r="D51" s="26"/>
      <c r="E51" s="16"/>
      <c r="F51" s="25"/>
      <c r="G51" s="21"/>
      <c r="H51" s="26"/>
      <c r="I51" s="21"/>
      <c r="J51" s="25"/>
      <c r="K51" s="16"/>
      <c r="L51" s="21"/>
      <c r="M51" s="25"/>
      <c r="N51" s="21">
        <f t="shared" si="1"/>
        <v>3988.7983000000168</v>
      </c>
      <c r="O51" s="21">
        <f t="shared" si="2"/>
        <v>35901.863300000019</v>
      </c>
    </row>
    <row r="52" spans="1:16" hidden="1" x14ac:dyDescent="0.15">
      <c r="A52" s="16"/>
      <c r="B52" s="16"/>
      <c r="C52" s="21"/>
      <c r="D52" s="26"/>
      <c r="E52" s="16"/>
      <c r="F52" s="25"/>
      <c r="G52" s="21"/>
      <c r="H52" s="26"/>
      <c r="I52" s="21"/>
      <c r="J52" s="16"/>
      <c r="K52" s="16"/>
      <c r="L52" s="21"/>
      <c r="M52" s="25"/>
      <c r="N52" s="21">
        <f t="shared" si="1"/>
        <v>3988.7983000000168</v>
      </c>
      <c r="O52" s="21">
        <f t="shared" si="2"/>
        <v>35901.863300000019</v>
      </c>
    </row>
    <row r="53" spans="1:16" hidden="1" x14ac:dyDescent="0.15">
      <c r="A53" s="16"/>
      <c r="B53" s="16"/>
      <c r="C53" s="21"/>
      <c r="D53" s="26"/>
      <c r="E53" s="16"/>
      <c r="F53" s="16"/>
      <c r="G53" s="21"/>
      <c r="H53" s="26"/>
      <c r="I53" s="21"/>
      <c r="J53" s="16"/>
      <c r="K53" s="16"/>
      <c r="L53" s="21"/>
      <c r="M53" s="25"/>
      <c r="N53" s="21">
        <f t="shared" si="1"/>
        <v>3988.7983000000168</v>
      </c>
      <c r="O53" s="21">
        <f t="shared" si="2"/>
        <v>35901.863300000019</v>
      </c>
    </row>
    <row r="54" spans="1:16" hidden="1" x14ac:dyDescent="0.15">
      <c r="A54" s="16"/>
      <c r="B54" s="16"/>
      <c r="C54" s="21"/>
      <c r="D54" s="26"/>
      <c r="E54" s="16"/>
      <c r="F54" s="25"/>
      <c r="G54" s="21"/>
      <c r="H54" s="26"/>
      <c r="I54" s="21"/>
      <c r="J54" s="16"/>
      <c r="K54" s="16"/>
      <c r="L54" s="21"/>
      <c r="M54" s="16"/>
      <c r="N54" s="21">
        <f t="shared" si="1"/>
        <v>3988.7983000000168</v>
      </c>
      <c r="O54" s="21">
        <f t="shared" si="2"/>
        <v>35901.863300000019</v>
      </c>
    </row>
    <row r="55" spans="1:16" hidden="1" x14ac:dyDescent="0.15">
      <c r="A55" s="16"/>
      <c r="B55" s="16"/>
      <c r="C55" s="21"/>
      <c r="D55" s="26"/>
      <c r="E55" s="16"/>
      <c r="F55" s="25"/>
      <c r="G55" s="21"/>
      <c r="H55" s="26"/>
      <c r="I55" s="21"/>
      <c r="J55" s="16"/>
      <c r="K55" s="16"/>
      <c r="L55" s="21"/>
      <c r="M55" s="16"/>
      <c r="N55" s="21">
        <f t="shared" si="1"/>
        <v>3988.7983000000168</v>
      </c>
      <c r="O55" s="21">
        <f t="shared" si="2"/>
        <v>35901.863300000019</v>
      </c>
    </row>
    <row r="56" spans="1:16" hidden="1" x14ac:dyDescent="0.15">
      <c r="A56" s="16"/>
      <c r="B56" s="16"/>
      <c r="C56" s="21"/>
      <c r="D56" s="26"/>
      <c r="E56" s="16"/>
      <c r="F56" s="25"/>
      <c r="G56" s="21"/>
      <c r="H56" s="26"/>
      <c r="I56" s="21"/>
      <c r="J56" s="16"/>
      <c r="K56" s="16"/>
      <c r="L56" s="21"/>
      <c r="M56" s="16"/>
      <c r="N56" s="21">
        <f t="shared" si="1"/>
        <v>3988.7983000000168</v>
      </c>
      <c r="O56" s="21">
        <f t="shared" si="2"/>
        <v>35901.863300000019</v>
      </c>
    </row>
    <row r="57" spans="1:16" hidden="1" x14ac:dyDescent="0.15">
      <c r="A57" s="16"/>
      <c r="B57" s="16"/>
      <c r="C57" s="21"/>
      <c r="D57" s="26"/>
      <c r="E57" s="16"/>
      <c r="F57" s="16"/>
      <c r="G57" s="21"/>
      <c r="H57" s="26"/>
      <c r="I57" s="21"/>
      <c r="J57" s="16"/>
      <c r="K57" s="16"/>
      <c r="L57" s="21"/>
      <c r="M57" s="16"/>
      <c r="N57" s="21">
        <f t="shared" si="1"/>
        <v>3988.7983000000168</v>
      </c>
      <c r="O57" s="21">
        <f t="shared" si="2"/>
        <v>35901.863300000019</v>
      </c>
    </row>
    <row r="58" spans="1:16" x14ac:dyDescent="0.15">
      <c r="A58" s="30"/>
      <c r="B58" s="30"/>
      <c r="C58" s="21"/>
      <c r="D58" s="31"/>
      <c r="E58" s="30"/>
      <c r="F58" s="30"/>
      <c r="G58" s="21"/>
      <c r="H58" s="31"/>
      <c r="I58" s="21"/>
      <c r="J58" s="30"/>
      <c r="K58" s="30"/>
      <c r="L58" s="21"/>
      <c r="M58" s="30"/>
      <c r="N58" s="21">
        <f t="shared" si="1"/>
        <v>3988.7983000000168</v>
      </c>
      <c r="O58" s="21">
        <f t="shared" si="2"/>
        <v>35901.863300000019</v>
      </c>
    </row>
    <row r="59" spans="1:16" x14ac:dyDescent="0.15">
      <c r="A59" s="32"/>
      <c r="B59" s="32"/>
      <c r="C59" s="33">
        <f>SUM(C7:C50)</f>
        <v>50461.518300000018</v>
      </c>
      <c r="D59" s="32"/>
      <c r="E59" s="32"/>
      <c r="F59" s="32"/>
      <c r="G59" s="33">
        <f>SUM(G7:G57)</f>
        <v>31913.064999999999</v>
      </c>
      <c r="H59" s="34"/>
      <c r="I59" s="33">
        <f>SUM(I7:I57)</f>
        <v>36285.14</v>
      </c>
      <c r="J59" s="32"/>
      <c r="K59" s="32"/>
      <c r="L59" s="33">
        <f>SUM(L9:L57)</f>
        <v>10187.58</v>
      </c>
      <c r="M59" s="32"/>
      <c r="N59" s="35"/>
      <c r="O59" s="36">
        <f>C59+G59-I59-L59</f>
        <v>35901.863300000012</v>
      </c>
      <c r="P59" s="37"/>
    </row>
    <row r="60" spans="1:16" x14ac:dyDescent="0.15">
      <c r="A60" s="38"/>
      <c r="B60" s="204"/>
      <c r="C60" s="204"/>
      <c r="D60" s="204"/>
      <c r="E60" s="39"/>
      <c r="F60" s="40"/>
      <c r="G60" s="41"/>
      <c r="H60" s="42"/>
      <c r="I60" s="43"/>
      <c r="J60" s="44"/>
      <c r="K60" s="45" t="s">
        <v>44</v>
      </c>
      <c r="L60" s="46">
        <f>+L59+I59</f>
        <v>46472.72</v>
      </c>
      <c r="M60" s="55"/>
      <c r="N60" s="47">
        <f>+N58</f>
        <v>3988.7983000000168</v>
      </c>
      <c r="O60" s="48" t="s">
        <v>172</v>
      </c>
    </row>
    <row r="61" spans="1:16" x14ac:dyDescent="0.15">
      <c r="A61" s="49"/>
      <c r="B61" s="76"/>
      <c r="C61" s="76"/>
      <c r="D61" s="76"/>
      <c r="E61" s="39"/>
      <c r="F61" s="40"/>
      <c r="G61" s="41"/>
      <c r="H61" s="42"/>
      <c r="I61" s="43"/>
      <c r="J61" s="46"/>
      <c r="K61" s="44"/>
      <c r="L61" s="46"/>
      <c r="M61" s="44"/>
      <c r="N61" s="47">
        <v>15962.004999999999</v>
      </c>
      <c r="O61" s="48" t="s">
        <v>194</v>
      </c>
    </row>
    <row r="62" spans="1:16" x14ac:dyDescent="0.15">
      <c r="A62" s="49" t="s">
        <v>171</v>
      </c>
      <c r="B62" s="76" t="s">
        <v>197</v>
      </c>
      <c r="C62" s="76"/>
      <c r="D62" s="76"/>
      <c r="E62" s="39" t="s">
        <v>45</v>
      </c>
      <c r="F62" s="40">
        <v>28627539.829999998</v>
      </c>
      <c r="G62" s="41" t="s">
        <v>46</v>
      </c>
      <c r="H62" s="42">
        <v>40611</v>
      </c>
      <c r="I62" s="43" t="s">
        <v>47</v>
      </c>
      <c r="J62" s="46">
        <f>SUM(L16:L18)</f>
        <v>10187.58</v>
      </c>
      <c r="K62" s="44"/>
      <c r="L62" s="46"/>
      <c r="M62" s="44"/>
      <c r="N62" s="47">
        <f>+G23</f>
        <v>15951.06</v>
      </c>
      <c r="O62" s="48" t="s">
        <v>195</v>
      </c>
    </row>
    <row r="63" spans="1:16" ht="11.25" customHeight="1" x14ac:dyDescent="0.15">
      <c r="A63" s="49"/>
      <c r="B63" s="76"/>
      <c r="C63" s="76"/>
      <c r="D63" s="76"/>
      <c r="E63" s="39"/>
      <c r="F63" s="40"/>
      <c r="G63" s="41"/>
      <c r="H63" s="42"/>
      <c r="I63" s="43"/>
      <c r="J63" s="46"/>
      <c r="K63" s="44"/>
      <c r="L63" s="46"/>
      <c r="M63" s="44"/>
      <c r="N63" s="47"/>
      <c r="O63" s="48"/>
    </row>
    <row r="64" spans="1:16" x14ac:dyDescent="0.15">
      <c r="A64" s="38" t="s">
        <v>49</v>
      </c>
      <c r="B64" s="76" t="s">
        <v>8</v>
      </c>
      <c r="C64" s="54" t="s">
        <v>87</v>
      </c>
      <c r="D64" s="54" t="s">
        <v>146</v>
      </c>
      <c r="E64" s="76" t="s">
        <v>51</v>
      </c>
      <c r="F64" s="39" t="s">
        <v>52</v>
      </c>
      <c r="G64" s="40" t="s">
        <v>15</v>
      </c>
      <c r="H64" s="42"/>
      <c r="I64" s="43"/>
      <c r="J64" s="46"/>
      <c r="K64" s="44"/>
      <c r="L64" s="46"/>
      <c r="M64" s="44"/>
      <c r="N64" s="36" t="s">
        <v>48</v>
      </c>
      <c r="O64" s="53">
        <f>SUM(N60:N63)</f>
        <v>35901.863300000012</v>
      </c>
    </row>
    <row r="65" spans="1:16" x14ac:dyDescent="0.15">
      <c r="A65" s="49" t="s">
        <v>171</v>
      </c>
      <c r="B65" s="43">
        <v>10188</v>
      </c>
      <c r="C65" s="57">
        <v>24.851600000000001</v>
      </c>
      <c r="D65" s="58">
        <f>+B65*C65</f>
        <v>253188.10080000001</v>
      </c>
      <c r="E65" s="58">
        <f>+D65*1%</f>
        <v>2531.8810080000003</v>
      </c>
      <c r="F65" s="58">
        <f>+E65*0.1</f>
        <v>253.18810080000003</v>
      </c>
      <c r="G65" s="59">
        <f>+E65+F65</f>
        <v>2785.0691088000003</v>
      </c>
      <c r="H65" s="42"/>
      <c r="I65" s="9"/>
      <c r="J65" s="52"/>
      <c r="K65" s="44"/>
      <c r="L65" s="46"/>
      <c r="M65" s="44"/>
      <c r="N65" s="46"/>
      <c r="O65" s="46">
        <f>+O59-O64</f>
        <v>0</v>
      </c>
    </row>
    <row r="66" spans="1:16" x14ac:dyDescent="0.15">
      <c r="A66" s="49"/>
      <c r="B66" s="76"/>
      <c r="C66" s="76"/>
      <c r="D66" s="76"/>
      <c r="E66" s="39"/>
      <c r="F66" s="40"/>
      <c r="G66" s="41"/>
      <c r="H66" s="42"/>
      <c r="I66" s="9"/>
      <c r="J66" s="52"/>
      <c r="K66" s="44"/>
      <c r="L66" s="46"/>
      <c r="M66" s="44"/>
      <c r="N66" s="46"/>
      <c r="O66" s="46"/>
    </row>
    <row r="67" spans="1:16" x14ac:dyDescent="0.15">
      <c r="A67" s="38"/>
      <c r="B67" s="76"/>
      <c r="C67" s="54"/>
      <c r="D67" s="76"/>
      <c r="E67" s="39"/>
      <c r="F67" s="40"/>
      <c r="G67" s="9"/>
      <c r="H67" s="41"/>
      <c r="I67" s="43"/>
      <c r="J67" s="46"/>
      <c r="K67" s="44"/>
      <c r="L67" s="46"/>
      <c r="M67" s="44"/>
      <c r="N67" s="55"/>
      <c r="O67" s="56"/>
    </row>
    <row r="68" spans="1:16" x14ac:dyDescent="0.15">
      <c r="A68" s="49"/>
      <c r="B68" s="46"/>
      <c r="C68" s="68"/>
      <c r="D68" s="69"/>
      <c r="E68" s="69"/>
      <c r="F68" s="70"/>
      <c r="G68" s="9"/>
      <c r="H68" s="9"/>
      <c r="I68" s="9"/>
      <c r="J68" s="6"/>
      <c r="K68" s="60"/>
      <c r="L68" s="9"/>
    </row>
    <row r="69" spans="1:16" s="3" customFormat="1" x14ac:dyDescent="0.15">
      <c r="A69" s="49"/>
      <c r="B69" s="46"/>
      <c r="C69" s="68"/>
      <c r="D69" s="69"/>
      <c r="E69" s="69"/>
      <c r="F69" s="70"/>
      <c r="G69" s="9"/>
      <c r="H69" s="9"/>
      <c r="I69" s="9"/>
      <c r="J69" s="6"/>
      <c r="K69" s="4"/>
      <c r="M69" s="5"/>
      <c r="P69" s="5"/>
    </row>
    <row r="70" spans="1:16" s="3" customFormat="1" x14ac:dyDescent="0.15">
      <c r="A70" s="49"/>
      <c r="B70" s="46"/>
      <c r="C70" s="68"/>
      <c r="D70" s="69"/>
      <c r="E70" s="69"/>
      <c r="F70" s="70"/>
      <c r="G70" s="9"/>
      <c r="H70" s="9"/>
      <c r="I70" s="9"/>
      <c r="J70" s="6"/>
      <c r="K70" s="4"/>
      <c r="M70" s="5"/>
      <c r="P70" s="5"/>
    </row>
    <row r="71" spans="1:16" s="3" customFormat="1" x14ac:dyDescent="0.15">
      <c r="A71" s="6"/>
      <c r="B71" s="71"/>
      <c r="C71" s="9"/>
      <c r="D71" s="72"/>
      <c r="E71" s="72"/>
      <c r="F71" s="72"/>
      <c r="G71" s="9"/>
      <c r="H71" s="9"/>
      <c r="I71" s="9"/>
      <c r="J71" s="6"/>
      <c r="K71" s="4"/>
      <c r="M71" s="5"/>
      <c r="P71" s="5"/>
    </row>
    <row r="72" spans="1:16" s="3" customFormat="1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4"/>
      <c r="M72" s="5"/>
      <c r="P72" s="5"/>
    </row>
    <row r="73" spans="1:16" s="3" customFormat="1" x14ac:dyDescent="0.15">
      <c r="A73" s="6"/>
      <c r="B73" s="73"/>
      <c r="C73" s="9"/>
      <c r="D73" s="72"/>
      <c r="E73" s="60"/>
      <c r="F73" s="6"/>
      <c r="G73" s="9"/>
      <c r="H73" s="60"/>
      <c r="I73" s="9"/>
      <c r="J73" s="6"/>
      <c r="K73" s="4"/>
      <c r="M73" s="5"/>
      <c r="P73" s="5"/>
    </row>
    <row r="74" spans="1:16" s="3" customFormat="1" x14ac:dyDescent="0.15">
      <c r="A74" s="6"/>
      <c r="B74" s="73"/>
      <c r="C74" s="9"/>
      <c r="D74" s="74"/>
      <c r="E74" s="60"/>
      <c r="F74" s="6"/>
      <c r="G74" s="9"/>
      <c r="H74" s="60"/>
      <c r="I74" s="9"/>
      <c r="J74" s="6"/>
      <c r="K74" s="4"/>
      <c r="M74" s="5"/>
      <c r="P74" s="5"/>
    </row>
    <row r="75" spans="1:16" s="3" customFormat="1" x14ac:dyDescent="0.15">
      <c r="A75" s="6"/>
      <c r="B75" s="73"/>
      <c r="C75" s="68"/>
      <c r="D75" s="72"/>
      <c r="E75" s="60"/>
      <c r="F75" s="6"/>
      <c r="G75" s="9"/>
      <c r="H75" s="60"/>
      <c r="I75" s="9"/>
      <c r="J75" s="6"/>
      <c r="K75" s="4"/>
      <c r="M75" s="5"/>
      <c r="P75" s="5"/>
    </row>
  </sheetData>
  <mergeCells count="7">
    <mergeCell ref="B60:D60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75"/>
  <sheetViews>
    <sheetView topLeftCell="E1" zoomScale="130" zoomScaleNormal="130" workbookViewId="0">
      <pane ySplit="6" topLeftCell="A7" activePane="bottomLeft" state="frozen"/>
      <selection pane="bottomLeft" activeCell="K12" sqref="K12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148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118</v>
      </c>
      <c r="B7" s="17"/>
      <c r="C7" s="18">
        <v>7262.7983000000195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7262.7983000000195</v>
      </c>
      <c r="O7" s="18">
        <f>+C59</f>
        <v>39239.095300000015</v>
      </c>
    </row>
    <row r="8" spans="1:15" x14ac:dyDescent="0.15">
      <c r="A8" s="16" t="s">
        <v>143</v>
      </c>
      <c r="B8" s="22"/>
      <c r="C8" s="21">
        <v>15973.994000000001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7262.7983000000195</v>
      </c>
      <c r="O8" s="21">
        <f t="shared" ref="O8" si="0">O7+G8-I8-L8</f>
        <v>39239.095300000015</v>
      </c>
    </row>
    <row r="9" spans="1:15" x14ac:dyDescent="0.15">
      <c r="A9" s="16" t="s">
        <v>144</v>
      </c>
      <c r="B9" s="22"/>
      <c r="C9" s="21">
        <v>16002.303</v>
      </c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58" si="1">+N8-I9-L9</f>
        <v>7262.7983000000195</v>
      </c>
      <c r="O9" s="21">
        <f t="shared" ref="O9:O58" si="2">O8+G9-I9-L9</f>
        <v>39239.095300000015</v>
      </c>
    </row>
    <row r="10" spans="1:15" x14ac:dyDescent="0.15">
      <c r="A10" s="16"/>
      <c r="B10" s="22"/>
      <c r="C10" s="21"/>
      <c r="D10" s="23"/>
      <c r="E10" s="16"/>
      <c r="F10" s="25"/>
      <c r="G10" s="21"/>
      <c r="H10" s="26" t="s">
        <v>149</v>
      </c>
      <c r="I10" s="21">
        <v>897.18</v>
      </c>
      <c r="J10" s="27" t="s">
        <v>118</v>
      </c>
      <c r="K10" s="16"/>
      <c r="L10" s="21"/>
      <c r="M10" s="27"/>
      <c r="N10" s="21">
        <f t="shared" si="1"/>
        <v>6365.6183000000192</v>
      </c>
      <c r="O10" s="21">
        <f t="shared" si="2"/>
        <v>38341.915300000015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150</v>
      </c>
      <c r="I11" s="21">
        <v>1221.1399999999999</v>
      </c>
      <c r="J11" s="27" t="s">
        <v>118</v>
      </c>
      <c r="K11" s="16" t="s">
        <v>173</v>
      </c>
      <c r="L11" s="21">
        <v>4082.78</v>
      </c>
      <c r="M11" s="16" t="s">
        <v>118</v>
      </c>
      <c r="N11" s="21">
        <f t="shared" si="1"/>
        <v>1061.6983000000187</v>
      </c>
      <c r="O11" s="21">
        <f t="shared" si="2"/>
        <v>33037.995300000017</v>
      </c>
    </row>
    <row r="12" spans="1:15" x14ac:dyDescent="0.15">
      <c r="A12" s="16"/>
      <c r="B12" s="22"/>
      <c r="C12" s="21"/>
      <c r="D12" s="26" t="s">
        <v>151</v>
      </c>
      <c r="E12" s="16" t="s">
        <v>32</v>
      </c>
      <c r="F12" s="25" t="s">
        <v>170</v>
      </c>
      <c r="G12" s="21">
        <v>15996.174000000001</v>
      </c>
      <c r="H12" s="26" t="s">
        <v>151</v>
      </c>
      <c r="I12" s="21">
        <v>627.98</v>
      </c>
      <c r="J12" s="16" t="s">
        <v>118</v>
      </c>
      <c r="K12" s="16"/>
      <c r="L12" s="21"/>
      <c r="M12" s="16"/>
      <c r="N12" s="21">
        <f t="shared" si="1"/>
        <v>433.71830000001864</v>
      </c>
      <c r="O12" s="21">
        <f t="shared" si="2"/>
        <v>48406.189300000013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152</v>
      </c>
      <c r="I13" s="21">
        <v>433.71800000000002</v>
      </c>
      <c r="J13" s="27" t="s">
        <v>118</v>
      </c>
      <c r="K13" s="16"/>
      <c r="L13" s="21"/>
      <c r="M13" s="25"/>
      <c r="N13" s="21">
        <f t="shared" si="1"/>
        <v>3.0000001862617864E-4</v>
      </c>
      <c r="O13" s="21">
        <f t="shared" si="2"/>
        <v>47972.471300000012</v>
      </c>
    </row>
    <row r="14" spans="1:15" x14ac:dyDescent="0.15">
      <c r="A14" s="16"/>
      <c r="B14" s="22"/>
      <c r="C14" s="21"/>
      <c r="D14" s="26"/>
      <c r="E14" s="16"/>
      <c r="F14" s="25"/>
      <c r="G14" s="21"/>
      <c r="H14" s="26" t="s">
        <v>152</v>
      </c>
      <c r="I14" s="21">
        <v>2450.5920000000001</v>
      </c>
      <c r="J14" s="16" t="s">
        <v>143</v>
      </c>
      <c r="K14" s="16"/>
      <c r="L14" s="21"/>
      <c r="M14" s="25"/>
      <c r="N14" s="21">
        <f>C8+N13-I14-L14</f>
        <v>13523.402300000018</v>
      </c>
      <c r="O14" s="21">
        <f t="shared" ref="O14:O18" si="3">O13+G14-I14-L14</f>
        <v>45521.879300000015</v>
      </c>
    </row>
    <row r="15" spans="1:15" x14ac:dyDescent="0.15">
      <c r="A15" s="16"/>
      <c r="B15" s="22"/>
      <c r="C15" s="21"/>
      <c r="D15" s="23"/>
      <c r="E15" s="16"/>
      <c r="F15" s="25"/>
      <c r="G15" s="21"/>
      <c r="H15" s="23" t="s">
        <v>153</v>
      </c>
      <c r="I15" s="21">
        <v>508.12</v>
      </c>
      <c r="J15" s="16" t="s">
        <v>143</v>
      </c>
      <c r="K15" s="16"/>
      <c r="L15" s="21"/>
      <c r="M15" s="25"/>
      <c r="N15" s="21">
        <f t="shared" ref="N15:N18" si="4">+N14-I15-L15</f>
        <v>13015.282300000017</v>
      </c>
      <c r="O15" s="21">
        <f t="shared" si="3"/>
        <v>45013.759300000012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154</v>
      </c>
      <c r="I16" s="21">
        <v>2632.06</v>
      </c>
      <c r="J16" s="16" t="s">
        <v>143</v>
      </c>
      <c r="K16" s="16"/>
      <c r="L16" s="21"/>
      <c r="M16" s="27"/>
      <c r="N16" s="21">
        <f t="shared" si="4"/>
        <v>10383.222300000018</v>
      </c>
      <c r="O16" s="21">
        <f t="shared" si="3"/>
        <v>42381.699300000015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155</v>
      </c>
      <c r="I17" s="21">
        <v>661.72</v>
      </c>
      <c r="J17" s="16" t="s">
        <v>143</v>
      </c>
      <c r="K17" s="16"/>
      <c r="L17" s="21"/>
      <c r="M17" s="27"/>
      <c r="N17" s="21">
        <f t="shared" si="4"/>
        <v>9721.5023000000183</v>
      </c>
      <c r="O17" s="21">
        <f t="shared" si="3"/>
        <v>41719.979300000014</v>
      </c>
    </row>
    <row r="18" spans="1:15" x14ac:dyDescent="0.15">
      <c r="A18" s="16"/>
      <c r="B18" s="22"/>
      <c r="C18" s="21"/>
      <c r="D18" s="26"/>
      <c r="E18" s="16"/>
      <c r="F18" s="25"/>
      <c r="G18" s="21"/>
      <c r="H18" s="26" t="s">
        <v>156</v>
      </c>
      <c r="I18" s="21">
        <v>5534.9400000000005</v>
      </c>
      <c r="J18" s="16" t="s">
        <v>143</v>
      </c>
      <c r="K18" s="16"/>
      <c r="L18" s="21"/>
      <c r="M18" s="27"/>
      <c r="N18" s="21">
        <f t="shared" si="4"/>
        <v>4186.5623000000178</v>
      </c>
      <c r="O18" s="21">
        <f t="shared" si="3"/>
        <v>36185.039300000011</v>
      </c>
    </row>
    <row r="19" spans="1:15" x14ac:dyDescent="0.15">
      <c r="A19" s="16"/>
      <c r="B19" s="22"/>
      <c r="C19" s="21"/>
      <c r="D19" s="23"/>
      <c r="E19" s="16"/>
      <c r="F19" s="25"/>
      <c r="G19" s="21"/>
      <c r="H19" s="23" t="s">
        <v>157</v>
      </c>
      <c r="I19" s="21">
        <v>4186.5619999999999</v>
      </c>
      <c r="J19" s="16" t="s">
        <v>143</v>
      </c>
      <c r="K19" s="16"/>
      <c r="L19" s="21"/>
      <c r="M19" s="27"/>
      <c r="N19" s="21">
        <f t="shared" ref="N19:N22" si="5">+N18-I19-L19</f>
        <v>3.000000178872142E-4</v>
      </c>
      <c r="O19" s="21">
        <f t="shared" ref="O19:O22" si="6">O18+G19-I19-L19</f>
        <v>31998.477300000013</v>
      </c>
    </row>
    <row r="20" spans="1:15" x14ac:dyDescent="0.15">
      <c r="A20" s="16"/>
      <c r="B20" s="22"/>
      <c r="C20" s="21"/>
      <c r="D20" s="23"/>
      <c r="E20" s="16"/>
      <c r="F20" s="25"/>
      <c r="G20" s="21"/>
      <c r="H20" s="23" t="s">
        <v>157</v>
      </c>
      <c r="I20" s="21">
        <v>7411.8429999999998</v>
      </c>
      <c r="J20" s="16" t="s">
        <v>144</v>
      </c>
      <c r="K20" s="16"/>
      <c r="L20" s="21"/>
      <c r="M20" s="27"/>
      <c r="N20" s="21">
        <f>C9+N19-I20-L20</f>
        <v>8590.460300000017</v>
      </c>
      <c r="O20" s="21">
        <f t="shared" si="6"/>
        <v>24586.634300000012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158</v>
      </c>
      <c r="I21" s="21">
        <v>8107.42</v>
      </c>
      <c r="J21" s="16" t="s">
        <v>144</v>
      </c>
      <c r="K21" s="16"/>
      <c r="L21" s="21"/>
      <c r="M21" s="27"/>
      <c r="N21" s="21">
        <f t="shared" si="5"/>
        <v>483.04030000001694</v>
      </c>
      <c r="O21" s="21">
        <f t="shared" si="6"/>
        <v>16479.214300000014</v>
      </c>
    </row>
    <row r="22" spans="1:15" x14ac:dyDescent="0.15">
      <c r="A22" s="16"/>
      <c r="B22" s="22"/>
      <c r="C22" s="21"/>
      <c r="D22" s="26" t="s">
        <v>159</v>
      </c>
      <c r="E22" s="16" t="s">
        <v>32</v>
      </c>
      <c r="F22" s="25" t="s">
        <v>171</v>
      </c>
      <c r="G22" s="21">
        <v>15958.174999999999</v>
      </c>
      <c r="H22" s="26" t="s">
        <v>159</v>
      </c>
      <c r="I22" s="21">
        <v>483.04</v>
      </c>
      <c r="J22" s="16" t="s">
        <v>144</v>
      </c>
      <c r="K22" s="16"/>
      <c r="L22" s="21"/>
      <c r="M22" s="27"/>
      <c r="N22" s="21">
        <f t="shared" si="5"/>
        <v>3.0000001692087608E-4</v>
      </c>
      <c r="O22" s="21">
        <f t="shared" si="6"/>
        <v>31954.349300000013</v>
      </c>
    </row>
    <row r="23" spans="1:15" x14ac:dyDescent="0.15">
      <c r="A23" s="16"/>
      <c r="B23" s="22"/>
      <c r="C23" s="21"/>
      <c r="D23" s="26"/>
      <c r="E23" s="16"/>
      <c r="F23" s="25"/>
      <c r="G23" s="21"/>
      <c r="H23" s="26" t="s">
        <v>159</v>
      </c>
      <c r="I23" s="21">
        <v>206.33</v>
      </c>
      <c r="J23" s="25" t="s">
        <v>170</v>
      </c>
      <c r="K23" s="16"/>
      <c r="L23" s="21"/>
      <c r="M23" s="27"/>
      <c r="N23" s="21">
        <f>G12+N22-I23-L23</f>
        <v>15789.844300000017</v>
      </c>
      <c r="O23" s="21">
        <f t="shared" ref="O23:O25" si="7">O22+G23-I23-L23</f>
        <v>31748.019300000011</v>
      </c>
    </row>
    <row r="24" spans="1:15" x14ac:dyDescent="0.15">
      <c r="A24" s="16"/>
      <c r="B24" s="22"/>
      <c r="C24" s="21"/>
      <c r="D24" s="26"/>
      <c r="E24" s="16"/>
      <c r="F24" s="25"/>
      <c r="G24" s="21"/>
      <c r="H24" s="26" t="s">
        <v>160</v>
      </c>
      <c r="I24" s="21">
        <v>1624.74</v>
      </c>
      <c r="J24" s="25" t="s">
        <v>170</v>
      </c>
      <c r="K24" s="16"/>
      <c r="L24" s="21"/>
      <c r="M24" s="27"/>
      <c r="N24" s="21">
        <f t="shared" ref="N24:N25" si="8">+N23-I24-L24</f>
        <v>14165.104300000017</v>
      </c>
      <c r="O24" s="21">
        <f t="shared" si="7"/>
        <v>30123.279300000009</v>
      </c>
    </row>
    <row r="25" spans="1:15" x14ac:dyDescent="0.15">
      <c r="A25" s="16"/>
      <c r="B25" s="22"/>
      <c r="C25" s="21"/>
      <c r="D25" s="23" t="s">
        <v>161</v>
      </c>
      <c r="E25" s="16" t="s">
        <v>32</v>
      </c>
      <c r="F25" s="25" t="s">
        <v>171</v>
      </c>
      <c r="G25" s="21">
        <v>15978.028</v>
      </c>
      <c r="H25" s="23" t="s">
        <v>161</v>
      </c>
      <c r="I25" s="21">
        <v>657.47</v>
      </c>
      <c r="J25" s="25" t="s">
        <v>170</v>
      </c>
      <c r="K25" s="16"/>
      <c r="L25" s="21"/>
      <c r="M25" s="27"/>
      <c r="N25" s="21">
        <f t="shared" si="8"/>
        <v>13507.634300000018</v>
      </c>
      <c r="O25" s="21">
        <f t="shared" si="7"/>
        <v>45443.837300000007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3" t="s">
        <v>162</v>
      </c>
      <c r="I26" s="21">
        <v>4071.69</v>
      </c>
      <c r="J26" s="25" t="s">
        <v>170</v>
      </c>
      <c r="K26" s="16"/>
      <c r="L26" s="21"/>
      <c r="M26" s="27"/>
      <c r="N26" s="21">
        <f t="shared" si="1"/>
        <v>9435.9443000000174</v>
      </c>
      <c r="O26" s="21">
        <f t="shared" si="2"/>
        <v>41372.147300000004</v>
      </c>
    </row>
    <row r="27" spans="1:15" x14ac:dyDescent="0.15">
      <c r="A27" s="16"/>
      <c r="B27" s="22"/>
      <c r="C27" s="21"/>
      <c r="D27" s="23"/>
      <c r="E27" s="16"/>
      <c r="F27" s="25"/>
      <c r="G27" s="21"/>
      <c r="H27" s="23" t="s">
        <v>163</v>
      </c>
      <c r="I27" s="21">
        <v>2085.59</v>
      </c>
      <c r="J27" s="25" t="s">
        <v>170</v>
      </c>
      <c r="K27" s="16"/>
      <c r="L27" s="21"/>
      <c r="M27" s="27"/>
      <c r="N27" s="21">
        <f t="shared" si="1"/>
        <v>7350.3543000000172</v>
      </c>
      <c r="O27" s="21">
        <f t="shared" si="2"/>
        <v>39286.5573</v>
      </c>
    </row>
    <row r="28" spans="1:15" x14ac:dyDescent="0.15">
      <c r="A28" s="16"/>
      <c r="B28" s="22"/>
      <c r="C28" s="21"/>
      <c r="D28" s="23"/>
      <c r="E28" s="16"/>
      <c r="F28" s="28"/>
      <c r="G28" s="21"/>
      <c r="H28" s="23" t="s">
        <v>164</v>
      </c>
      <c r="I28" s="21">
        <v>765.31</v>
      </c>
      <c r="J28" s="25" t="s">
        <v>170</v>
      </c>
      <c r="K28" s="16"/>
      <c r="L28" s="21"/>
      <c r="M28" s="27"/>
      <c r="N28" s="21">
        <f t="shared" si="1"/>
        <v>6585.0443000000178</v>
      </c>
      <c r="O28" s="21">
        <f t="shared" si="2"/>
        <v>38521.247300000003</v>
      </c>
    </row>
    <row r="29" spans="1:15" x14ac:dyDescent="0.15">
      <c r="A29" s="16"/>
      <c r="B29" s="22"/>
      <c r="C29" s="21"/>
      <c r="D29" s="23"/>
      <c r="E29" s="16"/>
      <c r="F29" s="28"/>
      <c r="G29" s="21"/>
      <c r="H29" s="23" t="s">
        <v>165</v>
      </c>
      <c r="I29" s="21">
        <v>2087.75</v>
      </c>
      <c r="J29" s="25" t="s">
        <v>170</v>
      </c>
      <c r="K29" s="16"/>
      <c r="L29" s="21"/>
      <c r="M29" s="27"/>
      <c r="N29" s="21">
        <f t="shared" si="1"/>
        <v>4497.2943000000178</v>
      </c>
      <c r="O29" s="21">
        <f t="shared" si="2"/>
        <v>36433.497300000003</v>
      </c>
    </row>
    <row r="30" spans="1:15" x14ac:dyDescent="0.15">
      <c r="A30" s="16"/>
      <c r="B30" s="22"/>
      <c r="C30" s="21"/>
      <c r="D30" s="23"/>
      <c r="E30" s="16"/>
      <c r="F30" s="28"/>
      <c r="G30" s="21"/>
      <c r="H30" s="23" t="s">
        <v>166</v>
      </c>
      <c r="I30" s="21">
        <v>2</v>
      </c>
      <c r="J30" s="25" t="s">
        <v>170</v>
      </c>
      <c r="K30" s="16"/>
      <c r="L30" s="21"/>
      <c r="M30" s="16"/>
      <c r="N30" s="21">
        <f t="shared" si="1"/>
        <v>4495.2943000000178</v>
      </c>
      <c r="O30" s="21">
        <f t="shared" si="2"/>
        <v>36431.497300000003</v>
      </c>
    </row>
    <row r="31" spans="1:15" x14ac:dyDescent="0.15">
      <c r="A31" s="16"/>
      <c r="B31" s="22"/>
      <c r="C31" s="21"/>
      <c r="D31" s="26"/>
      <c r="E31" s="16"/>
      <c r="F31" s="25"/>
      <c r="G31" s="21"/>
      <c r="H31" s="26" t="s">
        <v>167</v>
      </c>
      <c r="I31" s="21">
        <v>980.2</v>
      </c>
      <c r="J31" s="25" t="s">
        <v>170</v>
      </c>
      <c r="K31" s="16"/>
      <c r="L31" s="21"/>
      <c r="M31" s="27"/>
      <c r="N31" s="21">
        <f t="shared" si="1"/>
        <v>3515.0943000000179</v>
      </c>
      <c r="O31" s="21">
        <f t="shared" si="2"/>
        <v>35451.297300000006</v>
      </c>
    </row>
    <row r="32" spans="1:15" x14ac:dyDescent="0.15">
      <c r="A32" s="16"/>
      <c r="B32" s="22"/>
      <c r="C32" s="21"/>
      <c r="D32" s="23" t="s">
        <v>169</v>
      </c>
      <c r="E32" s="16" t="s">
        <v>32</v>
      </c>
      <c r="F32" s="25" t="s">
        <v>172</v>
      </c>
      <c r="G32" s="21">
        <v>15985.021000000001</v>
      </c>
      <c r="H32" s="23" t="s">
        <v>169</v>
      </c>
      <c r="I32" s="21"/>
      <c r="J32" s="25"/>
      <c r="K32" s="16"/>
      <c r="L32" s="21"/>
      <c r="M32" s="29"/>
      <c r="N32" s="21">
        <f t="shared" si="1"/>
        <v>3515.0943000000179</v>
      </c>
      <c r="O32" s="21">
        <f t="shared" si="2"/>
        <v>51436.318300000006</v>
      </c>
    </row>
    <row r="33" spans="1:15" x14ac:dyDescent="0.15">
      <c r="A33" s="16"/>
      <c r="B33" s="22"/>
      <c r="C33" s="21"/>
      <c r="D33" s="23"/>
      <c r="E33" s="16"/>
      <c r="F33" s="28"/>
      <c r="G33" s="21"/>
      <c r="H33" s="26" t="s">
        <v>168</v>
      </c>
      <c r="I33" s="21">
        <v>974.8</v>
      </c>
      <c r="J33" s="25" t="s">
        <v>170</v>
      </c>
      <c r="K33" s="16"/>
      <c r="L33" s="21"/>
      <c r="M33" s="29"/>
      <c r="N33" s="21">
        <f t="shared" si="1"/>
        <v>2540.2943000000178</v>
      </c>
      <c r="O33" s="21">
        <f t="shared" si="2"/>
        <v>50461.518300000003</v>
      </c>
    </row>
    <row r="34" spans="1:15" x14ac:dyDescent="0.15">
      <c r="A34" s="16"/>
      <c r="B34" s="22"/>
      <c r="C34" s="21"/>
      <c r="D34" s="23"/>
      <c r="E34" s="16"/>
      <c r="F34" s="28"/>
      <c r="G34" s="21"/>
      <c r="H34" s="23"/>
      <c r="I34" s="21"/>
      <c r="J34" s="25"/>
      <c r="K34" s="16"/>
      <c r="L34" s="21"/>
      <c r="M34" s="29"/>
      <c r="N34" s="21">
        <f t="shared" si="1"/>
        <v>2540.2943000000178</v>
      </c>
      <c r="O34" s="21">
        <f t="shared" si="2"/>
        <v>50461.518300000003</v>
      </c>
    </row>
    <row r="35" spans="1:15" hidden="1" x14ac:dyDescent="0.15">
      <c r="A35" s="16"/>
      <c r="B35" s="22"/>
      <c r="C35" s="21"/>
      <c r="D35" s="26"/>
      <c r="E35" s="16"/>
      <c r="F35" s="27"/>
      <c r="G35" s="21"/>
      <c r="H35" s="26"/>
      <c r="I35" s="21"/>
      <c r="J35" s="16"/>
      <c r="K35" s="16"/>
      <c r="L35" s="21"/>
      <c r="M35" s="29"/>
      <c r="N35" s="21">
        <f t="shared" si="1"/>
        <v>2540.2943000000178</v>
      </c>
      <c r="O35" s="21">
        <f t="shared" si="2"/>
        <v>50461.518300000003</v>
      </c>
    </row>
    <row r="36" spans="1:15" hidden="1" x14ac:dyDescent="0.15">
      <c r="A36" s="16"/>
      <c r="B36" s="22"/>
      <c r="C36" s="21"/>
      <c r="D36" s="26"/>
      <c r="E36" s="16"/>
      <c r="F36" s="25"/>
      <c r="G36" s="21"/>
      <c r="H36" s="26"/>
      <c r="I36" s="21"/>
      <c r="J36" s="16"/>
      <c r="K36" s="16"/>
      <c r="L36" s="21"/>
      <c r="M36" s="27"/>
      <c r="N36" s="21">
        <f t="shared" si="1"/>
        <v>2540.2943000000178</v>
      </c>
      <c r="O36" s="21">
        <f t="shared" si="2"/>
        <v>50461.518300000003</v>
      </c>
    </row>
    <row r="37" spans="1:15" hidden="1" x14ac:dyDescent="0.15">
      <c r="A37" s="16"/>
      <c r="B37" s="22"/>
      <c r="C37" s="21"/>
      <c r="D37" s="23"/>
      <c r="E37" s="16"/>
      <c r="F37" s="27"/>
      <c r="G37" s="21"/>
      <c r="H37" s="23"/>
      <c r="I37" s="21"/>
      <c r="J37" s="16"/>
      <c r="K37" s="16"/>
      <c r="L37" s="21"/>
      <c r="M37" s="29"/>
      <c r="N37" s="21">
        <f t="shared" si="1"/>
        <v>2540.2943000000178</v>
      </c>
      <c r="O37" s="21">
        <f t="shared" si="2"/>
        <v>50461.518300000003</v>
      </c>
    </row>
    <row r="38" spans="1:15" hidden="1" x14ac:dyDescent="0.15">
      <c r="A38" s="16"/>
      <c r="B38" s="22"/>
      <c r="C38" s="21"/>
      <c r="D38" s="26"/>
      <c r="E38" s="16"/>
      <c r="F38" s="27"/>
      <c r="G38" s="21"/>
      <c r="H38" s="23"/>
      <c r="I38" s="21"/>
      <c r="J38" s="16"/>
      <c r="K38" s="16"/>
      <c r="L38" s="21"/>
      <c r="M38" s="27"/>
      <c r="N38" s="21">
        <f t="shared" si="1"/>
        <v>2540.2943000000178</v>
      </c>
      <c r="O38" s="21">
        <f t="shared" si="2"/>
        <v>50461.518300000003</v>
      </c>
    </row>
    <row r="39" spans="1:15" hidden="1" x14ac:dyDescent="0.15">
      <c r="A39" s="16"/>
      <c r="B39" s="22"/>
      <c r="C39" s="21"/>
      <c r="D39" s="23"/>
      <c r="E39" s="16"/>
      <c r="F39" s="25"/>
      <c r="G39" s="21"/>
      <c r="H39" s="23"/>
      <c r="I39" s="21"/>
      <c r="J39" s="16"/>
      <c r="K39" s="16"/>
      <c r="L39" s="21"/>
      <c r="M39" s="27"/>
      <c r="N39" s="21">
        <f t="shared" si="1"/>
        <v>2540.2943000000178</v>
      </c>
      <c r="O39" s="21">
        <f t="shared" si="2"/>
        <v>50461.518300000003</v>
      </c>
    </row>
    <row r="40" spans="1:15" hidden="1" x14ac:dyDescent="0.15">
      <c r="A40" s="16"/>
      <c r="B40" s="22"/>
      <c r="C40" s="21"/>
      <c r="D40" s="23"/>
      <c r="E40" s="16"/>
      <c r="F40" s="28"/>
      <c r="G40" s="21"/>
      <c r="H40" s="26"/>
      <c r="I40" s="21"/>
      <c r="J40" s="16"/>
      <c r="K40" s="16"/>
      <c r="L40" s="21"/>
      <c r="M40" s="16"/>
      <c r="N40" s="21">
        <f t="shared" si="1"/>
        <v>2540.2943000000178</v>
      </c>
      <c r="O40" s="21">
        <f t="shared" si="2"/>
        <v>50461.518300000003</v>
      </c>
    </row>
    <row r="41" spans="1:15" hidden="1" x14ac:dyDescent="0.15">
      <c r="A41" s="16"/>
      <c r="B41" s="22"/>
      <c r="C41" s="21"/>
      <c r="D41" s="26"/>
      <c r="E41" s="16"/>
      <c r="F41" s="28"/>
      <c r="G41" s="21"/>
      <c r="H41" s="26"/>
      <c r="I41" s="21"/>
      <c r="J41" s="16"/>
      <c r="K41" s="16"/>
      <c r="L41" s="21"/>
      <c r="M41" s="16"/>
      <c r="N41" s="21">
        <f t="shared" si="1"/>
        <v>2540.2943000000178</v>
      </c>
      <c r="O41" s="21">
        <f t="shared" si="2"/>
        <v>50461.518300000003</v>
      </c>
    </row>
    <row r="42" spans="1:15" hidden="1" x14ac:dyDescent="0.15">
      <c r="A42" s="16"/>
      <c r="B42" s="22"/>
      <c r="C42" s="21"/>
      <c r="D42" s="23"/>
      <c r="E42" s="16"/>
      <c r="F42" s="28"/>
      <c r="G42" s="21"/>
      <c r="H42" s="23"/>
      <c r="I42" s="21"/>
      <c r="J42" s="27"/>
      <c r="K42" s="16"/>
      <c r="L42" s="21"/>
      <c r="M42" s="16"/>
      <c r="N42" s="21">
        <f t="shared" si="1"/>
        <v>2540.2943000000178</v>
      </c>
      <c r="O42" s="21">
        <f t="shared" si="2"/>
        <v>50461.518300000003</v>
      </c>
    </row>
    <row r="43" spans="1:15" hidden="1" x14ac:dyDescent="0.15">
      <c r="A43" s="16"/>
      <c r="B43" s="22"/>
      <c r="C43" s="21"/>
      <c r="D43" s="23"/>
      <c r="E43" s="16"/>
      <c r="F43" s="27"/>
      <c r="G43" s="21"/>
      <c r="H43" s="26"/>
      <c r="I43" s="21"/>
      <c r="J43" s="27"/>
      <c r="K43" s="16"/>
      <c r="L43" s="21"/>
      <c r="M43" s="16"/>
      <c r="N43" s="21">
        <f t="shared" si="1"/>
        <v>2540.2943000000178</v>
      </c>
      <c r="O43" s="21">
        <f t="shared" si="2"/>
        <v>50461.518300000003</v>
      </c>
    </row>
    <row r="44" spans="1:15" hidden="1" x14ac:dyDescent="0.15">
      <c r="A44" s="16"/>
      <c r="B44" s="22"/>
      <c r="C44" s="21"/>
      <c r="D44" s="23"/>
      <c r="E44" s="16"/>
      <c r="F44" s="27"/>
      <c r="G44" s="21"/>
      <c r="H44" s="26"/>
      <c r="I44" s="21"/>
      <c r="J44" s="27"/>
      <c r="K44" s="16"/>
      <c r="L44" s="21"/>
      <c r="M44" s="16"/>
      <c r="N44" s="21">
        <f t="shared" si="1"/>
        <v>2540.2943000000178</v>
      </c>
      <c r="O44" s="21">
        <f t="shared" si="2"/>
        <v>50461.518300000003</v>
      </c>
    </row>
    <row r="45" spans="1:15" hidden="1" x14ac:dyDescent="0.15">
      <c r="A45" s="16"/>
      <c r="B45" s="22"/>
      <c r="C45" s="21"/>
      <c r="D45" s="23"/>
      <c r="E45" s="16"/>
      <c r="F45" s="27"/>
      <c r="G45" s="21"/>
      <c r="H45" s="26"/>
      <c r="I45" s="21"/>
      <c r="J45" s="16"/>
      <c r="K45" s="16"/>
      <c r="L45" s="21"/>
      <c r="M45" s="16"/>
      <c r="N45" s="21">
        <f t="shared" si="1"/>
        <v>2540.2943000000178</v>
      </c>
      <c r="O45" s="21">
        <f t="shared" si="2"/>
        <v>50461.518300000003</v>
      </c>
    </row>
    <row r="46" spans="1:15" hidden="1" x14ac:dyDescent="0.15">
      <c r="A46" s="16"/>
      <c r="B46" s="22"/>
      <c r="C46" s="21"/>
      <c r="D46" s="23"/>
      <c r="E46" s="16"/>
      <c r="F46" s="27"/>
      <c r="G46" s="21"/>
      <c r="H46" s="26"/>
      <c r="I46" s="21"/>
      <c r="J46" s="27"/>
      <c r="K46" s="16"/>
      <c r="L46" s="21"/>
      <c r="M46" s="27"/>
      <c r="N46" s="21">
        <f t="shared" si="1"/>
        <v>2540.2943000000178</v>
      </c>
      <c r="O46" s="21">
        <f t="shared" si="2"/>
        <v>50461.518300000003</v>
      </c>
    </row>
    <row r="47" spans="1:15" hidden="1" x14ac:dyDescent="0.15">
      <c r="A47" s="16"/>
      <c r="B47" s="22"/>
      <c r="C47" s="21"/>
      <c r="D47" s="23"/>
      <c r="E47" s="16"/>
      <c r="F47" s="28"/>
      <c r="G47" s="21"/>
      <c r="H47" s="23"/>
      <c r="I47" s="21"/>
      <c r="J47" s="27"/>
      <c r="K47" s="16"/>
      <c r="L47" s="21"/>
      <c r="M47" s="27"/>
      <c r="N47" s="21">
        <f t="shared" si="1"/>
        <v>2540.2943000000178</v>
      </c>
      <c r="O47" s="21">
        <f t="shared" si="2"/>
        <v>50461.518300000003</v>
      </c>
    </row>
    <row r="48" spans="1:15" hidden="1" x14ac:dyDescent="0.15">
      <c r="A48" s="16"/>
      <c r="B48" s="22"/>
      <c r="C48" s="21"/>
      <c r="D48" s="23"/>
      <c r="E48" s="16"/>
      <c r="F48" s="28"/>
      <c r="G48" s="21"/>
      <c r="H48" s="23"/>
      <c r="I48" s="21"/>
      <c r="J48" s="27"/>
      <c r="K48" s="16"/>
      <c r="L48" s="21"/>
      <c r="M48" s="27"/>
      <c r="N48" s="21">
        <f t="shared" si="1"/>
        <v>2540.2943000000178</v>
      </c>
      <c r="O48" s="21">
        <f t="shared" si="2"/>
        <v>50461.518300000003</v>
      </c>
    </row>
    <row r="49" spans="1:16" hidden="1" x14ac:dyDescent="0.15">
      <c r="A49" s="16"/>
      <c r="B49" s="22"/>
      <c r="C49" s="21"/>
      <c r="D49" s="23"/>
      <c r="E49" s="16"/>
      <c r="F49" s="27"/>
      <c r="G49" s="21"/>
      <c r="H49" s="23"/>
      <c r="I49" s="21"/>
      <c r="J49" s="27"/>
      <c r="K49" s="16"/>
      <c r="L49" s="21"/>
      <c r="M49" s="27"/>
      <c r="N49" s="21">
        <f t="shared" si="1"/>
        <v>2540.2943000000178</v>
      </c>
      <c r="O49" s="21">
        <f t="shared" si="2"/>
        <v>50461.518300000003</v>
      </c>
    </row>
    <row r="50" spans="1:16" hidden="1" x14ac:dyDescent="0.15">
      <c r="A50" s="16"/>
      <c r="B50" s="22"/>
      <c r="C50" s="21"/>
      <c r="D50" s="23"/>
      <c r="E50" s="16"/>
      <c r="F50" s="27"/>
      <c r="G50" s="21"/>
      <c r="H50" s="23"/>
      <c r="I50" s="21"/>
      <c r="J50" s="27"/>
      <c r="K50" s="16"/>
      <c r="L50" s="21"/>
      <c r="M50" s="27"/>
      <c r="N50" s="21">
        <f t="shared" si="1"/>
        <v>2540.2943000000178</v>
      </c>
      <c r="O50" s="21">
        <f t="shared" si="2"/>
        <v>50461.518300000003</v>
      </c>
    </row>
    <row r="51" spans="1:16" hidden="1" x14ac:dyDescent="0.15">
      <c r="A51" s="16"/>
      <c r="B51" s="16"/>
      <c r="C51" s="21"/>
      <c r="D51" s="26"/>
      <c r="E51" s="16"/>
      <c r="F51" s="25"/>
      <c r="G51" s="21"/>
      <c r="H51" s="26"/>
      <c r="I51" s="21"/>
      <c r="J51" s="25"/>
      <c r="K51" s="16"/>
      <c r="L51" s="21"/>
      <c r="M51" s="25"/>
      <c r="N51" s="21">
        <f t="shared" si="1"/>
        <v>2540.2943000000178</v>
      </c>
      <c r="O51" s="21">
        <f t="shared" si="2"/>
        <v>50461.518300000003</v>
      </c>
    </row>
    <row r="52" spans="1:16" hidden="1" x14ac:dyDescent="0.15">
      <c r="A52" s="16"/>
      <c r="B52" s="16"/>
      <c r="C52" s="21"/>
      <c r="D52" s="26"/>
      <c r="E52" s="16"/>
      <c r="F52" s="25"/>
      <c r="G52" s="21"/>
      <c r="H52" s="26"/>
      <c r="I52" s="21"/>
      <c r="J52" s="16"/>
      <c r="K52" s="16"/>
      <c r="L52" s="21"/>
      <c r="M52" s="25"/>
      <c r="N52" s="21">
        <f t="shared" si="1"/>
        <v>2540.2943000000178</v>
      </c>
      <c r="O52" s="21">
        <f t="shared" si="2"/>
        <v>50461.518300000003</v>
      </c>
    </row>
    <row r="53" spans="1:16" hidden="1" x14ac:dyDescent="0.15">
      <c r="A53" s="16"/>
      <c r="B53" s="16"/>
      <c r="C53" s="21"/>
      <c r="D53" s="26"/>
      <c r="E53" s="16"/>
      <c r="F53" s="16"/>
      <c r="G53" s="21"/>
      <c r="H53" s="26"/>
      <c r="I53" s="21"/>
      <c r="J53" s="16"/>
      <c r="K53" s="16"/>
      <c r="L53" s="21"/>
      <c r="M53" s="25"/>
      <c r="N53" s="21">
        <f t="shared" si="1"/>
        <v>2540.2943000000178</v>
      </c>
      <c r="O53" s="21">
        <f t="shared" si="2"/>
        <v>50461.518300000003</v>
      </c>
    </row>
    <row r="54" spans="1:16" hidden="1" x14ac:dyDescent="0.15">
      <c r="A54" s="16"/>
      <c r="B54" s="16"/>
      <c r="C54" s="21"/>
      <c r="D54" s="26"/>
      <c r="E54" s="16"/>
      <c r="F54" s="25"/>
      <c r="G54" s="21"/>
      <c r="H54" s="26"/>
      <c r="I54" s="21"/>
      <c r="J54" s="16"/>
      <c r="K54" s="16"/>
      <c r="L54" s="21"/>
      <c r="M54" s="16"/>
      <c r="N54" s="21">
        <f t="shared" si="1"/>
        <v>2540.2943000000178</v>
      </c>
      <c r="O54" s="21">
        <f t="shared" si="2"/>
        <v>50461.518300000003</v>
      </c>
    </row>
    <row r="55" spans="1:16" hidden="1" x14ac:dyDescent="0.15">
      <c r="A55" s="16"/>
      <c r="B55" s="16"/>
      <c r="C55" s="21"/>
      <c r="D55" s="26"/>
      <c r="E55" s="16"/>
      <c r="F55" s="25"/>
      <c r="G55" s="21"/>
      <c r="H55" s="26"/>
      <c r="I55" s="21"/>
      <c r="J55" s="16"/>
      <c r="K55" s="16"/>
      <c r="L55" s="21"/>
      <c r="M55" s="16"/>
      <c r="N55" s="21">
        <f t="shared" si="1"/>
        <v>2540.2943000000178</v>
      </c>
      <c r="O55" s="21">
        <f t="shared" si="2"/>
        <v>50461.518300000003</v>
      </c>
    </row>
    <row r="56" spans="1:16" hidden="1" x14ac:dyDescent="0.15">
      <c r="A56" s="16"/>
      <c r="B56" s="16"/>
      <c r="C56" s="21"/>
      <c r="D56" s="26"/>
      <c r="E56" s="16"/>
      <c r="F56" s="25"/>
      <c r="G56" s="21"/>
      <c r="H56" s="26"/>
      <c r="I56" s="21"/>
      <c r="J56" s="16"/>
      <c r="K56" s="16"/>
      <c r="L56" s="21"/>
      <c r="M56" s="16"/>
      <c r="N56" s="21">
        <f t="shared" si="1"/>
        <v>2540.2943000000178</v>
      </c>
      <c r="O56" s="21">
        <f t="shared" si="2"/>
        <v>50461.518300000003</v>
      </c>
    </row>
    <row r="57" spans="1:16" hidden="1" x14ac:dyDescent="0.15">
      <c r="A57" s="16"/>
      <c r="B57" s="16"/>
      <c r="C57" s="21"/>
      <c r="D57" s="26"/>
      <c r="E57" s="16"/>
      <c r="F57" s="16"/>
      <c r="G57" s="21"/>
      <c r="H57" s="26"/>
      <c r="I57" s="21"/>
      <c r="J57" s="16"/>
      <c r="K57" s="16"/>
      <c r="L57" s="21"/>
      <c r="M57" s="16"/>
      <c r="N57" s="21">
        <f t="shared" si="1"/>
        <v>2540.2943000000178</v>
      </c>
      <c r="O57" s="21">
        <f t="shared" si="2"/>
        <v>50461.518300000003</v>
      </c>
    </row>
    <row r="58" spans="1:16" x14ac:dyDescent="0.15">
      <c r="A58" s="30"/>
      <c r="B58" s="30"/>
      <c r="C58" s="21"/>
      <c r="D58" s="31"/>
      <c r="E58" s="30"/>
      <c r="F58" s="30"/>
      <c r="G58" s="21"/>
      <c r="H58" s="31"/>
      <c r="I58" s="21"/>
      <c r="J58" s="30"/>
      <c r="K58" s="30"/>
      <c r="L58" s="21"/>
      <c r="M58" s="30"/>
      <c r="N58" s="21">
        <f t="shared" si="1"/>
        <v>2540.2943000000178</v>
      </c>
      <c r="O58" s="21">
        <f t="shared" si="2"/>
        <v>50461.518300000003</v>
      </c>
    </row>
    <row r="59" spans="1:16" x14ac:dyDescent="0.15">
      <c r="A59" s="32"/>
      <c r="B59" s="32"/>
      <c r="C59" s="33">
        <f>SUM(C7:C50)</f>
        <v>39239.095300000015</v>
      </c>
      <c r="D59" s="32"/>
      <c r="E59" s="32"/>
      <c r="F59" s="32"/>
      <c r="G59" s="33">
        <f>SUM(G7:G57)</f>
        <v>63917.398000000001</v>
      </c>
      <c r="H59" s="34"/>
      <c r="I59" s="33">
        <f>SUM(I7:I57)</f>
        <v>48612.195000000007</v>
      </c>
      <c r="J59" s="32"/>
      <c r="K59" s="32"/>
      <c r="L59" s="33">
        <f>SUM(L9:L57)</f>
        <v>4082.78</v>
      </c>
      <c r="M59" s="32"/>
      <c r="N59" s="35"/>
      <c r="O59" s="36">
        <f>C59+G59-I59-L59</f>
        <v>50461.518300000011</v>
      </c>
      <c r="P59" s="37"/>
    </row>
    <row r="60" spans="1:16" x14ac:dyDescent="0.15">
      <c r="A60" s="38"/>
      <c r="B60" s="204"/>
      <c r="C60" s="204"/>
      <c r="D60" s="204"/>
      <c r="E60" s="39"/>
      <c r="F60" s="40"/>
      <c r="G60" s="41"/>
      <c r="H60" s="42"/>
      <c r="I60" s="43"/>
      <c r="J60" s="44"/>
      <c r="K60" s="45" t="s">
        <v>44</v>
      </c>
      <c r="L60" s="46">
        <f>+L59+I59</f>
        <v>52694.975000000006</v>
      </c>
      <c r="M60" s="44"/>
      <c r="N60" s="47">
        <f>+N58</f>
        <v>2540.2943000000178</v>
      </c>
      <c r="O60" s="48" t="s">
        <v>170</v>
      </c>
    </row>
    <row r="61" spans="1:16" x14ac:dyDescent="0.15">
      <c r="A61" s="49"/>
      <c r="B61" s="75"/>
      <c r="C61" s="75"/>
      <c r="D61" s="75"/>
      <c r="E61" s="39"/>
      <c r="F61" s="40"/>
      <c r="G61" s="41"/>
      <c r="H61" s="42"/>
      <c r="I61" s="43"/>
      <c r="J61" s="46"/>
      <c r="K61" s="44"/>
      <c r="L61" s="46"/>
      <c r="M61" s="44"/>
      <c r="N61" s="47">
        <f>+G22+G25</f>
        <v>31936.203000000001</v>
      </c>
      <c r="O61" s="48" t="s">
        <v>171</v>
      </c>
    </row>
    <row r="62" spans="1:16" x14ac:dyDescent="0.15">
      <c r="A62" s="49" t="s">
        <v>118</v>
      </c>
      <c r="B62" s="75" t="s">
        <v>145</v>
      </c>
      <c r="C62" s="75"/>
      <c r="D62" s="75"/>
      <c r="E62" s="39" t="s">
        <v>45</v>
      </c>
      <c r="F62" s="40">
        <v>23797317.75</v>
      </c>
      <c r="G62" s="41" t="s">
        <v>46</v>
      </c>
      <c r="H62" s="42">
        <v>40658</v>
      </c>
      <c r="I62" s="43" t="s">
        <v>47</v>
      </c>
      <c r="J62" s="46">
        <f>+L11</f>
        <v>4082.78</v>
      </c>
      <c r="K62" s="44"/>
      <c r="L62" s="46"/>
      <c r="M62" s="44"/>
      <c r="N62" s="47">
        <f>+G32</f>
        <v>15985.021000000001</v>
      </c>
      <c r="O62" s="48" t="s">
        <v>172</v>
      </c>
    </row>
    <row r="63" spans="1:16" ht="11.25" customHeight="1" x14ac:dyDescent="0.15">
      <c r="A63" s="49"/>
      <c r="B63" s="75"/>
      <c r="C63" s="75"/>
      <c r="D63" s="75"/>
      <c r="E63" s="39"/>
      <c r="F63" s="40"/>
      <c r="G63" s="41"/>
      <c r="H63" s="42"/>
      <c r="I63" s="43"/>
      <c r="J63" s="46"/>
      <c r="K63" s="44"/>
      <c r="L63" s="46"/>
      <c r="M63" s="44"/>
      <c r="N63" s="47"/>
      <c r="O63" s="48"/>
    </row>
    <row r="64" spans="1:16" x14ac:dyDescent="0.15">
      <c r="A64" s="38" t="s">
        <v>49</v>
      </c>
      <c r="B64" s="75" t="s">
        <v>8</v>
      </c>
      <c r="C64" s="54" t="s">
        <v>87</v>
      </c>
      <c r="D64" s="54" t="s">
        <v>146</v>
      </c>
      <c r="E64" s="75" t="s">
        <v>51</v>
      </c>
      <c r="F64" s="39" t="s">
        <v>52</v>
      </c>
      <c r="G64" s="40" t="s">
        <v>15</v>
      </c>
      <c r="H64" s="42"/>
      <c r="I64" s="43"/>
      <c r="J64" s="46"/>
      <c r="K64" s="44"/>
      <c r="L64" s="46"/>
      <c r="M64" s="44"/>
      <c r="N64" s="36" t="s">
        <v>48</v>
      </c>
      <c r="O64" s="53">
        <f>SUM(N60:N63)</f>
        <v>50461.518300000018</v>
      </c>
    </row>
    <row r="65" spans="1:16" x14ac:dyDescent="0.15">
      <c r="A65" s="49" t="s">
        <v>118</v>
      </c>
      <c r="B65" s="43">
        <v>4083</v>
      </c>
      <c r="C65" s="57">
        <v>26.542200000000001</v>
      </c>
      <c r="D65" s="58">
        <f>+B65*C65</f>
        <v>108371.80260000001</v>
      </c>
      <c r="E65" s="58">
        <f>+D65*1%</f>
        <v>1083.718026</v>
      </c>
      <c r="F65" s="58">
        <f>+E65*0.1</f>
        <v>108.37180260000001</v>
      </c>
      <c r="G65" s="59">
        <f>+E65+F65</f>
        <v>1192.0898285999999</v>
      </c>
      <c r="H65" s="42"/>
      <c r="I65" s="9"/>
      <c r="J65" s="52"/>
      <c r="K65" s="44"/>
      <c r="L65" s="46"/>
      <c r="M65" s="44"/>
      <c r="N65" s="46"/>
      <c r="O65" s="46">
        <f>+O59-O64</f>
        <v>0</v>
      </c>
    </row>
    <row r="66" spans="1:16" x14ac:dyDescent="0.15">
      <c r="A66" s="49"/>
      <c r="B66" s="75"/>
      <c r="C66" s="75"/>
      <c r="D66" s="75"/>
      <c r="E66" s="39"/>
      <c r="F66" s="40"/>
      <c r="G66" s="41"/>
      <c r="H66" s="42"/>
      <c r="I66" s="9"/>
      <c r="J66" s="52"/>
      <c r="K66" s="44"/>
      <c r="L66" s="46"/>
      <c r="M66" s="44"/>
      <c r="N66" s="46"/>
      <c r="O66" s="46"/>
    </row>
    <row r="67" spans="1:16" x14ac:dyDescent="0.15">
      <c r="A67" s="38"/>
      <c r="B67" s="75"/>
      <c r="C67" s="54"/>
      <c r="D67" s="75"/>
      <c r="E67" s="39"/>
      <c r="F67" s="40"/>
      <c r="G67" s="9"/>
      <c r="H67" s="41"/>
      <c r="I67" s="43"/>
      <c r="J67" s="46"/>
      <c r="K67" s="44"/>
      <c r="L67" s="46"/>
      <c r="M67" s="44"/>
      <c r="N67" s="55"/>
      <c r="O67" s="56"/>
    </row>
    <row r="68" spans="1:16" x14ac:dyDescent="0.15">
      <c r="A68" s="49"/>
      <c r="B68" s="46"/>
      <c r="C68" s="68"/>
      <c r="D68" s="69"/>
      <c r="E68" s="69"/>
      <c r="F68" s="70"/>
      <c r="G68" s="9"/>
      <c r="H68" s="9"/>
      <c r="I68" s="9"/>
      <c r="J68" s="6"/>
      <c r="K68" s="60"/>
      <c r="L68" s="9"/>
    </row>
    <row r="69" spans="1:16" s="3" customFormat="1" x14ac:dyDescent="0.15">
      <c r="A69" s="49"/>
      <c r="B69" s="46"/>
      <c r="C69" s="68"/>
      <c r="D69" s="69"/>
      <c r="E69" s="69"/>
      <c r="F69" s="70"/>
      <c r="G69" s="9"/>
      <c r="H69" s="9"/>
      <c r="I69" s="9"/>
      <c r="J69" s="6"/>
      <c r="K69" s="4"/>
      <c r="M69" s="5"/>
      <c r="P69" s="5"/>
    </row>
    <row r="70" spans="1:16" s="3" customFormat="1" x14ac:dyDescent="0.15">
      <c r="A70" s="49"/>
      <c r="B70" s="46"/>
      <c r="C70" s="68"/>
      <c r="D70" s="69"/>
      <c r="E70" s="69"/>
      <c r="F70" s="70"/>
      <c r="G70" s="9"/>
      <c r="H70" s="9"/>
      <c r="I70" s="9"/>
      <c r="J70" s="6"/>
      <c r="K70" s="4"/>
      <c r="M70" s="5"/>
      <c r="P70" s="5"/>
    </row>
    <row r="71" spans="1:16" s="3" customFormat="1" x14ac:dyDescent="0.15">
      <c r="A71" s="6"/>
      <c r="B71" s="71"/>
      <c r="C71" s="9"/>
      <c r="D71" s="72"/>
      <c r="E71" s="72"/>
      <c r="F71" s="72"/>
      <c r="G71" s="9"/>
      <c r="H71" s="9"/>
      <c r="I71" s="9"/>
      <c r="J71" s="6"/>
      <c r="K71" s="4"/>
      <c r="M71" s="5"/>
      <c r="P71" s="5"/>
    </row>
    <row r="72" spans="1:16" s="3" customFormat="1" x14ac:dyDescent="0.15">
      <c r="A72" s="6"/>
      <c r="B72" s="73"/>
      <c r="C72" s="9"/>
      <c r="D72" s="60"/>
      <c r="E72" s="60"/>
      <c r="F72" s="6"/>
      <c r="G72" s="9"/>
      <c r="H72" s="60"/>
      <c r="I72" s="9"/>
      <c r="J72" s="6"/>
      <c r="K72" s="4"/>
      <c r="M72" s="5"/>
      <c r="P72" s="5"/>
    </row>
    <row r="73" spans="1:16" s="3" customFormat="1" x14ac:dyDescent="0.15">
      <c r="A73" s="6"/>
      <c r="B73" s="73"/>
      <c r="C73" s="9"/>
      <c r="D73" s="72"/>
      <c r="E73" s="60"/>
      <c r="F73" s="6"/>
      <c r="G73" s="9"/>
      <c r="H73" s="60"/>
      <c r="I73" s="9"/>
      <c r="J73" s="6"/>
      <c r="K73" s="4"/>
      <c r="M73" s="5"/>
      <c r="P73" s="5"/>
    </row>
    <row r="74" spans="1:16" s="3" customFormat="1" x14ac:dyDescent="0.15">
      <c r="A74" s="6"/>
      <c r="B74" s="73"/>
      <c r="C74" s="9"/>
      <c r="D74" s="74"/>
      <c r="E74" s="60"/>
      <c r="F74" s="6"/>
      <c r="G74" s="9"/>
      <c r="H74" s="60"/>
      <c r="I74" s="9"/>
      <c r="J74" s="6"/>
      <c r="K74" s="4"/>
      <c r="M74" s="5"/>
      <c r="P74" s="5"/>
    </row>
    <row r="75" spans="1:16" s="3" customFormat="1" x14ac:dyDescent="0.15">
      <c r="A75" s="6"/>
      <c r="B75" s="73"/>
      <c r="C75" s="68"/>
      <c r="D75" s="72"/>
      <c r="E75" s="60"/>
      <c r="F75" s="6"/>
      <c r="G75" s="9"/>
      <c r="H75" s="60"/>
      <c r="I75" s="9"/>
      <c r="J75" s="6"/>
      <c r="K75" s="4"/>
      <c r="M75" s="5"/>
      <c r="P75" s="5"/>
    </row>
  </sheetData>
  <mergeCells count="7">
    <mergeCell ref="B60:D60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72"/>
  <sheetViews>
    <sheetView zoomScale="130" zoomScaleNormal="130" workbookViewId="0">
      <pane ySplit="6" topLeftCell="A16" activePane="bottomLeft" state="frozen"/>
      <selection pane="bottomLeft" activeCell="C25" sqref="C25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75" style="4" bestFit="1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119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118</v>
      </c>
      <c r="B7" s="17"/>
      <c r="C7" s="18">
        <v>44951.878300000018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44951.878300000018</v>
      </c>
      <c r="O7" s="18">
        <f>+C56</f>
        <v>44951.878300000018</v>
      </c>
    </row>
    <row r="8" spans="1:15" x14ac:dyDescent="0.15">
      <c r="A8" s="16"/>
      <c r="B8" s="22"/>
      <c r="C8" s="21"/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44951.878300000018</v>
      </c>
      <c r="O8" s="21">
        <f t="shared" ref="O8" si="0">O7+G8-I8-L8</f>
        <v>44951.878300000018</v>
      </c>
    </row>
    <row r="9" spans="1:15" x14ac:dyDescent="0.15">
      <c r="A9" s="16"/>
      <c r="B9" s="22"/>
      <c r="C9" s="21"/>
      <c r="D9" s="16"/>
      <c r="E9" s="16"/>
      <c r="F9" s="16"/>
      <c r="G9" s="21"/>
      <c r="H9" s="16" t="s">
        <v>120</v>
      </c>
      <c r="I9" s="21">
        <v>650.48</v>
      </c>
      <c r="J9" s="16" t="s">
        <v>118</v>
      </c>
      <c r="K9" s="16"/>
      <c r="L9" s="21"/>
      <c r="M9" s="16"/>
      <c r="N9" s="21">
        <f t="shared" ref="N9:N55" si="1">+N8-I9-L9</f>
        <v>44301.398300000015</v>
      </c>
      <c r="O9" s="21">
        <f t="shared" ref="O9:O55" si="2">O8+G9-I9-L9</f>
        <v>44301.398300000015</v>
      </c>
    </row>
    <row r="10" spans="1:15" x14ac:dyDescent="0.15">
      <c r="A10" s="16"/>
      <c r="B10" s="22"/>
      <c r="C10" s="21"/>
      <c r="D10" s="23" t="s">
        <v>121</v>
      </c>
      <c r="E10" s="16" t="s">
        <v>32</v>
      </c>
      <c r="F10" s="25" t="s">
        <v>143</v>
      </c>
      <c r="G10" s="21">
        <v>15973.994000000001</v>
      </c>
      <c r="H10" s="26" t="s">
        <v>121</v>
      </c>
      <c r="I10" s="21">
        <v>1194</v>
      </c>
      <c r="J10" s="27" t="s">
        <v>118</v>
      </c>
      <c r="K10" s="16"/>
      <c r="L10" s="21"/>
      <c r="M10" s="27"/>
      <c r="N10" s="21">
        <f t="shared" si="1"/>
        <v>43107.398300000015</v>
      </c>
      <c r="O10" s="21">
        <f t="shared" si="2"/>
        <v>59081.392300000014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122</v>
      </c>
      <c r="I11" s="21">
        <v>2610.4</v>
      </c>
      <c r="J11" s="27" t="s">
        <v>118</v>
      </c>
      <c r="K11" s="16"/>
      <c r="L11" s="21"/>
      <c r="M11" s="16"/>
      <c r="N11" s="21">
        <f t="shared" si="1"/>
        <v>40496.998300000014</v>
      </c>
      <c r="O11" s="21">
        <f t="shared" si="2"/>
        <v>56470.992300000013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123</v>
      </c>
      <c r="I12" s="21">
        <v>340.24</v>
      </c>
      <c r="J12" s="16" t="s">
        <v>118</v>
      </c>
      <c r="K12" s="16"/>
      <c r="L12" s="21"/>
      <c r="M12" s="16"/>
      <c r="N12" s="21">
        <f t="shared" si="1"/>
        <v>40156.758300000016</v>
      </c>
      <c r="O12" s="21">
        <f t="shared" si="2"/>
        <v>56130.752300000015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124</v>
      </c>
      <c r="I13" s="21">
        <v>589.16</v>
      </c>
      <c r="J13" s="27" t="s">
        <v>118</v>
      </c>
      <c r="K13" s="16"/>
      <c r="L13" s="21"/>
      <c r="M13" s="25"/>
      <c r="N13" s="21">
        <f t="shared" si="1"/>
        <v>39567.598300000012</v>
      </c>
      <c r="O13" s="21">
        <f t="shared" si="2"/>
        <v>55541.592300000011</v>
      </c>
    </row>
    <row r="14" spans="1:15" x14ac:dyDescent="0.15">
      <c r="A14" s="16"/>
      <c r="B14" s="22"/>
      <c r="C14" s="21"/>
      <c r="D14" s="23"/>
      <c r="E14" s="16"/>
      <c r="F14" s="25"/>
      <c r="G14" s="21"/>
      <c r="H14" s="23" t="s">
        <v>125</v>
      </c>
      <c r="I14" s="21">
        <v>2602.4299999999998</v>
      </c>
      <c r="J14" s="25" t="s">
        <v>118</v>
      </c>
      <c r="K14" s="16"/>
      <c r="L14" s="21"/>
      <c r="M14" s="25"/>
      <c r="N14" s="21">
        <f t="shared" si="1"/>
        <v>36965.168300000012</v>
      </c>
      <c r="O14" s="21">
        <f t="shared" si="2"/>
        <v>52939.162300000011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126</v>
      </c>
      <c r="I15" s="21">
        <v>6645.24</v>
      </c>
      <c r="J15" s="25" t="s">
        <v>118</v>
      </c>
      <c r="K15" s="16"/>
      <c r="L15" s="21"/>
      <c r="M15" s="27"/>
      <c r="N15" s="21">
        <f t="shared" si="1"/>
        <v>30319.928300000014</v>
      </c>
      <c r="O15" s="21">
        <f t="shared" si="2"/>
        <v>46293.922300000013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127</v>
      </c>
      <c r="I16" s="21">
        <v>610.88</v>
      </c>
      <c r="J16" s="25" t="s">
        <v>118</v>
      </c>
      <c r="K16" s="16"/>
      <c r="L16" s="21"/>
      <c r="M16" s="27"/>
      <c r="N16" s="21">
        <f t="shared" si="1"/>
        <v>29709.048300000013</v>
      </c>
      <c r="O16" s="21">
        <f t="shared" si="2"/>
        <v>45683.042300000016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128</v>
      </c>
      <c r="I17" s="21">
        <v>640.78</v>
      </c>
      <c r="J17" s="25" t="s">
        <v>118</v>
      </c>
      <c r="K17" s="16"/>
      <c r="L17" s="21"/>
      <c r="M17" s="27"/>
      <c r="N17" s="21">
        <f t="shared" si="1"/>
        <v>29068.268300000014</v>
      </c>
      <c r="O17" s="21">
        <f t="shared" si="2"/>
        <v>45042.262300000017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3" t="s">
        <v>129</v>
      </c>
      <c r="I18" s="21">
        <v>659.53</v>
      </c>
      <c r="J18" s="25" t="s">
        <v>118</v>
      </c>
      <c r="K18" s="16"/>
      <c r="L18" s="21"/>
      <c r="M18" s="27"/>
      <c r="N18" s="21">
        <f t="shared" si="1"/>
        <v>28408.738300000015</v>
      </c>
      <c r="O18" s="21">
        <f t="shared" si="2"/>
        <v>44382.732300000018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130</v>
      </c>
      <c r="I19" s="21">
        <v>1099.44</v>
      </c>
      <c r="J19" s="25" t="s">
        <v>118</v>
      </c>
      <c r="K19" s="16"/>
      <c r="L19" s="21"/>
      <c r="M19" s="27"/>
      <c r="N19" s="21">
        <f t="shared" si="1"/>
        <v>27309.298300000017</v>
      </c>
      <c r="O19" s="21">
        <f t="shared" si="2"/>
        <v>43283.292300000016</v>
      </c>
    </row>
    <row r="20" spans="1:15" x14ac:dyDescent="0.15">
      <c r="A20" s="16"/>
      <c r="B20" s="22"/>
      <c r="C20" s="21"/>
      <c r="D20" s="26"/>
      <c r="E20" s="16"/>
      <c r="F20" s="28"/>
      <c r="G20" s="21"/>
      <c r="H20" s="26" t="s">
        <v>131</v>
      </c>
      <c r="I20" s="21">
        <v>3881.03</v>
      </c>
      <c r="J20" s="25" t="s">
        <v>118</v>
      </c>
      <c r="K20" s="16"/>
      <c r="L20" s="21"/>
      <c r="M20" s="27"/>
      <c r="N20" s="21">
        <f t="shared" si="1"/>
        <v>23428.268300000018</v>
      </c>
      <c r="O20" s="21">
        <f t="shared" si="2"/>
        <v>39402.262300000017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132</v>
      </c>
      <c r="I21" s="21">
        <v>1539.22</v>
      </c>
      <c r="J21" s="25" t="s">
        <v>118</v>
      </c>
      <c r="K21" s="16"/>
      <c r="L21" s="21"/>
      <c r="M21" s="27"/>
      <c r="N21" s="21">
        <f t="shared" si="1"/>
        <v>21889.048300000017</v>
      </c>
      <c r="O21" s="21">
        <f t="shared" si="2"/>
        <v>37863.042300000016</v>
      </c>
    </row>
    <row r="22" spans="1:15" x14ac:dyDescent="0.15">
      <c r="A22" s="16"/>
      <c r="B22" s="22"/>
      <c r="C22" s="21"/>
      <c r="D22" s="23"/>
      <c r="E22" s="16"/>
      <c r="F22" s="28"/>
      <c r="G22" s="21"/>
      <c r="H22" s="23" t="s">
        <v>133</v>
      </c>
      <c r="I22" s="21">
        <v>1446.26</v>
      </c>
      <c r="J22" s="25" t="s">
        <v>118</v>
      </c>
      <c r="K22" s="16"/>
      <c r="L22" s="21"/>
      <c r="M22" s="27"/>
      <c r="N22" s="21">
        <f t="shared" si="1"/>
        <v>20442.788300000018</v>
      </c>
      <c r="O22" s="21">
        <f t="shared" si="2"/>
        <v>36416.782300000013</v>
      </c>
    </row>
    <row r="23" spans="1:15" x14ac:dyDescent="0.15">
      <c r="A23" s="16"/>
      <c r="B23" s="22"/>
      <c r="C23" s="21"/>
      <c r="D23" s="23" t="s">
        <v>134</v>
      </c>
      <c r="E23" s="16" t="s">
        <v>32</v>
      </c>
      <c r="F23" s="25" t="s">
        <v>144</v>
      </c>
      <c r="G23" s="21">
        <v>16002.303</v>
      </c>
      <c r="H23" s="23" t="s">
        <v>134</v>
      </c>
      <c r="I23" s="21">
        <v>1793.6100000000001</v>
      </c>
      <c r="J23" s="25" t="s">
        <v>118</v>
      </c>
      <c r="K23" s="16"/>
      <c r="L23" s="21"/>
      <c r="M23" s="27"/>
      <c r="N23" s="21">
        <f t="shared" si="1"/>
        <v>18649.178300000018</v>
      </c>
      <c r="O23" s="21">
        <f t="shared" si="2"/>
        <v>50625.475300000013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135</v>
      </c>
      <c r="I24" s="21">
        <v>1332.26</v>
      </c>
      <c r="J24" s="25" t="s">
        <v>118</v>
      </c>
      <c r="K24" s="16"/>
      <c r="L24" s="21"/>
      <c r="M24" s="27"/>
      <c r="N24" s="21">
        <f t="shared" si="1"/>
        <v>17316.918300000019</v>
      </c>
      <c r="O24" s="21">
        <f t="shared" si="2"/>
        <v>49293.215300000011</v>
      </c>
    </row>
    <row r="25" spans="1:15" x14ac:dyDescent="0.15">
      <c r="A25" s="16"/>
      <c r="B25" s="22"/>
      <c r="C25" s="21"/>
      <c r="D25" s="23"/>
      <c r="E25" s="16"/>
      <c r="F25" s="28"/>
      <c r="G25" s="21"/>
      <c r="H25" s="23" t="s">
        <v>136</v>
      </c>
      <c r="I25" s="21">
        <v>605.83000000000004</v>
      </c>
      <c r="J25" s="25" t="s">
        <v>118</v>
      </c>
      <c r="K25" s="16"/>
      <c r="L25" s="21"/>
      <c r="M25" s="27"/>
      <c r="N25" s="21">
        <f t="shared" si="1"/>
        <v>16711.088300000018</v>
      </c>
      <c r="O25" s="21">
        <f t="shared" si="2"/>
        <v>48687.385300000009</v>
      </c>
    </row>
    <row r="26" spans="1:15" x14ac:dyDescent="0.15">
      <c r="A26" s="16"/>
      <c r="B26" s="22"/>
      <c r="C26" s="21"/>
      <c r="D26" s="23"/>
      <c r="E26" s="16"/>
      <c r="F26" s="28"/>
      <c r="G26" s="21"/>
      <c r="H26" s="23" t="s">
        <v>137</v>
      </c>
      <c r="I26" s="21">
        <v>38.96</v>
      </c>
      <c r="J26" s="25" t="s">
        <v>118</v>
      </c>
      <c r="K26" s="16"/>
      <c r="L26" s="21"/>
      <c r="M26" s="27"/>
      <c r="N26" s="21">
        <f t="shared" si="1"/>
        <v>16672.128300000018</v>
      </c>
      <c r="O26" s="21">
        <f t="shared" si="2"/>
        <v>48648.42530000001</v>
      </c>
    </row>
    <row r="27" spans="1:15" x14ac:dyDescent="0.15">
      <c r="A27" s="16"/>
      <c r="B27" s="22"/>
      <c r="C27" s="21"/>
      <c r="D27" s="23"/>
      <c r="E27" s="16"/>
      <c r="F27" s="28"/>
      <c r="G27" s="21"/>
      <c r="H27" s="23" t="s">
        <v>138</v>
      </c>
      <c r="I27" s="21">
        <v>673.63</v>
      </c>
      <c r="J27" s="25" t="s">
        <v>118</v>
      </c>
      <c r="K27" s="16"/>
      <c r="L27" s="21"/>
      <c r="M27" s="16"/>
      <c r="N27" s="21">
        <f t="shared" si="1"/>
        <v>15998.498300000019</v>
      </c>
      <c r="O27" s="21">
        <f t="shared" si="2"/>
        <v>47974.795300000013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139</v>
      </c>
      <c r="I28" s="21">
        <v>275.5</v>
      </c>
      <c r="J28" s="25" t="s">
        <v>118</v>
      </c>
      <c r="K28" s="16"/>
      <c r="L28" s="21"/>
      <c r="M28" s="27"/>
      <c r="N28" s="21">
        <f t="shared" si="1"/>
        <v>15722.998300000019</v>
      </c>
      <c r="O28" s="21">
        <f t="shared" si="2"/>
        <v>47699.295300000013</v>
      </c>
    </row>
    <row r="29" spans="1:15" x14ac:dyDescent="0.15">
      <c r="A29" s="16"/>
      <c r="B29" s="22"/>
      <c r="C29" s="21"/>
      <c r="D29" s="26"/>
      <c r="E29" s="16"/>
      <c r="F29" s="28"/>
      <c r="G29" s="21"/>
      <c r="H29" s="26" t="s">
        <v>140</v>
      </c>
      <c r="I29" s="21">
        <v>1088.98</v>
      </c>
      <c r="J29" s="25" t="s">
        <v>118</v>
      </c>
      <c r="K29" s="16"/>
      <c r="L29" s="21"/>
      <c r="M29" s="29"/>
      <c r="N29" s="21">
        <f t="shared" si="1"/>
        <v>14634.01830000002</v>
      </c>
      <c r="O29" s="21">
        <f t="shared" si="2"/>
        <v>46610.315300000009</v>
      </c>
    </row>
    <row r="30" spans="1:15" x14ac:dyDescent="0.15">
      <c r="A30" s="16"/>
      <c r="B30" s="22"/>
      <c r="C30" s="21"/>
      <c r="D30" s="23"/>
      <c r="E30" s="16"/>
      <c r="F30" s="28"/>
      <c r="G30" s="21"/>
      <c r="H30" s="23" t="s">
        <v>141</v>
      </c>
      <c r="I30" s="21">
        <v>592.66</v>
      </c>
      <c r="J30" s="25" t="s">
        <v>118</v>
      </c>
      <c r="K30" s="16"/>
      <c r="L30" s="21"/>
      <c r="M30" s="29"/>
      <c r="N30" s="21">
        <f t="shared" si="1"/>
        <v>14041.35830000002</v>
      </c>
      <c r="O30" s="21">
        <f t="shared" si="2"/>
        <v>46017.655300000006</v>
      </c>
    </row>
    <row r="31" spans="1:15" x14ac:dyDescent="0.15">
      <c r="A31" s="16"/>
      <c r="B31" s="22"/>
      <c r="C31" s="21"/>
      <c r="D31" s="23"/>
      <c r="E31" s="16"/>
      <c r="F31" s="28"/>
      <c r="G31" s="21"/>
      <c r="H31" s="23" t="s">
        <v>142</v>
      </c>
      <c r="I31" s="21">
        <v>668.75</v>
      </c>
      <c r="J31" s="25" t="s">
        <v>118</v>
      </c>
      <c r="K31" s="16" t="s">
        <v>147</v>
      </c>
      <c r="L31" s="21">
        <v>6109.81</v>
      </c>
      <c r="M31" s="29" t="s">
        <v>118</v>
      </c>
      <c r="N31" s="21">
        <f t="shared" si="1"/>
        <v>7262.7983000000195</v>
      </c>
      <c r="O31" s="21">
        <f t="shared" si="2"/>
        <v>39239.095300000008</v>
      </c>
    </row>
    <row r="32" spans="1:15" hidden="1" x14ac:dyDescent="0.15">
      <c r="A32" s="16"/>
      <c r="B32" s="22"/>
      <c r="C32" s="21"/>
      <c r="D32" s="26"/>
      <c r="E32" s="16"/>
      <c r="F32" s="27"/>
      <c r="G32" s="21"/>
      <c r="H32" s="26"/>
      <c r="I32" s="21"/>
      <c r="J32" s="16"/>
      <c r="K32" s="16"/>
      <c r="L32" s="21"/>
      <c r="M32" s="29"/>
      <c r="N32" s="21">
        <f t="shared" si="1"/>
        <v>7262.7983000000195</v>
      </c>
      <c r="O32" s="21">
        <f t="shared" si="2"/>
        <v>39239.095300000008</v>
      </c>
    </row>
    <row r="33" spans="1:15" hidden="1" x14ac:dyDescent="0.15">
      <c r="A33" s="16"/>
      <c r="B33" s="22"/>
      <c r="C33" s="21"/>
      <c r="D33" s="26"/>
      <c r="E33" s="16"/>
      <c r="F33" s="25"/>
      <c r="G33" s="21"/>
      <c r="H33" s="26"/>
      <c r="I33" s="21"/>
      <c r="J33" s="16"/>
      <c r="K33" s="16"/>
      <c r="L33" s="21"/>
      <c r="M33" s="27"/>
      <c r="N33" s="21">
        <f t="shared" si="1"/>
        <v>7262.7983000000195</v>
      </c>
      <c r="O33" s="21">
        <f t="shared" si="2"/>
        <v>39239.095300000008</v>
      </c>
    </row>
    <row r="34" spans="1:15" hidden="1" x14ac:dyDescent="0.15">
      <c r="A34" s="16"/>
      <c r="B34" s="22"/>
      <c r="C34" s="21"/>
      <c r="D34" s="23"/>
      <c r="E34" s="16"/>
      <c r="F34" s="27"/>
      <c r="G34" s="21"/>
      <c r="H34" s="23"/>
      <c r="I34" s="21"/>
      <c r="J34" s="16"/>
      <c r="K34" s="16"/>
      <c r="L34" s="21"/>
      <c r="M34" s="29"/>
      <c r="N34" s="21">
        <f t="shared" si="1"/>
        <v>7262.7983000000195</v>
      </c>
      <c r="O34" s="21">
        <f t="shared" si="2"/>
        <v>39239.095300000008</v>
      </c>
    </row>
    <row r="35" spans="1:15" hidden="1" x14ac:dyDescent="0.15">
      <c r="A35" s="16"/>
      <c r="B35" s="22"/>
      <c r="C35" s="21"/>
      <c r="D35" s="26"/>
      <c r="E35" s="16"/>
      <c r="F35" s="27"/>
      <c r="G35" s="21"/>
      <c r="H35" s="23"/>
      <c r="I35" s="21"/>
      <c r="J35" s="16"/>
      <c r="K35" s="16"/>
      <c r="L35" s="21"/>
      <c r="M35" s="27"/>
      <c r="N35" s="21">
        <f t="shared" si="1"/>
        <v>7262.7983000000195</v>
      </c>
      <c r="O35" s="21">
        <f t="shared" si="2"/>
        <v>39239.095300000008</v>
      </c>
    </row>
    <row r="36" spans="1:15" hidden="1" x14ac:dyDescent="0.15">
      <c r="A36" s="16"/>
      <c r="B36" s="22"/>
      <c r="C36" s="21"/>
      <c r="D36" s="23"/>
      <c r="E36" s="16"/>
      <c r="F36" s="25"/>
      <c r="G36" s="21"/>
      <c r="H36" s="23"/>
      <c r="I36" s="21"/>
      <c r="J36" s="16"/>
      <c r="K36" s="16"/>
      <c r="L36" s="21"/>
      <c r="M36" s="27"/>
      <c r="N36" s="21">
        <f t="shared" si="1"/>
        <v>7262.7983000000195</v>
      </c>
      <c r="O36" s="21">
        <f t="shared" si="2"/>
        <v>39239.095300000008</v>
      </c>
    </row>
    <row r="37" spans="1:15" hidden="1" x14ac:dyDescent="0.15">
      <c r="A37" s="16"/>
      <c r="B37" s="22"/>
      <c r="C37" s="21"/>
      <c r="D37" s="23"/>
      <c r="E37" s="16"/>
      <c r="F37" s="28"/>
      <c r="G37" s="21"/>
      <c r="H37" s="26"/>
      <c r="I37" s="21"/>
      <c r="J37" s="16"/>
      <c r="K37" s="16"/>
      <c r="L37" s="21"/>
      <c r="M37" s="16"/>
      <c r="N37" s="21">
        <f t="shared" si="1"/>
        <v>7262.7983000000195</v>
      </c>
      <c r="O37" s="21">
        <f t="shared" si="2"/>
        <v>39239.095300000008</v>
      </c>
    </row>
    <row r="38" spans="1:15" hidden="1" x14ac:dyDescent="0.15">
      <c r="A38" s="16"/>
      <c r="B38" s="22"/>
      <c r="C38" s="21"/>
      <c r="D38" s="26"/>
      <c r="E38" s="16"/>
      <c r="F38" s="28"/>
      <c r="G38" s="21"/>
      <c r="H38" s="26"/>
      <c r="I38" s="21"/>
      <c r="J38" s="16"/>
      <c r="K38" s="16"/>
      <c r="L38" s="21"/>
      <c r="M38" s="16"/>
      <c r="N38" s="21">
        <f t="shared" si="1"/>
        <v>7262.7983000000195</v>
      </c>
      <c r="O38" s="21">
        <f t="shared" si="2"/>
        <v>39239.095300000008</v>
      </c>
    </row>
    <row r="39" spans="1:15" hidden="1" x14ac:dyDescent="0.15">
      <c r="A39" s="16"/>
      <c r="B39" s="22"/>
      <c r="C39" s="21"/>
      <c r="D39" s="23"/>
      <c r="E39" s="16"/>
      <c r="F39" s="28"/>
      <c r="G39" s="21"/>
      <c r="H39" s="23"/>
      <c r="I39" s="21"/>
      <c r="J39" s="27"/>
      <c r="K39" s="16"/>
      <c r="L39" s="21"/>
      <c r="M39" s="16"/>
      <c r="N39" s="21">
        <f t="shared" si="1"/>
        <v>7262.7983000000195</v>
      </c>
      <c r="O39" s="21">
        <f t="shared" si="2"/>
        <v>39239.095300000008</v>
      </c>
    </row>
    <row r="40" spans="1:15" hidden="1" x14ac:dyDescent="0.15">
      <c r="A40" s="16"/>
      <c r="B40" s="22"/>
      <c r="C40" s="21"/>
      <c r="D40" s="23"/>
      <c r="E40" s="16"/>
      <c r="F40" s="27"/>
      <c r="G40" s="21"/>
      <c r="H40" s="26"/>
      <c r="I40" s="21"/>
      <c r="J40" s="27"/>
      <c r="K40" s="16"/>
      <c r="L40" s="21"/>
      <c r="M40" s="16"/>
      <c r="N40" s="21">
        <f t="shared" si="1"/>
        <v>7262.7983000000195</v>
      </c>
      <c r="O40" s="21">
        <f t="shared" si="2"/>
        <v>39239.095300000008</v>
      </c>
    </row>
    <row r="41" spans="1:15" hidden="1" x14ac:dyDescent="0.15">
      <c r="A41" s="16"/>
      <c r="B41" s="22"/>
      <c r="C41" s="21"/>
      <c r="D41" s="23"/>
      <c r="E41" s="16"/>
      <c r="F41" s="27"/>
      <c r="G41" s="21"/>
      <c r="H41" s="26"/>
      <c r="I41" s="21"/>
      <c r="J41" s="27"/>
      <c r="K41" s="16"/>
      <c r="L41" s="21"/>
      <c r="M41" s="16"/>
      <c r="N41" s="21">
        <f t="shared" si="1"/>
        <v>7262.7983000000195</v>
      </c>
      <c r="O41" s="21">
        <f t="shared" si="2"/>
        <v>39239.095300000008</v>
      </c>
    </row>
    <row r="42" spans="1:15" hidden="1" x14ac:dyDescent="0.15">
      <c r="A42" s="16"/>
      <c r="B42" s="22"/>
      <c r="C42" s="21"/>
      <c r="D42" s="23"/>
      <c r="E42" s="16"/>
      <c r="F42" s="27"/>
      <c r="G42" s="21"/>
      <c r="H42" s="26"/>
      <c r="I42" s="21"/>
      <c r="J42" s="16"/>
      <c r="K42" s="16"/>
      <c r="L42" s="21"/>
      <c r="M42" s="16"/>
      <c r="N42" s="21">
        <f t="shared" si="1"/>
        <v>7262.7983000000195</v>
      </c>
      <c r="O42" s="21">
        <f t="shared" si="2"/>
        <v>39239.095300000008</v>
      </c>
    </row>
    <row r="43" spans="1:15" hidden="1" x14ac:dyDescent="0.15">
      <c r="A43" s="16"/>
      <c r="B43" s="22"/>
      <c r="C43" s="21"/>
      <c r="D43" s="23"/>
      <c r="E43" s="16"/>
      <c r="F43" s="27"/>
      <c r="G43" s="21"/>
      <c r="H43" s="26"/>
      <c r="I43" s="21"/>
      <c r="J43" s="27"/>
      <c r="K43" s="16"/>
      <c r="L43" s="21"/>
      <c r="M43" s="27"/>
      <c r="N43" s="21">
        <f t="shared" si="1"/>
        <v>7262.7983000000195</v>
      </c>
      <c r="O43" s="21">
        <f t="shared" si="2"/>
        <v>39239.095300000008</v>
      </c>
    </row>
    <row r="44" spans="1:15" hidden="1" x14ac:dyDescent="0.15">
      <c r="A44" s="16"/>
      <c r="B44" s="22"/>
      <c r="C44" s="21"/>
      <c r="D44" s="23"/>
      <c r="E44" s="16"/>
      <c r="F44" s="28"/>
      <c r="G44" s="21"/>
      <c r="H44" s="23"/>
      <c r="I44" s="21"/>
      <c r="J44" s="27"/>
      <c r="K44" s="16"/>
      <c r="L44" s="21"/>
      <c r="M44" s="27"/>
      <c r="N44" s="21">
        <f t="shared" si="1"/>
        <v>7262.7983000000195</v>
      </c>
      <c r="O44" s="21">
        <f t="shared" si="2"/>
        <v>39239.095300000008</v>
      </c>
    </row>
    <row r="45" spans="1:15" hidden="1" x14ac:dyDescent="0.15">
      <c r="A45" s="16"/>
      <c r="B45" s="22"/>
      <c r="C45" s="21"/>
      <c r="D45" s="23"/>
      <c r="E45" s="16"/>
      <c r="F45" s="28"/>
      <c r="G45" s="21"/>
      <c r="H45" s="23"/>
      <c r="I45" s="21"/>
      <c r="J45" s="27"/>
      <c r="K45" s="16"/>
      <c r="L45" s="21"/>
      <c r="M45" s="27"/>
      <c r="N45" s="21">
        <f t="shared" si="1"/>
        <v>7262.7983000000195</v>
      </c>
      <c r="O45" s="21">
        <f t="shared" si="2"/>
        <v>39239.095300000008</v>
      </c>
    </row>
    <row r="46" spans="1:15" hidden="1" x14ac:dyDescent="0.15">
      <c r="A46" s="16"/>
      <c r="B46" s="22"/>
      <c r="C46" s="21"/>
      <c r="D46" s="23"/>
      <c r="E46" s="16"/>
      <c r="F46" s="27"/>
      <c r="G46" s="21"/>
      <c r="H46" s="23"/>
      <c r="I46" s="21"/>
      <c r="J46" s="27"/>
      <c r="K46" s="16"/>
      <c r="L46" s="21"/>
      <c r="M46" s="27"/>
      <c r="N46" s="21">
        <f t="shared" si="1"/>
        <v>7262.7983000000195</v>
      </c>
      <c r="O46" s="21">
        <f t="shared" si="2"/>
        <v>39239.095300000008</v>
      </c>
    </row>
    <row r="47" spans="1:15" hidden="1" x14ac:dyDescent="0.15">
      <c r="A47" s="16"/>
      <c r="B47" s="22"/>
      <c r="C47" s="21"/>
      <c r="D47" s="23"/>
      <c r="E47" s="16"/>
      <c r="F47" s="27"/>
      <c r="G47" s="21"/>
      <c r="H47" s="23"/>
      <c r="I47" s="21"/>
      <c r="J47" s="27"/>
      <c r="K47" s="16"/>
      <c r="L47" s="21"/>
      <c r="M47" s="27"/>
      <c r="N47" s="21">
        <f t="shared" si="1"/>
        <v>7262.7983000000195</v>
      </c>
      <c r="O47" s="21">
        <f t="shared" si="2"/>
        <v>39239.095300000008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6"/>
      <c r="I48" s="21"/>
      <c r="J48" s="25"/>
      <c r="K48" s="16"/>
      <c r="L48" s="21"/>
      <c r="M48" s="25"/>
      <c r="N48" s="21">
        <f t="shared" si="1"/>
        <v>7262.7983000000195</v>
      </c>
      <c r="O48" s="21">
        <f t="shared" si="2"/>
        <v>39239.095300000008</v>
      </c>
    </row>
    <row r="49" spans="1:16" hidden="1" x14ac:dyDescent="0.15">
      <c r="A49" s="16"/>
      <c r="B49" s="16"/>
      <c r="C49" s="21"/>
      <c r="D49" s="26"/>
      <c r="E49" s="16"/>
      <c r="F49" s="25"/>
      <c r="G49" s="21"/>
      <c r="H49" s="26"/>
      <c r="I49" s="21"/>
      <c r="J49" s="16"/>
      <c r="K49" s="16"/>
      <c r="L49" s="21"/>
      <c r="M49" s="25"/>
      <c r="N49" s="21">
        <f t="shared" si="1"/>
        <v>7262.7983000000195</v>
      </c>
      <c r="O49" s="21">
        <f t="shared" si="2"/>
        <v>39239.095300000008</v>
      </c>
    </row>
    <row r="50" spans="1:16" hidden="1" x14ac:dyDescent="0.15">
      <c r="A50" s="16"/>
      <c r="B50" s="16"/>
      <c r="C50" s="21"/>
      <c r="D50" s="26"/>
      <c r="E50" s="16"/>
      <c r="F50" s="16"/>
      <c r="G50" s="21"/>
      <c r="H50" s="26"/>
      <c r="I50" s="21"/>
      <c r="J50" s="16"/>
      <c r="K50" s="16"/>
      <c r="L50" s="21"/>
      <c r="M50" s="25"/>
      <c r="N50" s="21">
        <f t="shared" si="1"/>
        <v>7262.7983000000195</v>
      </c>
      <c r="O50" s="21">
        <f t="shared" si="2"/>
        <v>39239.095300000008</v>
      </c>
    </row>
    <row r="51" spans="1:16" hidden="1" x14ac:dyDescent="0.15">
      <c r="A51" s="16"/>
      <c r="B51" s="16"/>
      <c r="C51" s="21"/>
      <c r="D51" s="26"/>
      <c r="E51" s="16"/>
      <c r="F51" s="25"/>
      <c r="G51" s="21"/>
      <c r="H51" s="26"/>
      <c r="I51" s="21"/>
      <c r="J51" s="16"/>
      <c r="K51" s="16"/>
      <c r="L51" s="21"/>
      <c r="M51" s="16"/>
      <c r="N51" s="21">
        <f t="shared" si="1"/>
        <v>7262.7983000000195</v>
      </c>
      <c r="O51" s="21">
        <f t="shared" si="2"/>
        <v>39239.095300000008</v>
      </c>
    </row>
    <row r="52" spans="1:16" hidden="1" x14ac:dyDescent="0.15">
      <c r="A52" s="16"/>
      <c r="B52" s="16"/>
      <c r="C52" s="21"/>
      <c r="D52" s="26"/>
      <c r="E52" s="16"/>
      <c r="F52" s="25"/>
      <c r="G52" s="21"/>
      <c r="H52" s="26"/>
      <c r="I52" s="21"/>
      <c r="J52" s="16"/>
      <c r="K52" s="16"/>
      <c r="L52" s="21"/>
      <c r="M52" s="16"/>
      <c r="N52" s="21">
        <f t="shared" si="1"/>
        <v>7262.7983000000195</v>
      </c>
      <c r="O52" s="21">
        <f t="shared" si="2"/>
        <v>39239.095300000008</v>
      </c>
    </row>
    <row r="53" spans="1:16" hidden="1" x14ac:dyDescent="0.15">
      <c r="A53" s="16"/>
      <c r="B53" s="16"/>
      <c r="C53" s="21"/>
      <c r="D53" s="26"/>
      <c r="E53" s="16"/>
      <c r="F53" s="25"/>
      <c r="G53" s="21"/>
      <c r="H53" s="26"/>
      <c r="I53" s="21"/>
      <c r="J53" s="16"/>
      <c r="K53" s="16"/>
      <c r="L53" s="21"/>
      <c r="M53" s="16"/>
      <c r="N53" s="21">
        <f t="shared" si="1"/>
        <v>7262.7983000000195</v>
      </c>
      <c r="O53" s="21">
        <f t="shared" si="2"/>
        <v>39239.095300000008</v>
      </c>
    </row>
    <row r="54" spans="1:16" hidden="1" x14ac:dyDescent="0.15">
      <c r="A54" s="16"/>
      <c r="B54" s="16"/>
      <c r="C54" s="21"/>
      <c r="D54" s="26"/>
      <c r="E54" s="16"/>
      <c r="F54" s="16"/>
      <c r="G54" s="21"/>
      <c r="H54" s="26"/>
      <c r="I54" s="21"/>
      <c r="J54" s="16"/>
      <c r="K54" s="16"/>
      <c r="L54" s="21"/>
      <c r="M54" s="16"/>
      <c r="N54" s="21">
        <f t="shared" si="1"/>
        <v>7262.7983000000195</v>
      </c>
      <c r="O54" s="21">
        <f t="shared" si="2"/>
        <v>39239.095300000008</v>
      </c>
    </row>
    <row r="55" spans="1:16" x14ac:dyDescent="0.15">
      <c r="A55" s="30"/>
      <c r="B55" s="30"/>
      <c r="C55" s="21"/>
      <c r="D55" s="31"/>
      <c r="E55" s="30"/>
      <c r="F55" s="30"/>
      <c r="G55" s="21"/>
      <c r="H55" s="31"/>
      <c r="I55" s="21"/>
      <c r="J55" s="30"/>
      <c r="K55" s="30"/>
      <c r="L55" s="21"/>
      <c r="M55" s="30"/>
      <c r="N55" s="21">
        <f t="shared" si="1"/>
        <v>7262.7983000000195</v>
      </c>
      <c r="O55" s="21">
        <f t="shared" si="2"/>
        <v>39239.095300000008</v>
      </c>
    </row>
    <row r="56" spans="1:16" x14ac:dyDescent="0.15">
      <c r="A56" s="32"/>
      <c r="B56" s="32"/>
      <c r="C56" s="33">
        <f>SUM(C7:C47)</f>
        <v>44951.878300000018</v>
      </c>
      <c r="D56" s="32"/>
      <c r="E56" s="32"/>
      <c r="F56" s="32"/>
      <c r="G56" s="33">
        <f>SUM(G7:G54)</f>
        <v>31976.296999999999</v>
      </c>
      <c r="H56" s="34"/>
      <c r="I56" s="33">
        <f>SUM(I7:I54)</f>
        <v>31579.269999999997</v>
      </c>
      <c r="J56" s="32"/>
      <c r="K56" s="32"/>
      <c r="L56" s="33">
        <f>SUM(L9:L54)</f>
        <v>6109.81</v>
      </c>
      <c r="M56" s="32"/>
      <c r="N56" s="35"/>
      <c r="O56" s="36">
        <f>C56+G56-I56-L56</f>
        <v>39239.095300000023</v>
      </c>
      <c r="P56" s="37"/>
    </row>
    <row r="57" spans="1:16" x14ac:dyDescent="0.15">
      <c r="A57" s="38"/>
      <c r="B57" s="204"/>
      <c r="C57" s="204"/>
      <c r="D57" s="204"/>
      <c r="E57" s="39"/>
      <c r="F57" s="40"/>
      <c r="G57" s="41"/>
      <c r="H57" s="42"/>
      <c r="I57" s="43"/>
      <c r="J57" s="44"/>
      <c r="K57" s="45" t="s">
        <v>44</v>
      </c>
      <c r="L57" s="46">
        <f>+L56+I56</f>
        <v>37689.079999999994</v>
      </c>
      <c r="M57" s="44"/>
      <c r="N57" s="47">
        <f>+N55</f>
        <v>7262.7983000000195</v>
      </c>
      <c r="O57" s="48" t="s">
        <v>118</v>
      </c>
    </row>
    <row r="58" spans="1:16" x14ac:dyDescent="0.15">
      <c r="A58" s="49"/>
      <c r="B58" s="65"/>
      <c r="C58" s="65"/>
      <c r="D58" s="65"/>
      <c r="E58" s="39"/>
      <c r="F58" s="40"/>
      <c r="G58" s="41"/>
      <c r="H58" s="42"/>
      <c r="I58" s="43"/>
      <c r="J58" s="46"/>
      <c r="K58" s="44"/>
      <c r="L58" s="46"/>
      <c r="M58" s="44"/>
      <c r="N58" s="47">
        <f>+G10</f>
        <v>15973.994000000001</v>
      </c>
      <c r="O58" s="48" t="s">
        <v>143</v>
      </c>
    </row>
    <row r="59" spans="1:16" x14ac:dyDescent="0.15">
      <c r="A59" s="49" t="s">
        <v>118</v>
      </c>
      <c r="B59" s="65" t="s">
        <v>145</v>
      </c>
      <c r="C59" s="65"/>
      <c r="D59" s="65"/>
      <c r="E59" s="39" t="s">
        <v>45</v>
      </c>
      <c r="F59" s="40">
        <v>23797317.75</v>
      </c>
      <c r="G59" s="41" t="s">
        <v>46</v>
      </c>
      <c r="H59" s="42">
        <v>40658</v>
      </c>
      <c r="I59" s="43" t="s">
        <v>47</v>
      </c>
      <c r="J59" s="46">
        <f>+L31</f>
        <v>6109.81</v>
      </c>
      <c r="K59" s="44"/>
      <c r="L59" s="46"/>
      <c r="M59" s="44"/>
      <c r="N59" s="47">
        <f>+G23</f>
        <v>16002.303</v>
      </c>
      <c r="O59" s="48" t="s">
        <v>144</v>
      </c>
    </row>
    <row r="60" spans="1:16" ht="11.25" customHeight="1" x14ac:dyDescent="0.15">
      <c r="A60" s="49"/>
      <c r="B60" s="65"/>
      <c r="C60" s="65"/>
      <c r="D60" s="65"/>
      <c r="E60" s="39"/>
      <c r="F60" s="40"/>
      <c r="G60" s="41"/>
      <c r="H60" s="42"/>
      <c r="I60" s="43"/>
      <c r="J60" s="46"/>
      <c r="K60" s="44"/>
      <c r="L60" s="46"/>
      <c r="M60" s="44"/>
      <c r="N60" s="47"/>
      <c r="O60" s="48"/>
    </row>
    <row r="61" spans="1:16" x14ac:dyDescent="0.15">
      <c r="A61" s="38" t="s">
        <v>49</v>
      </c>
      <c r="B61" s="65" t="s">
        <v>8</v>
      </c>
      <c r="C61" s="54" t="s">
        <v>87</v>
      </c>
      <c r="D61" s="54" t="s">
        <v>146</v>
      </c>
      <c r="E61" s="65" t="s">
        <v>51</v>
      </c>
      <c r="F61" s="39" t="s">
        <v>52</v>
      </c>
      <c r="G61" s="40" t="s">
        <v>15</v>
      </c>
      <c r="H61" s="42"/>
      <c r="I61" s="43"/>
      <c r="J61" s="46"/>
      <c r="K61" s="44"/>
      <c r="L61" s="46"/>
      <c r="M61" s="44"/>
      <c r="N61" s="36" t="s">
        <v>48</v>
      </c>
      <c r="O61" s="53">
        <f>SUM(N57:N60)</f>
        <v>39239.095300000015</v>
      </c>
    </row>
    <row r="62" spans="1:16" x14ac:dyDescent="0.15">
      <c r="A62" s="49" t="s">
        <v>118</v>
      </c>
      <c r="B62" s="43">
        <v>6110</v>
      </c>
      <c r="C62" s="57">
        <v>26.542200000000001</v>
      </c>
      <c r="D62" s="58">
        <f>+B62*C62</f>
        <v>162172.842</v>
      </c>
      <c r="E62" s="58">
        <f>+D62*1%</f>
        <v>1621.7284200000001</v>
      </c>
      <c r="F62" s="58">
        <f>+E62*0.1</f>
        <v>162.17284200000003</v>
      </c>
      <c r="G62" s="59">
        <f>+E62+F62</f>
        <v>1783.9012620000001</v>
      </c>
      <c r="H62" s="42"/>
      <c r="I62" s="9"/>
      <c r="J62" s="52"/>
      <c r="K62" s="44"/>
      <c r="L62" s="46"/>
      <c r="M62" s="44"/>
      <c r="N62" s="46"/>
      <c r="O62" s="46">
        <f>+O56-O61</f>
        <v>0</v>
      </c>
    </row>
    <row r="63" spans="1:16" x14ac:dyDescent="0.15">
      <c r="A63" s="49"/>
      <c r="B63" s="65"/>
      <c r="C63" s="65"/>
      <c r="D63" s="65"/>
      <c r="E63" s="39"/>
      <c r="F63" s="40"/>
      <c r="G63" s="41"/>
      <c r="H63" s="42"/>
      <c r="I63" s="9"/>
      <c r="J63" s="52"/>
      <c r="K63" s="44"/>
      <c r="L63" s="46"/>
      <c r="M63" s="44"/>
      <c r="N63" s="46"/>
      <c r="O63" s="46"/>
    </row>
    <row r="64" spans="1:16" x14ac:dyDescent="0.15">
      <c r="A64" s="38"/>
      <c r="B64" s="65"/>
      <c r="C64" s="54"/>
      <c r="D64" s="65"/>
      <c r="E64" s="39"/>
      <c r="F64" s="40"/>
      <c r="G64" s="9"/>
      <c r="H64" s="41"/>
      <c r="I64" s="43"/>
      <c r="J64" s="46"/>
      <c r="K64" s="44"/>
      <c r="L64" s="46"/>
      <c r="M64" s="44"/>
      <c r="N64" s="55"/>
      <c r="O64" s="56"/>
    </row>
    <row r="65" spans="1:16" x14ac:dyDescent="0.15">
      <c r="A65" s="49"/>
      <c r="B65" s="46"/>
      <c r="C65" s="68"/>
      <c r="D65" s="69"/>
      <c r="E65" s="69"/>
      <c r="F65" s="70"/>
      <c r="G65" s="9"/>
      <c r="H65" s="9"/>
      <c r="I65" s="9"/>
      <c r="J65" s="6"/>
      <c r="K65" s="60"/>
      <c r="L65" s="9"/>
    </row>
    <row r="66" spans="1:16" s="3" customFormat="1" x14ac:dyDescent="0.15">
      <c r="A66" s="49"/>
      <c r="B66" s="46"/>
      <c r="C66" s="68"/>
      <c r="D66" s="69"/>
      <c r="E66" s="69"/>
      <c r="F66" s="70"/>
      <c r="G66" s="9"/>
      <c r="H66" s="9"/>
      <c r="I66" s="9"/>
      <c r="J66" s="6"/>
      <c r="K66" s="4"/>
      <c r="M66" s="5"/>
      <c r="P66" s="5"/>
    </row>
    <row r="67" spans="1:16" s="3" customFormat="1" x14ac:dyDescent="0.15">
      <c r="A67" s="49"/>
      <c r="B67" s="46"/>
      <c r="C67" s="68"/>
      <c r="D67" s="69"/>
      <c r="E67" s="69"/>
      <c r="F67" s="70"/>
      <c r="G67" s="9"/>
      <c r="H67" s="9"/>
      <c r="I67" s="9"/>
      <c r="J67" s="6"/>
      <c r="K67" s="4"/>
      <c r="M67" s="5"/>
      <c r="P67" s="5"/>
    </row>
    <row r="68" spans="1:16" s="3" customFormat="1" x14ac:dyDescent="0.15">
      <c r="A68" s="6"/>
      <c r="B68" s="71"/>
      <c r="C68" s="9"/>
      <c r="D68" s="72"/>
      <c r="E68" s="72"/>
      <c r="F68" s="72"/>
      <c r="G68" s="9"/>
      <c r="H68" s="9"/>
      <c r="I68" s="9"/>
      <c r="J68" s="6"/>
      <c r="K68" s="4"/>
      <c r="M68" s="5"/>
      <c r="P68" s="5"/>
    </row>
    <row r="69" spans="1:16" s="3" customFormat="1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4"/>
      <c r="M69" s="5"/>
      <c r="P69" s="5"/>
    </row>
    <row r="70" spans="1:16" s="3" customFormat="1" x14ac:dyDescent="0.15">
      <c r="A70" s="6"/>
      <c r="B70" s="73"/>
      <c r="C70" s="9"/>
      <c r="D70" s="72"/>
      <c r="E70" s="60"/>
      <c r="F70" s="6"/>
      <c r="G70" s="9"/>
      <c r="H70" s="60"/>
      <c r="I70" s="9"/>
      <c r="J70" s="6"/>
      <c r="K70" s="4"/>
      <c r="M70" s="5"/>
      <c r="P70" s="5"/>
    </row>
    <row r="71" spans="1:16" s="3" customFormat="1" x14ac:dyDescent="0.15">
      <c r="A71" s="6"/>
      <c r="B71" s="73"/>
      <c r="C71" s="9"/>
      <c r="D71" s="74"/>
      <c r="E71" s="60"/>
      <c r="F71" s="6"/>
      <c r="G71" s="9"/>
      <c r="H71" s="60"/>
      <c r="I71" s="9"/>
      <c r="J71" s="6"/>
      <c r="K71" s="4"/>
      <c r="M71" s="5"/>
      <c r="P71" s="5"/>
    </row>
    <row r="72" spans="1:16" s="3" customFormat="1" x14ac:dyDescent="0.15">
      <c r="A72" s="6"/>
      <c r="B72" s="73"/>
      <c r="C72" s="68"/>
      <c r="D72" s="72"/>
      <c r="E72" s="60"/>
      <c r="F72" s="6"/>
      <c r="G72" s="9"/>
      <c r="H72" s="60"/>
      <c r="I72" s="9"/>
      <c r="J72" s="6"/>
      <c r="K72" s="4"/>
      <c r="M72" s="5"/>
      <c r="P72" s="5"/>
    </row>
  </sheetData>
  <mergeCells count="7">
    <mergeCell ref="B57:D57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72"/>
  <sheetViews>
    <sheetView zoomScale="130" zoomScaleNormal="130" workbookViewId="0">
      <pane ySplit="6" topLeftCell="A7" activePane="bottomLeft" state="frozen"/>
      <selection pane="bottomLeft" activeCell="A4" sqref="A4:C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25" style="4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117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85</v>
      </c>
      <c r="B7" s="17"/>
      <c r="C7" s="18">
        <v>43637.874000000003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43637.874000000003</v>
      </c>
      <c r="O7" s="18">
        <f>+C56</f>
        <v>43637.874000000003</v>
      </c>
    </row>
    <row r="8" spans="1:15" x14ac:dyDescent="0.15">
      <c r="A8" s="16"/>
      <c r="B8" s="22"/>
      <c r="C8" s="21"/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43637.874000000003</v>
      </c>
      <c r="O8" s="21">
        <f t="shared" ref="O8" si="0">O7+G8-I8-L8</f>
        <v>43637.874000000003</v>
      </c>
    </row>
    <row r="9" spans="1:15" x14ac:dyDescent="0.15">
      <c r="A9" s="16"/>
      <c r="B9" s="22"/>
      <c r="C9" s="21"/>
      <c r="D9" s="16"/>
      <c r="E9" s="16"/>
      <c r="F9" s="16"/>
      <c r="G9" s="21"/>
      <c r="H9" s="16" t="s">
        <v>116</v>
      </c>
      <c r="I9" s="21">
        <v>1599.56</v>
      </c>
      <c r="J9" s="16" t="s">
        <v>85</v>
      </c>
      <c r="K9" s="16"/>
      <c r="L9" s="21"/>
      <c r="M9" s="16"/>
      <c r="N9" s="21">
        <f t="shared" ref="N9:N55" si="1">+N8-I9-L9</f>
        <v>42038.314000000006</v>
      </c>
      <c r="O9" s="21">
        <f t="shared" ref="O9:O55" si="2">O8+G9-I9-L9</f>
        <v>42038.314000000006</v>
      </c>
    </row>
    <row r="10" spans="1:15" x14ac:dyDescent="0.15">
      <c r="A10" s="16"/>
      <c r="B10" s="22"/>
      <c r="C10" s="21"/>
      <c r="D10" s="26"/>
      <c r="E10" s="16"/>
      <c r="F10" s="25"/>
      <c r="G10" s="21"/>
      <c r="H10" s="26" t="s">
        <v>115</v>
      </c>
      <c r="I10" s="21">
        <v>1418.52</v>
      </c>
      <c r="J10" s="27" t="s">
        <v>85</v>
      </c>
      <c r="K10" s="16"/>
      <c r="L10" s="21"/>
      <c r="M10" s="27"/>
      <c r="N10" s="21">
        <f t="shared" si="1"/>
        <v>40619.794000000009</v>
      </c>
      <c r="O10" s="21">
        <f t="shared" si="2"/>
        <v>40619.794000000009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114</v>
      </c>
      <c r="I11" s="21">
        <v>859.03</v>
      </c>
      <c r="J11" s="27" t="s">
        <v>85</v>
      </c>
      <c r="K11" s="16"/>
      <c r="L11" s="21"/>
      <c r="M11" s="16"/>
      <c r="N11" s="21">
        <f t="shared" si="1"/>
        <v>39760.76400000001</v>
      </c>
      <c r="O11" s="21">
        <f t="shared" si="2"/>
        <v>39760.76400000001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113</v>
      </c>
      <c r="I12" s="21">
        <v>644.35</v>
      </c>
      <c r="J12" s="16" t="s">
        <v>85</v>
      </c>
      <c r="K12" s="16"/>
      <c r="L12" s="21"/>
      <c r="M12" s="16"/>
      <c r="N12" s="21">
        <f t="shared" si="1"/>
        <v>39116.414000000012</v>
      </c>
      <c r="O12" s="21">
        <f t="shared" si="2"/>
        <v>39116.414000000012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112</v>
      </c>
      <c r="I13" s="21">
        <v>4111.83</v>
      </c>
      <c r="J13" s="27" t="s">
        <v>85</v>
      </c>
      <c r="K13" s="16"/>
      <c r="L13" s="21"/>
      <c r="M13" s="25"/>
      <c r="N13" s="21">
        <f t="shared" si="1"/>
        <v>35004.58400000001</v>
      </c>
      <c r="O13" s="21">
        <f t="shared" si="2"/>
        <v>35004.58400000001</v>
      </c>
    </row>
    <row r="14" spans="1:15" x14ac:dyDescent="0.15">
      <c r="A14" s="16"/>
      <c r="B14" s="22"/>
      <c r="C14" s="21"/>
      <c r="D14" s="23"/>
      <c r="E14" s="16"/>
      <c r="F14" s="25"/>
      <c r="G14" s="21"/>
      <c r="H14" s="23" t="s">
        <v>111</v>
      </c>
      <c r="I14" s="21">
        <v>1074.6299999999999</v>
      </c>
      <c r="J14" s="25" t="s">
        <v>85</v>
      </c>
      <c r="K14" s="16"/>
      <c r="L14" s="21"/>
      <c r="M14" s="25"/>
      <c r="N14" s="21">
        <f t="shared" si="1"/>
        <v>33929.954000000012</v>
      </c>
      <c r="O14" s="21">
        <f t="shared" si="2"/>
        <v>33929.954000000012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110</v>
      </c>
      <c r="I15" s="21">
        <v>749.09</v>
      </c>
      <c r="J15" s="25" t="s">
        <v>85</v>
      </c>
      <c r="K15" s="16"/>
      <c r="L15" s="21"/>
      <c r="M15" s="27"/>
      <c r="N15" s="21">
        <f t="shared" si="1"/>
        <v>33180.864000000016</v>
      </c>
      <c r="O15" s="21">
        <f t="shared" si="2"/>
        <v>33180.864000000016</v>
      </c>
    </row>
    <row r="16" spans="1:15" x14ac:dyDescent="0.15">
      <c r="A16" s="16"/>
      <c r="B16" s="22"/>
      <c r="C16" s="21"/>
      <c r="D16" s="26"/>
      <c r="E16" s="16"/>
      <c r="F16" s="25"/>
      <c r="G16" s="21"/>
      <c r="H16" s="26" t="s">
        <v>109</v>
      </c>
      <c r="I16" s="21">
        <v>5376.45</v>
      </c>
      <c r="J16" s="25" t="s">
        <v>85</v>
      </c>
      <c r="K16" s="16"/>
      <c r="L16" s="21"/>
      <c r="M16" s="27"/>
      <c r="N16" s="21">
        <f t="shared" si="1"/>
        <v>27804.414000000015</v>
      </c>
      <c r="O16" s="21">
        <f t="shared" si="2"/>
        <v>27804.414000000015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108</v>
      </c>
      <c r="I17" s="21">
        <v>535.97</v>
      </c>
      <c r="J17" s="25" t="s">
        <v>85</v>
      </c>
      <c r="K17" s="16"/>
      <c r="L17" s="21"/>
      <c r="M17" s="27"/>
      <c r="N17" s="21">
        <f t="shared" si="1"/>
        <v>27268.444000000014</v>
      </c>
      <c r="O17" s="21">
        <f t="shared" si="2"/>
        <v>27268.444000000014</v>
      </c>
    </row>
    <row r="18" spans="1:15" x14ac:dyDescent="0.15">
      <c r="A18" s="16"/>
      <c r="B18" s="22"/>
      <c r="C18" s="21"/>
      <c r="D18" s="23" t="s">
        <v>107</v>
      </c>
      <c r="E18" s="16" t="s">
        <v>32</v>
      </c>
      <c r="F18" s="25" t="s">
        <v>118</v>
      </c>
      <c r="G18" s="21">
        <v>15957.567999999999</v>
      </c>
      <c r="H18" s="23" t="s">
        <v>107</v>
      </c>
      <c r="I18" s="21">
        <v>933.15000000000009</v>
      </c>
      <c r="J18" s="25" t="s">
        <v>85</v>
      </c>
      <c r="K18" s="16"/>
      <c r="L18" s="21"/>
      <c r="M18" s="27"/>
      <c r="N18" s="21">
        <f t="shared" si="1"/>
        <v>26335.294000000013</v>
      </c>
      <c r="O18" s="21">
        <f t="shared" si="2"/>
        <v>42292.862000000016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106</v>
      </c>
      <c r="I19" s="21">
        <v>1989.16</v>
      </c>
      <c r="J19" s="25" t="s">
        <v>85</v>
      </c>
      <c r="K19" s="16"/>
      <c r="L19" s="21"/>
      <c r="M19" s="27"/>
      <c r="N19" s="21">
        <f t="shared" si="1"/>
        <v>24346.134000000013</v>
      </c>
      <c r="O19" s="21">
        <f t="shared" si="2"/>
        <v>40303.702000000012</v>
      </c>
    </row>
    <row r="20" spans="1:15" x14ac:dyDescent="0.15">
      <c r="A20" s="16"/>
      <c r="B20" s="22"/>
      <c r="C20" s="21"/>
      <c r="D20" s="26"/>
      <c r="E20" s="16"/>
      <c r="F20" s="28"/>
      <c r="G20" s="21"/>
      <c r="H20" s="26" t="s">
        <v>105</v>
      </c>
      <c r="I20" s="21">
        <v>1828.55</v>
      </c>
      <c r="J20" s="25" t="s">
        <v>85</v>
      </c>
      <c r="K20" s="16"/>
      <c r="L20" s="21"/>
      <c r="M20" s="27"/>
      <c r="N20" s="21">
        <f t="shared" si="1"/>
        <v>22517.584000000013</v>
      </c>
      <c r="O20" s="21">
        <f t="shared" si="2"/>
        <v>38475.152000000009</v>
      </c>
    </row>
    <row r="21" spans="1:15" x14ac:dyDescent="0.15">
      <c r="A21" s="16"/>
      <c r="B21" s="22"/>
      <c r="C21" s="21"/>
      <c r="D21" s="26"/>
      <c r="E21" s="16"/>
      <c r="F21" s="25"/>
      <c r="G21" s="21"/>
      <c r="H21" s="26" t="s">
        <v>104</v>
      </c>
      <c r="I21" s="21">
        <v>757.54</v>
      </c>
      <c r="J21" s="25" t="s">
        <v>85</v>
      </c>
      <c r="K21" s="16"/>
      <c r="L21" s="21"/>
      <c r="M21" s="27"/>
      <c r="N21" s="21">
        <f t="shared" si="1"/>
        <v>21760.044000000013</v>
      </c>
      <c r="O21" s="21">
        <f t="shared" si="2"/>
        <v>37717.612000000008</v>
      </c>
    </row>
    <row r="22" spans="1:15" x14ac:dyDescent="0.15">
      <c r="A22" s="16"/>
      <c r="B22" s="22"/>
      <c r="C22" s="21"/>
      <c r="D22" s="23"/>
      <c r="E22" s="16"/>
      <c r="F22" s="28"/>
      <c r="G22" s="21"/>
      <c r="H22" s="23" t="s">
        <v>103</v>
      </c>
      <c r="I22" s="21">
        <v>1494.88</v>
      </c>
      <c r="J22" s="25" t="s">
        <v>85</v>
      </c>
      <c r="K22" s="16"/>
      <c r="L22" s="21"/>
      <c r="M22" s="27"/>
      <c r="N22" s="21">
        <f t="shared" si="1"/>
        <v>20265.164000000012</v>
      </c>
      <c r="O22" s="21">
        <f t="shared" si="2"/>
        <v>36222.732000000011</v>
      </c>
    </row>
    <row r="23" spans="1:15" x14ac:dyDescent="0.15">
      <c r="A23" s="16"/>
      <c r="B23" s="22"/>
      <c r="C23" s="21"/>
      <c r="D23" s="23" t="s">
        <v>102</v>
      </c>
      <c r="E23" s="16" t="s">
        <v>32</v>
      </c>
      <c r="F23" s="25" t="s">
        <v>118</v>
      </c>
      <c r="G23" s="21">
        <v>15967.4</v>
      </c>
      <c r="H23" s="23" t="s">
        <v>102</v>
      </c>
      <c r="I23" s="21">
        <v>5329.33</v>
      </c>
      <c r="J23" s="25" t="s">
        <v>85</v>
      </c>
      <c r="K23" s="16"/>
      <c r="L23" s="21"/>
      <c r="M23" s="27"/>
      <c r="N23" s="21">
        <f t="shared" si="1"/>
        <v>14935.834000000012</v>
      </c>
      <c r="O23" s="21">
        <f t="shared" si="2"/>
        <v>46860.802000000011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101</v>
      </c>
      <c r="I24" s="21">
        <v>1929.1</v>
      </c>
      <c r="J24" s="25" t="s">
        <v>85</v>
      </c>
      <c r="K24" s="16"/>
      <c r="L24" s="21"/>
      <c r="M24" s="27"/>
      <c r="N24" s="21">
        <f t="shared" si="1"/>
        <v>13006.734000000011</v>
      </c>
      <c r="O24" s="21">
        <f t="shared" si="2"/>
        <v>44931.702000000012</v>
      </c>
    </row>
    <row r="25" spans="1:15" x14ac:dyDescent="0.15">
      <c r="A25" s="16"/>
      <c r="B25" s="22"/>
      <c r="C25" s="21"/>
      <c r="D25" s="23"/>
      <c r="E25" s="16"/>
      <c r="F25" s="28"/>
      <c r="G25" s="21"/>
      <c r="H25" s="23" t="s">
        <v>100</v>
      </c>
      <c r="I25" s="21">
        <v>4498.5599999999995</v>
      </c>
      <c r="J25" s="25" t="s">
        <v>85</v>
      </c>
      <c r="K25" s="16"/>
      <c r="L25" s="21">
        <v>581.59</v>
      </c>
      <c r="M25" s="27" t="s">
        <v>85</v>
      </c>
      <c r="N25" s="21">
        <f t="shared" si="1"/>
        <v>7926.5840000000117</v>
      </c>
      <c r="O25" s="21">
        <f t="shared" si="2"/>
        <v>39851.552000000018</v>
      </c>
    </row>
    <row r="26" spans="1:15" x14ac:dyDescent="0.15">
      <c r="A26" s="16"/>
      <c r="B26" s="22"/>
      <c r="C26" s="21"/>
      <c r="D26" s="23"/>
      <c r="E26" s="16"/>
      <c r="F26" s="28"/>
      <c r="G26" s="21"/>
      <c r="H26" s="23" t="s">
        <v>99</v>
      </c>
      <c r="I26" s="21">
        <v>604.61</v>
      </c>
      <c r="J26" s="25" t="s">
        <v>85</v>
      </c>
      <c r="K26" s="16"/>
      <c r="L26" s="21"/>
      <c r="M26" s="27"/>
      <c r="N26" s="21">
        <f t="shared" si="1"/>
        <v>7321.974000000012</v>
      </c>
      <c r="O26" s="21">
        <f t="shared" si="2"/>
        <v>39246.942000000017</v>
      </c>
    </row>
    <row r="27" spans="1:15" x14ac:dyDescent="0.15">
      <c r="A27" s="16"/>
      <c r="B27" s="22"/>
      <c r="C27" s="21"/>
      <c r="D27" s="23"/>
      <c r="E27" s="16"/>
      <c r="F27" s="28"/>
      <c r="G27" s="21"/>
      <c r="H27" s="23" t="s">
        <v>98</v>
      </c>
      <c r="I27" s="21">
        <v>4376.7700000000004</v>
      </c>
      <c r="J27" s="25" t="s">
        <v>85</v>
      </c>
      <c r="K27" s="16"/>
      <c r="L27" s="21"/>
      <c r="M27" s="16"/>
      <c r="N27" s="21">
        <f t="shared" si="1"/>
        <v>2945.2040000000115</v>
      </c>
      <c r="O27" s="21">
        <f t="shared" si="2"/>
        <v>34870.17200000002</v>
      </c>
    </row>
    <row r="28" spans="1:15" x14ac:dyDescent="0.15">
      <c r="A28" s="16"/>
      <c r="B28" s="22"/>
      <c r="C28" s="21"/>
      <c r="D28" s="26"/>
      <c r="E28" s="16"/>
      <c r="F28" s="25"/>
      <c r="G28" s="21"/>
      <c r="H28" s="26" t="s">
        <v>97</v>
      </c>
      <c r="I28" s="21">
        <v>625.87</v>
      </c>
      <c r="J28" s="25" t="s">
        <v>85</v>
      </c>
      <c r="K28" s="16"/>
      <c r="L28" s="21"/>
      <c r="M28" s="27"/>
      <c r="N28" s="21">
        <f t="shared" si="1"/>
        <v>2319.3340000000117</v>
      </c>
      <c r="O28" s="21">
        <f t="shared" si="2"/>
        <v>34244.302000000018</v>
      </c>
    </row>
    <row r="29" spans="1:15" x14ac:dyDescent="0.15">
      <c r="A29" s="16"/>
      <c r="B29" s="22"/>
      <c r="C29" s="21"/>
      <c r="D29" s="26"/>
      <c r="E29" s="16"/>
      <c r="F29" s="28"/>
      <c r="G29" s="21"/>
      <c r="H29" s="26" t="s">
        <v>96</v>
      </c>
      <c r="I29" s="21">
        <v>663.53</v>
      </c>
      <c r="J29" s="25" t="s">
        <v>85</v>
      </c>
      <c r="K29" s="16"/>
      <c r="L29" s="21"/>
      <c r="M29" s="29"/>
      <c r="N29" s="21">
        <f t="shared" si="1"/>
        <v>1655.8040000000117</v>
      </c>
      <c r="O29" s="21">
        <f t="shared" si="2"/>
        <v>33580.772000000019</v>
      </c>
    </row>
    <row r="30" spans="1:15" x14ac:dyDescent="0.15">
      <c r="A30" s="16"/>
      <c r="B30" s="22"/>
      <c r="C30" s="21"/>
      <c r="D30" s="23"/>
      <c r="E30" s="16"/>
      <c r="F30" s="28"/>
      <c r="G30" s="21"/>
      <c r="H30" s="23" t="s">
        <v>95</v>
      </c>
      <c r="I30" s="21">
        <v>1655.8040000000001</v>
      </c>
      <c r="J30" s="25" t="s">
        <v>85</v>
      </c>
      <c r="K30" s="16"/>
      <c r="L30" s="21"/>
      <c r="M30" s="29"/>
      <c r="N30" s="21">
        <f t="shared" ref="N30:N36" si="3">+N29-I30-L30</f>
        <v>1.1596057447604835E-11</v>
      </c>
      <c r="O30" s="21">
        <f t="shared" ref="O30:O36" si="4">O29+G30-I30-L30</f>
        <v>31924.968000000019</v>
      </c>
    </row>
    <row r="31" spans="1:15" x14ac:dyDescent="0.15">
      <c r="A31" s="16"/>
      <c r="B31" s="22"/>
      <c r="C31" s="21"/>
      <c r="D31" s="23"/>
      <c r="E31" s="16"/>
      <c r="F31" s="28"/>
      <c r="G31" s="21"/>
      <c r="H31" s="23" t="s">
        <v>95</v>
      </c>
      <c r="I31" s="21">
        <v>210.816</v>
      </c>
      <c r="J31" s="25" t="s">
        <v>118</v>
      </c>
      <c r="K31" s="16"/>
      <c r="L31" s="21"/>
      <c r="M31" s="29"/>
      <c r="N31" s="21">
        <f>G18+G23+G33+N30-I31-L31</f>
        <v>47699.176000000014</v>
      </c>
      <c r="O31" s="21">
        <f t="shared" si="4"/>
        <v>31714.15200000002</v>
      </c>
    </row>
    <row r="32" spans="1:15" x14ac:dyDescent="0.15">
      <c r="A32" s="16"/>
      <c r="B32" s="22"/>
      <c r="C32" s="21"/>
      <c r="D32" s="26"/>
      <c r="E32" s="16"/>
      <c r="F32" s="27"/>
      <c r="G32" s="21"/>
      <c r="H32" s="26" t="s">
        <v>94</v>
      </c>
      <c r="I32" s="21">
        <v>1033.79</v>
      </c>
      <c r="J32" s="16" t="s">
        <v>118</v>
      </c>
      <c r="K32" s="16"/>
      <c r="L32" s="21"/>
      <c r="M32" s="29"/>
      <c r="N32" s="21">
        <f t="shared" si="3"/>
        <v>46665.386000000013</v>
      </c>
      <c r="O32" s="21">
        <f t="shared" si="4"/>
        <v>30680.362000000019</v>
      </c>
    </row>
    <row r="33" spans="1:15" x14ac:dyDescent="0.15">
      <c r="A33" s="16"/>
      <c r="B33" s="22"/>
      <c r="C33" s="21"/>
      <c r="D33" s="26" t="s">
        <v>93</v>
      </c>
      <c r="E33" s="16" t="s">
        <v>32</v>
      </c>
      <c r="F33" s="25" t="s">
        <v>118</v>
      </c>
      <c r="G33" s="21">
        <v>15985.023999999999</v>
      </c>
      <c r="H33" s="26" t="s">
        <v>93</v>
      </c>
      <c r="I33" s="21">
        <v>573.17430000000002</v>
      </c>
      <c r="J33" s="16" t="s">
        <v>118</v>
      </c>
      <c r="K33" s="16"/>
      <c r="L33" s="21"/>
      <c r="M33" s="27"/>
      <c r="N33" s="21">
        <f t="shared" si="3"/>
        <v>46092.211700000014</v>
      </c>
      <c r="O33" s="21">
        <f t="shared" si="4"/>
        <v>46092.211700000022</v>
      </c>
    </row>
    <row r="34" spans="1:15" x14ac:dyDescent="0.15">
      <c r="A34" s="16"/>
      <c r="B34" s="22"/>
      <c r="C34" s="21"/>
      <c r="D34" s="23"/>
      <c r="E34" s="16"/>
      <c r="F34" s="27"/>
      <c r="G34" s="21"/>
      <c r="H34" s="23" t="s">
        <v>92</v>
      </c>
      <c r="I34" s="21">
        <v>337.21</v>
      </c>
      <c r="J34" s="16" t="s">
        <v>118</v>
      </c>
      <c r="K34" s="16"/>
      <c r="L34" s="21"/>
      <c r="M34" s="29"/>
      <c r="N34" s="21">
        <f t="shared" si="3"/>
        <v>45755.001700000015</v>
      </c>
      <c r="O34" s="21">
        <f t="shared" si="4"/>
        <v>45755.001700000023</v>
      </c>
    </row>
    <row r="35" spans="1:15" x14ac:dyDescent="0.15">
      <c r="A35" s="16"/>
      <c r="B35" s="22"/>
      <c r="C35" s="21"/>
      <c r="D35" s="26"/>
      <c r="E35" s="16"/>
      <c r="F35" s="27"/>
      <c r="G35" s="21"/>
      <c r="H35" s="23" t="s">
        <v>91</v>
      </c>
      <c r="I35" s="21">
        <v>753.24</v>
      </c>
      <c r="J35" s="16" t="s">
        <v>118</v>
      </c>
      <c r="K35" s="16"/>
      <c r="L35" s="21"/>
      <c r="M35" s="27"/>
      <c r="N35" s="21">
        <f t="shared" si="3"/>
        <v>45001.761700000017</v>
      </c>
      <c r="O35" s="21">
        <f t="shared" si="4"/>
        <v>45001.761700000025</v>
      </c>
    </row>
    <row r="36" spans="1:15" x14ac:dyDescent="0.15">
      <c r="A36" s="16"/>
      <c r="B36" s="22"/>
      <c r="C36" s="21"/>
      <c r="D36" s="23"/>
      <c r="E36" s="16"/>
      <c r="F36" s="25"/>
      <c r="G36" s="21"/>
      <c r="H36" s="23" t="s">
        <v>90</v>
      </c>
      <c r="I36" s="21">
        <v>49.883400000000002</v>
      </c>
      <c r="J36" s="16" t="s">
        <v>118</v>
      </c>
      <c r="K36" s="16"/>
      <c r="L36" s="21"/>
      <c r="M36" s="27"/>
      <c r="N36" s="21">
        <f t="shared" si="3"/>
        <v>44951.878300000018</v>
      </c>
      <c r="O36" s="21">
        <f t="shared" si="4"/>
        <v>44951.878300000026</v>
      </c>
    </row>
    <row r="37" spans="1:15" hidden="1" x14ac:dyDescent="0.15">
      <c r="A37" s="16"/>
      <c r="B37" s="22"/>
      <c r="C37" s="21"/>
      <c r="D37" s="23"/>
      <c r="E37" s="16"/>
      <c r="F37" s="28"/>
      <c r="G37" s="21"/>
      <c r="H37" s="26"/>
      <c r="I37" s="21"/>
      <c r="J37" s="16"/>
      <c r="K37" s="16"/>
      <c r="L37" s="21"/>
      <c r="M37" s="16"/>
      <c r="N37" s="21">
        <f t="shared" si="1"/>
        <v>44951.878300000018</v>
      </c>
      <c r="O37" s="21">
        <f t="shared" si="2"/>
        <v>44951.878300000026</v>
      </c>
    </row>
    <row r="38" spans="1:15" hidden="1" x14ac:dyDescent="0.15">
      <c r="A38" s="16"/>
      <c r="B38" s="22"/>
      <c r="C38" s="21"/>
      <c r="D38" s="26"/>
      <c r="E38" s="16"/>
      <c r="F38" s="28"/>
      <c r="G38" s="21"/>
      <c r="H38" s="26"/>
      <c r="I38" s="21"/>
      <c r="J38" s="16"/>
      <c r="K38" s="16"/>
      <c r="L38" s="21"/>
      <c r="M38" s="16"/>
      <c r="N38" s="21">
        <f t="shared" si="1"/>
        <v>44951.878300000018</v>
      </c>
      <c r="O38" s="21">
        <f t="shared" si="2"/>
        <v>44951.878300000026</v>
      </c>
    </row>
    <row r="39" spans="1:15" hidden="1" x14ac:dyDescent="0.15">
      <c r="A39" s="16"/>
      <c r="B39" s="22"/>
      <c r="C39" s="21"/>
      <c r="D39" s="23"/>
      <c r="E39" s="16"/>
      <c r="F39" s="28"/>
      <c r="G39" s="21"/>
      <c r="H39" s="23"/>
      <c r="I39" s="21"/>
      <c r="J39" s="27"/>
      <c r="K39" s="16"/>
      <c r="L39" s="21"/>
      <c r="M39" s="16"/>
      <c r="N39" s="21">
        <f t="shared" si="1"/>
        <v>44951.878300000018</v>
      </c>
      <c r="O39" s="21">
        <f t="shared" si="2"/>
        <v>44951.878300000026</v>
      </c>
    </row>
    <row r="40" spans="1:15" hidden="1" x14ac:dyDescent="0.15">
      <c r="A40" s="16"/>
      <c r="B40" s="22"/>
      <c r="C40" s="21"/>
      <c r="D40" s="23"/>
      <c r="E40" s="16"/>
      <c r="F40" s="27"/>
      <c r="G40" s="21"/>
      <c r="H40" s="26"/>
      <c r="I40" s="21"/>
      <c r="J40" s="27"/>
      <c r="K40" s="16"/>
      <c r="L40" s="21"/>
      <c r="M40" s="16"/>
      <c r="N40" s="21">
        <f t="shared" si="1"/>
        <v>44951.878300000018</v>
      </c>
      <c r="O40" s="21">
        <f t="shared" si="2"/>
        <v>44951.878300000026</v>
      </c>
    </row>
    <row r="41" spans="1:15" hidden="1" x14ac:dyDescent="0.15">
      <c r="A41" s="16"/>
      <c r="B41" s="22"/>
      <c r="C41" s="21"/>
      <c r="D41" s="23"/>
      <c r="E41" s="16"/>
      <c r="F41" s="27"/>
      <c r="G41" s="21"/>
      <c r="H41" s="26"/>
      <c r="I41" s="21"/>
      <c r="J41" s="27"/>
      <c r="K41" s="16"/>
      <c r="L41" s="21"/>
      <c r="M41" s="16"/>
      <c r="N41" s="21">
        <f t="shared" si="1"/>
        <v>44951.878300000018</v>
      </c>
      <c r="O41" s="21">
        <f t="shared" si="2"/>
        <v>44951.878300000026</v>
      </c>
    </row>
    <row r="42" spans="1:15" hidden="1" x14ac:dyDescent="0.15">
      <c r="A42" s="16"/>
      <c r="B42" s="22"/>
      <c r="C42" s="21"/>
      <c r="D42" s="23"/>
      <c r="E42" s="16"/>
      <c r="F42" s="27"/>
      <c r="G42" s="21"/>
      <c r="H42" s="26"/>
      <c r="I42" s="21"/>
      <c r="J42" s="16"/>
      <c r="K42" s="16"/>
      <c r="L42" s="21"/>
      <c r="M42" s="16"/>
      <c r="N42" s="21">
        <f t="shared" si="1"/>
        <v>44951.878300000018</v>
      </c>
      <c r="O42" s="21">
        <f t="shared" si="2"/>
        <v>44951.878300000026</v>
      </c>
    </row>
    <row r="43" spans="1:15" hidden="1" x14ac:dyDescent="0.15">
      <c r="A43" s="16"/>
      <c r="B43" s="22"/>
      <c r="C43" s="21"/>
      <c r="D43" s="23"/>
      <c r="E43" s="16"/>
      <c r="F43" s="27"/>
      <c r="G43" s="21"/>
      <c r="H43" s="26"/>
      <c r="I43" s="21"/>
      <c r="J43" s="27"/>
      <c r="K43" s="16"/>
      <c r="L43" s="21"/>
      <c r="M43" s="27"/>
      <c r="N43" s="21">
        <f t="shared" si="1"/>
        <v>44951.878300000018</v>
      </c>
      <c r="O43" s="21">
        <f t="shared" si="2"/>
        <v>44951.878300000026</v>
      </c>
    </row>
    <row r="44" spans="1:15" hidden="1" x14ac:dyDescent="0.15">
      <c r="A44" s="16"/>
      <c r="B44" s="22"/>
      <c r="C44" s="21"/>
      <c r="D44" s="23"/>
      <c r="E44" s="16"/>
      <c r="F44" s="28"/>
      <c r="G44" s="21"/>
      <c r="H44" s="23"/>
      <c r="I44" s="21"/>
      <c r="J44" s="27"/>
      <c r="K44" s="16"/>
      <c r="L44" s="21"/>
      <c r="M44" s="27"/>
      <c r="N44" s="21">
        <f t="shared" si="1"/>
        <v>44951.878300000018</v>
      </c>
      <c r="O44" s="21">
        <f t="shared" si="2"/>
        <v>44951.878300000026</v>
      </c>
    </row>
    <row r="45" spans="1:15" hidden="1" x14ac:dyDescent="0.15">
      <c r="A45" s="16"/>
      <c r="B45" s="22"/>
      <c r="C45" s="21"/>
      <c r="D45" s="23"/>
      <c r="E45" s="16"/>
      <c r="F45" s="28"/>
      <c r="G45" s="21"/>
      <c r="H45" s="23"/>
      <c r="I45" s="21"/>
      <c r="J45" s="27"/>
      <c r="K45" s="16"/>
      <c r="L45" s="21"/>
      <c r="M45" s="27"/>
      <c r="N45" s="21">
        <f t="shared" si="1"/>
        <v>44951.878300000018</v>
      </c>
      <c r="O45" s="21">
        <f t="shared" si="2"/>
        <v>44951.878300000026</v>
      </c>
    </row>
    <row r="46" spans="1:15" hidden="1" x14ac:dyDescent="0.15">
      <c r="A46" s="16"/>
      <c r="B46" s="22"/>
      <c r="C46" s="21"/>
      <c r="D46" s="23"/>
      <c r="E46" s="16"/>
      <c r="F46" s="27"/>
      <c r="G46" s="21"/>
      <c r="H46" s="23"/>
      <c r="I46" s="21"/>
      <c r="J46" s="27"/>
      <c r="K46" s="16"/>
      <c r="L46" s="21"/>
      <c r="M46" s="27"/>
      <c r="N46" s="21">
        <f t="shared" si="1"/>
        <v>44951.878300000018</v>
      </c>
      <c r="O46" s="21">
        <f t="shared" si="2"/>
        <v>44951.878300000026</v>
      </c>
    </row>
    <row r="47" spans="1:15" hidden="1" x14ac:dyDescent="0.15">
      <c r="A47" s="16"/>
      <c r="B47" s="22"/>
      <c r="C47" s="21"/>
      <c r="D47" s="23"/>
      <c r="E47" s="16"/>
      <c r="F47" s="27"/>
      <c r="G47" s="21"/>
      <c r="H47" s="23"/>
      <c r="I47" s="21"/>
      <c r="J47" s="27"/>
      <c r="K47" s="16"/>
      <c r="L47" s="21"/>
      <c r="M47" s="27"/>
      <c r="N47" s="21">
        <f t="shared" si="1"/>
        <v>44951.878300000018</v>
      </c>
      <c r="O47" s="21">
        <f t="shared" si="2"/>
        <v>44951.878300000026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6"/>
      <c r="I48" s="21"/>
      <c r="J48" s="25"/>
      <c r="K48" s="16"/>
      <c r="L48" s="21"/>
      <c r="M48" s="25"/>
      <c r="N48" s="21">
        <f t="shared" si="1"/>
        <v>44951.878300000018</v>
      </c>
      <c r="O48" s="21">
        <f t="shared" si="2"/>
        <v>44951.878300000026</v>
      </c>
    </row>
    <row r="49" spans="1:16" hidden="1" x14ac:dyDescent="0.15">
      <c r="A49" s="16"/>
      <c r="B49" s="16"/>
      <c r="C49" s="21"/>
      <c r="D49" s="26"/>
      <c r="E49" s="16"/>
      <c r="F49" s="25"/>
      <c r="G49" s="21"/>
      <c r="H49" s="26"/>
      <c r="I49" s="21"/>
      <c r="J49" s="16"/>
      <c r="K49" s="16"/>
      <c r="L49" s="21"/>
      <c r="M49" s="25"/>
      <c r="N49" s="21">
        <f t="shared" si="1"/>
        <v>44951.878300000018</v>
      </c>
      <c r="O49" s="21">
        <f t="shared" si="2"/>
        <v>44951.878300000026</v>
      </c>
    </row>
    <row r="50" spans="1:16" hidden="1" x14ac:dyDescent="0.15">
      <c r="A50" s="16"/>
      <c r="B50" s="16"/>
      <c r="C50" s="21"/>
      <c r="D50" s="26"/>
      <c r="E50" s="16"/>
      <c r="F50" s="16"/>
      <c r="G50" s="21"/>
      <c r="H50" s="26"/>
      <c r="I50" s="21"/>
      <c r="J50" s="16"/>
      <c r="K50" s="16"/>
      <c r="L50" s="21"/>
      <c r="M50" s="25"/>
      <c r="N50" s="21">
        <f t="shared" si="1"/>
        <v>44951.878300000018</v>
      </c>
      <c r="O50" s="21">
        <f t="shared" si="2"/>
        <v>44951.878300000026</v>
      </c>
    </row>
    <row r="51" spans="1:16" hidden="1" x14ac:dyDescent="0.15">
      <c r="A51" s="16"/>
      <c r="B51" s="16"/>
      <c r="C51" s="21"/>
      <c r="D51" s="26"/>
      <c r="E51" s="16"/>
      <c r="F51" s="25"/>
      <c r="G51" s="21"/>
      <c r="H51" s="26"/>
      <c r="I51" s="21"/>
      <c r="J51" s="16"/>
      <c r="K51" s="16"/>
      <c r="L51" s="21"/>
      <c r="M51" s="16"/>
      <c r="N51" s="21">
        <f t="shared" si="1"/>
        <v>44951.878300000018</v>
      </c>
      <c r="O51" s="21">
        <f t="shared" si="2"/>
        <v>44951.878300000026</v>
      </c>
    </row>
    <row r="52" spans="1:16" hidden="1" x14ac:dyDescent="0.15">
      <c r="A52" s="16"/>
      <c r="B52" s="16"/>
      <c r="C52" s="21"/>
      <c r="D52" s="26"/>
      <c r="E52" s="16"/>
      <c r="F52" s="25"/>
      <c r="G52" s="21"/>
      <c r="H52" s="26"/>
      <c r="I52" s="21"/>
      <c r="J52" s="16"/>
      <c r="K52" s="16"/>
      <c r="L52" s="21"/>
      <c r="M52" s="16"/>
      <c r="N52" s="21">
        <f t="shared" si="1"/>
        <v>44951.878300000018</v>
      </c>
      <c r="O52" s="21">
        <f t="shared" si="2"/>
        <v>44951.878300000026</v>
      </c>
    </row>
    <row r="53" spans="1:16" hidden="1" x14ac:dyDescent="0.15">
      <c r="A53" s="16"/>
      <c r="B53" s="16"/>
      <c r="C53" s="21"/>
      <c r="D53" s="26"/>
      <c r="E53" s="16"/>
      <c r="F53" s="25"/>
      <c r="G53" s="21"/>
      <c r="H53" s="26"/>
      <c r="I53" s="21"/>
      <c r="J53" s="16"/>
      <c r="K53" s="16"/>
      <c r="L53" s="21"/>
      <c r="M53" s="16"/>
      <c r="N53" s="21">
        <f t="shared" si="1"/>
        <v>44951.878300000018</v>
      </c>
      <c r="O53" s="21">
        <f t="shared" si="2"/>
        <v>44951.878300000026</v>
      </c>
    </row>
    <row r="54" spans="1:16" hidden="1" x14ac:dyDescent="0.15">
      <c r="A54" s="16"/>
      <c r="B54" s="16"/>
      <c r="C54" s="21"/>
      <c r="D54" s="26"/>
      <c r="E54" s="16"/>
      <c r="F54" s="16"/>
      <c r="G54" s="21"/>
      <c r="H54" s="26"/>
      <c r="I54" s="21"/>
      <c r="J54" s="16"/>
      <c r="K54" s="16"/>
      <c r="L54" s="21"/>
      <c r="M54" s="16"/>
      <c r="N54" s="21">
        <f t="shared" si="1"/>
        <v>44951.878300000018</v>
      </c>
      <c r="O54" s="21">
        <f t="shared" si="2"/>
        <v>44951.878300000026</v>
      </c>
    </row>
    <row r="55" spans="1:16" x14ac:dyDescent="0.15">
      <c r="A55" s="30"/>
      <c r="B55" s="30"/>
      <c r="C55" s="21"/>
      <c r="D55" s="31"/>
      <c r="E55" s="30"/>
      <c r="F55" s="30"/>
      <c r="G55" s="21"/>
      <c r="H55" s="31"/>
      <c r="I55" s="21"/>
      <c r="J55" s="30"/>
      <c r="K55" s="30"/>
      <c r="L55" s="21"/>
      <c r="M55" s="30"/>
      <c r="N55" s="21">
        <f t="shared" si="1"/>
        <v>44951.878300000018</v>
      </c>
      <c r="O55" s="21">
        <f t="shared" si="2"/>
        <v>44951.878300000026</v>
      </c>
    </row>
    <row r="56" spans="1:16" x14ac:dyDescent="0.15">
      <c r="A56" s="32"/>
      <c r="B56" s="32"/>
      <c r="C56" s="33">
        <f>SUM(C7:C47)</f>
        <v>43637.874000000003</v>
      </c>
      <c r="D56" s="32"/>
      <c r="E56" s="32"/>
      <c r="F56" s="32"/>
      <c r="G56" s="33">
        <f>SUM(G7:G54)</f>
        <v>47909.991999999998</v>
      </c>
      <c r="H56" s="34"/>
      <c r="I56" s="33">
        <f>SUM(I7:I54)</f>
        <v>46014.397699999994</v>
      </c>
      <c r="J56" s="32"/>
      <c r="K56" s="32"/>
      <c r="L56" s="33">
        <f>SUM(L9:L54)</f>
        <v>581.59</v>
      </c>
      <c r="M56" s="32"/>
      <c r="N56" s="35"/>
      <c r="O56" s="36">
        <f>C56+G56-I56-L56</f>
        <v>44951.878300000018</v>
      </c>
      <c r="P56" s="37"/>
    </row>
    <row r="57" spans="1:16" x14ac:dyDescent="0.15">
      <c r="A57" s="38"/>
      <c r="B57" s="204"/>
      <c r="C57" s="204"/>
      <c r="D57" s="204"/>
      <c r="E57" s="39"/>
      <c r="F57" s="40"/>
      <c r="G57" s="41"/>
      <c r="H57" s="42"/>
      <c r="I57" s="43"/>
      <c r="J57" s="44"/>
      <c r="K57" s="45" t="s">
        <v>44</v>
      </c>
      <c r="L57" s="46">
        <f>+L56+I56</f>
        <v>46595.987699999991</v>
      </c>
      <c r="M57" s="44"/>
      <c r="N57" s="47">
        <f>+N55</f>
        <v>44951.878300000018</v>
      </c>
      <c r="O57" s="48" t="s">
        <v>118</v>
      </c>
    </row>
    <row r="58" spans="1:16" x14ac:dyDescent="0.15">
      <c r="A58" s="49"/>
      <c r="B58" s="65"/>
      <c r="C58" s="65"/>
      <c r="D58" s="65"/>
      <c r="E58" s="39"/>
      <c r="F58" s="40"/>
      <c r="G58" s="41"/>
      <c r="H58" s="42"/>
      <c r="I58" s="43"/>
      <c r="J58" s="46"/>
      <c r="K58" s="44"/>
      <c r="L58" s="46"/>
      <c r="M58" s="44"/>
      <c r="N58" s="47"/>
      <c r="O58" s="48"/>
    </row>
    <row r="59" spans="1:16" x14ac:dyDescent="0.15">
      <c r="A59" s="49"/>
      <c r="B59" s="65"/>
      <c r="C59" s="65"/>
      <c r="D59" s="65"/>
      <c r="E59" s="39"/>
      <c r="F59" s="40"/>
      <c r="G59" s="41"/>
      <c r="H59" s="42"/>
      <c r="I59" s="43"/>
      <c r="J59" s="46"/>
      <c r="K59" s="44"/>
      <c r="L59" s="46"/>
      <c r="M59" s="44"/>
      <c r="N59" s="47"/>
      <c r="O59" s="48"/>
    </row>
    <row r="60" spans="1:16" ht="11.25" customHeight="1" x14ac:dyDescent="0.15">
      <c r="A60" s="49"/>
      <c r="B60" s="65"/>
      <c r="C60" s="65"/>
      <c r="D60" s="65"/>
      <c r="E60" s="39"/>
      <c r="F60" s="40"/>
      <c r="G60" s="41"/>
      <c r="H60" s="42"/>
      <c r="I60" s="43"/>
      <c r="J60" s="46"/>
      <c r="K60" s="44"/>
      <c r="L60" s="46"/>
      <c r="M60" s="44"/>
      <c r="N60" s="47"/>
      <c r="O60" s="48"/>
    </row>
    <row r="61" spans="1:16" x14ac:dyDescent="0.15">
      <c r="A61" s="49"/>
      <c r="B61" s="65"/>
      <c r="C61" s="65"/>
      <c r="D61" s="65"/>
      <c r="E61" s="39"/>
      <c r="F61" s="40"/>
      <c r="G61" s="41"/>
      <c r="H61" s="42"/>
      <c r="I61" s="43"/>
      <c r="J61" s="46"/>
      <c r="K61" s="44"/>
      <c r="L61" s="46"/>
      <c r="M61" s="44"/>
      <c r="N61" s="36" t="s">
        <v>48</v>
      </c>
      <c r="O61" s="53">
        <f>SUM(N57:N60)</f>
        <v>44951.878300000018</v>
      </c>
    </row>
    <row r="62" spans="1:16" x14ac:dyDescent="0.15">
      <c r="A62" s="49"/>
      <c r="B62" s="208"/>
      <c r="C62" s="208"/>
      <c r="D62" s="208"/>
      <c r="E62" s="39"/>
      <c r="F62" s="40"/>
      <c r="G62" s="41"/>
      <c r="H62" s="42"/>
      <c r="I62" s="9"/>
      <c r="J62" s="52"/>
      <c r="K62" s="44"/>
      <c r="L62" s="46"/>
      <c r="M62" s="44"/>
      <c r="N62" s="46"/>
      <c r="O62" s="46">
        <f>+O56-O61</f>
        <v>0</v>
      </c>
    </row>
    <row r="63" spans="1:16" x14ac:dyDescent="0.15">
      <c r="A63" s="49"/>
      <c r="B63" s="65"/>
      <c r="C63" s="65"/>
      <c r="D63" s="65"/>
      <c r="E63" s="39"/>
      <c r="F63" s="40"/>
      <c r="G63" s="41"/>
      <c r="H63" s="42"/>
      <c r="I63" s="9"/>
      <c r="J63" s="52"/>
      <c r="K63" s="44"/>
      <c r="L63" s="46"/>
      <c r="M63" s="44"/>
      <c r="N63" s="46"/>
      <c r="O63" s="46"/>
    </row>
    <row r="64" spans="1:16" x14ac:dyDescent="0.15">
      <c r="A64" s="38"/>
      <c r="B64" s="65"/>
      <c r="C64" s="54"/>
      <c r="D64" s="65"/>
      <c r="E64" s="39"/>
      <c r="F64" s="40"/>
      <c r="G64" s="9"/>
      <c r="H64" s="41"/>
      <c r="I64" s="43"/>
      <c r="J64" s="46"/>
      <c r="K64" s="44"/>
      <c r="L64" s="46"/>
      <c r="M64" s="44"/>
      <c r="N64" s="55"/>
      <c r="O64" s="56"/>
    </row>
    <row r="65" spans="1:16" x14ac:dyDescent="0.15">
      <c r="A65" s="49"/>
      <c r="B65" s="46"/>
      <c r="C65" s="68"/>
      <c r="D65" s="69"/>
      <c r="E65" s="69"/>
      <c r="F65" s="70"/>
      <c r="G65" s="9"/>
      <c r="H65" s="9"/>
      <c r="I65" s="9"/>
      <c r="J65" s="6"/>
      <c r="K65" s="60"/>
      <c r="L65" s="9"/>
    </row>
    <row r="66" spans="1:16" s="3" customFormat="1" x14ac:dyDescent="0.15">
      <c r="A66" s="49"/>
      <c r="B66" s="46"/>
      <c r="C66" s="68"/>
      <c r="D66" s="69"/>
      <c r="E66" s="69"/>
      <c r="F66" s="70"/>
      <c r="G66" s="9"/>
      <c r="H66" s="9"/>
      <c r="I66" s="9"/>
      <c r="J66" s="6"/>
      <c r="K66" s="4"/>
      <c r="M66" s="5"/>
      <c r="P66" s="5"/>
    </row>
    <row r="67" spans="1:16" s="3" customFormat="1" x14ac:dyDescent="0.15">
      <c r="A67" s="49"/>
      <c r="B67" s="46"/>
      <c r="C67" s="68"/>
      <c r="D67" s="69"/>
      <c r="E67" s="69"/>
      <c r="F67" s="70"/>
      <c r="G67" s="9"/>
      <c r="H67" s="9"/>
      <c r="I67" s="9"/>
      <c r="J67" s="6"/>
      <c r="K67" s="4"/>
      <c r="M67" s="5"/>
      <c r="P67" s="5"/>
    </row>
    <row r="68" spans="1:16" s="3" customFormat="1" x14ac:dyDescent="0.15">
      <c r="A68" s="6"/>
      <c r="B68" s="71"/>
      <c r="C68" s="9"/>
      <c r="D68" s="72"/>
      <c r="E68" s="72"/>
      <c r="F68" s="72"/>
      <c r="G68" s="9"/>
      <c r="H68" s="9"/>
      <c r="I68" s="9"/>
      <c r="J68" s="6"/>
      <c r="K68" s="4"/>
      <c r="M68" s="5"/>
      <c r="P68" s="5"/>
    </row>
    <row r="69" spans="1:16" s="3" customFormat="1" x14ac:dyDescent="0.15">
      <c r="A69" s="6"/>
      <c r="B69" s="73"/>
      <c r="C69" s="9"/>
      <c r="D69" s="60"/>
      <c r="E69" s="60"/>
      <c r="F69" s="6"/>
      <c r="G69" s="9"/>
      <c r="H69" s="60"/>
      <c r="I69" s="9"/>
      <c r="J69" s="6"/>
      <c r="K69" s="4"/>
      <c r="M69" s="5"/>
      <c r="P69" s="5"/>
    </row>
    <row r="70" spans="1:16" s="3" customFormat="1" x14ac:dyDescent="0.15">
      <c r="A70" s="6"/>
      <c r="B70" s="73"/>
      <c r="C70" s="9"/>
      <c r="D70" s="72"/>
      <c r="E70" s="60"/>
      <c r="F70" s="6"/>
      <c r="G70" s="9"/>
      <c r="H70" s="60"/>
      <c r="I70" s="9"/>
      <c r="J70" s="6"/>
      <c r="K70" s="4"/>
      <c r="M70" s="5"/>
      <c r="P70" s="5"/>
    </row>
    <row r="71" spans="1:16" s="3" customFormat="1" x14ac:dyDescent="0.15">
      <c r="A71" s="6"/>
      <c r="B71" s="73"/>
      <c r="C71" s="9"/>
      <c r="D71" s="74"/>
      <c r="E71" s="60"/>
      <c r="F71" s="6"/>
      <c r="G71" s="9"/>
      <c r="H71" s="60"/>
      <c r="I71" s="9"/>
      <c r="J71" s="6"/>
      <c r="K71" s="4"/>
      <c r="M71" s="5"/>
      <c r="P71" s="5"/>
    </row>
    <row r="72" spans="1:16" s="3" customFormat="1" x14ac:dyDescent="0.15">
      <c r="A72" s="6"/>
      <c r="B72" s="73"/>
      <c r="C72" s="68"/>
      <c r="D72" s="72"/>
      <c r="E72" s="60"/>
      <c r="F72" s="6"/>
      <c r="G72" s="9"/>
      <c r="H72" s="60"/>
      <c r="I72" s="9"/>
      <c r="J72" s="6"/>
      <c r="K72" s="4"/>
      <c r="M72" s="5"/>
      <c r="P72" s="5"/>
    </row>
  </sheetData>
  <mergeCells count="8">
    <mergeCell ref="B57:D57"/>
    <mergeCell ref="B62:D62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71"/>
  <sheetViews>
    <sheetView zoomScale="130" zoomScaleNormal="130" workbookViewId="0">
      <pane ySplit="6" topLeftCell="A28" activePane="bottomLeft" state="frozen"/>
      <selection pane="bottomLeft" activeCell="A4" sqref="A4:C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25" style="4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65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62</v>
      </c>
      <c r="B7" s="17"/>
      <c r="C7" s="18">
        <v>1750.2010000000141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1750.2010000000141</v>
      </c>
      <c r="O7" s="18">
        <f>+C55</f>
        <v>17685.557000000015</v>
      </c>
    </row>
    <row r="8" spans="1:15" x14ac:dyDescent="0.15">
      <c r="A8" s="16" t="s">
        <v>33</v>
      </c>
      <c r="B8" s="22"/>
      <c r="C8" s="21">
        <v>15935.356</v>
      </c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1750.2010000000141</v>
      </c>
      <c r="O8" s="21">
        <f t="shared" ref="O8:O9" si="0">O7+G8-I8-L8</f>
        <v>17685.557000000015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" si="1">+N8-I9-L9</f>
        <v>1750.2010000000141</v>
      </c>
      <c r="O9" s="21">
        <f t="shared" si="0"/>
        <v>17685.557000000015</v>
      </c>
    </row>
    <row r="10" spans="1:15" x14ac:dyDescent="0.15">
      <c r="A10" s="16"/>
      <c r="B10" s="22"/>
      <c r="C10" s="21"/>
      <c r="D10" s="26" t="s">
        <v>66</v>
      </c>
      <c r="E10" s="16" t="s">
        <v>32</v>
      </c>
      <c r="F10" s="25" t="s">
        <v>85</v>
      </c>
      <c r="G10" s="21">
        <v>16025.17</v>
      </c>
      <c r="H10" s="26" t="s">
        <v>66</v>
      </c>
      <c r="I10" s="21">
        <v>624.08000000000004</v>
      </c>
      <c r="J10" s="27" t="s">
        <v>62</v>
      </c>
      <c r="K10" s="16" t="s">
        <v>86</v>
      </c>
      <c r="L10" s="21">
        <v>1126.1210000000001</v>
      </c>
      <c r="M10" s="27" t="s">
        <v>62</v>
      </c>
      <c r="N10" s="21">
        <f t="shared" ref="N10:N15" si="2">+N9-I10-L10</f>
        <v>1.4097167877480388E-11</v>
      </c>
      <c r="O10" s="21">
        <f t="shared" ref="O10:O15" si="3">O9+G10-I10-L10</f>
        <v>31960.526000000013</v>
      </c>
    </row>
    <row r="11" spans="1:15" x14ac:dyDescent="0.15">
      <c r="A11" s="16"/>
      <c r="B11" s="22"/>
      <c r="C11" s="21"/>
      <c r="D11" s="26"/>
      <c r="E11" s="16"/>
      <c r="F11" s="25"/>
      <c r="G11" s="21"/>
      <c r="H11" s="26" t="s">
        <v>66</v>
      </c>
      <c r="I11" s="21"/>
      <c r="J11" s="27"/>
      <c r="K11" s="16" t="s">
        <v>86</v>
      </c>
      <c r="L11" s="21">
        <v>10887.759</v>
      </c>
      <c r="M11" s="16" t="s">
        <v>33</v>
      </c>
      <c r="N11" s="21">
        <f>C8+N10-I11-L11</f>
        <v>5047.5970000000143</v>
      </c>
      <c r="O11" s="21">
        <f t="shared" si="3"/>
        <v>21072.767000000014</v>
      </c>
    </row>
    <row r="12" spans="1:15" x14ac:dyDescent="0.15">
      <c r="A12" s="16"/>
      <c r="B12" s="22"/>
      <c r="C12" s="21"/>
      <c r="D12" s="26"/>
      <c r="E12" s="16"/>
      <c r="F12" s="25"/>
      <c r="G12" s="21"/>
      <c r="H12" s="26" t="s">
        <v>67</v>
      </c>
      <c r="I12" s="21">
        <v>689.15</v>
      </c>
      <c r="J12" s="16" t="s">
        <v>33</v>
      </c>
      <c r="K12" s="16" t="s">
        <v>86</v>
      </c>
      <c r="L12" s="21">
        <v>4358.4470000000001</v>
      </c>
      <c r="M12" s="16" t="s">
        <v>33</v>
      </c>
      <c r="N12" s="21">
        <f t="shared" si="2"/>
        <v>1.4551915228366852E-11</v>
      </c>
      <c r="O12" s="21">
        <f t="shared" si="3"/>
        <v>16025.170000000013</v>
      </c>
    </row>
    <row r="13" spans="1:15" x14ac:dyDescent="0.15">
      <c r="A13" s="16"/>
      <c r="B13" s="22"/>
      <c r="C13" s="21"/>
      <c r="D13" s="26"/>
      <c r="E13" s="16"/>
      <c r="F13" s="25"/>
      <c r="G13" s="21"/>
      <c r="H13" s="26" t="s">
        <v>67</v>
      </c>
      <c r="I13" s="21"/>
      <c r="J13" s="27"/>
      <c r="K13" s="16" t="s">
        <v>86</v>
      </c>
      <c r="L13" s="21">
        <v>4196.2929999999997</v>
      </c>
      <c r="M13" s="25" t="s">
        <v>85</v>
      </c>
      <c r="N13" s="21">
        <f>G10+G16+G21+N12-I13-L13</f>
        <v>87845.524000000005</v>
      </c>
      <c r="O13" s="21">
        <f t="shared" ref="O13:O14" si="4">O12+G13-I13-L13</f>
        <v>11828.877000000013</v>
      </c>
    </row>
    <row r="14" spans="1:15" x14ac:dyDescent="0.15">
      <c r="A14" s="16"/>
      <c r="B14" s="22"/>
      <c r="C14" s="21"/>
      <c r="D14" s="23"/>
      <c r="E14" s="16"/>
      <c r="F14" s="25"/>
      <c r="G14" s="21"/>
      <c r="H14" s="23" t="s">
        <v>68</v>
      </c>
      <c r="I14" s="21">
        <v>621.75</v>
      </c>
      <c r="J14" s="25" t="s">
        <v>85</v>
      </c>
      <c r="K14" s="16" t="s">
        <v>86</v>
      </c>
      <c r="L14" s="21">
        <v>9827.7900000000009</v>
      </c>
      <c r="M14" s="25" t="s">
        <v>85</v>
      </c>
      <c r="N14" s="21">
        <f t="shared" ref="N14" si="5">+N13-I14-L14</f>
        <v>77395.983999999997</v>
      </c>
      <c r="O14" s="21">
        <f t="shared" si="4"/>
        <v>1379.3370000000123</v>
      </c>
    </row>
    <row r="15" spans="1:15" x14ac:dyDescent="0.15">
      <c r="A15" s="16"/>
      <c r="B15" s="22"/>
      <c r="C15" s="21"/>
      <c r="D15" s="26"/>
      <c r="E15" s="16"/>
      <c r="F15" s="25"/>
      <c r="G15" s="21"/>
      <c r="H15" s="26" t="s">
        <v>69</v>
      </c>
      <c r="I15" s="21">
        <v>615.79</v>
      </c>
      <c r="J15" s="25" t="s">
        <v>85</v>
      </c>
      <c r="K15" s="16"/>
      <c r="L15" s="21"/>
      <c r="M15" s="27"/>
      <c r="N15" s="21">
        <f t="shared" si="2"/>
        <v>76780.194000000003</v>
      </c>
      <c r="O15" s="21">
        <f t="shared" si="3"/>
        <v>763.5470000000123</v>
      </c>
    </row>
    <row r="16" spans="1:15" x14ac:dyDescent="0.15">
      <c r="A16" s="16"/>
      <c r="B16" s="22"/>
      <c r="C16" s="21"/>
      <c r="D16" s="26" t="s">
        <v>70</v>
      </c>
      <c r="E16" s="16" t="s">
        <v>32</v>
      </c>
      <c r="F16" s="25" t="s">
        <v>85</v>
      </c>
      <c r="G16" s="21">
        <v>44036.025999999998</v>
      </c>
      <c r="H16" s="26" t="s">
        <v>70</v>
      </c>
      <c r="I16" s="21">
        <v>5629.29</v>
      </c>
      <c r="J16" s="25" t="s">
        <v>85</v>
      </c>
      <c r="K16" s="16"/>
      <c r="L16" s="21"/>
      <c r="M16" s="27"/>
      <c r="N16" s="21">
        <f t="shared" ref="N16:N54" si="6">+N15-I16-L16</f>
        <v>71150.90400000001</v>
      </c>
      <c r="O16" s="21">
        <f t="shared" ref="O16:O54" si="7">O15+G16-I16-L16</f>
        <v>39170.28300000001</v>
      </c>
    </row>
    <row r="17" spans="1:15" x14ac:dyDescent="0.15">
      <c r="A17" s="16"/>
      <c r="B17" s="22"/>
      <c r="C17" s="21"/>
      <c r="D17" s="26"/>
      <c r="E17" s="16"/>
      <c r="F17" s="25"/>
      <c r="G17" s="21"/>
      <c r="H17" s="26" t="s">
        <v>71</v>
      </c>
      <c r="I17" s="21">
        <v>2489.7799999999997</v>
      </c>
      <c r="J17" s="25" t="s">
        <v>85</v>
      </c>
      <c r="K17" s="16"/>
      <c r="L17" s="21"/>
      <c r="M17" s="27"/>
      <c r="N17" s="21">
        <f t="shared" si="6"/>
        <v>68661.124000000011</v>
      </c>
      <c r="O17" s="21">
        <f t="shared" si="7"/>
        <v>36680.503000000012</v>
      </c>
    </row>
    <row r="18" spans="1:15" x14ac:dyDescent="0.15">
      <c r="A18" s="16"/>
      <c r="B18" s="22"/>
      <c r="C18" s="21"/>
      <c r="D18" s="23"/>
      <c r="E18" s="16"/>
      <c r="F18" s="25"/>
      <c r="G18" s="21"/>
      <c r="H18" s="23" t="s">
        <v>72</v>
      </c>
      <c r="I18" s="21">
        <v>1250.5999999999999</v>
      </c>
      <c r="J18" s="25" t="s">
        <v>85</v>
      </c>
      <c r="K18" s="16"/>
      <c r="L18" s="21"/>
      <c r="M18" s="27"/>
      <c r="N18" s="21">
        <f t="shared" si="6"/>
        <v>67410.524000000005</v>
      </c>
      <c r="O18" s="21">
        <f t="shared" si="7"/>
        <v>35429.903000000013</v>
      </c>
    </row>
    <row r="19" spans="1:15" x14ac:dyDescent="0.15">
      <c r="A19" s="16"/>
      <c r="B19" s="22"/>
      <c r="C19" s="21"/>
      <c r="D19" s="26"/>
      <c r="E19" s="16"/>
      <c r="F19" s="25"/>
      <c r="G19" s="21"/>
      <c r="H19" s="26" t="s">
        <v>73</v>
      </c>
      <c r="I19" s="21">
        <v>3655.14</v>
      </c>
      <c r="J19" s="25" t="s">
        <v>85</v>
      </c>
      <c r="K19" s="16"/>
      <c r="L19" s="21"/>
      <c r="M19" s="27"/>
      <c r="N19" s="21">
        <f t="shared" si="6"/>
        <v>63755.384000000005</v>
      </c>
      <c r="O19" s="21">
        <f t="shared" si="7"/>
        <v>31774.763000000014</v>
      </c>
    </row>
    <row r="20" spans="1:15" x14ac:dyDescent="0.15">
      <c r="A20" s="16"/>
      <c r="B20" s="22"/>
      <c r="C20" s="21"/>
      <c r="D20" s="26"/>
      <c r="E20" s="16"/>
      <c r="F20" s="28"/>
      <c r="G20" s="21"/>
      <c r="H20" s="26" t="s">
        <v>74</v>
      </c>
      <c r="I20" s="21">
        <v>2518.58</v>
      </c>
      <c r="J20" s="25" t="s">
        <v>85</v>
      </c>
      <c r="K20" s="16"/>
      <c r="L20" s="21"/>
      <c r="M20" s="27"/>
      <c r="N20" s="21">
        <f t="shared" si="6"/>
        <v>61236.804000000004</v>
      </c>
      <c r="O20" s="21">
        <f t="shared" si="7"/>
        <v>29256.183000000012</v>
      </c>
    </row>
    <row r="21" spans="1:15" x14ac:dyDescent="0.15">
      <c r="A21" s="16"/>
      <c r="B21" s="22"/>
      <c r="C21" s="21"/>
      <c r="D21" s="26" t="s">
        <v>75</v>
      </c>
      <c r="E21" s="16" t="s">
        <v>32</v>
      </c>
      <c r="F21" s="25" t="s">
        <v>85</v>
      </c>
      <c r="G21" s="21">
        <v>31980.620999999999</v>
      </c>
      <c r="H21" s="26" t="s">
        <v>75</v>
      </c>
      <c r="I21" s="21">
        <v>2705.46</v>
      </c>
      <c r="J21" s="25" t="s">
        <v>85</v>
      </c>
      <c r="K21" s="16"/>
      <c r="L21" s="21"/>
      <c r="M21" s="27"/>
      <c r="N21" s="21">
        <f t="shared" si="6"/>
        <v>58531.344000000005</v>
      </c>
      <c r="O21" s="21">
        <f t="shared" si="7"/>
        <v>58531.344000000012</v>
      </c>
    </row>
    <row r="22" spans="1:15" x14ac:dyDescent="0.15">
      <c r="A22" s="16"/>
      <c r="B22" s="22"/>
      <c r="C22" s="21"/>
      <c r="D22" s="23"/>
      <c r="E22" s="16"/>
      <c r="F22" s="28"/>
      <c r="G22" s="21"/>
      <c r="H22" s="23" t="s">
        <v>76</v>
      </c>
      <c r="I22" s="21">
        <v>3048.34</v>
      </c>
      <c r="J22" s="25" t="s">
        <v>85</v>
      </c>
      <c r="K22" s="16"/>
      <c r="L22" s="21"/>
      <c r="M22" s="27"/>
      <c r="N22" s="21">
        <f t="shared" si="6"/>
        <v>55483.004000000001</v>
      </c>
      <c r="O22" s="21">
        <f t="shared" si="7"/>
        <v>55483.004000000015</v>
      </c>
    </row>
    <row r="23" spans="1:15" x14ac:dyDescent="0.15">
      <c r="A23" s="16"/>
      <c r="B23" s="22"/>
      <c r="C23" s="21"/>
      <c r="D23" s="23"/>
      <c r="E23" s="16"/>
      <c r="F23" s="28"/>
      <c r="G23" s="21"/>
      <c r="H23" s="23" t="s">
        <v>77</v>
      </c>
      <c r="I23" s="21">
        <v>2006.56</v>
      </c>
      <c r="J23" s="25" t="s">
        <v>85</v>
      </c>
      <c r="K23" s="16"/>
      <c r="L23" s="21"/>
      <c r="M23" s="27"/>
      <c r="N23" s="21">
        <f t="shared" si="6"/>
        <v>53476.444000000003</v>
      </c>
      <c r="O23" s="21">
        <f t="shared" si="7"/>
        <v>53476.444000000018</v>
      </c>
    </row>
    <row r="24" spans="1:15" x14ac:dyDescent="0.15">
      <c r="A24" s="16"/>
      <c r="B24" s="22"/>
      <c r="C24" s="21"/>
      <c r="D24" s="23"/>
      <c r="E24" s="16"/>
      <c r="F24" s="25"/>
      <c r="G24" s="21"/>
      <c r="H24" s="23" t="s">
        <v>78</v>
      </c>
      <c r="I24" s="21">
        <v>572.79</v>
      </c>
      <c r="J24" s="25" t="s">
        <v>85</v>
      </c>
      <c r="K24" s="16"/>
      <c r="L24" s="21"/>
      <c r="M24" s="27"/>
      <c r="N24" s="21">
        <f t="shared" si="6"/>
        <v>52903.654000000002</v>
      </c>
      <c r="O24" s="21">
        <f t="shared" si="7"/>
        <v>52903.654000000017</v>
      </c>
    </row>
    <row r="25" spans="1:15" x14ac:dyDescent="0.15">
      <c r="A25" s="16"/>
      <c r="B25" s="22"/>
      <c r="C25" s="21"/>
      <c r="D25" s="23"/>
      <c r="E25" s="16"/>
      <c r="F25" s="28"/>
      <c r="G25" s="21"/>
      <c r="H25" s="23" t="s">
        <v>79</v>
      </c>
      <c r="I25" s="21">
        <v>6091.09</v>
      </c>
      <c r="J25" s="25" t="s">
        <v>85</v>
      </c>
      <c r="K25" s="16"/>
      <c r="L25" s="21"/>
      <c r="M25" s="27"/>
      <c r="N25" s="21">
        <f t="shared" si="6"/>
        <v>46812.563999999998</v>
      </c>
      <c r="O25" s="21">
        <f t="shared" si="7"/>
        <v>46812.564000000013</v>
      </c>
    </row>
    <row r="26" spans="1:15" x14ac:dyDescent="0.15">
      <c r="A26" s="16"/>
      <c r="B26" s="22"/>
      <c r="C26" s="21"/>
      <c r="D26" s="23"/>
      <c r="E26" s="16"/>
      <c r="F26" s="28"/>
      <c r="G26" s="21"/>
      <c r="H26" s="23" t="s">
        <v>80</v>
      </c>
      <c r="I26" s="21">
        <v>1102.31</v>
      </c>
      <c r="J26" s="25" t="s">
        <v>85</v>
      </c>
      <c r="K26" s="16"/>
      <c r="L26" s="21"/>
      <c r="M26" s="27"/>
      <c r="N26" s="21">
        <f t="shared" si="6"/>
        <v>45710.254000000001</v>
      </c>
      <c r="O26" s="21">
        <f t="shared" si="7"/>
        <v>45710.254000000015</v>
      </c>
    </row>
    <row r="27" spans="1:15" x14ac:dyDescent="0.15">
      <c r="A27" s="16"/>
      <c r="B27" s="22"/>
      <c r="C27" s="21"/>
      <c r="D27" s="23"/>
      <c r="E27" s="16"/>
      <c r="F27" s="28"/>
      <c r="G27" s="21"/>
      <c r="H27" s="23" t="s">
        <v>81</v>
      </c>
      <c r="I27" s="21">
        <v>901.8</v>
      </c>
      <c r="J27" s="25" t="s">
        <v>85</v>
      </c>
      <c r="K27" s="16"/>
      <c r="L27" s="21"/>
      <c r="M27" s="16"/>
      <c r="N27" s="21">
        <f t="shared" si="6"/>
        <v>44808.453999999998</v>
      </c>
      <c r="O27" s="21">
        <f t="shared" si="7"/>
        <v>44808.454000000012</v>
      </c>
    </row>
    <row r="28" spans="1:15" x14ac:dyDescent="0.15">
      <c r="A28" s="16"/>
      <c r="B28" s="22"/>
      <c r="C28" s="21"/>
      <c r="D28" s="23"/>
      <c r="E28" s="16"/>
      <c r="F28" s="25"/>
      <c r="G28" s="21"/>
      <c r="H28" s="26" t="s">
        <v>82</v>
      </c>
      <c r="I28" s="21">
        <v>279.52</v>
      </c>
      <c r="J28" s="25" t="s">
        <v>85</v>
      </c>
      <c r="K28" s="16"/>
      <c r="L28" s="21"/>
      <c r="M28" s="27"/>
      <c r="N28" s="21">
        <f t="shared" si="6"/>
        <v>44528.934000000001</v>
      </c>
      <c r="O28" s="21">
        <f t="shared" si="7"/>
        <v>44528.934000000016</v>
      </c>
    </row>
    <row r="29" spans="1:15" x14ac:dyDescent="0.15">
      <c r="A29" s="16"/>
      <c r="B29" s="22"/>
      <c r="C29" s="21"/>
      <c r="D29" s="23"/>
      <c r="E29" s="16"/>
      <c r="F29" s="28"/>
      <c r="G29" s="21"/>
      <c r="H29" s="26" t="s">
        <v>83</v>
      </c>
      <c r="I29" s="21">
        <v>546.61</v>
      </c>
      <c r="J29" s="25" t="s">
        <v>85</v>
      </c>
      <c r="K29" s="16"/>
      <c r="L29" s="21"/>
      <c r="M29" s="29"/>
      <c r="N29" s="21">
        <f t="shared" si="6"/>
        <v>43982.324000000001</v>
      </c>
      <c r="O29" s="21">
        <f t="shared" si="7"/>
        <v>43982.324000000015</v>
      </c>
    </row>
    <row r="30" spans="1:15" x14ac:dyDescent="0.15">
      <c r="A30" s="16"/>
      <c r="B30" s="22"/>
      <c r="C30" s="21"/>
      <c r="D30" s="23"/>
      <c r="E30" s="16"/>
      <c r="F30" s="28"/>
      <c r="G30" s="21"/>
      <c r="H30" s="23" t="s">
        <v>84</v>
      </c>
      <c r="I30" s="21">
        <v>344.45</v>
      </c>
      <c r="J30" s="25" t="s">
        <v>85</v>
      </c>
      <c r="K30" s="16"/>
      <c r="L30" s="21"/>
      <c r="M30" s="29"/>
      <c r="N30" s="21">
        <f t="shared" si="6"/>
        <v>43637.874000000003</v>
      </c>
      <c r="O30" s="21">
        <f t="shared" si="7"/>
        <v>43637.874000000018</v>
      </c>
    </row>
    <row r="31" spans="1:15" hidden="1" x14ac:dyDescent="0.15">
      <c r="A31" s="16"/>
      <c r="B31" s="22"/>
      <c r="C31" s="21"/>
      <c r="D31" s="26"/>
      <c r="E31" s="16"/>
      <c r="F31" s="27"/>
      <c r="G31" s="21"/>
      <c r="H31" s="26"/>
      <c r="I31" s="21"/>
      <c r="J31" s="16"/>
      <c r="K31" s="16"/>
      <c r="L31" s="21"/>
      <c r="M31" s="29"/>
      <c r="N31" s="21">
        <f t="shared" si="6"/>
        <v>43637.874000000003</v>
      </c>
      <c r="O31" s="21">
        <f t="shared" si="7"/>
        <v>43637.874000000018</v>
      </c>
    </row>
    <row r="32" spans="1:15" hidden="1" x14ac:dyDescent="0.15">
      <c r="A32" s="16"/>
      <c r="B32" s="22"/>
      <c r="C32" s="21"/>
      <c r="D32" s="26"/>
      <c r="E32" s="16"/>
      <c r="F32" s="27"/>
      <c r="G32" s="21"/>
      <c r="H32" s="26"/>
      <c r="I32" s="21"/>
      <c r="J32" s="16"/>
      <c r="K32" s="16"/>
      <c r="L32" s="21"/>
      <c r="M32" s="27"/>
      <c r="N32" s="21">
        <f t="shared" si="6"/>
        <v>43637.874000000003</v>
      </c>
      <c r="O32" s="21">
        <f t="shared" si="7"/>
        <v>43637.874000000018</v>
      </c>
    </row>
    <row r="33" spans="1:15" hidden="1" x14ac:dyDescent="0.15">
      <c r="A33" s="16"/>
      <c r="B33" s="22"/>
      <c r="C33" s="21"/>
      <c r="D33" s="23"/>
      <c r="E33" s="16"/>
      <c r="F33" s="27"/>
      <c r="G33" s="21"/>
      <c r="H33" s="23"/>
      <c r="I33" s="21"/>
      <c r="J33" s="16"/>
      <c r="K33" s="16"/>
      <c r="L33" s="21"/>
      <c r="M33" s="29"/>
      <c r="N33" s="21">
        <f t="shared" si="6"/>
        <v>43637.874000000003</v>
      </c>
      <c r="O33" s="21">
        <f t="shared" si="7"/>
        <v>43637.874000000018</v>
      </c>
    </row>
    <row r="34" spans="1:15" hidden="1" x14ac:dyDescent="0.15">
      <c r="A34" s="16"/>
      <c r="B34" s="22"/>
      <c r="C34" s="21"/>
      <c r="D34" s="26"/>
      <c r="E34" s="16"/>
      <c r="F34" s="27"/>
      <c r="G34" s="21"/>
      <c r="H34" s="23"/>
      <c r="I34" s="21"/>
      <c r="J34" s="16"/>
      <c r="K34" s="16"/>
      <c r="L34" s="21"/>
      <c r="M34" s="27"/>
      <c r="N34" s="21">
        <f t="shared" si="6"/>
        <v>43637.874000000003</v>
      </c>
      <c r="O34" s="21">
        <f t="shared" si="7"/>
        <v>43637.874000000018</v>
      </c>
    </row>
    <row r="35" spans="1:15" hidden="1" x14ac:dyDescent="0.15">
      <c r="A35" s="16"/>
      <c r="B35" s="22"/>
      <c r="C35" s="21"/>
      <c r="D35" s="23"/>
      <c r="E35" s="16"/>
      <c r="F35" s="25"/>
      <c r="G35" s="21"/>
      <c r="H35" s="23"/>
      <c r="I35" s="21"/>
      <c r="J35" s="16"/>
      <c r="K35" s="16"/>
      <c r="L35" s="21"/>
      <c r="M35" s="27"/>
      <c r="N35" s="21">
        <f t="shared" si="6"/>
        <v>43637.874000000003</v>
      </c>
      <c r="O35" s="21">
        <f t="shared" si="7"/>
        <v>43637.874000000018</v>
      </c>
    </row>
    <row r="36" spans="1:15" hidden="1" x14ac:dyDescent="0.15">
      <c r="A36" s="16"/>
      <c r="B36" s="22"/>
      <c r="C36" s="21"/>
      <c r="D36" s="23"/>
      <c r="E36" s="16"/>
      <c r="F36" s="28"/>
      <c r="G36" s="21"/>
      <c r="H36" s="26"/>
      <c r="I36" s="21"/>
      <c r="J36" s="16"/>
      <c r="K36" s="16"/>
      <c r="L36" s="21"/>
      <c r="M36" s="16"/>
      <c r="N36" s="21">
        <f t="shared" si="6"/>
        <v>43637.874000000003</v>
      </c>
      <c r="O36" s="21">
        <f t="shared" si="7"/>
        <v>43637.874000000018</v>
      </c>
    </row>
    <row r="37" spans="1:15" hidden="1" x14ac:dyDescent="0.15">
      <c r="A37" s="16"/>
      <c r="B37" s="22"/>
      <c r="C37" s="21"/>
      <c r="D37" s="26"/>
      <c r="E37" s="16"/>
      <c r="F37" s="28"/>
      <c r="G37" s="21"/>
      <c r="H37" s="26"/>
      <c r="I37" s="21"/>
      <c r="J37" s="16"/>
      <c r="K37" s="16"/>
      <c r="L37" s="21"/>
      <c r="M37" s="16"/>
      <c r="N37" s="21">
        <f t="shared" si="6"/>
        <v>43637.874000000003</v>
      </c>
      <c r="O37" s="21">
        <f t="shared" si="7"/>
        <v>43637.874000000018</v>
      </c>
    </row>
    <row r="38" spans="1:15" hidden="1" x14ac:dyDescent="0.15">
      <c r="A38" s="16"/>
      <c r="B38" s="22"/>
      <c r="C38" s="21"/>
      <c r="D38" s="23"/>
      <c r="E38" s="16"/>
      <c r="F38" s="28"/>
      <c r="G38" s="21"/>
      <c r="H38" s="23"/>
      <c r="I38" s="21"/>
      <c r="J38" s="27"/>
      <c r="K38" s="16"/>
      <c r="L38" s="21"/>
      <c r="M38" s="16"/>
      <c r="N38" s="21">
        <f t="shared" si="6"/>
        <v>43637.874000000003</v>
      </c>
      <c r="O38" s="21">
        <f t="shared" si="7"/>
        <v>43637.874000000018</v>
      </c>
    </row>
    <row r="39" spans="1:15" hidden="1" x14ac:dyDescent="0.15">
      <c r="A39" s="16"/>
      <c r="B39" s="22"/>
      <c r="C39" s="21"/>
      <c r="D39" s="23"/>
      <c r="E39" s="16"/>
      <c r="F39" s="27"/>
      <c r="G39" s="21"/>
      <c r="H39" s="26"/>
      <c r="I39" s="21"/>
      <c r="J39" s="27"/>
      <c r="K39" s="16"/>
      <c r="L39" s="21"/>
      <c r="M39" s="16"/>
      <c r="N39" s="21">
        <f t="shared" si="6"/>
        <v>43637.874000000003</v>
      </c>
      <c r="O39" s="21">
        <f t="shared" si="7"/>
        <v>43637.874000000018</v>
      </c>
    </row>
    <row r="40" spans="1:15" hidden="1" x14ac:dyDescent="0.15">
      <c r="A40" s="16"/>
      <c r="B40" s="22"/>
      <c r="C40" s="21"/>
      <c r="D40" s="23"/>
      <c r="E40" s="16"/>
      <c r="F40" s="27"/>
      <c r="G40" s="21"/>
      <c r="H40" s="26"/>
      <c r="I40" s="21"/>
      <c r="J40" s="27"/>
      <c r="K40" s="16"/>
      <c r="L40" s="21"/>
      <c r="M40" s="16"/>
      <c r="N40" s="21">
        <f t="shared" si="6"/>
        <v>43637.874000000003</v>
      </c>
      <c r="O40" s="21">
        <f t="shared" si="7"/>
        <v>43637.874000000018</v>
      </c>
    </row>
    <row r="41" spans="1:15" hidden="1" x14ac:dyDescent="0.15">
      <c r="A41" s="16"/>
      <c r="B41" s="22"/>
      <c r="C41" s="21"/>
      <c r="D41" s="23"/>
      <c r="E41" s="16"/>
      <c r="F41" s="27"/>
      <c r="G41" s="21"/>
      <c r="H41" s="26"/>
      <c r="I41" s="21"/>
      <c r="J41" s="16"/>
      <c r="K41" s="16"/>
      <c r="L41" s="21"/>
      <c r="M41" s="16"/>
      <c r="N41" s="21">
        <f t="shared" si="6"/>
        <v>43637.874000000003</v>
      </c>
      <c r="O41" s="21">
        <f t="shared" si="7"/>
        <v>43637.874000000018</v>
      </c>
    </row>
    <row r="42" spans="1:15" hidden="1" x14ac:dyDescent="0.15">
      <c r="A42" s="16"/>
      <c r="B42" s="22"/>
      <c r="C42" s="21"/>
      <c r="D42" s="23"/>
      <c r="E42" s="16"/>
      <c r="F42" s="27"/>
      <c r="G42" s="21"/>
      <c r="H42" s="26"/>
      <c r="I42" s="21"/>
      <c r="J42" s="27"/>
      <c r="K42" s="16"/>
      <c r="L42" s="21"/>
      <c r="M42" s="27"/>
      <c r="N42" s="21">
        <f t="shared" si="6"/>
        <v>43637.874000000003</v>
      </c>
      <c r="O42" s="21">
        <f t="shared" si="7"/>
        <v>43637.874000000018</v>
      </c>
    </row>
    <row r="43" spans="1:15" hidden="1" x14ac:dyDescent="0.15">
      <c r="A43" s="16"/>
      <c r="B43" s="22"/>
      <c r="C43" s="21"/>
      <c r="D43" s="23"/>
      <c r="E43" s="16"/>
      <c r="F43" s="28"/>
      <c r="G43" s="21"/>
      <c r="H43" s="23"/>
      <c r="I43" s="21"/>
      <c r="J43" s="27"/>
      <c r="K43" s="16"/>
      <c r="L43" s="21"/>
      <c r="M43" s="27"/>
      <c r="N43" s="21">
        <f t="shared" si="6"/>
        <v>43637.874000000003</v>
      </c>
      <c r="O43" s="21">
        <f t="shared" si="7"/>
        <v>43637.874000000018</v>
      </c>
    </row>
    <row r="44" spans="1:15" hidden="1" x14ac:dyDescent="0.15">
      <c r="A44" s="16"/>
      <c r="B44" s="22"/>
      <c r="C44" s="21"/>
      <c r="D44" s="23"/>
      <c r="E44" s="16"/>
      <c r="F44" s="28"/>
      <c r="G44" s="21"/>
      <c r="H44" s="23"/>
      <c r="I44" s="21"/>
      <c r="J44" s="27"/>
      <c r="K44" s="16"/>
      <c r="L44" s="21"/>
      <c r="M44" s="27"/>
      <c r="N44" s="21">
        <f t="shared" si="6"/>
        <v>43637.874000000003</v>
      </c>
      <c r="O44" s="21">
        <f t="shared" si="7"/>
        <v>43637.874000000018</v>
      </c>
    </row>
    <row r="45" spans="1:15" hidden="1" x14ac:dyDescent="0.15">
      <c r="A45" s="16"/>
      <c r="B45" s="22"/>
      <c r="C45" s="21"/>
      <c r="D45" s="23"/>
      <c r="E45" s="16"/>
      <c r="F45" s="27"/>
      <c r="G45" s="21"/>
      <c r="H45" s="23"/>
      <c r="I45" s="21"/>
      <c r="J45" s="27"/>
      <c r="K45" s="16"/>
      <c r="L45" s="21"/>
      <c r="M45" s="27"/>
      <c r="N45" s="21">
        <f t="shared" si="6"/>
        <v>43637.874000000003</v>
      </c>
      <c r="O45" s="21">
        <f t="shared" si="7"/>
        <v>43637.874000000018</v>
      </c>
    </row>
    <row r="46" spans="1:15" hidden="1" x14ac:dyDescent="0.15">
      <c r="A46" s="16"/>
      <c r="B46" s="22"/>
      <c r="C46" s="21"/>
      <c r="D46" s="23"/>
      <c r="E46" s="16"/>
      <c r="F46" s="27"/>
      <c r="G46" s="21"/>
      <c r="H46" s="23"/>
      <c r="I46" s="21"/>
      <c r="J46" s="27"/>
      <c r="K46" s="16"/>
      <c r="L46" s="21"/>
      <c r="M46" s="27"/>
      <c r="N46" s="21">
        <f t="shared" si="6"/>
        <v>43637.874000000003</v>
      </c>
      <c r="O46" s="21">
        <f t="shared" si="7"/>
        <v>43637.874000000018</v>
      </c>
    </row>
    <row r="47" spans="1:15" hidden="1" x14ac:dyDescent="0.15">
      <c r="A47" s="16"/>
      <c r="B47" s="16"/>
      <c r="C47" s="21"/>
      <c r="D47" s="26"/>
      <c r="E47" s="16"/>
      <c r="F47" s="25"/>
      <c r="G47" s="21"/>
      <c r="H47" s="26"/>
      <c r="I47" s="21"/>
      <c r="J47" s="25"/>
      <c r="K47" s="16"/>
      <c r="L47" s="21"/>
      <c r="M47" s="25"/>
      <c r="N47" s="21">
        <f t="shared" si="6"/>
        <v>43637.874000000003</v>
      </c>
      <c r="O47" s="21">
        <f t="shared" si="7"/>
        <v>43637.874000000018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6"/>
      <c r="I48" s="21"/>
      <c r="J48" s="16"/>
      <c r="K48" s="16"/>
      <c r="L48" s="21"/>
      <c r="M48" s="25"/>
      <c r="N48" s="21">
        <f t="shared" si="6"/>
        <v>43637.874000000003</v>
      </c>
      <c r="O48" s="21">
        <f t="shared" si="7"/>
        <v>43637.874000000018</v>
      </c>
    </row>
    <row r="49" spans="1:16" hidden="1" x14ac:dyDescent="0.15">
      <c r="A49" s="16"/>
      <c r="B49" s="16"/>
      <c r="C49" s="21"/>
      <c r="D49" s="26"/>
      <c r="E49" s="16"/>
      <c r="F49" s="16"/>
      <c r="G49" s="21"/>
      <c r="H49" s="26"/>
      <c r="I49" s="21"/>
      <c r="J49" s="16"/>
      <c r="K49" s="16"/>
      <c r="L49" s="21"/>
      <c r="M49" s="25"/>
      <c r="N49" s="21">
        <f t="shared" si="6"/>
        <v>43637.874000000003</v>
      </c>
      <c r="O49" s="21">
        <f t="shared" si="7"/>
        <v>43637.874000000018</v>
      </c>
    </row>
    <row r="50" spans="1:16" hidden="1" x14ac:dyDescent="0.15">
      <c r="A50" s="16"/>
      <c r="B50" s="16"/>
      <c r="C50" s="21"/>
      <c r="D50" s="26"/>
      <c r="E50" s="16"/>
      <c r="F50" s="25"/>
      <c r="G50" s="21"/>
      <c r="H50" s="26"/>
      <c r="I50" s="21"/>
      <c r="J50" s="16"/>
      <c r="K50" s="16"/>
      <c r="L50" s="21"/>
      <c r="M50" s="16"/>
      <c r="N50" s="21">
        <f t="shared" si="6"/>
        <v>43637.874000000003</v>
      </c>
      <c r="O50" s="21">
        <f t="shared" si="7"/>
        <v>43637.874000000018</v>
      </c>
    </row>
    <row r="51" spans="1:16" hidden="1" x14ac:dyDescent="0.15">
      <c r="A51" s="16"/>
      <c r="B51" s="16"/>
      <c r="C51" s="21"/>
      <c r="D51" s="26"/>
      <c r="E51" s="16"/>
      <c r="F51" s="25"/>
      <c r="G51" s="21"/>
      <c r="H51" s="26"/>
      <c r="I51" s="21"/>
      <c r="J51" s="16"/>
      <c r="K51" s="16"/>
      <c r="L51" s="21"/>
      <c r="M51" s="16"/>
      <c r="N51" s="21">
        <f t="shared" si="6"/>
        <v>43637.874000000003</v>
      </c>
      <c r="O51" s="21">
        <f t="shared" si="7"/>
        <v>43637.874000000018</v>
      </c>
    </row>
    <row r="52" spans="1:16" hidden="1" x14ac:dyDescent="0.15">
      <c r="A52" s="16"/>
      <c r="B52" s="16"/>
      <c r="C52" s="21"/>
      <c r="D52" s="26"/>
      <c r="E52" s="16"/>
      <c r="F52" s="25"/>
      <c r="G52" s="21"/>
      <c r="H52" s="26"/>
      <c r="I52" s="21"/>
      <c r="J52" s="16"/>
      <c r="K52" s="16"/>
      <c r="L52" s="21"/>
      <c r="M52" s="16"/>
      <c r="N52" s="21">
        <f t="shared" si="6"/>
        <v>43637.874000000003</v>
      </c>
      <c r="O52" s="21">
        <f t="shared" si="7"/>
        <v>43637.874000000018</v>
      </c>
    </row>
    <row r="53" spans="1:16" hidden="1" x14ac:dyDescent="0.15">
      <c r="A53" s="16"/>
      <c r="B53" s="16"/>
      <c r="C53" s="21"/>
      <c r="D53" s="26"/>
      <c r="E53" s="16"/>
      <c r="F53" s="16"/>
      <c r="G53" s="21"/>
      <c r="H53" s="26"/>
      <c r="I53" s="21"/>
      <c r="J53" s="16"/>
      <c r="K53" s="16"/>
      <c r="L53" s="21"/>
      <c r="M53" s="16"/>
      <c r="N53" s="21">
        <f t="shared" si="6"/>
        <v>43637.874000000003</v>
      </c>
      <c r="O53" s="21">
        <f t="shared" si="7"/>
        <v>43637.874000000018</v>
      </c>
    </row>
    <row r="54" spans="1:16" x14ac:dyDescent="0.15">
      <c r="A54" s="30"/>
      <c r="B54" s="30"/>
      <c r="C54" s="21"/>
      <c r="D54" s="31"/>
      <c r="E54" s="30"/>
      <c r="F54" s="30"/>
      <c r="G54" s="21"/>
      <c r="H54" s="31"/>
      <c r="I54" s="21"/>
      <c r="J54" s="30"/>
      <c r="K54" s="30"/>
      <c r="L54" s="21"/>
      <c r="M54" s="30"/>
      <c r="N54" s="21">
        <f t="shared" si="6"/>
        <v>43637.874000000003</v>
      </c>
      <c r="O54" s="21">
        <f t="shared" si="7"/>
        <v>43637.874000000018</v>
      </c>
    </row>
    <row r="55" spans="1:16" x14ac:dyDescent="0.15">
      <c r="A55" s="32"/>
      <c r="B55" s="32"/>
      <c r="C55" s="33">
        <f>SUM(C7:C46)</f>
        <v>17685.557000000015</v>
      </c>
      <c r="D55" s="32"/>
      <c r="E55" s="32"/>
      <c r="F55" s="32"/>
      <c r="G55" s="33">
        <f>SUM(G7:G53)</f>
        <v>92041.816999999995</v>
      </c>
      <c r="H55" s="34"/>
      <c r="I55" s="33">
        <f>SUM(I7:I53)</f>
        <v>35693.089999999997</v>
      </c>
      <c r="J55" s="32"/>
      <c r="K55" s="32"/>
      <c r="L55" s="33">
        <f>SUM(L9:L53)</f>
        <v>30396.410000000003</v>
      </c>
      <c r="M55" s="32"/>
      <c r="N55" s="35"/>
      <c r="O55" s="36">
        <f>C55+G55-I55-L55</f>
        <v>43637.874000000011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/>
      <c r="H56" s="42"/>
      <c r="I56" s="43"/>
      <c r="J56" s="44"/>
      <c r="K56" s="45" t="s">
        <v>44</v>
      </c>
      <c r="L56" s="46">
        <f>+L55+I55</f>
        <v>66089.5</v>
      </c>
      <c r="M56" s="44"/>
      <c r="N56" s="47">
        <f>+N54</f>
        <v>43637.874000000003</v>
      </c>
      <c r="O56" s="48" t="s">
        <v>85</v>
      </c>
    </row>
    <row r="57" spans="1:16" x14ac:dyDescent="0.15">
      <c r="A57" s="49"/>
      <c r="B57" s="51"/>
      <c r="C57" s="51"/>
      <c r="D57" s="51"/>
      <c r="E57" s="39"/>
      <c r="F57" s="40"/>
      <c r="G57" s="41"/>
      <c r="H57" s="42"/>
      <c r="I57" s="43"/>
      <c r="J57" s="46"/>
      <c r="K57" s="44"/>
      <c r="L57" s="46"/>
      <c r="M57" s="44"/>
      <c r="N57" s="47"/>
      <c r="O57" s="48"/>
    </row>
    <row r="58" spans="1:16" x14ac:dyDescent="0.15">
      <c r="A58" s="49" t="s">
        <v>62</v>
      </c>
      <c r="B58" s="51" t="s">
        <v>64</v>
      </c>
      <c r="C58" s="51"/>
      <c r="D58" s="51"/>
      <c r="E58" s="39" t="s">
        <v>45</v>
      </c>
      <c r="F58" s="40">
        <v>83986572.659999996</v>
      </c>
      <c r="G58" s="41" t="s">
        <v>46</v>
      </c>
      <c r="H58" s="42">
        <v>40591</v>
      </c>
      <c r="I58" s="43" t="s">
        <v>47</v>
      </c>
      <c r="J58" s="46">
        <v>1126.1210000000001</v>
      </c>
      <c r="K58" s="44"/>
      <c r="L58" s="46"/>
      <c r="M58" s="44"/>
      <c r="N58" s="47"/>
      <c r="O58" s="48"/>
    </row>
    <row r="59" spans="1:16" ht="11.25" customHeight="1" x14ac:dyDescent="0.15">
      <c r="A59" s="49" t="s">
        <v>33</v>
      </c>
      <c r="B59" s="61" t="s">
        <v>88</v>
      </c>
      <c r="C59" s="51"/>
      <c r="D59" s="51"/>
      <c r="E59" s="39" t="s">
        <v>45</v>
      </c>
      <c r="F59" s="40">
        <v>104072726</v>
      </c>
      <c r="G59" s="41" t="s">
        <v>46</v>
      </c>
      <c r="H59" s="42">
        <v>40602</v>
      </c>
      <c r="I59" s="43" t="s">
        <v>47</v>
      </c>
      <c r="J59" s="46">
        <v>15246.206</v>
      </c>
      <c r="K59" s="44"/>
      <c r="L59" s="46"/>
      <c r="M59" s="44"/>
      <c r="N59" s="47"/>
      <c r="O59" s="48"/>
    </row>
    <row r="60" spans="1:16" x14ac:dyDescent="0.15">
      <c r="A60" s="49" t="s">
        <v>85</v>
      </c>
      <c r="B60" s="61" t="s">
        <v>89</v>
      </c>
      <c r="C60" s="51"/>
      <c r="D60" s="51"/>
      <c r="E60" s="39" t="s">
        <v>45</v>
      </c>
      <c r="F60" s="40">
        <v>84662121.620000005</v>
      </c>
      <c r="G60" s="41" t="s">
        <v>46</v>
      </c>
      <c r="H60" s="42">
        <v>40625</v>
      </c>
      <c r="I60" s="43" t="s">
        <v>47</v>
      </c>
      <c r="J60" s="46">
        <v>14024.083000000001</v>
      </c>
      <c r="K60" s="44"/>
      <c r="L60" s="46"/>
      <c r="M60" s="44"/>
      <c r="N60" s="36" t="s">
        <v>48</v>
      </c>
      <c r="O60" s="53">
        <f>SUM(N56:N59)</f>
        <v>43637.874000000003</v>
      </c>
    </row>
    <row r="61" spans="1:16" ht="12" thickBot="1" x14ac:dyDescent="0.2">
      <c r="A61" s="49"/>
      <c r="B61" s="208"/>
      <c r="C61" s="208"/>
      <c r="D61" s="208"/>
      <c r="E61" s="39"/>
      <c r="F61" s="40"/>
      <c r="G61" s="41"/>
      <c r="H61" s="42"/>
      <c r="I61" s="9"/>
      <c r="J61" s="62">
        <f>SUM(J58:J60)</f>
        <v>30396.410000000003</v>
      </c>
      <c r="K61" s="44"/>
      <c r="L61" s="46"/>
      <c r="M61" s="44"/>
      <c r="N61" s="46"/>
      <c r="O61" s="46">
        <f>+O55-O60</f>
        <v>0</v>
      </c>
    </row>
    <row r="62" spans="1:16" ht="12" thickTop="1" x14ac:dyDescent="0.15">
      <c r="A62" s="49"/>
      <c r="B62" s="51"/>
      <c r="C62" s="51"/>
      <c r="D62" s="51"/>
      <c r="E62" s="39"/>
      <c r="F62" s="40"/>
      <c r="G62" s="41"/>
      <c r="H62" s="42"/>
      <c r="I62" s="9"/>
      <c r="J62" s="52"/>
      <c r="K62" s="44"/>
      <c r="L62" s="46"/>
      <c r="M62" s="44"/>
      <c r="N62" s="46"/>
      <c r="O62" s="46"/>
    </row>
    <row r="63" spans="1:16" x14ac:dyDescent="0.15">
      <c r="A63" s="38" t="s">
        <v>49</v>
      </c>
      <c r="B63" s="51" t="s">
        <v>8</v>
      </c>
      <c r="C63" s="54" t="s">
        <v>87</v>
      </c>
      <c r="D63" s="61" t="s">
        <v>51</v>
      </c>
      <c r="E63" s="39" t="s">
        <v>52</v>
      </c>
      <c r="F63" s="40" t="s">
        <v>15</v>
      </c>
      <c r="H63" s="41"/>
      <c r="I63" s="43"/>
      <c r="J63" s="46"/>
      <c r="K63" s="44"/>
      <c r="L63" s="46"/>
      <c r="M63" s="44"/>
      <c r="N63" s="55"/>
      <c r="O63" s="56"/>
    </row>
    <row r="64" spans="1:16" x14ac:dyDescent="0.15">
      <c r="A64" s="49" t="s">
        <v>62</v>
      </c>
      <c r="B64" s="46">
        <v>1126</v>
      </c>
      <c r="C64" s="57">
        <v>22.8477</v>
      </c>
      <c r="D64" s="58">
        <f>+(B64*C64)*0.01</f>
        <v>257.26510200000001</v>
      </c>
      <c r="E64" s="58">
        <f>+D64*0.1</f>
        <v>25.726510200000003</v>
      </c>
      <c r="F64" s="59">
        <f>+D64+E64</f>
        <v>282.99161220000002</v>
      </c>
      <c r="H64" s="9"/>
      <c r="I64" s="9"/>
      <c r="J64" s="6"/>
      <c r="K64" s="60"/>
      <c r="L64" s="9"/>
    </row>
    <row r="65" spans="1:8" x14ac:dyDescent="0.15">
      <c r="A65" s="49" t="s">
        <v>33</v>
      </c>
      <c r="B65" s="46">
        <v>15246</v>
      </c>
      <c r="C65" s="57">
        <v>23.273099999999999</v>
      </c>
      <c r="D65" s="58">
        <f t="shared" ref="D65:D66" si="8">+(B65*C65)*0.01</f>
        <v>3548.2168259999999</v>
      </c>
      <c r="E65" s="58">
        <f t="shared" ref="E65:E66" si="9">+D65*0.1</f>
        <v>354.82168260000003</v>
      </c>
      <c r="F65" s="59">
        <f t="shared" ref="F65:F66" si="10">+D65+E65</f>
        <v>3903.0385085999997</v>
      </c>
      <c r="H65" s="3"/>
    </row>
    <row r="66" spans="1:8" x14ac:dyDescent="0.15">
      <c r="A66" s="49" t="s">
        <v>85</v>
      </c>
      <c r="B66" s="46">
        <v>14024</v>
      </c>
      <c r="C66" s="57">
        <v>25.428999999999998</v>
      </c>
      <c r="D66" s="58">
        <f t="shared" si="8"/>
        <v>3566.1629599999997</v>
      </c>
      <c r="E66" s="58">
        <f t="shared" si="9"/>
        <v>356.61629599999998</v>
      </c>
      <c r="F66" s="59">
        <f t="shared" si="10"/>
        <v>3922.7792559999998</v>
      </c>
      <c r="H66" s="3"/>
    </row>
    <row r="67" spans="1:8" ht="12" thickBot="1" x14ac:dyDescent="0.2">
      <c r="B67" s="63">
        <f>SUM(B64:B66)</f>
        <v>30396</v>
      </c>
      <c r="D67" s="64">
        <f>SUM(D64:D66)</f>
        <v>7371.6448879999989</v>
      </c>
      <c r="E67" s="64">
        <f t="shared" ref="E67:F67" si="11">SUM(E64:E66)</f>
        <v>737.16448880000007</v>
      </c>
      <c r="F67" s="64">
        <f t="shared" si="11"/>
        <v>8108.8093767999999</v>
      </c>
      <c r="H67" s="3"/>
    </row>
    <row r="68" spans="1:8" ht="12" thickTop="1" x14ac:dyDescent="0.15"/>
    <row r="69" spans="1:8" x14ac:dyDescent="0.15">
      <c r="D69" s="66"/>
    </row>
    <row r="70" spans="1:8" x14ac:dyDescent="0.15">
      <c r="D70" s="67"/>
    </row>
    <row r="71" spans="1:8" x14ac:dyDescent="0.15">
      <c r="C71" s="57"/>
      <c r="D71" s="66"/>
    </row>
  </sheetData>
  <mergeCells count="8">
    <mergeCell ref="B56:D56"/>
    <mergeCell ref="B61:D61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zoomScale="115" zoomScaleNormal="115" workbookViewId="0">
      <pane ySplit="6" topLeftCell="A7" activePane="bottomLeft" state="frozen"/>
      <selection pane="bottomLeft" activeCell="M56" sqref="M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1431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1391</v>
      </c>
      <c r="B7" s="17"/>
      <c r="C7" s="18">
        <v>33033.19230000017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33033.19230000017</v>
      </c>
      <c r="O7" s="18">
        <f>+C55</f>
        <v>251469.87230000016</v>
      </c>
    </row>
    <row r="8" spans="1:15" ht="12" x14ac:dyDescent="0.2">
      <c r="A8" s="16" t="s">
        <v>1392</v>
      </c>
      <c r="B8" s="22"/>
      <c r="C8" s="21">
        <v>218436.68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33033.19230000017</v>
      </c>
      <c r="O8" s="21">
        <f t="shared" ref="O8:O11" si="0">O7+G8-I8-L8</f>
        <v>251469.87230000016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11" si="1">+N8-I9-L9</f>
        <v>33033.19230000017</v>
      </c>
      <c r="O9" s="21">
        <f t="shared" si="0"/>
        <v>251469.87230000016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 t="s">
        <v>1397</v>
      </c>
      <c r="I10" s="21">
        <v>10025.866</v>
      </c>
      <c r="J10" s="16" t="s">
        <v>1391</v>
      </c>
      <c r="K10" s="16">
        <v>5800361774</v>
      </c>
      <c r="L10" s="21">
        <v>7920.8289999999997</v>
      </c>
      <c r="M10" s="16" t="s">
        <v>1391</v>
      </c>
      <c r="N10" s="21">
        <f t="shared" si="1"/>
        <v>15086.497300000168</v>
      </c>
      <c r="O10" s="21">
        <f t="shared" si="0"/>
        <v>233523.17730000016</v>
      </c>
    </row>
    <row r="11" spans="1:15" ht="12" x14ac:dyDescent="0.2">
      <c r="A11" s="16"/>
      <c r="B11" s="22"/>
      <c r="C11" s="21"/>
      <c r="D11" s="137" t="s">
        <v>1398</v>
      </c>
      <c r="E11" s="16" t="s">
        <v>32</v>
      </c>
      <c r="F11" s="25" t="s">
        <v>1432</v>
      </c>
      <c r="G11" s="21">
        <v>87759.468999999997</v>
      </c>
      <c r="H11" s="137" t="s">
        <v>1398</v>
      </c>
      <c r="I11" s="21">
        <v>14282.800999999999</v>
      </c>
      <c r="J11" s="16" t="s">
        <v>1391</v>
      </c>
      <c r="K11" s="16">
        <v>5800361774</v>
      </c>
      <c r="L11" s="21">
        <v>803.69630000016878</v>
      </c>
      <c r="M11" s="16" t="s">
        <v>1391</v>
      </c>
      <c r="N11" s="21">
        <f t="shared" si="1"/>
        <v>0</v>
      </c>
      <c r="O11" s="21">
        <f t="shared" si="0"/>
        <v>306196.14899999998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1398</v>
      </c>
      <c r="I12" s="21"/>
      <c r="J12" s="16"/>
      <c r="K12" s="16">
        <v>5800361774</v>
      </c>
      <c r="L12" s="21">
        <v>6316.9566999998297</v>
      </c>
      <c r="M12" s="16" t="s">
        <v>1392</v>
      </c>
      <c r="N12" s="21">
        <f>C8+N11-I12-L12</f>
        <v>212119.72330000016</v>
      </c>
      <c r="O12" s="21">
        <f t="shared" ref="O12:O54" si="2">O11+G12-I12-L12</f>
        <v>299879.19230000017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1399</v>
      </c>
      <c r="I13" s="21">
        <v>11293.107</v>
      </c>
      <c r="J13" s="16" t="s">
        <v>1392</v>
      </c>
      <c r="K13" s="16">
        <v>5800361774</v>
      </c>
      <c r="L13" s="21">
        <v>5658.3040000000001</v>
      </c>
      <c r="M13" s="16" t="s">
        <v>1392</v>
      </c>
      <c r="N13" s="21">
        <f t="shared" ref="N13:N54" si="3">+N12-I13-L13</f>
        <v>195168.31230000017</v>
      </c>
      <c r="O13" s="21">
        <f t="shared" si="2"/>
        <v>282927.78130000015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1420</v>
      </c>
      <c r="I14" s="21">
        <v>16588.603999999999</v>
      </c>
      <c r="J14" s="16" t="s">
        <v>1392</v>
      </c>
      <c r="K14" s="16"/>
      <c r="L14" s="21"/>
      <c r="M14" s="16"/>
      <c r="N14" s="21">
        <f t="shared" si="3"/>
        <v>178579.70830000017</v>
      </c>
      <c r="O14" s="21">
        <f t="shared" si="2"/>
        <v>266339.17730000016</v>
      </c>
    </row>
    <row r="15" spans="1:15" ht="12" x14ac:dyDescent="0.2">
      <c r="A15" s="16"/>
      <c r="B15" s="22"/>
      <c r="C15" s="21"/>
      <c r="D15" s="137" t="s">
        <v>1400</v>
      </c>
      <c r="E15" s="16" t="s">
        <v>32</v>
      </c>
      <c r="F15" s="25" t="s">
        <v>1432</v>
      </c>
      <c r="G15" s="21">
        <v>43933.612999999998</v>
      </c>
      <c r="H15" s="137" t="s">
        <v>1400</v>
      </c>
      <c r="I15" s="21">
        <v>13653.823999999999</v>
      </c>
      <c r="J15" s="16" t="s">
        <v>1392</v>
      </c>
      <c r="K15" s="16">
        <v>5800361774</v>
      </c>
      <c r="L15" s="21">
        <v>8702.0519999999997</v>
      </c>
      <c r="M15" s="16" t="s">
        <v>1392</v>
      </c>
      <c r="N15" s="21">
        <f t="shared" si="3"/>
        <v>156223.83230000018</v>
      </c>
      <c r="O15" s="21">
        <f t="shared" si="2"/>
        <v>287916.91430000012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1421</v>
      </c>
      <c r="I16" s="21">
        <v>13981.163999999999</v>
      </c>
      <c r="J16" s="16" t="s">
        <v>1392</v>
      </c>
      <c r="K16" s="16"/>
      <c r="L16" s="21"/>
      <c r="M16" s="25"/>
      <c r="N16" s="21">
        <f t="shared" si="3"/>
        <v>142242.66830000019</v>
      </c>
      <c r="O16" s="21">
        <f t="shared" si="2"/>
        <v>273935.75030000013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1401</v>
      </c>
      <c r="I17" s="21">
        <v>13490.526999999998</v>
      </c>
      <c r="J17" s="16" t="s">
        <v>1392</v>
      </c>
      <c r="K17" s="16">
        <v>5800361774</v>
      </c>
      <c r="L17" s="21">
        <v>6927.19</v>
      </c>
      <c r="M17" s="16" t="s">
        <v>1392</v>
      </c>
      <c r="N17" s="21">
        <f t="shared" si="3"/>
        <v>121824.95130000019</v>
      </c>
      <c r="O17" s="21">
        <f t="shared" si="2"/>
        <v>253518.03330000013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1402</v>
      </c>
      <c r="I18" s="21">
        <v>9557.7890000000007</v>
      </c>
      <c r="J18" s="16" t="s">
        <v>1392</v>
      </c>
      <c r="K18" s="16">
        <v>5800361774</v>
      </c>
      <c r="L18" s="21">
        <v>8029.1409999999996</v>
      </c>
      <c r="M18" s="16" t="s">
        <v>1392</v>
      </c>
      <c r="N18" s="21">
        <f t="shared" si="3"/>
        <v>104238.02130000018</v>
      </c>
      <c r="O18" s="21">
        <f t="shared" si="2"/>
        <v>235931.10330000013</v>
      </c>
    </row>
    <row r="19" spans="1:15" ht="12" x14ac:dyDescent="0.2">
      <c r="A19" s="16"/>
      <c r="B19" s="22"/>
      <c r="C19" s="21"/>
      <c r="D19" s="137" t="s">
        <v>1403</v>
      </c>
      <c r="E19" s="16" t="s">
        <v>32</v>
      </c>
      <c r="F19" s="25" t="s">
        <v>1433</v>
      </c>
      <c r="G19" s="21">
        <v>43850.232000000004</v>
      </c>
      <c r="H19" s="137" t="s">
        <v>1403</v>
      </c>
      <c r="I19" s="21">
        <v>16013.811000000002</v>
      </c>
      <c r="J19" s="16" t="s">
        <v>1392</v>
      </c>
      <c r="K19" s="16">
        <v>5800361774</v>
      </c>
      <c r="L19" s="21">
        <v>7283.7380000000003</v>
      </c>
      <c r="M19" s="16" t="s">
        <v>1392</v>
      </c>
      <c r="N19" s="21">
        <f t="shared" si="3"/>
        <v>80940.472300000183</v>
      </c>
      <c r="O19" s="21">
        <f t="shared" si="2"/>
        <v>256483.78630000015</v>
      </c>
    </row>
    <row r="20" spans="1:15" ht="12" x14ac:dyDescent="0.2">
      <c r="A20" s="16"/>
      <c r="B20" s="22"/>
      <c r="C20" s="21"/>
      <c r="D20" s="137" t="s">
        <v>1404</v>
      </c>
      <c r="E20" s="16" t="s">
        <v>32</v>
      </c>
      <c r="F20" s="25" t="s">
        <v>1433</v>
      </c>
      <c r="G20" s="21">
        <v>85759.604999999996</v>
      </c>
      <c r="H20" s="137" t="s">
        <v>1404</v>
      </c>
      <c r="I20" s="21">
        <v>11827.364</v>
      </c>
      <c r="J20" s="16" t="s">
        <v>1392</v>
      </c>
      <c r="K20" s="16">
        <v>5800361774</v>
      </c>
      <c r="L20" s="21">
        <v>6896.3</v>
      </c>
      <c r="M20" s="16" t="s">
        <v>1392</v>
      </c>
      <c r="N20" s="21">
        <f t="shared" si="3"/>
        <v>62216.808300000179</v>
      </c>
      <c r="O20" s="21">
        <f t="shared" si="2"/>
        <v>323519.72730000014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1422</v>
      </c>
      <c r="I21" s="21">
        <v>23015.060000000005</v>
      </c>
      <c r="J21" s="16" t="s">
        <v>1392</v>
      </c>
      <c r="K21" s="16"/>
      <c r="L21" s="21"/>
      <c r="M21" s="16"/>
      <c r="N21" s="21">
        <f t="shared" si="3"/>
        <v>39201.748300000174</v>
      </c>
      <c r="O21" s="21">
        <f t="shared" si="2"/>
        <v>300504.66730000015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1405</v>
      </c>
      <c r="I22" s="21">
        <v>11825.436</v>
      </c>
      <c r="J22" s="16" t="s">
        <v>1392</v>
      </c>
      <c r="K22" s="16">
        <v>5800361774</v>
      </c>
      <c r="L22" s="21">
        <v>8405.4969999999994</v>
      </c>
      <c r="M22" s="16" t="s">
        <v>1392</v>
      </c>
      <c r="N22" s="21">
        <f t="shared" si="3"/>
        <v>18970.815300000173</v>
      </c>
      <c r="O22" s="21">
        <f t="shared" si="2"/>
        <v>280273.73430000019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1423</v>
      </c>
      <c r="I23" s="21">
        <v>15011.969000000001</v>
      </c>
      <c r="J23" s="16" t="s">
        <v>1392</v>
      </c>
      <c r="K23" s="16"/>
      <c r="L23" s="21"/>
      <c r="M23" s="16"/>
      <c r="N23" s="21">
        <f t="shared" si="3"/>
        <v>3958.8463000001721</v>
      </c>
      <c r="O23" s="21">
        <f t="shared" si="2"/>
        <v>265261.7653000002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1406</v>
      </c>
      <c r="I24" s="21">
        <v>3958.8463000001721</v>
      </c>
      <c r="J24" s="16" t="s">
        <v>1392</v>
      </c>
      <c r="K24" s="16"/>
      <c r="L24" s="21"/>
      <c r="M24" s="16"/>
      <c r="N24" s="21">
        <f t="shared" si="3"/>
        <v>0</v>
      </c>
      <c r="O24" s="21">
        <f t="shared" si="2"/>
        <v>261302.91900000002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1406</v>
      </c>
      <c r="I25" s="21">
        <v>8413.7916999998306</v>
      </c>
      <c r="J25" s="25" t="s">
        <v>1432</v>
      </c>
      <c r="K25" s="16">
        <v>5800361774</v>
      </c>
      <c r="L25" s="21">
        <v>6562.6689999999999</v>
      </c>
      <c r="M25" s="25" t="s">
        <v>1432</v>
      </c>
      <c r="N25" s="21">
        <f>G11+G15+N24-I25-L25</f>
        <v>116716.62130000017</v>
      </c>
      <c r="O25" s="21">
        <f t="shared" si="2"/>
        <v>246326.4583000002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1407</v>
      </c>
      <c r="I26" s="21">
        <v>7022.8389999999999</v>
      </c>
      <c r="J26" s="25" t="s">
        <v>1432</v>
      </c>
      <c r="K26" s="16">
        <v>5800361774</v>
      </c>
      <c r="L26" s="21">
        <v>7217.1949999999997</v>
      </c>
      <c r="M26" s="25" t="s">
        <v>1432</v>
      </c>
      <c r="N26" s="21">
        <f t="shared" si="3"/>
        <v>102476.58730000016</v>
      </c>
      <c r="O26" s="21">
        <f t="shared" si="2"/>
        <v>232086.42430000019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1408</v>
      </c>
      <c r="I27" s="21">
        <v>11879.585999999999</v>
      </c>
      <c r="J27" s="25" t="s">
        <v>1432</v>
      </c>
      <c r="K27" s="16">
        <v>5800361774</v>
      </c>
      <c r="L27" s="21">
        <v>9030</v>
      </c>
      <c r="M27" s="25" t="s">
        <v>1432</v>
      </c>
      <c r="N27" s="21">
        <f t="shared" si="3"/>
        <v>81567.001300000164</v>
      </c>
      <c r="O27" s="21">
        <f t="shared" si="2"/>
        <v>211176.83830000018</v>
      </c>
    </row>
    <row r="28" spans="1:15" ht="12" x14ac:dyDescent="0.2">
      <c r="A28" s="16"/>
      <c r="B28" s="22"/>
      <c r="C28" s="21"/>
      <c r="D28" s="137" t="s">
        <v>1409</v>
      </c>
      <c r="E28" s="16" t="s">
        <v>32</v>
      </c>
      <c r="F28" s="25" t="s">
        <v>1433</v>
      </c>
      <c r="G28" s="21">
        <v>85837.342000000004</v>
      </c>
      <c r="H28" s="137" t="s">
        <v>1409</v>
      </c>
      <c r="I28" s="21">
        <v>10592.288</v>
      </c>
      <c r="J28" s="25" t="s">
        <v>1432</v>
      </c>
      <c r="K28" s="16">
        <v>5800361774</v>
      </c>
      <c r="L28" s="21">
        <v>6454.27</v>
      </c>
      <c r="M28" s="25" t="s">
        <v>1432</v>
      </c>
      <c r="N28" s="21">
        <f t="shared" si="3"/>
        <v>64520.443300000159</v>
      </c>
      <c r="O28" s="21">
        <f t="shared" si="2"/>
        <v>279967.62230000016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1424</v>
      </c>
      <c r="I29" s="21">
        <v>17518.351999999999</v>
      </c>
      <c r="J29" s="25" t="s">
        <v>1432</v>
      </c>
      <c r="K29" s="16"/>
      <c r="L29" s="21"/>
      <c r="M29" s="16"/>
      <c r="N29" s="21">
        <f t="shared" si="3"/>
        <v>47002.09130000016</v>
      </c>
      <c r="O29" s="21">
        <f t="shared" si="2"/>
        <v>262449.27030000015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1410</v>
      </c>
      <c r="I30" s="21">
        <v>1572.8989999999999</v>
      </c>
      <c r="J30" s="25" t="s">
        <v>1432</v>
      </c>
      <c r="K30" s="16">
        <v>5800361774</v>
      </c>
      <c r="L30" s="21">
        <v>7741.6450000000004</v>
      </c>
      <c r="M30" s="25" t="s">
        <v>1432</v>
      </c>
      <c r="N30" s="21">
        <f t="shared" si="3"/>
        <v>37687.547300000166</v>
      </c>
      <c r="O30" s="21">
        <f t="shared" si="2"/>
        <v>253134.72630000015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1426</v>
      </c>
      <c r="I31" s="21">
        <v>21018.302</v>
      </c>
      <c r="J31" s="25" t="s">
        <v>1432</v>
      </c>
      <c r="K31" s="16"/>
      <c r="L31" s="21"/>
      <c r="M31" s="16"/>
      <c r="N31" s="21">
        <f t="shared" si="3"/>
        <v>16669.245300000166</v>
      </c>
      <c r="O31" s="21">
        <f t="shared" si="2"/>
        <v>232116.42430000016</v>
      </c>
    </row>
    <row r="32" spans="1:15" ht="12" x14ac:dyDescent="0.2">
      <c r="A32" s="16"/>
      <c r="B32" s="22"/>
      <c r="C32" s="21"/>
      <c r="D32" s="137" t="s">
        <v>1411</v>
      </c>
      <c r="E32" s="16" t="s">
        <v>32</v>
      </c>
      <c r="F32" s="25" t="s">
        <v>1434</v>
      </c>
      <c r="G32" s="21">
        <v>87905.573999999993</v>
      </c>
      <c r="H32" s="137" t="s">
        <v>1411</v>
      </c>
      <c r="I32" s="21">
        <v>16669.245300000166</v>
      </c>
      <c r="J32" s="25" t="s">
        <v>1432</v>
      </c>
      <c r="K32" s="16"/>
      <c r="L32" s="21"/>
      <c r="M32" s="16"/>
      <c r="N32" s="21">
        <f t="shared" si="3"/>
        <v>0</v>
      </c>
      <c r="O32" s="21">
        <f t="shared" si="2"/>
        <v>303352.75299999997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1411</v>
      </c>
      <c r="I33" s="21">
        <v>2269.7616999998299</v>
      </c>
      <c r="J33" s="25" t="s">
        <v>1433</v>
      </c>
      <c r="K33" s="16">
        <v>5800361774</v>
      </c>
      <c r="L33" s="21">
        <v>7883.5959999999995</v>
      </c>
      <c r="M33" s="16" t="s">
        <v>1433</v>
      </c>
      <c r="N33" s="21">
        <f>G19+G20+G28+N32-I33-L33</f>
        <v>205293.82130000019</v>
      </c>
      <c r="O33" s="21">
        <f t="shared" si="2"/>
        <v>293199.39530000009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1412</v>
      </c>
      <c r="I34" s="21">
        <v>6034.3329999999996</v>
      </c>
      <c r="J34" s="25" t="s">
        <v>1433</v>
      </c>
      <c r="K34" s="16">
        <v>5800361774</v>
      </c>
      <c r="L34" s="21">
        <v>7580.2110000000002</v>
      </c>
      <c r="M34" s="25" t="s">
        <v>1433</v>
      </c>
      <c r="N34" s="21">
        <f t="shared" si="3"/>
        <v>191679.27730000016</v>
      </c>
      <c r="O34" s="21">
        <f t="shared" si="2"/>
        <v>279584.8513000001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1413</v>
      </c>
      <c r="I35" s="21">
        <v>13335.111000000001</v>
      </c>
      <c r="J35" s="25" t="s">
        <v>1433</v>
      </c>
      <c r="K35" s="16">
        <v>5800361774</v>
      </c>
      <c r="L35" s="21">
        <v>7719.3810000000003</v>
      </c>
      <c r="M35" s="25" t="s">
        <v>1433</v>
      </c>
      <c r="N35" s="21">
        <f t="shared" si="3"/>
        <v>170624.78530000016</v>
      </c>
      <c r="O35" s="21">
        <f t="shared" si="2"/>
        <v>258530.35930000013</v>
      </c>
    </row>
    <row r="36" spans="1:15" ht="12" x14ac:dyDescent="0.2">
      <c r="A36" s="16"/>
      <c r="B36" s="22"/>
      <c r="C36" s="21"/>
      <c r="D36" s="137" t="s">
        <v>1414</v>
      </c>
      <c r="E36" s="16" t="s">
        <v>32</v>
      </c>
      <c r="F36" s="25" t="s">
        <v>1434</v>
      </c>
      <c r="G36" s="21">
        <v>43959.343999999997</v>
      </c>
      <c r="H36" s="137" t="s">
        <v>1414</v>
      </c>
      <c r="I36" s="21">
        <v>6050.8530000000001</v>
      </c>
      <c r="J36" s="25" t="s">
        <v>1433</v>
      </c>
      <c r="K36" s="16">
        <v>5800361774</v>
      </c>
      <c r="L36" s="21">
        <v>5884.8459999999995</v>
      </c>
      <c r="M36" s="25" t="s">
        <v>1433</v>
      </c>
      <c r="N36" s="21">
        <f t="shared" si="3"/>
        <v>158689.08630000017</v>
      </c>
      <c r="O36" s="21">
        <f t="shared" si="2"/>
        <v>290554.00430000009</v>
      </c>
    </row>
    <row r="37" spans="1:15" ht="12" x14ac:dyDescent="0.2">
      <c r="A37" s="16"/>
      <c r="B37" s="22"/>
      <c r="C37" s="21"/>
      <c r="D37" s="137" t="s">
        <v>1427</v>
      </c>
      <c r="E37" s="16" t="s">
        <v>32</v>
      </c>
      <c r="F37" s="25" t="s">
        <v>1436</v>
      </c>
      <c r="G37" s="21">
        <v>43951.218999999997</v>
      </c>
      <c r="H37" s="137" t="s">
        <v>1427</v>
      </c>
      <c r="I37" s="21">
        <v>12230.225999999999</v>
      </c>
      <c r="J37" s="25" t="s">
        <v>1433</v>
      </c>
      <c r="K37" s="16"/>
      <c r="L37" s="21"/>
      <c r="M37" s="25"/>
      <c r="N37" s="21">
        <f t="shared" si="3"/>
        <v>146458.86030000017</v>
      </c>
      <c r="O37" s="21">
        <f t="shared" si="2"/>
        <v>322274.99730000005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1415</v>
      </c>
      <c r="I38" s="21">
        <v>4745.3910000000005</v>
      </c>
      <c r="J38" s="25" t="s">
        <v>1433</v>
      </c>
      <c r="K38" s="16">
        <v>5800361774</v>
      </c>
      <c r="L38" s="21">
        <v>7753.6660000000002</v>
      </c>
      <c r="M38" s="25" t="s">
        <v>1433</v>
      </c>
      <c r="N38" s="21">
        <f t="shared" si="3"/>
        <v>133959.80330000017</v>
      </c>
      <c r="O38" s="21">
        <f t="shared" si="2"/>
        <v>309775.94030000002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1428</v>
      </c>
      <c r="I39" s="21">
        <v>11905.499</v>
      </c>
      <c r="J39" s="25" t="s">
        <v>1433</v>
      </c>
      <c r="K39" s="16"/>
      <c r="L39" s="21"/>
      <c r="M39" s="25"/>
      <c r="N39" s="21">
        <f t="shared" si="3"/>
        <v>122054.30430000018</v>
      </c>
      <c r="O39" s="21">
        <f t="shared" si="2"/>
        <v>297870.44130000001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1416</v>
      </c>
      <c r="I40" s="21">
        <v>12749.224</v>
      </c>
      <c r="J40" s="25" t="s">
        <v>1433</v>
      </c>
      <c r="K40" s="16">
        <v>5800361774</v>
      </c>
      <c r="L40" s="21">
        <v>8204.1720000000005</v>
      </c>
      <c r="M40" s="25" t="s">
        <v>1433</v>
      </c>
      <c r="N40" s="21">
        <f t="shared" si="3"/>
        <v>101100.90830000017</v>
      </c>
      <c r="O40" s="21">
        <f t="shared" si="2"/>
        <v>276917.0453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1417</v>
      </c>
      <c r="I41" s="21">
        <v>11660.325000000001</v>
      </c>
      <c r="J41" s="25" t="s">
        <v>1433</v>
      </c>
      <c r="K41" s="16">
        <v>5800361774</v>
      </c>
      <c r="L41" s="21">
        <v>5543.5590000000002</v>
      </c>
      <c r="M41" s="25" t="s">
        <v>1433</v>
      </c>
      <c r="N41" s="21">
        <f t="shared" si="3"/>
        <v>83897.024300000179</v>
      </c>
      <c r="O41" s="21">
        <f t="shared" si="2"/>
        <v>259713.16129999998</v>
      </c>
    </row>
    <row r="42" spans="1:15" ht="12" x14ac:dyDescent="0.2">
      <c r="A42" s="16"/>
      <c r="B42" s="22"/>
      <c r="C42" s="21"/>
      <c r="D42" s="137" t="s">
        <v>1418</v>
      </c>
      <c r="E42" s="16" t="s">
        <v>32</v>
      </c>
      <c r="F42" s="25" t="s">
        <v>1435</v>
      </c>
      <c r="G42" s="21">
        <v>42872.572</v>
      </c>
      <c r="H42" s="137" t="s">
        <v>1418</v>
      </c>
      <c r="I42" s="21">
        <v>12013.186</v>
      </c>
      <c r="J42" s="25" t="s">
        <v>1433</v>
      </c>
      <c r="K42" s="16">
        <v>5800361774</v>
      </c>
      <c r="L42" s="21">
        <v>7609.1840000000002</v>
      </c>
      <c r="M42" s="25" t="s">
        <v>1433</v>
      </c>
      <c r="N42" s="21">
        <f t="shared" si="3"/>
        <v>64274.654300000177</v>
      </c>
      <c r="O42" s="21">
        <f t="shared" si="2"/>
        <v>282963.36329999997</v>
      </c>
    </row>
    <row r="43" spans="1:15" ht="12" hidden="1" x14ac:dyDescent="0.2">
      <c r="A43" s="16"/>
      <c r="B43" s="22"/>
      <c r="C43" s="21"/>
      <c r="D43" s="137"/>
      <c r="E43" s="16"/>
      <c r="F43" s="25"/>
      <c r="G43" s="21"/>
      <c r="H43" s="137"/>
      <c r="I43" s="21"/>
      <c r="J43" s="25"/>
      <c r="K43" s="16"/>
      <c r="L43" s="21"/>
      <c r="M43" s="25"/>
      <c r="N43" s="21">
        <f t="shared" si="3"/>
        <v>64274.654300000177</v>
      </c>
      <c r="O43" s="21">
        <f t="shared" si="2"/>
        <v>282963.36329999997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3"/>
        <v>64274.654300000177</v>
      </c>
      <c r="O44" s="21">
        <f t="shared" si="2"/>
        <v>282963.36329999997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25"/>
      <c r="N45" s="21">
        <f t="shared" si="3"/>
        <v>64274.654300000177</v>
      </c>
      <c r="O45" s="21">
        <f t="shared" si="2"/>
        <v>282963.36329999997</v>
      </c>
    </row>
    <row r="46" spans="1:15" ht="12" hidden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25"/>
      <c r="K46" s="16"/>
      <c r="L46" s="21"/>
      <c r="M46" s="25"/>
      <c r="N46" s="21">
        <f t="shared" si="3"/>
        <v>64274.654300000177</v>
      </c>
      <c r="O46" s="21">
        <f t="shared" si="2"/>
        <v>282963.36329999997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3"/>
        <v>64274.654300000177</v>
      </c>
      <c r="O47" s="21">
        <f t="shared" si="2"/>
        <v>282963.36329999997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3"/>
        <v>64274.654300000177</v>
      </c>
      <c r="O48" s="21">
        <f t="shared" si="2"/>
        <v>282963.36329999997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3"/>
        <v>64274.654300000177</v>
      </c>
      <c r="O49" s="21">
        <f t="shared" si="2"/>
        <v>282963.36329999997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3"/>
        <v>64274.654300000177</v>
      </c>
      <c r="O50" s="21">
        <f t="shared" si="2"/>
        <v>282963.36329999997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3"/>
        <v>64274.654300000177</v>
      </c>
      <c r="O51" s="21">
        <f t="shared" si="2"/>
        <v>282963.36329999997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3"/>
        <v>64274.654300000177</v>
      </c>
      <c r="O52" s="21">
        <f t="shared" si="2"/>
        <v>282963.36329999997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3"/>
        <v>64274.654300000177</v>
      </c>
      <c r="O53" s="21">
        <f t="shared" si="2"/>
        <v>282963.36329999997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3"/>
        <v>64274.654300000177</v>
      </c>
      <c r="O54" s="21">
        <f t="shared" si="2"/>
        <v>282963.36329999997</v>
      </c>
    </row>
    <row r="55" spans="1:16" x14ac:dyDescent="0.15">
      <c r="A55" s="32"/>
      <c r="B55" s="32"/>
      <c r="C55" s="33">
        <f>SUM(C7:C47)</f>
        <v>251469.87230000016</v>
      </c>
      <c r="D55" s="32"/>
      <c r="E55" s="32"/>
      <c r="F55" s="32"/>
      <c r="G55" s="33">
        <f>SUM(G7:G53)</f>
        <v>565828.97</v>
      </c>
      <c r="H55" s="34"/>
      <c r="I55" s="33">
        <f>SUM(I7:I53)</f>
        <v>372207.38100000005</v>
      </c>
      <c r="J55" s="32"/>
      <c r="K55" s="32"/>
      <c r="L55" s="33">
        <f>SUM(L9:L53)</f>
        <v>162128.098</v>
      </c>
      <c r="M55" s="32"/>
      <c r="N55" s="35"/>
      <c r="O55" s="36">
        <f>C55+G55-I55-L55</f>
        <v>282963.36330000008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+G55-'[1]รับ 0915'!$D$15</f>
        <v>0</v>
      </c>
      <c r="H56" s="42"/>
      <c r="I56" s="43"/>
      <c r="J56" s="44"/>
      <c r="K56" s="45" t="s">
        <v>44</v>
      </c>
      <c r="L56" s="46">
        <f>+L55+I55</f>
        <v>534335.47900000005</v>
      </c>
      <c r="M56" s="55"/>
      <c r="N56" s="47">
        <f>+N54</f>
        <v>64274.654300000177</v>
      </c>
      <c r="O56" s="48" t="s">
        <v>1433</v>
      </c>
    </row>
    <row r="57" spans="1:16" x14ac:dyDescent="0.15">
      <c r="A57" s="49"/>
      <c r="B57" s="176"/>
      <c r="C57" s="54"/>
      <c r="D57" s="176"/>
      <c r="E57" s="39"/>
      <c r="F57" s="40"/>
      <c r="G57" s="41"/>
      <c r="H57" s="42"/>
      <c r="I57" s="43"/>
      <c r="J57" s="52"/>
      <c r="K57" s="52"/>
      <c r="L57" s="46"/>
      <c r="M57" s="44"/>
      <c r="N57" s="47">
        <v>131864.91800000001</v>
      </c>
      <c r="O57" s="48" t="s">
        <v>1434</v>
      </c>
    </row>
    <row r="58" spans="1:16" x14ac:dyDescent="0.15">
      <c r="A58" s="38" t="s">
        <v>1391</v>
      </c>
      <c r="B58" s="177" t="s">
        <v>1396</v>
      </c>
      <c r="C58" s="161"/>
      <c r="E58" s="39" t="s">
        <v>45</v>
      </c>
      <c r="F58" s="40">
        <v>78347344.930000007</v>
      </c>
      <c r="G58" s="41" t="s">
        <v>46</v>
      </c>
      <c r="H58" s="42">
        <v>42213</v>
      </c>
      <c r="I58" s="43" t="s">
        <v>47</v>
      </c>
      <c r="J58" s="52">
        <v>8724.5253000001685</v>
      </c>
      <c r="K58" s="52"/>
      <c r="L58" s="46"/>
      <c r="M58" s="44"/>
      <c r="N58" s="47">
        <v>43951.218999999997</v>
      </c>
      <c r="O58" s="48" t="s">
        <v>1436</v>
      </c>
    </row>
    <row r="59" spans="1:16" x14ac:dyDescent="0.15">
      <c r="A59" s="38" t="s">
        <v>1392</v>
      </c>
      <c r="B59" s="177" t="s">
        <v>1437</v>
      </c>
      <c r="C59" s="161"/>
      <c r="E59" s="39" t="s">
        <v>45</v>
      </c>
      <c r="F59" s="40">
        <v>40781404.590000004</v>
      </c>
      <c r="G59" s="41" t="s">
        <v>46</v>
      </c>
      <c r="H59" s="42">
        <v>42221</v>
      </c>
      <c r="I59" s="43" t="s">
        <v>47</v>
      </c>
      <c r="J59" s="52">
        <v>58219.178699999829</v>
      </c>
      <c r="K59" s="52"/>
      <c r="L59" s="46"/>
      <c r="M59" s="44"/>
      <c r="N59" s="47">
        <v>42872.572</v>
      </c>
      <c r="O59" s="48" t="s">
        <v>1435</v>
      </c>
    </row>
    <row r="60" spans="1:16" ht="11.25" customHeight="1" x14ac:dyDescent="0.15">
      <c r="A60" s="38" t="s">
        <v>1432</v>
      </c>
      <c r="B60" s="177" t="s">
        <v>1438</v>
      </c>
      <c r="C60" s="161"/>
      <c r="E60" s="39" t="s">
        <v>45</v>
      </c>
      <c r="F60" s="40">
        <v>62402939.119999997</v>
      </c>
      <c r="G60" s="41" t="s">
        <v>46</v>
      </c>
      <c r="H60" s="42">
        <v>42229</v>
      </c>
      <c r="I60" s="43" t="s">
        <v>47</v>
      </c>
      <c r="J60" s="52">
        <v>37005.779000000002</v>
      </c>
      <c r="K60" s="52"/>
      <c r="L60" s="46"/>
      <c r="M60" s="44"/>
      <c r="N60" s="47"/>
      <c r="O60" s="48"/>
    </row>
    <row r="61" spans="1:16" x14ac:dyDescent="0.15">
      <c r="A61" s="38" t="s">
        <v>1433</v>
      </c>
      <c r="B61" s="177" t="s">
        <v>1439</v>
      </c>
      <c r="C61" s="161"/>
      <c r="E61" s="39" t="s">
        <v>45</v>
      </c>
      <c r="F61" s="40">
        <v>43987806.609999999</v>
      </c>
      <c r="G61" s="41" t="s">
        <v>46</v>
      </c>
      <c r="H61" s="42">
        <v>42240</v>
      </c>
      <c r="I61" s="43" t="s">
        <v>47</v>
      </c>
      <c r="J61" s="52">
        <v>58178.614999999998</v>
      </c>
      <c r="K61" s="52"/>
      <c r="L61" s="46"/>
      <c r="M61" s="44"/>
      <c r="N61" s="36" t="s">
        <v>48</v>
      </c>
      <c r="O61" s="53">
        <f>SUM(N56:N60)</f>
        <v>282963.36330000014</v>
      </c>
    </row>
    <row r="62" spans="1:16" ht="12" thickBot="1" x14ac:dyDescent="0.2">
      <c r="A62" s="38"/>
      <c r="B62" s="176"/>
      <c r="C62" s="176"/>
      <c r="D62" s="176"/>
      <c r="E62" s="39"/>
      <c r="F62" s="40"/>
      <c r="G62" s="41"/>
      <c r="H62" s="42"/>
      <c r="I62" s="9" t="s">
        <v>1071</v>
      </c>
      <c r="J62" s="62">
        <f>SUM(J58:J61)</f>
        <v>162128.098</v>
      </c>
      <c r="K62" s="52"/>
      <c r="L62" s="46"/>
      <c r="M62" s="44"/>
      <c r="O62" s="3">
        <f>+O61-O55</f>
        <v>0</v>
      </c>
    </row>
    <row r="63" spans="1:16" ht="12" thickTop="1" x14ac:dyDescent="0.15">
      <c r="A63" s="38"/>
      <c r="B63" s="176"/>
      <c r="C63" s="176"/>
      <c r="D63" s="176"/>
      <c r="E63" s="39"/>
      <c r="F63" s="40"/>
      <c r="G63" s="41"/>
      <c r="H63" s="42"/>
      <c r="I63" s="9"/>
      <c r="J63" s="52"/>
      <c r="K63" s="52"/>
      <c r="L63" s="46"/>
      <c r="M63" s="44"/>
    </row>
    <row r="64" spans="1:16" x14ac:dyDescent="0.15">
      <c r="A64" s="38"/>
      <c r="B64" s="176"/>
      <c r="C64" s="176"/>
      <c r="D64" s="176"/>
      <c r="E64" s="39"/>
      <c r="F64" s="40"/>
      <c r="G64" s="41"/>
      <c r="H64" s="42"/>
      <c r="I64" s="9"/>
      <c r="J64" s="52"/>
      <c r="K64" s="52"/>
      <c r="L64" s="46"/>
      <c r="M64" s="44"/>
    </row>
    <row r="65" spans="1:16" x14ac:dyDescent="0.15">
      <c r="A65" s="38"/>
      <c r="B65" s="176"/>
      <c r="C65" s="176"/>
      <c r="D65" s="176"/>
      <c r="E65" s="39"/>
      <c r="F65" s="40"/>
      <c r="G65" s="41"/>
      <c r="H65" s="42"/>
      <c r="I65" s="9"/>
      <c r="J65" s="52"/>
      <c r="K65" s="52"/>
      <c r="L65" s="46"/>
      <c r="M65" s="44"/>
    </row>
    <row r="66" spans="1:16" x14ac:dyDescent="0.15">
      <c r="A66" s="38" t="s">
        <v>49</v>
      </c>
      <c r="B66" s="49" t="s">
        <v>8</v>
      </c>
      <c r="C66" s="101" t="s">
        <v>1149</v>
      </c>
      <c r="D66" s="49" t="s">
        <v>51</v>
      </c>
      <c r="E66" s="49" t="s">
        <v>52</v>
      </c>
      <c r="F66" s="40" t="s">
        <v>15</v>
      </c>
      <c r="G66" s="42"/>
      <c r="K66" s="60"/>
      <c r="L66" s="46"/>
      <c r="M66" s="44"/>
    </row>
    <row r="67" spans="1:16" x14ac:dyDescent="0.15">
      <c r="A67" s="38" t="s">
        <v>1391</v>
      </c>
      <c r="B67" s="43">
        <v>8725</v>
      </c>
      <c r="C67" s="57">
        <v>0.2</v>
      </c>
      <c r="D67" s="58">
        <f t="shared" ref="D67:D70" si="4">+B67*C67</f>
        <v>1745</v>
      </c>
      <c r="E67" s="58">
        <f t="shared" ref="E67:E70" si="5">+D67*0.1</f>
        <v>174.5</v>
      </c>
      <c r="F67" s="59">
        <f t="shared" ref="F67:F70" si="6">+D67+E67</f>
        <v>1919.5</v>
      </c>
      <c r="G67" s="4"/>
      <c r="L67" s="46"/>
      <c r="M67" s="44"/>
    </row>
    <row r="68" spans="1:16" x14ac:dyDescent="0.15">
      <c r="A68" s="38" t="s">
        <v>1392</v>
      </c>
      <c r="B68" s="43">
        <v>58219</v>
      </c>
      <c r="C68" s="57">
        <v>0.2</v>
      </c>
      <c r="D68" s="58">
        <f t="shared" si="4"/>
        <v>11643.800000000001</v>
      </c>
      <c r="E68" s="58">
        <f t="shared" si="5"/>
        <v>1164.3800000000001</v>
      </c>
      <c r="F68" s="59">
        <f t="shared" si="6"/>
        <v>12808.18</v>
      </c>
      <c r="G68" s="4"/>
      <c r="K68" s="60"/>
      <c r="L68" s="46"/>
      <c r="M68" s="44"/>
    </row>
    <row r="69" spans="1:16" s="3" customFormat="1" x14ac:dyDescent="0.15">
      <c r="A69" s="38" t="s">
        <v>1432</v>
      </c>
      <c r="B69" s="43">
        <v>37006</v>
      </c>
      <c r="C69" s="57">
        <v>0.2</v>
      </c>
      <c r="D69" s="58">
        <f t="shared" si="4"/>
        <v>7401.2000000000007</v>
      </c>
      <c r="E69" s="58">
        <f t="shared" si="5"/>
        <v>740.12000000000012</v>
      </c>
      <c r="F69" s="59">
        <f t="shared" si="6"/>
        <v>8141.3200000000006</v>
      </c>
      <c r="G69" s="4"/>
      <c r="H69" s="4"/>
      <c r="J69" s="5"/>
      <c r="K69" s="60"/>
      <c r="L69" s="46"/>
      <c r="M69" s="5"/>
      <c r="P69" s="5"/>
    </row>
    <row r="70" spans="1:16" s="3" customFormat="1" x14ac:dyDescent="0.15">
      <c r="A70" s="38" t="s">
        <v>1433</v>
      </c>
      <c r="B70" s="43">
        <v>58179</v>
      </c>
      <c r="C70" s="57">
        <v>0.2</v>
      </c>
      <c r="D70" s="58">
        <f t="shared" si="4"/>
        <v>11635.800000000001</v>
      </c>
      <c r="E70" s="58">
        <f t="shared" si="5"/>
        <v>1163.5800000000002</v>
      </c>
      <c r="F70" s="59">
        <f t="shared" si="6"/>
        <v>12799.380000000001</v>
      </c>
      <c r="H70" s="4"/>
      <c r="I70" s="9"/>
      <c r="J70" s="6"/>
      <c r="K70" s="60"/>
      <c r="L70" s="46"/>
      <c r="M70" s="5"/>
      <c r="P70" s="5"/>
    </row>
    <row r="71" spans="1:16" s="3" customFormat="1" ht="12" thickBot="1" x14ac:dyDescent="0.2">
      <c r="A71" s="38"/>
      <c r="B71" s="102">
        <f>SUM(B66:B70)</f>
        <v>162129</v>
      </c>
      <c r="C71" s="176"/>
      <c r="D71" s="103">
        <f>SUM(D67:D70)</f>
        <v>32425.800000000003</v>
      </c>
      <c r="E71" s="103">
        <f t="shared" ref="E71:F71" si="7">SUM(E67:E70)</f>
        <v>3242.58</v>
      </c>
      <c r="F71" s="103">
        <f t="shared" si="7"/>
        <v>35668.380000000005</v>
      </c>
      <c r="G71" s="9"/>
      <c r="H71" s="60"/>
      <c r="I71" s="9"/>
      <c r="J71" s="6"/>
      <c r="K71" s="60"/>
      <c r="L71" s="46"/>
      <c r="M71" s="5"/>
      <c r="P71" s="5"/>
    </row>
    <row r="72" spans="1:16" ht="12" thickTop="1" x14ac:dyDescent="0.15">
      <c r="H72" s="60"/>
      <c r="I72" s="9"/>
      <c r="J72" s="6"/>
      <c r="K72" s="60"/>
      <c r="L72" s="46"/>
    </row>
    <row r="73" spans="1:16" s="4" customFormat="1" x14ac:dyDescent="0.15">
      <c r="A73" s="5"/>
      <c r="B73" s="2"/>
      <c r="C73" s="3"/>
      <c r="F73" s="5"/>
      <c r="G73" s="3"/>
      <c r="H73" s="60"/>
      <c r="I73" s="9"/>
      <c r="J73" s="6"/>
      <c r="K73" s="60"/>
      <c r="L73" s="46"/>
      <c r="M73" s="5"/>
      <c r="N73" s="3"/>
      <c r="O73" s="3"/>
      <c r="P73" s="5"/>
    </row>
    <row r="74" spans="1:16" x14ac:dyDescent="0.15">
      <c r="H74" s="60"/>
      <c r="K74" s="60"/>
    </row>
    <row r="75" spans="1:16" x14ac:dyDescent="0.15">
      <c r="I75" s="9"/>
      <c r="J75" s="6"/>
    </row>
    <row r="76" spans="1:16" x14ac:dyDescent="0.15">
      <c r="H76" s="60"/>
      <c r="I76" s="9"/>
      <c r="J76" s="6"/>
    </row>
    <row r="77" spans="1:16" x14ac:dyDescent="0.15">
      <c r="H77" s="60"/>
    </row>
    <row r="80" spans="1:16" x14ac:dyDescent="0.15">
      <c r="H80" s="60"/>
      <c r="I80" s="9"/>
      <c r="J80" s="6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  <row r="86" spans="1:16" s="3" customFormat="1" x14ac:dyDescent="0.15">
      <c r="A86" s="5"/>
      <c r="B86" s="2"/>
      <c r="D86" s="4"/>
      <c r="E86" s="4"/>
      <c r="F86" s="5"/>
      <c r="H86" s="4"/>
      <c r="J86" s="5"/>
      <c r="K86" s="4"/>
      <c r="M86" s="5"/>
      <c r="P86" s="5"/>
    </row>
    <row r="87" spans="1:16" s="3" customFormat="1" x14ac:dyDescent="0.15">
      <c r="A87" s="5"/>
      <c r="B87" s="2"/>
      <c r="D87" s="4"/>
      <c r="E87" s="4"/>
      <c r="F87" s="5"/>
      <c r="H87" s="4"/>
      <c r="J87" s="5"/>
      <c r="K87" s="4"/>
      <c r="M87" s="5"/>
      <c r="P87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1"/>
  <sheetViews>
    <sheetView zoomScale="130" zoomScaleNormal="130" workbookViewId="0">
      <pane ySplit="6" topLeftCell="A31" activePane="bottomLeft" state="frozen"/>
      <selection pane="bottomLeft" activeCell="A4" sqref="A4:C4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11.875" style="3" customWidth="1"/>
    <col min="4" max="4" width="10.25" style="4" customWidth="1"/>
    <col min="5" max="5" width="9.625" style="4" customWidth="1"/>
    <col min="6" max="6" width="14.125" style="5" bestFit="1" customWidth="1"/>
    <col min="7" max="7" width="11.875" style="3" customWidth="1"/>
    <col min="8" max="8" width="9.625" style="4" bestFit="1" customWidth="1"/>
    <col min="9" max="9" width="11.25" style="3" customWidth="1"/>
    <col min="10" max="10" width="10.625" style="5" bestFit="1" customWidth="1"/>
    <col min="11" max="11" width="13.75" style="4" bestFit="1" customWidth="1"/>
    <col min="12" max="12" width="10.375" style="3" customWidth="1"/>
    <col min="13" max="13" width="10.625" style="5" bestFit="1" customWidth="1"/>
    <col min="14" max="15" width="11.375" style="3" customWidth="1"/>
    <col min="16" max="16" width="8.25" style="5" bestFit="1" customWidth="1"/>
    <col min="17" max="16384" width="18.625" style="5"/>
  </cols>
  <sheetData>
    <row r="1" spans="1:15" x14ac:dyDescent="0.15">
      <c r="A1" s="1" t="s">
        <v>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17</v>
      </c>
      <c r="L6" s="15" t="s">
        <v>8</v>
      </c>
      <c r="M6" s="13" t="s">
        <v>6</v>
      </c>
      <c r="N6" s="15"/>
      <c r="O6" s="15"/>
    </row>
    <row r="7" spans="1:15" x14ac:dyDescent="0.15">
      <c r="A7" s="16" t="s">
        <v>54</v>
      </c>
      <c r="B7" s="17"/>
      <c r="C7" s="18">
        <v>19835</v>
      </c>
      <c r="D7" s="19"/>
      <c r="E7" s="20"/>
      <c r="F7" s="20"/>
      <c r="G7" s="21"/>
      <c r="H7" s="19"/>
      <c r="I7" s="21"/>
      <c r="J7" s="20"/>
      <c r="K7" s="20"/>
      <c r="L7" s="21"/>
      <c r="M7" s="20"/>
      <c r="N7" s="18">
        <f>+C7</f>
        <v>19835</v>
      </c>
      <c r="O7" s="18">
        <f>+C53</f>
        <v>19835</v>
      </c>
    </row>
    <row r="8" spans="1:15" x14ac:dyDescent="0.15">
      <c r="A8" s="16"/>
      <c r="B8" s="22"/>
      <c r="C8" s="21"/>
      <c r="D8" s="23"/>
      <c r="E8" s="16"/>
      <c r="F8" s="16"/>
      <c r="G8" s="21"/>
      <c r="H8" s="23"/>
      <c r="I8" s="21"/>
      <c r="J8" s="16"/>
      <c r="K8" s="24"/>
      <c r="L8" s="21"/>
      <c r="M8" s="16"/>
      <c r="N8" s="21">
        <f>+N7-I8-L8</f>
        <v>19835</v>
      </c>
      <c r="O8" s="21">
        <f t="shared" ref="O8" si="0">O7+G8-I8-L8</f>
        <v>19835</v>
      </c>
    </row>
    <row r="9" spans="1:15" x14ac:dyDescent="0.15">
      <c r="A9" s="16"/>
      <c r="B9" s="22"/>
      <c r="C9" s="21"/>
      <c r="D9" s="16"/>
      <c r="E9" s="16"/>
      <c r="F9" s="16"/>
      <c r="G9" s="21"/>
      <c r="H9" s="16"/>
      <c r="I9" s="21"/>
      <c r="J9" s="16"/>
      <c r="K9" s="16"/>
      <c r="L9" s="21"/>
      <c r="M9" s="16"/>
      <c r="N9" s="21">
        <f t="shared" ref="N9:N52" si="1">+N8-I9-L9</f>
        <v>19835</v>
      </c>
      <c r="O9" s="21">
        <f t="shared" ref="O9:O52" si="2">O8+G9-I9-L9</f>
        <v>19835</v>
      </c>
    </row>
    <row r="10" spans="1:15" x14ac:dyDescent="0.15">
      <c r="A10" s="16"/>
      <c r="B10" s="22"/>
      <c r="C10" s="21"/>
      <c r="D10" s="23" t="s">
        <v>18</v>
      </c>
      <c r="E10" s="16" t="s">
        <v>32</v>
      </c>
      <c r="F10" s="25" t="s">
        <v>62</v>
      </c>
      <c r="G10" s="21">
        <v>31943.462</v>
      </c>
      <c r="H10" s="26" t="s">
        <v>18</v>
      </c>
      <c r="I10" s="21">
        <v>3487.3999999999996</v>
      </c>
      <c r="J10" s="27" t="s">
        <v>54</v>
      </c>
      <c r="K10" s="16"/>
      <c r="L10" s="21"/>
      <c r="M10" s="27"/>
      <c r="N10" s="21">
        <f t="shared" si="1"/>
        <v>16347.6</v>
      </c>
      <c r="O10" s="21">
        <f t="shared" si="2"/>
        <v>48291.061999999998</v>
      </c>
    </row>
    <row r="11" spans="1:15" x14ac:dyDescent="0.15">
      <c r="A11" s="16"/>
      <c r="B11" s="22"/>
      <c r="C11" s="21"/>
      <c r="D11" s="23"/>
      <c r="E11" s="16"/>
      <c r="F11" s="25"/>
      <c r="G11" s="21"/>
      <c r="H11" s="26" t="s">
        <v>19</v>
      </c>
      <c r="I11" s="21">
        <v>7501.1</v>
      </c>
      <c r="J11" s="27" t="s">
        <v>54</v>
      </c>
      <c r="K11" s="16"/>
      <c r="L11" s="21"/>
      <c r="M11" s="27"/>
      <c r="N11" s="21">
        <f t="shared" si="1"/>
        <v>8846.5</v>
      </c>
      <c r="O11" s="21">
        <f t="shared" si="2"/>
        <v>40789.962</v>
      </c>
    </row>
    <row r="12" spans="1:15" x14ac:dyDescent="0.15">
      <c r="A12" s="16"/>
      <c r="B12" s="22"/>
      <c r="C12" s="21"/>
      <c r="D12" s="23"/>
      <c r="E12" s="16"/>
      <c r="F12" s="25"/>
      <c r="G12" s="21"/>
      <c r="H12" s="23" t="s">
        <v>20</v>
      </c>
      <c r="I12" s="21">
        <v>1193.71</v>
      </c>
      <c r="J12" s="27" t="s">
        <v>54</v>
      </c>
      <c r="K12" s="16"/>
      <c r="L12" s="21"/>
      <c r="M12" s="27"/>
      <c r="N12" s="21">
        <f t="shared" si="1"/>
        <v>7652.79</v>
      </c>
      <c r="O12" s="21">
        <f t="shared" si="2"/>
        <v>39596.252</v>
      </c>
    </row>
    <row r="13" spans="1:15" x14ac:dyDescent="0.15">
      <c r="A13" s="16"/>
      <c r="B13" s="22"/>
      <c r="C13" s="21"/>
      <c r="D13" s="23"/>
      <c r="E13" s="16"/>
      <c r="F13" s="25"/>
      <c r="G13" s="21"/>
      <c r="H13" s="26" t="s">
        <v>21</v>
      </c>
      <c r="I13" s="21">
        <v>1793.24</v>
      </c>
      <c r="J13" s="27" t="s">
        <v>54</v>
      </c>
      <c r="K13" s="16"/>
      <c r="L13" s="21"/>
      <c r="M13" s="27"/>
      <c r="N13" s="21">
        <f t="shared" si="1"/>
        <v>5859.55</v>
      </c>
      <c r="O13" s="21">
        <f t="shared" si="2"/>
        <v>37803.012000000002</v>
      </c>
    </row>
    <row r="14" spans="1:15" x14ac:dyDescent="0.15">
      <c r="A14" s="16"/>
      <c r="B14" s="22"/>
      <c r="C14" s="21"/>
      <c r="D14" s="23"/>
      <c r="E14" s="16"/>
      <c r="F14" s="25"/>
      <c r="G14" s="21"/>
      <c r="H14" s="26" t="s">
        <v>22</v>
      </c>
      <c r="I14" s="21">
        <v>5859.55</v>
      </c>
      <c r="J14" s="27" t="s">
        <v>54</v>
      </c>
      <c r="K14" s="16"/>
      <c r="L14" s="21"/>
      <c r="M14" s="27"/>
      <c r="N14" s="21">
        <f t="shared" si="1"/>
        <v>0</v>
      </c>
      <c r="O14" s="21">
        <f t="shared" si="2"/>
        <v>31943.462000000003</v>
      </c>
    </row>
    <row r="15" spans="1:15" x14ac:dyDescent="0.15">
      <c r="A15" s="16"/>
      <c r="B15" s="22"/>
      <c r="C15" s="21"/>
      <c r="D15" s="23"/>
      <c r="E15" s="16"/>
      <c r="F15" s="25"/>
      <c r="G15" s="21"/>
      <c r="H15" s="26" t="s">
        <v>22</v>
      </c>
      <c r="I15" s="21">
        <v>1718.17</v>
      </c>
      <c r="J15" s="27" t="s">
        <v>62</v>
      </c>
      <c r="K15" s="16"/>
      <c r="L15" s="21"/>
      <c r="M15" s="27"/>
      <c r="N15" s="21">
        <f>G10+G19+G22+N14-I15-L15</f>
        <v>94178.701000000001</v>
      </c>
      <c r="O15" s="21">
        <f t="shared" ref="O15:O16" si="3">O14+G15-I15-L15</f>
        <v>30225.292000000001</v>
      </c>
    </row>
    <row r="16" spans="1:15" x14ac:dyDescent="0.15">
      <c r="A16" s="16"/>
      <c r="B16" s="22"/>
      <c r="C16" s="21"/>
      <c r="D16" s="23"/>
      <c r="E16" s="16"/>
      <c r="F16" s="25"/>
      <c r="G16" s="21"/>
      <c r="H16" s="23" t="s">
        <v>23</v>
      </c>
      <c r="I16" s="21">
        <v>1663.37</v>
      </c>
      <c r="J16" s="27" t="s">
        <v>62</v>
      </c>
      <c r="K16" s="16"/>
      <c r="L16" s="21"/>
      <c r="M16" s="27"/>
      <c r="N16" s="21">
        <f t="shared" ref="N16" si="4">+N15-I16-L16</f>
        <v>92515.331000000006</v>
      </c>
      <c r="O16" s="21">
        <f t="shared" si="3"/>
        <v>28561.922000000002</v>
      </c>
    </row>
    <row r="17" spans="1:15" x14ac:dyDescent="0.15">
      <c r="A17" s="16"/>
      <c r="B17" s="22"/>
      <c r="C17" s="21"/>
      <c r="D17" s="23"/>
      <c r="E17" s="16"/>
      <c r="F17" s="25"/>
      <c r="G17" s="21"/>
      <c r="H17" s="26" t="s">
        <v>24</v>
      </c>
      <c r="I17" s="21">
        <v>699.79</v>
      </c>
      <c r="J17" s="27" t="s">
        <v>62</v>
      </c>
      <c r="K17" s="16"/>
      <c r="L17" s="21"/>
      <c r="M17" s="27"/>
      <c r="N17" s="21">
        <f t="shared" si="1"/>
        <v>91815.541000000012</v>
      </c>
      <c r="O17" s="21">
        <f t="shared" si="2"/>
        <v>27862.132000000001</v>
      </c>
    </row>
    <row r="18" spans="1:15" x14ac:dyDescent="0.15">
      <c r="A18" s="16"/>
      <c r="B18" s="22"/>
      <c r="C18" s="21"/>
      <c r="D18" s="26"/>
      <c r="E18" s="16"/>
      <c r="F18" s="28"/>
      <c r="G18" s="21"/>
      <c r="H18" s="26" t="s">
        <v>25</v>
      </c>
      <c r="I18" s="21">
        <v>615.75</v>
      </c>
      <c r="J18" s="27" t="s">
        <v>62</v>
      </c>
      <c r="K18" s="16"/>
      <c r="L18" s="21"/>
      <c r="M18" s="27"/>
      <c r="N18" s="21">
        <f t="shared" si="1"/>
        <v>91199.791000000012</v>
      </c>
      <c r="O18" s="21">
        <f t="shared" si="2"/>
        <v>27246.382000000001</v>
      </c>
    </row>
    <row r="19" spans="1:15" x14ac:dyDescent="0.15">
      <c r="A19" s="16"/>
      <c r="B19" s="22"/>
      <c r="C19" s="21"/>
      <c r="D19" s="23" t="s">
        <v>26</v>
      </c>
      <c r="E19" s="16" t="s">
        <v>32</v>
      </c>
      <c r="F19" s="25" t="s">
        <v>62</v>
      </c>
      <c r="G19" s="21">
        <v>31982.85</v>
      </c>
      <c r="H19" s="26" t="s">
        <v>26</v>
      </c>
      <c r="I19" s="21">
        <v>1227.56</v>
      </c>
      <c r="J19" s="27" t="s">
        <v>62</v>
      </c>
      <c r="K19" s="16"/>
      <c r="L19" s="21"/>
      <c r="M19" s="27"/>
      <c r="N19" s="21">
        <f t="shared" si="1"/>
        <v>89972.231000000014</v>
      </c>
      <c r="O19" s="21">
        <f t="shared" si="2"/>
        <v>58001.672000000006</v>
      </c>
    </row>
    <row r="20" spans="1:15" x14ac:dyDescent="0.15">
      <c r="A20" s="16"/>
      <c r="B20" s="22"/>
      <c r="C20" s="21"/>
      <c r="D20" s="23"/>
      <c r="E20" s="16"/>
      <c r="F20" s="28"/>
      <c r="G20" s="21"/>
      <c r="H20" s="23" t="s">
        <v>27</v>
      </c>
      <c r="I20" s="21">
        <v>820.58</v>
      </c>
      <c r="J20" s="27" t="s">
        <v>62</v>
      </c>
      <c r="K20" s="16" t="s">
        <v>63</v>
      </c>
      <c r="L20" s="21">
        <v>38907.870000000003</v>
      </c>
      <c r="M20" s="27" t="s">
        <v>62</v>
      </c>
      <c r="N20" s="21">
        <f t="shared" si="1"/>
        <v>50243.78100000001</v>
      </c>
      <c r="O20" s="21">
        <f t="shared" si="2"/>
        <v>18273.222000000002</v>
      </c>
    </row>
    <row r="21" spans="1:15" x14ac:dyDescent="0.15">
      <c r="A21" s="16"/>
      <c r="B21" s="22"/>
      <c r="C21" s="21"/>
      <c r="D21" s="23"/>
      <c r="E21" s="16"/>
      <c r="F21" s="28"/>
      <c r="G21" s="21"/>
      <c r="H21" s="23" t="s">
        <v>28</v>
      </c>
      <c r="I21" s="21">
        <v>2172.7399999999998</v>
      </c>
      <c r="J21" s="27" t="s">
        <v>62</v>
      </c>
      <c r="K21" s="16"/>
      <c r="L21" s="21"/>
      <c r="M21" s="27"/>
      <c r="N21" s="21">
        <f t="shared" si="1"/>
        <v>48071.041000000012</v>
      </c>
      <c r="O21" s="21">
        <f t="shared" si="2"/>
        <v>16100.482000000002</v>
      </c>
    </row>
    <row r="22" spans="1:15" x14ac:dyDescent="0.15">
      <c r="A22" s="16"/>
      <c r="B22" s="22"/>
      <c r="C22" s="21"/>
      <c r="D22" s="23" t="s">
        <v>29</v>
      </c>
      <c r="E22" s="16" t="s">
        <v>32</v>
      </c>
      <c r="F22" s="25" t="s">
        <v>62</v>
      </c>
      <c r="G22" s="21">
        <v>31970.559000000001</v>
      </c>
      <c r="H22" s="23" t="s">
        <v>29</v>
      </c>
      <c r="I22" s="21">
        <v>1353.73</v>
      </c>
      <c r="J22" s="27" t="s">
        <v>62</v>
      </c>
      <c r="K22" s="16"/>
      <c r="L22" s="21"/>
      <c r="M22" s="27"/>
      <c r="N22" s="21">
        <f t="shared" si="1"/>
        <v>46717.311000000009</v>
      </c>
      <c r="O22" s="21">
        <f t="shared" si="2"/>
        <v>46717.311000000002</v>
      </c>
    </row>
    <row r="23" spans="1:15" x14ac:dyDescent="0.15">
      <c r="A23" s="16"/>
      <c r="B23" s="22"/>
      <c r="C23" s="21"/>
      <c r="D23" s="23"/>
      <c r="E23" s="16"/>
      <c r="F23" s="28"/>
      <c r="G23" s="21"/>
      <c r="H23" s="23" t="s">
        <v>30</v>
      </c>
      <c r="I23" s="21">
        <v>1315.17</v>
      </c>
      <c r="J23" s="16" t="s">
        <v>62</v>
      </c>
      <c r="K23" s="16"/>
      <c r="L23" s="21"/>
      <c r="M23" s="27"/>
      <c r="N23" s="21">
        <f t="shared" si="1"/>
        <v>45402.141000000011</v>
      </c>
      <c r="O23" s="21">
        <f t="shared" si="2"/>
        <v>45402.141000000003</v>
      </c>
    </row>
    <row r="24" spans="1:15" x14ac:dyDescent="0.15">
      <c r="A24" s="16"/>
      <c r="B24" s="22"/>
      <c r="C24" s="21"/>
      <c r="D24" s="23"/>
      <c r="E24" s="16"/>
      <c r="F24" s="28"/>
      <c r="G24" s="21"/>
      <c r="H24" s="23" t="s">
        <v>31</v>
      </c>
      <c r="I24" s="21">
        <v>7022.55</v>
      </c>
      <c r="J24" s="16" t="s">
        <v>62</v>
      </c>
      <c r="K24" s="16"/>
      <c r="L24" s="21"/>
      <c r="M24" s="27"/>
      <c r="N24" s="21">
        <f t="shared" si="1"/>
        <v>38379.591000000008</v>
      </c>
      <c r="O24" s="21">
        <f t="shared" si="2"/>
        <v>38379.591</v>
      </c>
    </row>
    <row r="25" spans="1:15" x14ac:dyDescent="0.15">
      <c r="A25" s="16"/>
      <c r="B25" s="22"/>
      <c r="C25" s="21"/>
      <c r="D25" s="23"/>
      <c r="E25" s="16"/>
      <c r="F25" s="28"/>
      <c r="G25" s="21"/>
      <c r="H25" s="23" t="s">
        <v>55</v>
      </c>
      <c r="I25" s="21">
        <v>866.41000000000008</v>
      </c>
      <c r="J25" s="27" t="s">
        <v>62</v>
      </c>
      <c r="K25" s="16"/>
      <c r="L25" s="21"/>
      <c r="M25" s="16"/>
      <c r="N25" s="21">
        <f t="shared" si="1"/>
        <v>37513.181000000004</v>
      </c>
      <c r="O25" s="21">
        <f t="shared" si="2"/>
        <v>37513.180999999997</v>
      </c>
    </row>
    <row r="26" spans="1:15" x14ac:dyDescent="0.15">
      <c r="A26" s="16"/>
      <c r="B26" s="22"/>
      <c r="C26" s="21"/>
      <c r="D26" s="23"/>
      <c r="E26" s="16"/>
      <c r="F26" s="25"/>
      <c r="G26" s="21"/>
      <c r="H26" s="26" t="s">
        <v>56</v>
      </c>
      <c r="I26" s="21">
        <v>3804.7000000000003</v>
      </c>
      <c r="J26" s="16" t="s">
        <v>62</v>
      </c>
      <c r="K26" s="16"/>
      <c r="L26" s="21"/>
      <c r="M26" s="27"/>
      <c r="N26" s="21">
        <f t="shared" si="1"/>
        <v>33708.481000000007</v>
      </c>
      <c r="O26" s="21">
        <f t="shared" si="2"/>
        <v>33708.481</v>
      </c>
    </row>
    <row r="27" spans="1:15" x14ac:dyDescent="0.15">
      <c r="A27" s="16"/>
      <c r="B27" s="22"/>
      <c r="C27" s="21"/>
      <c r="D27" s="23"/>
      <c r="E27" s="16"/>
      <c r="F27" s="28"/>
      <c r="G27" s="21"/>
      <c r="H27" s="26" t="s">
        <v>34</v>
      </c>
      <c r="I27" s="21">
        <v>1779.8000000000002</v>
      </c>
      <c r="J27" s="16" t="s">
        <v>62</v>
      </c>
      <c r="K27" s="16"/>
      <c r="L27" s="21"/>
      <c r="M27" s="29"/>
      <c r="N27" s="21">
        <f t="shared" si="1"/>
        <v>31928.681000000008</v>
      </c>
      <c r="O27" s="21">
        <f t="shared" si="2"/>
        <v>31928.681</v>
      </c>
    </row>
    <row r="28" spans="1:15" x14ac:dyDescent="0.15">
      <c r="A28" s="16"/>
      <c r="B28" s="22"/>
      <c r="C28" s="21"/>
      <c r="D28" s="23"/>
      <c r="E28" s="16"/>
      <c r="F28" s="28"/>
      <c r="G28" s="21"/>
      <c r="H28" s="23" t="s">
        <v>35</v>
      </c>
      <c r="I28" s="21">
        <v>2527</v>
      </c>
      <c r="J28" s="16" t="s">
        <v>62</v>
      </c>
      <c r="K28" s="16"/>
      <c r="L28" s="21"/>
      <c r="M28" s="29"/>
      <c r="N28" s="21">
        <f t="shared" si="1"/>
        <v>29401.681000000008</v>
      </c>
      <c r="O28" s="21">
        <f t="shared" si="2"/>
        <v>29401.681</v>
      </c>
    </row>
    <row r="29" spans="1:15" x14ac:dyDescent="0.15">
      <c r="A29" s="16"/>
      <c r="B29" s="22"/>
      <c r="C29" s="21"/>
      <c r="D29" s="26"/>
      <c r="E29" s="16"/>
      <c r="F29" s="27"/>
      <c r="G29" s="21"/>
      <c r="H29" s="26" t="s">
        <v>57</v>
      </c>
      <c r="I29" s="21">
        <v>577.17999999999995</v>
      </c>
      <c r="J29" s="16" t="s">
        <v>62</v>
      </c>
      <c r="K29" s="16"/>
      <c r="L29" s="21"/>
      <c r="M29" s="29"/>
      <c r="N29" s="21">
        <f t="shared" si="1"/>
        <v>28824.501000000007</v>
      </c>
      <c r="O29" s="21">
        <f t="shared" si="2"/>
        <v>28824.501</v>
      </c>
    </row>
    <row r="30" spans="1:15" x14ac:dyDescent="0.15">
      <c r="A30" s="16"/>
      <c r="B30" s="22"/>
      <c r="C30" s="21"/>
      <c r="D30" s="26"/>
      <c r="E30" s="16"/>
      <c r="F30" s="27"/>
      <c r="G30" s="21"/>
      <c r="H30" s="26" t="s">
        <v>36</v>
      </c>
      <c r="I30" s="21">
        <v>1166.75</v>
      </c>
      <c r="J30" s="16" t="s">
        <v>62</v>
      </c>
      <c r="K30" s="16"/>
      <c r="L30" s="21"/>
      <c r="M30" s="27"/>
      <c r="N30" s="21">
        <f t="shared" si="1"/>
        <v>27657.751000000007</v>
      </c>
      <c r="O30" s="21">
        <f t="shared" si="2"/>
        <v>27657.751</v>
      </c>
    </row>
    <row r="31" spans="1:15" x14ac:dyDescent="0.15">
      <c r="A31" s="16"/>
      <c r="B31" s="22"/>
      <c r="C31" s="21"/>
      <c r="D31" s="23"/>
      <c r="E31" s="16"/>
      <c r="F31" s="27"/>
      <c r="G31" s="21"/>
      <c r="H31" s="23" t="s">
        <v>58</v>
      </c>
      <c r="I31" s="21">
        <v>4775.03</v>
      </c>
      <c r="J31" s="16" t="s">
        <v>62</v>
      </c>
      <c r="K31" s="16"/>
      <c r="L31" s="21"/>
      <c r="M31" s="29"/>
      <c r="N31" s="21">
        <f t="shared" si="1"/>
        <v>22882.721000000009</v>
      </c>
      <c r="O31" s="21">
        <f t="shared" si="2"/>
        <v>22882.721000000001</v>
      </c>
    </row>
    <row r="32" spans="1:15" x14ac:dyDescent="0.15">
      <c r="A32" s="16"/>
      <c r="B32" s="22"/>
      <c r="C32" s="21"/>
      <c r="D32" s="26"/>
      <c r="E32" s="16"/>
      <c r="F32" s="27"/>
      <c r="G32" s="21"/>
      <c r="H32" s="23" t="s">
        <v>59</v>
      </c>
      <c r="I32" s="21">
        <v>1920</v>
      </c>
      <c r="J32" s="16" t="s">
        <v>62</v>
      </c>
      <c r="K32" s="16"/>
      <c r="L32" s="21"/>
      <c r="M32" s="27"/>
      <c r="N32" s="21">
        <f t="shared" si="1"/>
        <v>20962.721000000009</v>
      </c>
      <c r="O32" s="21">
        <f t="shared" si="2"/>
        <v>20962.721000000001</v>
      </c>
    </row>
    <row r="33" spans="1:15" x14ac:dyDescent="0.15">
      <c r="A33" s="16"/>
      <c r="B33" s="22"/>
      <c r="C33" s="21"/>
      <c r="D33" s="23" t="s">
        <v>37</v>
      </c>
      <c r="E33" s="16" t="s">
        <v>32</v>
      </c>
      <c r="F33" s="25" t="s">
        <v>33</v>
      </c>
      <c r="G33" s="21">
        <v>15935.356</v>
      </c>
      <c r="H33" s="23" t="s">
        <v>37</v>
      </c>
      <c r="I33" s="21">
        <v>1258.83</v>
      </c>
      <c r="J33" s="16" t="s">
        <v>62</v>
      </c>
      <c r="K33" s="16"/>
      <c r="L33" s="21"/>
      <c r="M33" s="27"/>
      <c r="N33" s="21">
        <f t="shared" si="1"/>
        <v>19703.891000000011</v>
      </c>
      <c r="O33" s="21">
        <f t="shared" si="2"/>
        <v>35639.247000000003</v>
      </c>
    </row>
    <row r="34" spans="1:15" x14ac:dyDescent="0.15">
      <c r="A34" s="16"/>
      <c r="B34" s="22"/>
      <c r="C34" s="21"/>
      <c r="D34" s="23"/>
      <c r="E34" s="16"/>
      <c r="F34" s="28"/>
      <c r="G34" s="21"/>
      <c r="H34" s="26" t="s">
        <v>38</v>
      </c>
      <c r="I34" s="21">
        <v>609.6</v>
      </c>
      <c r="J34" s="16" t="s">
        <v>62</v>
      </c>
      <c r="K34" s="16"/>
      <c r="L34" s="21"/>
      <c r="M34" s="16"/>
      <c r="N34" s="21">
        <f t="shared" si="1"/>
        <v>19094.291000000012</v>
      </c>
      <c r="O34" s="21">
        <f t="shared" si="2"/>
        <v>35029.647000000004</v>
      </c>
    </row>
    <row r="35" spans="1:15" x14ac:dyDescent="0.15">
      <c r="A35" s="16"/>
      <c r="B35" s="22"/>
      <c r="C35" s="21"/>
      <c r="D35" s="26"/>
      <c r="E35" s="16"/>
      <c r="F35" s="28"/>
      <c r="G35" s="21"/>
      <c r="H35" s="26" t="s">
        <v>39</v>
      </c>
      <c r="I35" s="21">
        <v>1226.98</v>
      </c>
      <c r="J35" s="16" t="s">
        <v>62</v>
      </c>
      <c r="K35" s="16"/>
      <c r="L35" s="21"/>
      <c r="M35" s="16"/>
      <c r="N35" s="21">
        <f t="shared" si="1"/>
        <v>17867.311000000012</v>
      </c>
      <c r="O35" s="21">
        <f t="shared" si="2"/>
        <v>33802.667000000001</v>
      </c>
    </row>
    <row r="36" spans="1:15" x14ac:dyDescent="0.15">
      <c r="A36" s="16"/>
      <c r="B36" s="22"/>
      <c r="C36" s="21"/>
      <c r="D36" s="23"/>
      <c r="E36" s="16"/>
      <c r="F36" s="28"/>
      <c r="G36" s="21"/>
      <c r="H36" s="23" t="s">
        <v>40</v>
      </c>
      <c r="I36" s="21">
        <v>615.80999999999995</v>
      </c>
      <c r="J36" s="27" t="s">
        <v>62</v>
      </c>
      <c r="K36" s="16"/>
      <c r="L36" s="21"/>
      <c r="M36" s="16"/>
      <c r="N36" s="21">
        <f t="shared" si="1"/>
        <v>17251.501000000011</v>
      </c>
      <c r="O36" s="21">
        <f t="shared" si="2"/>
        <v>33186.857000000004</v>
      </c>
    </row>
    <row r="37" spans="1:15" x14ac:dyDescent="0.15">
      <c r="A37" s="16"/>
      <c r="B37" s="22"/>
      <c r="C37" s="21"/>
      <c r="D37" s="23"/>
      <c r="E37" s="16"/>
      <c r="F37" s="27"/>
      <c r="G37" s="21"/>
      <c r="H37" s="26" t="s">
        <v>41</v>
      </c>
      <c r="I37" s="21">
        <v>1019.5699999999999</v>
      </c>
      <c r="J37" s="27" t="s">
        <v>62</v>
      </c>
      <c r="K37" s="16"/>
      <c r="L37" s="21"/>
      <c r="M37" s="16"/>
      <c r="N37" s="21">
        <f t="shared" si="1"/>
        <v>16231.931000000011</v>
      </c>
      <c r="O37" s="21">
        <f t="shared" si="2"/>
        <v>32167.287000000004</v>
      </c>
    </row>
    <row r="38" spans="1:15" x14ac:dyDescent="0.15">
      <c r="A38" s="16"/>
      <c r="B38" s="22"/>
      <c r="C38" s="21"/>
      <c r="D38" s="23"/>
      <c r="E38" s="16"/>
      <c r="F38" s="27"/>
      <c r="G38" s="21"/>
      <c r="H38" s="26" t="s">
        <v>42</v>
      </c>
      <c r="I38" s="21">
        <v>2471.64</v>
      </c>
      <c r="J38" s="27" t="s">
        <v>62</v>
      </c>
      <c r="K38" s="16"/>
      <c r="L38" s="21"/>
      <c r="M38" s="16"/>
      <c r="N38" s="21">
        <f t="shared" si="1"/>
        <v>13760.291000000012</v>
      </c>
      <c r="O38" s="21">
        <f t="shared" si="2"/>
        <v>29695.647000000004</v>
      </c>
    </row>
    <row r="39" spans="1:15" x14ac:dyDescent="0.15">
      <c r="A39" s="16"/>
      <c r="B39" s="22"/>
      <c r="C39" s="21"/>
      <c r="D39" s="23"/>
      <c r="E39" s="16"/>
      <c r="F39" s="27"/>
      <c r="G39" s="21"/>
      <c r="H39" s="26" t="s">
        <v>60</v>
      </c>
      <c r="I39" s="21">
        <v>642.23</v>
      </c>
      <c r="J39" s="16" t="s">
        <v>62</v>
      </c>
      <c r="K39" s="16"/>
      <c r="L39" s="21"/>
      <c r="M39" s="16"/>
      <c r="N39" s="21">
        <f t="shared" si="1"/>
        <v>13118.061000000012</v>
      </c>
      <c r="O39" s="21">
        <f t="shared" si="2"/>
        <v>29053.417000000005</v>
      </c>
    </row>
    <row r="40" spans="1:15" x14ac:dyDescent="0.15">
      <c r="A40" s="16"/>
      <c r="B40" s="22"/>
      <c r="C40" s="21"/>
      <c r="D40" s="23"/>
      <c r="E40" s="16"/>
      <c r="F40" s="27"/>
      <c r="G40" s="21"/>
      <c r="H40" s="26" t="s">
        <v>61</v>
      </c>
      <c r="I40" s="21">
        <v>8268.9199999999983</v>
      </c>
      <c r="J40" s="27" t="s">
        <v>62</v>
      </c>
      <c r="K40" s="16"/>
      <c r="L40" s="21"/>
      <c r="M40" s="27"/>
      <c r="N40" s="21">
        <f t="shared" si="1"/>
        <v>4849.1410000000142</v>
      </c>
      <c r="O40" s="21">
        <f t="shared" si="2"/>
        <v>20784.497000000007</v>
      </c>
    </row>
    <row r="41" spans="1:15" x14ac:dyDescent="0.15">
      <c r="A41" s="16"/>
      <c r="B41" s="22"/>
      <c r="C41" s="21"/>
      <c r="D41" s="23"/>
      <c r="E41" s="16"/>
      <c r="F41" s="28"/>
      <c r="G41" s="21"/>
      <c r="H41" s="23" t="s">
        <v>43</v>
      </c>
      <c r="I41" s="21">
        <v>3098.94</v>
      </c>
      <c r="J41" s="27" t="s">
        <v>62</v>
      </c>
      <c r="K41" s="16"/>
      <c r="L41" s="21"/>
      <c r="M41" s="27"/>
      <c r="N41" s="21">
        <f t="shared" si="1"/>
        <v>1750.2010000000141</v>
      </c>
      <c r="O41" s="21">
        <f t="shared" si="2"/>
        <v>17685.557000000008</v>
      </c>
    </row>
    <row r="42" spans="1:15" hidden="1" x14ac:dyDescent="0.15">
      <c r="A42" s="16"/>
      <c r="B42" s="22"/>
      <c r="C42" s="21"/>
      <c r="D42" s="23"/>
      <c r="E42" s="16"/>
      <c r="F42" s="28"/>
      <c r="G42" s="21"/>
      <c r="H42" s="23"/>
      <c r="I42" s="21"/>
      <c r="J42" s="27"/>
      <c r="K42" s="16"/>
      <c r="L42" s="21"/>
      <c r="M42" s="27"/>
      <c r="N42" s="21">
        <f t="shared" si="1"/>
        <v>1750.2010000000141</v>
      </c>
      <c r="O42" s="21">
        <f t="shared" si="2"/>
        <v>17685.557000000008</v>
      </c>
    </row>
    <row r="43" spans="1:15" hidden="1" x14ac:dyDescent="0.15">
      <c r="A43" s="16"/>
      <c r="B43" s="22"/>
      <c r="C43" s="21"/>
      <c r="D43" s="23"/>
      <c r="E43" s="16"/>
      <c r="F43" s="27"/>
      <c r="G43" s="21"/>
      <c r="H43" s="23"/>
      <c r="I43" s="21"/>
      <c r="J43" s="27"/>
      <c r="K43" s="16"/>
      <c r="L43" s="21"/>
      <c r="M43" s="27"/>
      <c r="N43" s="21">
        <f t="shared" si="1"/>
        <v>1750.2010000000141</v>
      </c>
      <c r="O43" s="21">
        <f t="shared" si="2"/>
        <v>17685.557000000008</v>
      </c>
    </row>
    <row r="44" spans="1:15" hidden="1" x14ac:dyDescent="0.15">
      <c r="A44" s="16"/>
      <c r="B44" s="22"/>
      <c r="C44" s="21"/>
      <c r="D44" s="23"/>
      <c r="E44" s="16"/>
      <c r="F44" s="27"/>
      <c r="G44" s="21"/>
      <c r="H44" s="23"/>
      <c r="I44" s="21"/>
      <c r="J44" s="27"/>
      <c r="K44" s="16"/>
      <c r="L44" s="21"/>
      <c r="M44" s="27"/>
      <c r="N44" s="21">
        <f t="shared" si="1"/>
        <v>1750.2010000000141</v>
      </c>
      <c r="O44" s="21">
        <f t="shared" si="2"/>
        <v>17685.557000000008</v>
      </c>
    </row>
    <row r="45" spans="1:15" hidden="1" x14ac:dyDescent="0.15">
      <c r="A45" s="16"/>
      <c r="B45" s="16"/>
      <c r="C45" s="21"/>
      <c r="D45" s="26"/>
      <c r="E45" s="16"/>
      <c r="F45" s="25"/>
      <c r="G45" s="21"/>
      <c r="H45" s="26"/>
      <c r="I45" s="21"/>
      <c r="J45" s="25"/>
      <c r="K45" s="16"/>
      <c r="L45" s="21"/>
      <c r="M45" s="25"/>
      <c r="N45" s="21">
        <f t="shared" si="1"/>
        <v>1750.2010000000141</v>
      </c>
      <c r="O45" s="21">
        <f t="shared" si="2"/>
        <v>17685.557000000008</v>
      </c>
    </row>
    <row r="46" spans="1:15" hidden="1" x14ac:dyDescent="0.15">
      <c r="A46" s="16"/>
      <c r="B46" s="16"/>
      <c r="C46" s="21"/>
      <c r="D46" s="26"/>
      <c r="E46" s="16"/>
      <c r="F46" s="25"/>
      <c r="G46" s="21"/>
      <c r="H46" s="26"/>
      <c r="I46" s="21"/>
      <c r="J46" s="16"/>
      <c r="K46" s="16"/>
      <c r="L46" s="21"/>
      <c r="M46" s="25"/>
      <c r="N46" s="21">
        <f t="shared" si="1"/>
        <v>1750.2010000000141</v>
      </c>
      <c r="O46" s="21">
        <f t="shared" si="2"/>
        <v>17685.557000000008</v>
      </c>
    </row>
    <row r="47" spans="1:15" hidden="1" x14ac:dyDescent="0.15">
      <c r="A47" s="16"/>
      <c r="B47" s="16"/>
      <c r="C47" s="21"/>
      <c r="D47" s="26"/>
      <c r="E47" s="16"/>
      <c r="F47" s="16"/>
      <c r="G47" s="21"/>
      <c r="H47" s="26"/>
      <c r="I47" s="21"/>
      <c r="J47" s="16"/>
      <c r="K47" s="16"/>
      <c r="L47" s="21"/>
      <c r="M47" s="25"/>
      <c r="N47" s="21">
        <f t="shared" si="1"/>
        <v>1750.2010000000141</v>
      </c>
      <c r="O47" s="21">
        <f t="shared" si="2"/>
        <v>17685.557000000008</v>
      </c>
    </row>
    <row r="48" spans="1:15" hidden="1" x14ac:dyDescent="0.15">
      <c r="A48" s="16"/>
      <c r="B48" s="16"/>
      <c r="C48" s="21"/>
      <c r="D48" s="26"/>
      <c r="E48" s="16"/>
      <c r="F48" s="25"/>
      <c r="G48" s="21"/>
      <c r="H48" s="26"/>
      <c r="I48" s="21"/>
      <c r="J48" s="16"/>
      <c r="K48" s="16"/>
      <c r="L48" s="21"/>
      <c r="M48" s="16"/>
      <c r="N48" s="21">
        <f t="shared" si="1"/>
        <v>1750.2010000000141</v>
      </c>
      <c r="O48" s="21">
        <f t="shared" si="2"/>
        <v>17685.557000000008</v>
      </c>
    </row>
    <row r="49" spans="1:16" hidden="1" x14ac:dyDescent="0.15">
      <c r="A49" s="16"/>
      <c r="B49" s="16"/>
      <c r="C49" s="21"/>
      <c r="D49" s="26"/>
      <c r="E49" s="16"/>
      <c r="F49" s="25"/>
      <c r="G49" s="21"/>
      <c r="H49" s="26"/>
      <c r="I49" s="21"/>
      <c r="J49" s="16"/>
      <c r="K49" s="16"/>
      <c r="L49" s="21"/>
      <c r="M49" s="16"/>
      <c r="N49" s="21">
        <f t="shared" si="1"/>
        <v>1750.2010000000141</v>
      </c>
      <c r="O49" s="21">
        <f t="shared" si="2"/>
        <v>17685.557000000008</v>
      </c>
    </row>
    <row r="50" spans="1:16" hidden="1" x14ac:dyDescent="0.15">
      <c r="A50" s="16"/>
      <c r="B50" s="16"/>
      <c r="C50" s="21"/>
      <c r="D50" s="26"/>
      <c r="E50" s="16"/>
      <c r="F50" s="25"/>
      <c r="G50" s="21"/>
      <c r="H50" s="26"/>
      <c r="I50" s="21"/>
      <c r="J50" s="16"/>
      <c r="K50" s="16"/>
      <c r="L50" s="21"/>
      <c r="M50" s="16"/>
      <c r="N50" s="21">
        <f t="shared" si="1"/>
        <v>1750.2010000000141</v>
      </c>
      <c r="O50" s="21">
        <f t="shared" si="2"/>
        <v>17685.557000000008</v>
      </c>
    </row>
    <row r="51" spans="1:16" hidden="1" x14ac:dyDescent="0.15">
      <c r="A51" s="16"/>
      <c r="B51" s="16"/>
      <c r="C51" s="21"/>
      <c r="D51" s="26"/>
      <c r="E51" s="16"/>
      <c r="F51" s="16"/>
      <c r="G51" s="21"/>
      <c r="H51" s="26"/>
      <c r="I51" s="21"/>
      <c r="J51" s="16"/>
      <c r="K51" s="16"/>
      <c r="L51" s="21"/>
      <c r="M51" s="16"/>
      <c r="N51" s="21">
        <f t="shared" si="1"/>
        <v>1750.2010000000141</v>
      </c>
      <c r="O51" s="21">
        <f t="shared" si="2"/>
        <v>17685.557000000008</v>
      </c>
    </row>
    <row r="52" spans="1:16" x14ac:dyDescent="0.15">
      <c r="A52" s="30"/>
      <c r="B52" s="30"/>
      <c r="C52" s="21"/>
      <c r="D52" s="31"/>
      <c r="E52" s="30"/>
      <c r="F52" s="30"/>
      <c r="G52" s="21"/>
      <c r="H52" s="31"/>
      <c r="I52" s="21"/>
      <c r="J52" s="30"/>
      <c r="K52" s="30"/>
      <c r="L52" s="21"/>
      <c r="M52" s="30"/>
      <c r="N52" s="21">
        <f t="shared" si="1"/>
        <v>1750.2010000000141</v>
      </c>
      <c r="O52" s="21">
        <f t="shared" si="2"/>
        <v>17685.557000000008</v>
      </c>
    </row>
    <row r="53" spans="1:16" x14ac:dyDescent="0.15">
      <c r="A53" s="32"/>
      <c r="B53" s="32"/>
      <c r="C53" s="33">
        <f>SUM(C7:C44)</f>
        <v>19835</v>
      </c>
      <c r="D53" s="32"/>
      <c r="E53" s="32"/>
      <c r="F53" s="32"/>
      <c r="G53" s="33">
        <f>SUM(G7:G51)</f>
        <v>111832.227</v>
      </c>
      <c r="H53" s="34"/>
      <c r="I53" s="33">
        <f>SUM(I7:I51)</f>
        <v>75073.800000000017</v>
      </c>
      <c r="J53" s="32"/>
      <c r="K53" s="32"/>
      <c r="L53" s="33">
        <f>SUM(L9:L51)</f>
        <v>38907.870000000003</v>
      </c>
      <c r="M53" s="32"/>
      <c r="N53" s="35"/>
      <c r="O53" s="36">
        <f>C53+G53-I53-L53</f>
        <v>17685.556999999993</v>
      </c>
      <c r="P53" s="37"/>
    </row>
    <row r="54" spans="1:16" x14ac:dyDescent="0.15">
      <c r="A54" s="38"/>
      <c r="B54" s="204"/>
      <c r="C54" s="204"/>
      <c r="D54" s="204"/>
      <c r="E54" s="39"/>
      <c r="F54" s="40"/>
      <c r="G54" s="41"/>
      <c r="H54" s="42"/>
      <c r="I54" s="43"/>
      <c r="J54" s="44"/>
      <c r="K54" s="45" t="s">
        <v>44</v>
      </c>
      <c r="L54" s="46">
        <f>+L53+I53</f>
        <v>113981.67000000001</v>
      </c>
      <c r="M54" s="44"/>
      <c r="N54" s="47">
        <f>+N52</f>
        <v>1750.2010000000141</v>
      </c>
      <c r="O54" s="48" t="s">
        <v>62</v>
      </c>
    </row>
    <row r="55" spans="1:16" x14ac:dyDescent="0.15">
      <c r="A55" s="49"/>
      <c r="B55" s="50"/>
      <c r="C55" s="50"/>
      <c r="D55" s="50"/>
      <c r="E55" s="39"/>
      <c r="F55" s="40"/>
      <c r="G55" s="41"/>
      <c r="H55" s="42"/>
      <c r="I55" s="43"/>
      <c r="J55" s="46"/>
      <c r="K55" s="44"/>
      <c r="L55" s="46"/>
      <c r="M55" s="44"/>
      <c r="N55" s="47">
        <f>+G33</f>
        <v>15935.356</v>
      </c>
      <c r="O55" s="48" t="s">
        <v>33</v>
      </c>
    </row>
    <row r="56" spans="1:16" x14ac:dyDescent="0.15">
      <c r="A56" s="49" t="s">
        <v>62</v>
      </c>
      <c r="B56" s="50" t="s">
        <v>64</v>
      </c>
      <c r="C56" s="50"/>
      <c r="D56" s="50"/>
      <c r="E56" s="39" t="s">
        <v>45</v>
      </c>
      <c r="F56" s="40">
        <v>83986572.659999996</v>
      </c>
      <c r="G56" s="41" t="s">
        <v>46</v>
      </c>
      <c r="H56" s="42">
        <v>40591</v>
      </c>
      <c r="I56" s="43" t="s">
        <v>47</v>
      </c>
      <c r="J56" s="46">
        <f>+L20</f>
        <v>38907.870000000003</v>
      </c>
      <c r="K56" s="44"/>
      <c r="L56" s="46"/>
      <c r="M56" s="44"/>
      <c r="N56" s="47"/>
      <c r="O56" s="48"/>
    </row>
    <row r="57" spans="1:16" ht="11.25" customHeight="1" x14ac:dyDescent="0.15">
      <c r="A57" s="49"/>
      <c r="B57" s="208"/>
      <c r="C57" s="208"/>
      <c r="D57" s="208"/>
      <c r="E57" s="39"/>
      <c r="F57" s="40"/>
      <c r="G57" s="41"/>
      <c r="H57" s="42"/>
      <c r="I57" s="43"/>
      <c r="J57" s="46"/>
      <c r="K57" s="44"/>
      <c r="L57" s="46"/>
      <c r="M57" s="44"/>
      <c r="N57" s="47"/>
      <c r="O57" s="48"/>
    </row>
    <row r="58" spans="1:16" x14ac:dyDescent="0.15">
      <c r="A58" s="49"/>
      <c r="B58" s="208"/>
      <c r="C58" s="208"/>
      <c r="D58" s="208"/>
      <c r="E58" s="39"/>
      <c r="F58" s="40"/>
      <c r="G58" s="41"/>
      <c r="H58" s="42"/>
      <c r="I58" s="43"/>
      <c r="J58" s="46"/>
      <c r="K58" s="44"/>
      <c r="L58" s="46"/>
      <c r="M58" s="44"/>
      <c r="N58" s="36" t="s">
        <v>48</v>
      </c>
      <c r="O58" s="53">
        <f>SUM(N54:N57)</f>
        <v>17685.557000000015</v>
      </c>
    </row>
    <row r="59" spans="1:16" x14ac:dyDescent="0.15">
      <c r="A59" s="49"/>
      <c r="B59" s="208"/>
      <c r="C59" s="208"/>
      <c r="D59" s="208"/>
      <c r="E59" s="39"/>
      <c r="F59" s="40"/>
      <c r="G59" s="41"/>
      <c r="H59" s="42"/>
      <c r="I59" s="9"/>
      <c r="J59" s="52"/>
      <c r="K59" s="44"/>
      <c r="L59" s="46"/>
      <c r="M59" s="44"/>
      <c r="N59" s="46"/>
      <c r="O59" s="46">
        <f>+O53-O58</f>
        <v>0</v>
      </c>
    </row>
    <row r="60" spans="1:16" x14ac:dyDescent="0.15">
      <c r="A60" s="38" t="s">
        <v>49</v>
      </c>
      <c r="B60" s="50" t="s">
        <v>8</v>
      </c>
      <c r="C60" s="54" t="s">
        <v>50</v>
      </c>
      <c r="D60" s="50" t="s">
        <v>51</v>
      </c>
      <c r="E60" s="39" t="s">
        <v>52</v>
      </c>
      <c r="F60" s="40" t="s">
        <v>15</v>
      </c>
      <c r="G60" s="41"/>
      <c r="H60" s="42"/>
      <c r="I60" s="43"/>
      <c r="J60" s="46"/>
      <c r="K60" s="44"/>
      <c r="L60" s="46"/>
      <c r="M60" s="44"/>
      <c r="N60" s="55"/>
      <c r="O60" s="56"/>
    </row>
    <row r="61" spans="1:16" x14ac:dyDescent="0.15">
      <c r="A61" s="49" t="s">
        <v>62</v>
      </c>
      <c r="B61" s="43">
        <v>38908</v>
      </c>
      <c r="C61" s="57">
        <v>0.22850000000000001</v>
      </c>
      <c r="D61" s="58">
        <f>+B61*C61</f>
        <v>8890.478000000001</v>
      </c>
      <c r="E61" s="58">
        <f>+D61*0.1</f>
        <v>889.04780000000017</v>
      </c>
      <c r="F61" s="59">
        <f>+D61+E61</f>
        <v>9779.5258000000013</v>
      </c>
      <c r="G61" s="9"/>
      <c r="H61" s="60"/>
      <c r="I61" s="9"/>
      <c r="J61" s="6"/>
      <c r="K61" s="60"/>
      <c r="L61" s="9"/>
    </row>
  </sheetData>
  <mergeCells count="10">
    <mergeCell ref="B59:D59"/>
    <mergeCell ref="B54:D54"/>
    <mergeCell ref="B57:D57"/>
    <mergeCell ref="B58:D58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15" zoomScaleNormal="115" workbookViewId="0">
      <pane ySplit="6" topLeftCell="A34" activePane="bottomLeft" state="frozen"/>
      <selection pane="bottomLeft" activeCell="M56" sqref="M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1354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1346</v>
      </c>
      <c r="B7" s="17"/>
      <c r="C7" s="18">
        <v>92468.476300000169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92468.476300000169</v>
      </c>
      <c r="O7" s="18">
        <f>+C55</f>
        <v>312000.00130000018</v>
      </c>
    </row>
    <row r="8" spans="1:15" ht="12" x14ac:dyDescent="0.2">
      <c r="A8" s="16" t="s">
        <v>1347</v>
      </c>
      <c r="B8" s="22"/>
      <c r="C8" s="21">
        <v>87778.43299999999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92468.476300000169</v>
      </c>
      <c r="O8" s="21">
        <f t="shared" ref="O8:O9" si="0">O7+G8-I8-L8</f>
        <v>312000.00130000018</v>
      </c>
    </row>
    <row r="9" spans="1:15" ht="12" x14ac:dyDescent="0.2">
      <c r="A9" s="16" t="s">
        <v>1348</v>
      </c>
      <c r="B9" s="22"/>
      <c r="C9" s="21">
        <v>131753.092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" si="1">+N8-I9-L9</f>
        <v>92468.476300000169</v>
      </c>
      <c r="O9" s="21">
        <f t="shared" si="0"/>
        <v>312000.00130000018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/>
      <c r="I10" s="21"/>
      <c r="J10" s="25"/>
      <c r="K10" s="16"/>
      <c r="L10" s="21"/>
      <c r="M10" s="25"/>
      <c r="N10" s="21">
        <f t="shared" ref="N10:N54" si="2">+N9-I10-L10</f>
        <v>92468.476300000169</v>
      </c>
      <c r="O10" s="21">
        <f t="shared" ref="O10:O54" si="3">O9+G10-I10-L10</f>
        <v>312000.00130000018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1355</v>
      </c>
      <c r="I11" s="21">
        <v>13867.64</v>
      </c>
      <c r="J11" s="16" t="s">
        <v>1346</v>
      </c>
      <c r="K11" s="16">
        <v>5800361479</v>
      </c>
      <c r="L11" s="21">
        <v>6930.81</v>
      </c>
      <c r="M11" s="16" t="s">
        <v>1346</v>
      </c>
      <c r="N11" s="21">
        <f t="shared" si="2"/>
        <v>71670.026300000172</v>
      </c>
      <c r="O11" s="21">
        <f t="shared" si="3"/>
        <v>291201.55130000017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1379</v>
      </c>
      <c r="I12" s="21">
        <v>19255.567999999999</v>
      </c>
      <c r="J12" s="16" t="s">
        <v>1346</v>
      </c>
      <c r="K12" s="16"/>
      <c r="L12" s="21"/>
      <c r="M12" s="16"/>
      <c r="N12" s="21">
        <f t="shared" si="2"/>
        <v>52414.458300000173</v>
      </c>
      <c r="O12" s="21">
        <f t="shared" si="3"/>
        <v>271945.9833000002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1356</v>
      </c>
      <c r="I13" s="21">
        <v>15611.653</v>
      </c>
      <c r="J13" s="16" t="s">
        <v>1346</v>
      </c>
      <c r="K13" s="16">
        <v>5800361479</v>
      </c>
      <c r="L13" s="21">
        <v>6429.2110000000002</v>
      </c>
      <c r="M13" s="16" t="s">
        <v>1346</v>
      </c>
      <c r="N13" s="21">
        <f t="shared" si="2"/>
        <v>30373.594300000175</v>
      </c>
      <c r="O13" s="21">
        <f t="shared" si="3"/>
        <v>249905.11930000019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1357</v>
      </c>
      <c r="I14" s="21">
        <v>12432.611000000001</v>
      </c>
      <c r="J14" s="16" t="s">
        <v>1346</v>
      </c>
      <c r="K14" s="16">
        <v>5800361479</v>
      </c>
      <c r="L14" s="21">
        <v>7378.1859999999997</v>
      </c>
      <c r="M14" s="16" t="s">
        <v>1346</v>
      </c>
      <c r="N14" s="21">
        <f t="shared" si="2"/>
        <v>10562.797300000175</v>
      </c>
      <c r="O14" s="21">
        <f t="shared" si="3"/>
        <v>230094.3223000002</v>
      </c>
    </row>
    <row r="15" spans="1:15" ht="12" x14ac:dyDescent="0.2">
      <c r="A15" s="16"/>
      <c r="B15" s="22"/>
      <c r="C15" s="21"/>
      <c r="D15" s="137" t="s">
        <v>1358</v>
      </c>
      <c r="E15" s="16" t="s">
        <v>32</v>
      </c>
      <c r="F15" s="25" t="s">
        <v>1390</v>
      </c>
      <c r="G15" s="21">
        <v>131868.50599999999</v>
      </c>
      <c r="H15" s="137" t="s">
        <v>1358</v>
      </c>
      <c r="I15" s="21">
        <v>10562.797300000175</v>
      </c>
      <c r="J15" s="16" t="s">
        <v>1346</v>
      </c>
      <c r="K15" s="16"/>
      <c r="L15" s="21"/>
      <c r="M15" s="25"/>
      <c r="N15" s="21">
        <f t="shared" si="2"/>
        <v>0</v>
      </c>
      <c r="O15" s="21">
        <f t="shared" si="3"/>
        <v>351400.03100000002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1358</v>
      </c>
      <c r="I16" s="21">
        <v>6978.0896999998204</v>
      </c>
      <c r="J16" s="16" t="s">
        <v>1347</v>
      </c>
      <c r="K16" s="16">
        <v>5800361479</v>
      </c>
      <c r="L16" s="21">
        <v>7099.3819999999996</v>
      </c>
      <c r="M16" s="16" t="s">
        <v>1347</v>
      </c>
      <c r="N16" s="21">
        <f>C8+N15-I16-L16</f>
        <v>73700.96130000017</v>
      </c>
      <c r="O16" s="21">
        <f t="shared" si="3"/>
        <v>337322.5593000002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1359</v>
      </c>
      <c r="I17" s="21">
        <v>11739.776000000002</v>
      </c>
      <c r="J17" s="16" t="s">
        <v>1347</v>
      </c>
      <c r="K17" s="16">
        <v>5800361479</v>
      </c>
      <c r="L17" s="21">
        <v>838.79700000000003</v>
      </c>
      <c r="M17" s="16" t="s">
        <v>1347</v>
      </c>
      <c r="N17" s="21">
        <f t="shared" si="2"/>
        <v>61122.388300000173</v>
      </c>
      <c r="O17" s="21">
        <f t="shared" si="3"/>
        <v>324743.98630000016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1359</v>
      </c>
      <c r="I18" s="21"/>
      <c r="J18" s="16"/>
      <c r="K18" s="16">
        <v>5800361479</v>
      </c>
      <c r="L18" s="21">
        <v>8301.8420000000006</v>
      </c>
      <c r="M18" s="16" t="s">
        <v>1347</v>
      </c>
      <c r="N18" s="21">
        <f t="shared" si="2"/>
        <v>52820.546300000176</v>
      </c>
      <c r="O18" s="21">
        <f t="shared" si="3"/>
        <v>316442.14430000016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1381</v>
      </c>
      <c r="I19" s="21">
        <v>20105.911</v>
      </c>
      <c r="J19" s="16" t="s">
        <v>1347</v>
      </c>
      <c r="K19" s="16"/>
      <c r="L19" s="21"/>
      <c r="M19" s="25"/>
      <c r="N19" s="21">
        <f t="shared" si="2"/>
        <v>32714.635300000176</v>
      </c>
      <c r="O19" s="21">
        <f t="shared" si="3"/>
        <v>296336.23330000014</v>
      </c>
    </row>
    <row r="20" spans="1:15" ht="12" x14ac:dyDescent="0.2">
      <c r="A20" s="16"/>
      <c r="B20" s="22"/>
      <c r="C20" s="21"/>
      <c r="D20" s="137" t="s">
        <v>1361</v>
      </c>
      <c r="E20" s="16" t="s">
        <v>32</v>
      </c>
      <c r="F20" s="25" t="s">
        <v>1390</v>
      </c>
      <c r="G20" s="21">
        <v>43946.184000000001</v>
      </c>
      <c r="H20" s="137" t="s">
        <v>1361</v>
      </c>
      <c r="I20" s="21">
        <v>11175.873</v>
      </c>
      <c r="J20" s="16" t="s">
        <v>1347</v>
      </c>
      <c r="K20" s="16">
        <v>5800361479</v>
      </c>
      <c r="L20" s="21">
        <v>7937.6660000000002</v>
      </c>
      <c r="M20" s="16" t="s">
        <v>1347</v>
      </c>
      <c r="N20" s="21">
        <f t="shared" si="2"/>
        <v>13601.096300000176</v>
      </c>
      <c r="O20" s="21">
        <f t="shared" si="3"/>
        <v>321168.8783000001</v>
      </c>
    </row>
    <row r="21" spans="1:15" ht="12" x14ac:dyDescent="0.2">
      <c r="A21" s="16"/>
      <c r="B21" s="22"/>
      <c r="C21" s="21"/>
      <c r="D21" s="137"/>
      <c r="E21" s="16"/>
      <c r="F21" s="25"/>
      <c r="G21" s="21"/>
      <c r="H21" s="137" t="s">
        <v>1362</v>
      </c>
      <c r="I21" s="21">
        <v>13601.096300000176</v>
      </c>
      <c r="J21" s="16" t="s">
        <v>1347</v>
      </c>
      <c r="K21" s="16"/>
      <c r="L21" s="21"/>
      <c r="M21" s="25"/>
      <c r="N21" s="21">
        <f t="shared" si="2"/>
        <v>0</v>
      </c>
      <c r="O21" s="21">
        <f t="shared" si="3"/>
        <v>307567.78199999995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1362</v>
      </c>
      <c r="I22" s="21">
        <v>3091.5646999998198</v>
      </c>
      <c r="J22" s="16" t="s">
        <v>1348</v>
      </c>
      <c r="K22" s="16">
        <v>5800361479</v>
      </c>
      <c r="L22" s="21">
        <v>4963.4489999999996</v>
      </c>
      <c r="M22" s="16" t="s">
        <v>1348</v>
      </c>
      <c r="N22" s="21">
        <f>C9+N21-I22-L22</f>
        <v>123698.0783000002</v>
      </c>
      <c r="O22" s="21">
        <f t="shared" si="3"/>
        <v>299512.76830000011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1363</v>
      </c>
      <c r="I23" s="21">
        <v>16402.349000000002</v>
      </c>
      <c r="J23" s="16" t="s">
        <v>1348</v>
      </c>
      <c r="K23" s="16">
        <v>5800361479</v>
      </c>
      <c r="L23" s="21">
        <v>9187.0720000000001</v>
      </c>
      <c r="M23" s="16" t="s">
        <v>1348</v>
      </c>
      <c r="N23" s="21">
        <f t="shared" si="2"/>
        <v>98108.657300000195</v>
      </c>
      <c r="O23" s="21">
        <f t="shared" si="3"/>
        <v>273923.34730000014</v>
      </c>
    </row>
    <row r="24" spans="1:15" ht="12" x14ac:dyDescent="0.2">
      <c r="A24" s="16"/>
      <c r="B24" s="22"/>
      <c r="C24" s="21"/>
      <c r="D24" s="137" t="s">
        <v>1364</v>
      </c>
      <c r="E24" s="16" t="s">
        <v>32</v>
      </c>
      <c r="F24" s="25" t="s">
        <v>1390</v>
      </c>
      <c r="G24" s="21">
        <v>43934.353999999999</v>
      </c>
      <c r="H24" s="137" t="s">
        <v>1364</v>
      </c>
      <c r="I24" s="21">
        <v>10318.035</v>
      </c>
      <c r="J24" s="16" t="s">
        <v>1348</v>
      </c>
      <c r="K24" s="16">
        <v>5800361479</v>
      </c>
      <c r="L24" s="21">
        <v>7240.2889999999998</v>
      </c>
      <c r="M24" s="16" t="s">
        <v>1348</v>
      </c>
      <c r="N24" s="21">
        <f t="shared" si="2"/>
        <v>80550.333300000188</v>
      </c>
      <c r="O24" s="21">
        <f t="shared" si="3"/>
        <v>300299.37730000017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1365</v>
      </c>
      <c r="I25" s="21">
        <v>16534.358</v>
      </c>
      <c r="J25" s="16" t="s">
        <v>1348</v>
      </c>
      <c r="K25" s="16">
        <v>5800361479</v>
      </c>
      <c r="L25" s="21">
        <v>8631</v>
      </c>
      <c r="M25" s="16" t="s">
        <v>1348</v>
      </c>
      <c r="N25" s="21">
        <f t="shared" si="2"/>
        <v>55384.975300000187</v>
      </c>
      <c r="O25" s="21">
        <f t="shared" si="3"/>
        <v>275134.01930000016</v>
      </c>
    </row>
    <row r="26" spans="1:15" ht="12" x14ac:dyDescent="0.2">
      <c r="A26" s="16"/>
      <c r="B26" s="22"/>
      <c r="C26" s="21"/>
      <c r="D26" s="137" t="s">
        <v>1366</v>
      </c>
      <c r="E26" s="16" t="s">
        <v>32</v>
      </c>
      <c r="F26" s="25" t="s">
        <v>1391</v>
      </c>
      <c r="G26" s="21">
        <v>43934.790999999997</v>
      </c>
      <c r="H26" s="137" t="s">
        <v>1366</v>
      </c>
      <c r="I26" s="21">
        <v>9799.0910000000003</v>
      </c>
      <c r="J26" s="16" t="s">
        <v>1348</v>
      </c>
      <c r="K26" s="16">
        <v>5800361479</v>
      </c>
      <c r="L26" s="21">
        <v>5500.2640000000001</v>
      </c>
      <c r="M26" s="16" t="s">
        <v>1348</v>
      </c>
      <c r="N26" s="21">
        <f t="shared" si="2"/>
        <v>40085.620300000184</v>
      </c>
      <c r="O26" s="21">
        <f t="shared" si="3"/>
        <v>303769.45530000009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1382</v>
      </c>
      <c r="I27" s="21">
        <v>19954.486000000001</v>
      </c>
      <c r="J27" s="16" t="s">
        <v>1348</v>
      </c>
      <c r="K27" s="16"/>
      <c r="L27" s="21"/>
      <c r="M27" s="16"/>
      <c r="N27" s="21">
        <f t="shared" si="2"/>
        <v>20131.134300000183</v>
      </c>
      <c r="O27" s="21">
        <f t="shared" si="3"/>
        <v>283814.96930000011</v>
      </c>
    </row>
    <row r="28" spans="1:15" ht="12" x14ac:dyDescent="0.2">
      <c r="A28" s="16"/>
      <c r="B28" s="22"/>
      <c r="C28" s="21"/>
      <c r="D28" s="137" t="s">
        <v>1367</v>
      </c>
      <c r="E28" s="16" t="s">
        <v>32</v>
      </c>
      <c r="F28" s="25" t="s">
        <v>1391</v>
      </c>
      <c r="G28" s="21">
        <v>87884.527000000002</v>
      </c>
      <c r="H28" s="137" t="s">
        <v>1367</v>
      </c>
      <c r="I28" s="21">
        <v>10360.560000000001</v>
      </c>
      <c r="J28" s="16" t="s">
        <v>1348</v>
      </c>
      <c r="K28" s="16">
        <v>5800361479</v>
      </c>
      <c r="L28" s="21">
        <v>8410.1730000000007</v>
      </c>
      <c r="M28" s="16" t="s">
        <v>1348</v>
      </c>
      <c r="N28" s="21">
        <f t="shared" si="2"/>
        <v>1360.4013000001814</v>
      </c>
      <c r="O28" s="21">
        <f t="shared" si="3"/>
        <v>352928.76330000011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1383</v>
      </c>
      <c r="I29" s="21">
        <v>1360.4013000001814</v>
      </c>
      <c r="J29" s="16" t="s">
        <v>1348</v>
      </c>
      <c r="K29" s="16"/>
      <c r="L29" s="21"/>
      <c r="M29" s="16"/>
      <c r="N29" s="21">
        <f t="shared" si="2"/>
        <v>0</v>
      </c>
      <c r="O29" s="21">
        <f t="shared" si="3"/>
        <v>351568.36199999991</v>
      </c>
    </row>
    <row r="30" spans="1:15" ht="12" x14ac:dyDescent="0.2">
      <c r="A30" s="16"/>
      <c r="B30" s="22"/>
      <c r="C30" s="21"/>
      <c r="D30" s="137"/>
      <c r="E30" s="16"/>
      <c r="F30" s="25"/>
      <c r="G30" s="21"/>
      <c r="H30" s="137" t="s">
        <v>1383</v>
      </c>
      <c r="I30" s="21">
        <v>15384.9336999998</v>
      </c>
      <c r="J30" s="25" t="s">
        <v>1390</v>
      </c>
      <c r="K30" s="16"/>
      <c r="L30" s="21"/>
      <c r="M30" s="16"/>
      <c r="N30" s="21">
        <f>G15+G20+G24+N29-I30-L30</f>
        <v>204364.1103000002</v>
      </c>
      <c r="O30" s="21">
        <f t="shared" si="3"/>
        <v>336183.42830000009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1368</v>
      </c>
      <c r="I31" s="21">
        <v>16827.377</v>
      </c>
      <c r="J31" s="25" t="s">
        <v>1390</v>
      </c>
      <c r="K31" s="16">
        <v>5800361479</v>
      </c>
      <c r="L31" s="21">
        <v>5717.14</v>
      </c>
      <c r="M31" s="25" t="s">
        <v>1390</v>
      </c>
      <c r="N31" s="21">
        <f t="shared" si="2"/>
        <v>181819.59330000018</v>
      </c>
      <c r="O31" s="21">
        <f t="shared" si="3"/>
        <v>313638.91130000009</v>
      </c>
    </row>
    <row r="32" spans="1:15" ht="12" x14ac:dyDescent="0.2">
      <c r="A32" s="16"/>
      <c r="B32" s="22"/>
      <c r="C32" s="21"/>
      <c r="D32" s="137" t="s">
        <v>1369</v>
      </c>
      <c r="E32" s="16" t="s">
        <v>32</v>
      </c>
      <c r="F32" s="25" t="s">
        <v>1392</v>
      </c>
      <c r="G32" s="21">
        <v>43917.046999999999</v>
      </c>
      <c r="H32" s="137" t="s">
        <v>1369</v>
      </c>
      <c r="I32" s="21">
        <v>11142.64</v>
      </c>
      <c r="J32" s="25" t="s">
        <v>1390</v>
      </c>
      <c r="K32" s="16">
        <v>5800361479</v>
      </c>
      <c r="L32" s="21">
        <v>7789.5510000000004</v>
      </c>
      <c r="M32" s="25" t="s">
        <v>1390</v>
      </c>
      <c r="N32" s="21">
        <f t="shared" si="2"/>
        <v>162887.40230000016</v>
      </c>
      <c r="O32" s="21">
        <f t="shared" si="3"/>
        <v>338623.76730000012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1370</v>
      </c>
      <c r="I33" s="21">
        <v>17878.397000000001</v>
      </c>
      <c r="J33" s="25" t="s">
        <v>1390</v>
      </c>
      <c r="K33" s="16">
        <v>5800361479</v>
      </c>
      <c r="L33" s="21">
        <v>8181.8249999999998</v>
      </c>
      <c r="M33" s="25" t="s">
        <v>1390</v>
      </c>
      <c r="N33" s="21">
        <f t="shared" si="2"/>
        <v>136827.18030000015</v>
      </c>
      <c r="O33" s="21">
        <f t="shared" si="3"/>
        <v>312563.54530000011</v>
      </c>
    </row>
    <row r="34" spans="1:15" ht="12" x14ac:dyDescent="0.2">
      <c r="A34" s="16"/>
      <c r="B34" s="22"/>
      <c r="C34" s="21"/>
      <c r="D34" s="137" t="s">
        <v>1371</v>
      </c>
      <c r="E34" s="16" t="s">
        <v>32</v>
      </c>
      <c r="F34" s="25" t="s">
        <v>1392</v>
      </c>
      <c r="G34" s="21">
        <v>43886.358</v>
      </c>
      <c r="H34" s="137" t="s">
        <v>1371</v>
      </c>
      <c r="I34" s="21">
        <v>9235.5869999999995</v>
      </c>
      <c r="J34" s="25" t="s">
        <v>1390</v>
      </c>
      <c r="K34" s="16">
        <v>5800361479</v>
      </c>
      <c r="L34" s="21">
        <v>7130.518</v>
      </c>
      <c r="M34" s="25" t="s">
        <v>1390</v>
      </c>
      <c r="N34" s="21">
        <f t="shared" si="2"/>
        <v>120461.07530000016</v>
      </c>
      <c r="O34" s="21">
        <f t="shared" si="3"/>
        <v>340083.79830000014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1385</v>
      </c>
      <c r="I35" s="21">
        <v>16496.202999999998</v>
      </c>
      <c r="J35" s="25" t="s">
        <v>1390</v>
      </c>
      <c r="K35" s="16"/>
      <c r="L35" s="21"/>
      <c r="M35" s="25"/>
      <c r="N35" s="21">
        <f t="shared" si="2"/>
        <v>103964.87230000016</v>
      </c>
      <c r="O35" s="21">
        <f t="shared" si="3"/>
        <v>323587.59530000016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1372</v>
      </c>
      <c r="I36" s="21">
        <v>10340.672</v>
      </c>
      <c r="J36" s="25" t="s">
        <v>1390</v>
      </c>
      <c r="K36" s="16">
        <v>5800361479</v>
      </c>
      <c r="L36" s="21">
        <v>8247.2039999999997</v>
      </c>
      <c r="M36" s="25" t="s">
        <v>1390</v>
      </c>
      <c r="N36" s="21">
        <f t="shared" si="2"/>
        <v>85376.996300000159</v>
      </c>
      <c r="O36" s="21">
        <f t="shared" si="3"/>
        <v>304999.71930000011</v>
      </c>
    </row>
    <row r="37" spans="1:15" ht="12" x14ac:dyDescent="0.2">
      <c r="A37" s="16"/>
      <c r="B37" s="22"/>
      <c r="C37" s="21"/>
      <c r="D37" s="137"/>
      <c r="E37" s="16"/>
      <c r="F37" s="25"/>
      <c r="G37" s="21"/>
      <c r="H37" s="137" t="s">
        <v>1387</v>
      </c>
      <c r="I37" s="21">
        <v>20114.686000000002</v>
      </c>
      <c r="J37" s="25" t="s">
        <v>1390</v>
      </c>
      <c r="K37" s="16"/>
      <c r="L37" s="21"/>
      <c r="M37" s="25"/>
      <c r="N37" s="21">
        <f t="shared" si="2"/>
        <v>65262.310300000157</v>
      </c>
      <c r="O37" s="21">
        <f t="shared" si="3"/>
        <v>284885.03330000013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1373</v>
      </c>
      <c r="I38" s="21">
        <v>15682.095000000001</v>
      </c>
      <c r="J38" s="25" t="s">
        <v>1390</v>
      </c>
      <c r="K38" s="16">
        <v>5800361479</v>
      </c>
      <c r="L38" s="21">
        <v>6402.3779999999997</v>
      </c>
      <c r="M38" s="25" t="s">
        <v>1390</v>
      </c>
      <c r="N38" s="21">
        <f t="shared" si="2"/>
        <v>43177.837300000159</v>
      </c>
      <c r="O38" s="21">
        <f t="shared" si="3"/>
        <v>262800.56030000013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1374</v>
      </c>
      <c r="I39" s="21">
        <v>10429.49</v>
      </c>
      <c r="J39" s="25" t="s">
        <v>1390</v>
      </c>
      <c r="K39" s="16">
        <v>5800361479</v>
      </c>
      <c r="L39" s="21">
        <v>6933.6390000000001</v>
      </c>
      <c r="M39" s="25" t="s">
        <v>1390</v>
      </c>
      <c r="N39" s="21">
        <f t="shared" si="2"/>
        <v>25814.708300000162</v>
      </c>
      <c r="O39" s="21">
        <f t="shared" si="3"/>
        <v>245437.43130000014</v>
      </c>
    </row>
    <row r="40" spans="1:15" ht="12" x14ac:dyDescent="0.2">
      <c r="A40" s="16"/>
      <c r="B40" s="22"/>
      <c r="C40" s="21"/>
      <c r="D40" s="137" t="s">
        <v>1375</v>
      </c>
      <c r="E40" s="16" t="s">
        <v>32</v>
      </c>
      <c r="F40" s="25" t="s">
        <v>1392</v>
      </c>
      <c r="G40" s="21">
        <v>86734.241999999998</v>
      </c>
      <c r="H40" s="137" t="s">
        <v>1375</v>
      </c>
      <c r="I40" s="21">
        <v>18120.673999999999</v>
      </c>
      <c r="J40" s="25" t="s">
        <v>1390</v>
      </c>
      <c r="K40" s="16">
        <v>5800361479</v>
      </c>
      <c r="L40" s="21">
        <v>7282.4759999999997</v>
      </c>
      <c r="M40" s="25" t="s">
        <v>1390</v>
      </c>
      <c r="N40" s="21">
        <f t="shared" si="2"/>
        <v>411.5583000001634</v>
      </c>
      <c r="O40" s="21">
        <f t="shared" si="3"/>
        <v>306768.52330000012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1376</v>
      </c>
      <c r="I41" s="21">
        <v>411.5583000001634</v>
      </c>
      <c r="J41" s="25" t="s">
        <v>1390</v>
      </c>
      <c r="K41" s="16"/>
      <c r="L41" s="21"/>
      <c r="M41" s="25"/>
      <c r="N41" s="21">
        <f t="shared" si="2"/>
        <v>0</v>
      </c>
      <c r="O41" s="21">
        <f t="shared" si="3"/>
        <v>306356.96499999997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1376</v>
      </c>
      <c r="I42" s="21">
        <v>9950.5056999998396</v>
      </c>
      <c r="J42" s="25" t="s">
        <v>1391</v>
      </c>
      <c r="K42" s="16">
        <v>5800361479</v>
      </c>
      <c r="L42" s="21">
        <v>7701.9660000000003</v>
      </c>
      <c r="M42" s="25" t="s">
        <v>1391</v>
      </c>
      <c r="N42" s="21">
        <f>G26+G28+N41-I42-L42</f>
        <v>114166.84630000016</v>
      </c>
      <c r="O42" s="21">
        <f t="shared" si="3"/>
        <v>288704.49330000009</v>
      </c>
    </row>
    <row r="43" spans="1:15" ht="12" x14ac:dyDescent="0.2">
      <c r="A43" s="16"/>
      <c r="B43" s="22"/>
      <c r="C43" s="21"/>
      <c r="D43" s="137"/>
      <c r="E43" s="16"/>
      <c r="F43" s="25"/>
      <c r="G43" s="21"/>
      <c r="H43" s="137" t="s">
        <v>1388</v>
      </c>
      <c r="I43" s="21">
        <v>17768.512999999999</v>
      </c>
      <c r="J43" s="25" t="s">
        <v>1391</v>
      </c>
      <c r="K43" s="16"/>
      <c r="L43" s="21"/>
      <c r="M43" s="25"/>
      <c r="N43" s="21">
        <f t="shared" si="2"/>
        <v>96398.333300000173</v>
      </c>
      <c r="O43" s="21">
        <f t="shared" si="3"/>
        <v>270935.98030000011</v>
      </c>
    </row>
    <row r="44" spans="1:15" ht="12" x14ac:dyDescent="0.2">
      <c r="A44" s="16"/>
      <c r="B44" s="22"/>
      <c r="C44" s="21"/>
      <c r="D44" s="137" t="s">
        <v>1377</v>
      </c>
      <c r="E44" s="16" t="s">
        <v>32</v>
      </c>
      <c r="F44" s="25" t="s">
        <v>1392</v>
      </c>
      <c r="G44" s="21">
        <v>43899.033000000003</v>
      </c>
      <c r="H44" s="137" t="s">
        <v>1377</v>
      </c>
      <c r="I44" s="21">
        <v>9330.7430000000004</v>
      </c>
      <c r="J44" s="25" t="s">
        <v>1391</v>
      </c>
      <c r="K44" s="16">
        <v>5800361479</v>
      </c>
      <c r="L44" s="21">
        <v>8659.1219999999994</v>
      </c>
      <c r="M44" s="25" t="s">
        <v>1391</v>
      </c>
      <c r="N44" s="21">
        <f t="shared" si="2"/>
        <v>78408.468300000168</v>
      </c>
      <c r="O44" s="21">
        <f t="shared" si="3"/>
        <v>296845.14830000012</v>
      </c>
    </row>
    <row r="45" spans="1:15" ht="12" x14ac:dyDescent="0.2">
      <c r="A45" s="16"/>
      <c r="B45" s="22"/>
      <c r="C45" s="21"/>
      <c r="D45" s="137"/>
      <c r="E45" s="16"/>
      <c r="F45" s="25"/>
      <c r="G45" s="21"/>
      <c r="H45" s="137" t="s">
        <v>1389</v>
      </c>
      <c r="I45" s="21">
        <v>21544.621000000003</v>
      </c>
      <c r="J45" s="25" t="s">
        <v>1391</v>
      </c>
      <c r="K45" s="16"/>
      <c r="L45" s="21"/>
      <c r="M45" s="25"/>
      <c r="N45" s="21">
        <f t="shared" si="2"/>
        <v>56863.847300000169</v>
      </c>
      <c r="O45" s="21">
        <f t="shared" si="3"/>
        <v>275300.52730000013</v>
      </c>
    </row>
    <row r="46" spans="1:15" ht="12" x14ac:dyDescent="0.2">
      <c r="A46" s="16"/>
      <c r="B46" s="22"/>
      <c r="C46" s="21"/>
      <c r="D46" s="137"/>
      <c r="E46" s="16"/>
      <c r="F46" s="25"/>
      <c r="G46" s="21"/>
      <c r="H46" s="137" t="s">
        <v>1378</v>
      </c>
      <c r="I46" s="21">
        <v>15750.411</v>
      </c>
      <c r="J46" s="25" t="s">
        <v>1391</v>
      </c>
      <c r="K46" s="16">
        <v>5800361479</v>
      </c>
      <c r="L46" s="21">
        <v>8080.2439999999997</v>
      </c>
      <c r="M46" s="25" t="s">
        <v>1391</v>
      </c>
      <c r="N46" s="21">
        <f t="shared" si="2"/>
        <v>33033.19230000017</v>
      </c>
      <c r="O46" s="21">
        <f t="shared" si="3"/>
        <v>251469.87230000013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2"/>
        <v>33033.19230000017</v>
      </c>
      <c r="O47" s="21">
        <f t="shared" si="3"/>
        <v>251469.87230000013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2"/>
        <v>33033.19230000017</v>
      </c>
      <c r="O48" s="21">
        <f t="shared" si="3"/>
        <v>251469.87230000013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2"/>
        <v>33033.19230000017</v>
      </c>
      <c r="O49" s="21">
        <f t="shared" si="3"/>
        <v>251469.87230000013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2"/>
        <v>33033.19230000017</v>
      </c>
      <c r="O50" s="21">
        <f t="shared" si="3"/>
        <v>251469.87230000013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2"/>
        <v>33033.19230000017</v>
      </c>
      <c r="O51" s="21">
        <f t="shared" si="3"/>
        <v>251469.87230000013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2"/>
        <v>33033.19230000017</v>
      </c>
      <c r="O52" s="21">
        <f t="shared" si="3"/>
        <v>251469.87230000013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2"/>
        <v>33033.19230000017</v>
      </c>
      <c r="O53" s="21">
        <f t="shared" si="3"/>
        <v>251469.87230000013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2"/>
        <v>33033.19230000017</v>
      </c>
      <c r="O54" s="21">
        <f t="shared" si="3"/>
        <v>251469.87230000013</v>
      </c>
    </row>
    <row r="55" spans="1:16" x14ac:dyDescent="0.15">
      <c r="A55" s="32"/>
      <c r="B55" s="32"/>
      <c r="C55" s="33">
        <f>SUM(C7:C47)</f>
        <v>312000.00130000018</v>
      </c>
      <c r="D55" s="32"/>
      <c r="E55" s="32"/>
      <c r="F55" s="32"/>
      <c r="G55" s="33">
        <f>SUM(G7:G53)</f>
        <v>570005.04200000002</v>
      </c>
      <c r="H55" s="34"/>
      <c r="I55" s="33">
        <f>SUM(I7:I53)</f>
        <v>459560.967</v>
      </c>
      <c r="J55" s="32"/>
      <c r="K55" s="32"/>
      <c r="L55" s="33">
        <f>SUM(L9:L53)</f>
        <v>170974.204</v>
      </c>
      <c r="M55" s="32"/>
      <c r="N55" s="35"/>
      <c r="O55" s="36">
        <f>C55+G55-I55-L55</f>
        <v>251469.87230000025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+G55-'[1]รับ 0815'!$D$15</f>
        <v>0</v>
      </c>
      <c r="H56" s="42"/>
      <c r="I56" s="43"/>
      <c r="J56" s="44"/>
      <c r="K56" s="45" t="s">
        <v>44</v>
      </c>
      <c r="L56" s="46">
        <f>+L55+I55</f>
        <v>630535.17099999997</v>
      </c>
      <c r="M56" s="55"/>
      <c r="N56" s="47">
        <f>+N54</f>
        <v>33033.19230000017</v>
      </c>
      <c r="O56" s="48" t="s">
        <v>1391</v>
      </c>
    </row>
    <row r="57" spans="1:16" x14ac:dyDescent="0.15">
      <c r="A57" s="49"/>
      <c r="B57" s="174"/>
      <c r="C57" s="54"/>
      <c r="D57" s="174"/>
      <c r="E57" s="39"/>
      <c r="F57" s="40"/>
      <c r="G57" s="41"/>
      <c r="H57" s="42"/>
      <c r="I57" s="43"/>
      <c r="J57" s="52"/>
      <c r="K57" s="52"/>
      <c r="L57" s="46"/>
      <c r="M57" s="44"/>
      <c r="N57" s="47">
        <v>218436.68</v>
      </c>
      <c r="O57" s="48" t="s">
        <v>1392</v>
      </c>
    </row>
    <row r="58" spans="1:16" x14ac:dyDescent="0.15">
      <c r="A58" s="38" t="s">
        <v>1346</v>
      </c>
      <c r="B58" s="174" t="s">
        <v>1353</v>
      </c>
      <c r="C58" s="161"/>
      <c r="E58" s="39" t="s">
        <v>45</v>
      </c>
      <c r="F58" s="40">
        <v>85508559.650000006</v>
      </c>
      <c r="G58" s="41" t="s">
        <v>46</v>
      </c>
      <c r="H58" s="42">
        <v>42181</v>
      </c>
      <c r="I58" s="43" t="s">
        <v>47</v>
      </c>
      <c r="J58" s="52">
        <v>20738.207000000002</v>
      </c>
      <c r="K58" s="52"/>
      <c r="L58" s="46"/>
      <c r="M58" s="44"/>
      <c r="N58" s="47"/>
      <c r="O58" s="48"/>
    </row>
    <row r="59" spans="1:16" x14ac:dyDescent="0.15">
      <c r="A59" s="38" t="s">
        <v>1347</v>
      </c>
      <c r="B59" s="175" t="s">
        <v>1393</v>
      </c>
      <c r="C59" s="161"/>
      <c r="E59" s="39" t="s">
        <v>45</v>
      </c>
      <c r="F59" s="40">
        <v>90680088.480000004</v>
      </c>
      <c r="G59" s="41" t="s">
        <v>46</v>
      </c>
      <c r="H59" s="42">
        <v>42191</v>
      </c>
      <c r="I59" s="43" t="s">
        <v>47</v>
      </c>
      <c r="J59" s="52">
        <v>24177.687000000002</v>
      </c>
      <c r="K59" s="52"/>
      <c r="L59" s="46"/>
      <c r="M59" s="44"/>
      <c r="N59" s="47"/>
      <c r="O59" s="48"/>
    </row>
    <row r="60" spans="1:16" ht="11.25" customHeight="1" x14ac:dyDescent="0.15">
      <c r="A60" s="38" t="s">
        <v>1348</v>
      </c>
      <c r="B60" s="175" t="s">
        <v>1394</v>
      </c>
      <c r="C60" s="161"/>
      <c r="E60" s="39" t="s">
        <v>45</v>
      </c>
      <c r="F60" s="40">
        <v>75300513.730000004</v>
      </c>
      <c r="G60" s="41" t="s">
        <v>46</v>
      </c>
      <c r="H60" s="42">
        <v>42198</v>
      </c>
      <c r="I60" s="43" t="s">
        <v>47</v>
      </c>
      <c r="J60" s="52">
        <v>43932.247000000003</v>
      </c>
      <c r="K60" s="52"/>
      <c r="L60" s="46"/>
      <c r="M60" s="44"/>
      <c r="N60" s="47"/>
      <c r="O60" s="48"/>
    </row>
    <row r="61" spans="1:16" x14ac:dyDescent="0.15">
      <c r="A61" s="38" t="s">
        <v>1390</v>
      </c>
      <c r="B61" s="175" t="s">
        <v>1395</v>
      </c>
      <c r="C61" s="161"/>
      <c r="E61" s="39" t="s">
        <v>45</v>
      </c>
      <c r="F61" s="40">
        <v>66970324.600000001</v>
      </c>
      <c r="G61" s="41" t="s">
        <v>46</v>
      </c>
      <c r="H61" s="42">
        <v>42206</v>
      </c>
      <c r="I61" s="43" t="s">
        <v>47</v>
      </c>
      <c r="J61" s="52">
        <v>57684.731</v>
      </c>
      <c r="K61" s="52"/>
      <c r="L61" s="46"/>
      <c r="M61" s="44"/>
      <c r="N61" s="36" t="s">
        <v>48</v>
      </c>
      <c r="O61" s="53">
        <f>SUM(N56:N60)</f>
        <v>251469.87230000016</v>
      </c>
    </row>
    <row r="62" spans="1:16" x14ac:dyDescent="0.15">
      <c r="A62" s="38" t="s">
        <v>1391</v>
      </c>
      <c r="B62" s="175" t="s">
        <v>1396</v>
      </c>
      <c r="C62" s="161"/>
      <c r="E62" s="39" t="s">
        <v>45</v>
      </c>
      <c r="F62" s="40">
        <v>78347344.930000007</v>
      </c>
      <c r="G62" s="41" t="s">
        <v>46</v>
      </c>
      <c r="H62" s="42">
        <v>42213</v>
      </c>
      <c r="I62" s="43" t="s">
        <v>47</v>
      </c>
      <c r="J62" s="52">
        <v>24441.331999999999</v>
      </c>
      <c r="K62" s="52"/>
      <c r="L62" s="46"/>
      <c r="M62" s="44"/>
      <c r="O62" s="3">
        <f>+O61-O55</f>
        <v>0</v>
      </c>
    </row>
    <row r="63" spans="1:16" ht="12" thickBot="1" x14ac:dyDescent="0.2">
      <c r="A63" s="38"/>
      <c r="B63" s="174"/>
      <c r="C63" s="174"/>
      <c r="D63" s="174"/>
      <c r="E63" s="39"/>
      <c r="F63" s="40"/>
      <c r="G63" s="41"/>
      <c r="H63" s="42"/>
      <c r="I63" s="9" t="s">
        <v>1071</v>
      </c>
      <c r="J63" s="62">
        <f>SUM(J58:J62)</f>
        <v>170974.204</v>
      </c>
      <c r="K63" s="60"/>
      <c r="L63" s="46"/>
      <c r="M63" s="44"/>
    </row>
    <row r="64" spans="1:16" ht="12" thickTop="1" x14ac:dyDescent="0.15">
      <c r="A64" s="38" t="s">
        <v>49</v>
      </c>
      <c r="B64" s="49" t="s">
        <v>8</v>
      </c>
      <c r="C64" s="101" t="s">
        <v>1149</v>
      </c>
      <c r="D64" s="49" t="s">
        <v>51</v>
      </c>
      <c r="E64" s="49" t="s">
        <v>52</v>
      </c>
      <c r="F64" s="40" t="s">
        <v>15</v>
      </c>
      <c r="G64" s="42"/>
      <c r="L64" s="46"/>
      <c r="M64" s="44"/>
    </row>
    <row r="65" spans="1:16" x14ac:dyDescent="0.15">
      <c r="A65" s="38" t="s">
        <v>1346</v>
      </c>
      <c r="B65" s="43">
        <v>20738</v>
      </c>
      <c r="C65" s="57">
        <v>0.2</v>
      </c>
      <c r="D65" s="58">
        <f t="shared" ref="D65:D69" si="4">+B65*C65</f>
        <v>4147.6000000000004</v>
      </c>
      <c r="E65" s="58">
        <f t="shared" ref="E65:E69" si="5">+D65*0.1</f>
        <v>414.76000000000005</v>
      </c>
      <c r="F65" s="59">
        <f t="shared" ref="F65:F69" si="6">+D65+E65</f>
        <v>4562.3600000000006</v>
      </c>
      <c r="G65" s="4"/>
      <c r="K65" s="60"/>
      <c r="L65" s="46"/>
      <c r="M65" s="44"/>
    </row>
    <row r="66" spans="1:16" s="3" customFormat="1" x14ac:dyDescent="0.15">
      <c r="A66" s="38" t="s">
        <v>1347</v>
      </c>
      <c r="B66" s="43">
        <v>24178</v>
      </c>
      <c r="C66" s="57">
        <v>0.2</v>
      </c>
      <c r="D66" s="58">
        <f t="shared" si="4"/>
        <v>4835.6000000000004</v>
      </c>
      <c r="E66" s="58">
        <f t="shared" si="5"/>
        <v>483.56000000000006</v>
      </c>
      <c r="F66" s="59">
        <f t="shared" si="6"/>
        <v>5319.1600000000008</v>
      </c>
      <c r="G66" s="4"/>
      <c r="H66" s="4"/>
      <c r="J66" s="5"/>
      <c r="K66" s="60"/>
      <c r="L66" s="46"/>
      <c r="M66" s="5"/>
      <c r="P66" s="5"/>
    </row>
    <row r="67" spans="1:16" s="3" customFormat="1" x14ac:dyDescent="0.15">
      <c r="A67" s="38" t="s">
        <v>1348</v>
      </c>
      <c r="B67" s="43">
        <v>43932</v>
      </c>
      <c r="C67" s="57">
        <v>0.2</v>
      </c>
      <c r="D67" s="58">
        <f t="shared" si="4"/>
        <v>8786.4</v>
      </c>
      <c r="E67" s="58">
        <f t="shared" si="5"/>
        <v>878.64</v>
      </c>
      <c r="F67" s="59">
        <f t="shared" si="6"/>
        <v>9665.0399999999991</v>
      </c>
      <c r="G67" s="4"/>
      <c r="H67" s="4"/>
      <c r="J67" s="5"/>
      <c r="K67" s="60"/>
      <c r="L67" s="46"/>
      <c r="M67" s="5"/>
      <c r="P67" s="5"/>
    </row>
    <row r="68" spans="1:16" s="3" customFormat="1" x14ac:dyDescent="0.15">
      <c r="A68" s="38" t="s">
        <v>1390</v>
      </c>
      <c r="B68" s="43">
        <v>57685</v>
      </c>
      <c r="C68" s="57">
        <v>0.2</v>
      </c>
      <c r="D68" s="58">
        <f t="shared" si="4"/>
        <v>11537</v>
      </c>
      <c r="E68" s="58">
        <f t="shared" si="5"/>
        <v>1153.7</v>
      </c>
      <c r="F68" s="59">
        <f t="shared" si="6"/>
        <v>12690.7</v>
      </c>
      <c r="H68" s="4"/>
      <c r="I68" s="9"/>
      <c r="J68" s="6"/>
      <c r="K68" s="60"/>
      <c r="L68" s="46"/>
      <c r="M68" s="5"/>
      <c r="P68" s="5"/>
    </row>
    <row r="69" spans="1:16" x14ac:dyDescent="0.15">
      <c r="A69" s="38" t="s">
        <v>1391</v>
      </c>
      <c r="B69" s="43">
        <v>24441</v>
      </c>
      <c r="C69" s="57">
        <v>0.2</v>
      </c>
      <c r="D69" s="58">
        <f t="shared" si="4"/>
        <v>4888.2</v>
      </c>
      <c r="E69" s="58">
        <f t="shared" si="5"/>
        <v>488.82</v>
      </c>
      <c r="F69" s="59">
        <f t="shared" si="6"/>
        <v>5377.0199999999995</v>
      </c>
      <c r="G69" s="4"/>
      <c r="H69" s="60"/>
      <c r="I69" s="9"/>
      <c r="J69" s="6"/>
      <c r="K69" s="60"/>
      <c r="L69" s="46"/>
    </row>
    <row r="70" spans="1:16" s="4" customFormat="1" ht="12" thickBot="1" x14ac:dyDescent="0.2">
      <c r="A70" s="38"/>
      <c r="B70" s="102">
        <f>SUM(B65:B69)</f>
        <v>170974</v>
      </c>
      <c r="C70" s="174"/>
      <c r="D70" s="103">
        <f>SUM(D65:D69)</f>
        <v>34194.799999999996</v>
      </c>
      <c r="E70" s="103">
        <f>SUM(E65:E69)</f>
        <v>3419.48</v>
      </c>
      <c r="F70" s="103">
        <f>SUM(F65:F69)</f>
        <v>37614.28</v>
      </c>
      <c r="G70" s="9"/>
      <c r="H70" s="60"/>
      <c r="I70" s="9"/>
      <c r="J70" s="6"/>
      <c r="K70" s="60"/>
      <c r="L70" s="46"/>
      <c r="M70" s="5"/>
      <c r="N70" s="3"/>
      <c r="O70" s="3"/>
      <c r="P70" s="5"/>
    </row>
    <row r="71" spans="1:16" ht="12" thickTop="1" x14ac:dyDescent="0.15">
      <c r="H71" s="60"/>
      <c r="I71" s="9"/>
      <c r="J71" s="6"/>
      <c r="K71" s="60"/>
    </row>
    <row r="72" spans="1:16" x14ac:dyDescent="0.15">
      <c r="H72" s="60"/>
    </row>
    <row r="73" spans="1:16" x14ac:dyDescent="0.15">
      <c r="I73" s="9"/>
      <c r="J73" s="6"/>
    </row>
    <row r="74" spans="1:16" x14ac:dyDescent="0.15">
      <c r="H74" s="60"/>
      <c r="I74" s="9"/>
      <c r="J74" s="6"/>
    </row>
    <row r="75" spans="1:16" x14ac:dyDescent="0.15">
      <c r="H75" s="60"/>
    </row>
    <row r="78" spans="1:16" x14ac:dyDescent="0.15">
      <c r="H78" s="60"/>
      <c r="I78" s="9"/>
      <c r="J78" s="6"/>
    </row>
    <row r="81" spans="1:16" s="3" customFormat="1" x14ac:dyDescent="0.15">
      <c r="A81" s="5"/>
      <c r="B81" s="2"/>
      <c r="D81" s="4"/>
      <c r="E81" s="4"/>
      <c r="F81" s="5"/>
      <c r="H81" s="4"/>
      <c r="J81" s="5"/>
      <c r="K81" s="4"/>
      <c r="M81" s="5"/>
      <c r="P81" s="5"/>
    </row>
    <row r="82" spans="1:16" s="3" customFormat="1" x14ac:dyDescent="0.15">
      <c r="A82" s="5"/>
      <c r="B82" s="2"/>
      <c r="D82" s="4"/>
      <c r="E82" s="4"/>
      <c r="F82" s="5"/>
      <c r="H82" s="4"/>
      <c r="J82" s="5"/>
      <c r="K82" s="4"/>
      <c r="M82" s="5"/>
      <c r="P82" s="5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zoomScale="115" zoomScaleNormal="115" workbookViewId="0">
      <pane ySplit="6" topLeftCell="A7" activePane="bottomLeft" state="frozen"/>
      <selection pane="bottomLeft" activeCell="M56" sqref="M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1310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1304</v>
      </c>
      <c r="B7" s="17"/>
      <c r="C7" s="18">
        <v>84625.749300000185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84625.749300000185</v>
      </c>
      <c r="O7" s="18">
        <f>+C55</f>
        <v>302970.22330000019</v>
      </c>
    </row>
    <row r="8" spans="1:15" ht="12" x14ac:dyDescent="0.2">
      <c r="A8" s="16" t="s">
        <v>1305</v>
      </c>
      <c r="B8" s="22"/>
      <c r="C8" s="21">
        <v>174446.27799999999</v>
      </c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84625.749300000185</v>
      </c>
      <c r="O8" s="21">
        <f t="shared" ref="O8" si="0">O7+G8-I8-L8</f>
        <v>302970.22330000019</v>
      </c>
    </row>
    <row r="9" spans="1:15" ht="12" x14ac:dyDescent="0.2">
      <c r="A9" s="16" t="s">
        <v>1306</v>
      </c>
      <c r="B9" s="22"/>
      <c r="C9" s="21">
        <v>43898.196000000004</v>
      </c>
      <c r="D9" s="137"/>
      <c r="E9" s="16"/>
      <c r="F9" s="16"/>
      <c r="G9" s="21"/>
      <c r="H9" s="137"/>
      <c r="I9" s="21"/>
      <c r="J9" s="16"/>
      <c r="K9" s="16"/>
      <c r="L9" s="21"/>
      <c r="M9" s="16"/>
      <c r="N9" s="21">
        <f t="shared" ref="N9:N54" si="1">+N8-I9-L9</f>
        <v>84625.749300000185</v>
      </c>
      <c r="O9" s="21">
        <f t="shared" ref="O9:O54" si="2">O8+G9-I9-L9</f>
        <v>302970.22330000019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/>
      <c r="I10" s="21"/>
      <c r="J10" s="25"/>
      <c r="K10" s="16"/>
      <c r="L10" s="21"/>
      <c r="M10" s="25"/>
      <c r="N10" s="21">
        <f t="shared" si="1"/>
        <v>84625.749300000185</v>
      </c>
      <c r="O10" s="21">
        <f t="shared" si="2"/>
        <v>302970.22330000019</v>
      </c>
    </row>
    <row r="11" spans="1:15" ht="12" x14ac:dyDescent="0.2">
      <c r="A11" s="16"/>
      <c r="B11" s="22"/>
      <c r="C11" s="21"/>
      <c r="D11" s="137"/>
      <c r="E11" s="16"/>
      <c r="F11" s="25"/>
      <c r="G11" s="21"/>
      <c r="H11" s="137" t="s">
        <v>1311</v>
      </c>
      <c r="I11" s="21">
        <v>15634.868999999999</v>
      </c>
      <c r="J11" s="16" t="s">
        <v>1304</v>
      </c>
      <c r="K11" s="16">
        <v>5800361469</v>
      </c>
      <c r="L11" s="21">
        <v>7899.3680000000004</v>
      </c>
      <c r="M11" s="16" t="s">
        <v>1304</v>
      </c>
      <c r="N11" s="21">
        <f t="shared" si="1"/>
        <v>61091.512300000191</v>
      </c>
      <c r="O11" s="21">
        <f t="shared" si="2"/>
        <v>279435.98630000016</v>
      </c>
    </row>
    <row r="12" spans="1:15" ht="12" x14ac:dyDescent="0.2">
      <c r="A12" s="16"/>
      <c r="B12" s="22"/>
      <c r="C12" s="21"/>
      <c r="D12" s="137"/>
      <c r="E12" s="16"/>
      <c r="F12" s="25"/>
      <c r="G12" s="21"/>
      <c r="H12" s="137" t="s">
        <v>1312</v>
      </c>
      <c r="I12" s="21">
        <v>12090.276</v>
      </c>
      <c r="J12" s="16" t="s">
        <v>1304</v>
      </c>
      <c r="K12" s="16">
        <v>5800361469</v>
      </c>
      <c r="L12" s="21">
        <v>5671.5420000000004</v>
      </c>
      <c r="M12" s="16" t="s">
        <v>1304</v>
      </c>
      <c r="N12" s="21">
        <f t="shared" si="1"/>
        <v>43329.694300000192</v>
      </c>
      <c r="O12" s="21">
        <f t="shared" si="2"/>
        <v>261674.16830000016</v>
      </c>
    </row>
    <row r="13" spans="1:15" ht="12" x14ac:dyDescent="0.2">
      <c r="A13" s="16"/>
      <c r="B13" s="22"/>
      <c r="C13" s="21"/>
      <c r="D13" s="137" t="s">
        <v>1330</v>
      </c>
      <c r="E13" s="16" t="s">
        <v>32</v>
      </c>
      <c r="F13" s="25" t="s">
        <v>1344</v>
      </c>
      <c r="G13" s="21">
        <v>43872.625</v>
      </c>
      <c r="H13" s="137" t="s">
        <v>1330</v>
      </c>
      <c r="I13" s="21">
        <v>19542.637999999999</v>
      </c>
      <c r="J13" s="16" t="s">
        <v>1304</v>
      </c>
      <c r="K13" s="16"/>
      <c r="L13" s="21"/>
      <c r="M13" s="25"/>
      <c r="N13" s="21">
        <f t="shared" si="1"/>
        <v>23787.056300000193</v>
      </c>
      <c r="O13" s="21">
        <f t="shared" si="2"/>
        <v>286004.15530000016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1313</v>
      </c>
      <c r="I14" s="21">
        <v>10447.685000000001</v>
      </c>
      <c r="J14" s="16" t="s">
        <v>1304</v>
      </c>
      <c r="K14" s="16">
        <v>5800361469</v>
      </c>
      <c r="L14" s="21">
        <v>7677.75</v>
      </c>
      <c r="M14" s="16" t="s">
        <v>1304</v>
      </c>
      <c r="N14" s="21">
        <f t="shared" si="1"/>
        <v>5661.6213000001917</v>
      </c>
      <c r="O14" s="21">
        <f t="shared" si="2"/>
        <v>267878.72030000016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1331</v>
      </c>
      <c r="I15" s="21">
        <v>5661.6213000001917</v>
      </c>
      <c r="J15" s="16" t="s">
        <v>1304</v>
      </c>
      <c r="K15" s="16"/>
      <c r="L15" s="21"/>
      <c r="M15" s="25"/>
      <c r="N15" s="21">
        <f t="shared" si="1"/>
        <v>0</v>
      </c>
      <c r="O15" s="21">
        <f t="shared" si="2"/>
        <v>262217.09899999999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1331</v>
      </c>
      <c r="I16" s="21">
        <v>9223.3746999998093</v>
      </c>
      <c r="J16" s="16" t="s">
        <v>1305</v>
      </c>
      <c r="K16" s="16"/>
      <c r="L16" s="21"/>
      <c r="M16" s="25"/>
      <c r="N16" s="21">
        <f>C8+N15-I16-L16</f>
        <v>165222.90330000018</v>
      </c>
      <c r="O16" s="21">
        <f t="shared" si="2"/>
        <v>252993.72430000018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1332</v>
      </c>
      <c r="I17" s="21">
        <v>16112.087</v>
      </c>
      <c r="J17" s="16" t="s">
        <v>1305</v>
      </c>
      <c r="K17" s="16"/>
      <c r="L17" s="21"/>
      <c r="M17" s="25"/>
      <c r="N17" s="21">
        <f t="shared" si="1"/>
        <v>149110.81630000018</v>
      </c>
      <c r="O17" s="21">
        <f t="shared" si="2"/>
        <v>236881.63730000018</v>
      </c>
    </row>
    <row r="18" spans="1:15" ht="12" x14ac:dyDescent="0.2">
      <c r="A18" s="16"/>
      <c r="B18" s="22"/>
      <c r="C18" s="21"/>
      <c r="D18" s="137" t="s">
        <v>1333</v>
      </c>
      <c r="E18" s="16" t="s">
        <v>32</v>
      </c>
      <c r="F18" s="25" t="s">
        <v>1344</v>
      </c>
      <c r="G18" s="21">
        <v>87804.695000000007</v>
      </c>
      <c r="H18" s="137" t="s">
        <v>1333</v>
      </c>
      <c r="I18" s="21">
        <v>14612.450999999999</v>
      </c>
      <c r="J18" s="16" t="s">
        <v>1305</v>
      </c>
      <c r="K18" s="16"/>
      <c r="L18" s="21"/>
      <c r="M18" s="25"/>
      <c r="N18" s="21">
        <f t="shared" si="1"/>
        <v>134498.36530000018</v>
      </c>
      <c r="O18" s="21">
        <f t="shared" si="2"/>
        <v>310073.88130000018</v>
      </c>
    </row>
    <row r="19" spans="1:15" ht="12" x14ac:dyDescent="0.2">
      <c r="A19" s="16"/>
      <c r="B19" s="22"/>
      <c r="C19" s="21"/>
      <c r="D19" s="137" t="s">
        <v>1335</v>
      </c>
      <c r="E19" s="16" t="s">
        <v>32</v>
      </c>
      <c r="F19" s="25" t="s">
        <v>1344</v>
      </c>
      <c r="G19" s="21">
        <v>43863.023999999998</v>
      </c>
      <c r="H19" s="137" t="s">
        <v>1335</v>
      </c>
      <c r="I19" s="21">
        <v>15333.437</v>
      </c>
      <c r="J19" s="16" t="s">
        <v>1305</v>
      </c>
      <c r="K19" s="16"/>
      <c r="L19" s="21"/>
      <c r="M19" s="25"/>
      <c r="N19" s="21">
        <f t="shared" si="1"/>
        <v>119164.92830000017</v>
      </c>
      <c r="O19" s="21">
        <f t="shared" si="2"/>
        <v>338603.46830000018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1336</v>
      </c>
      <c r="I20" s="21">
        <v>13408.609</v>
      </c>
      <c r="J20" s="16" t="s">
        <v>1305</v>
      </c>
      <c r="K20" s="16"/>
      <c r="L20" s="21"/>
      <c r="M20" s="25"/>
      <c r="N20" s="21">
        <f t="shared" si="1"/>
        <v>105756.31930000018</v>
      </c>
      <c r="O20" s="21">
        <f t="shared" si="2"/>
        <v>325194.85930000019</v>
      </c>
    </row>
    <row r="21" spans="1:15" ht="12" x14ac:dyDescent="0.2">
      <c r="A21" s="16"/>
      <c r="B21" s="22"/>
      <c r="C21" s="21"/>
      <c r="D21" s="137" t="s">
        <v>1337</v>
      </c>
      <c r="E21" s="16" t="s">
        <v>32</v>
      </c>
      <c r="F21" s="25" t="s">
        <v>1345</v>
      </c>
      <c r="G21" s="21">
        <v>43893.813000000002</v>
      </c>
      <c r="H21" s="137" t="s">
        <v>1337</v>
      </c>
      <c r="I21" s="21">
        <v>16637.350999999999</v>
      </c>
      <c r="J21" s="16" t="s">
        <v>1305</v>
      </c>
      <c r="K21" s="16"/>
      <c r="L21" s="21"/>
      <c r="M21" s="25"/>
      <c r="N21" s="21">
        <f t="shared" si="1"/>
        <v>89118.968300000182</v>
      </c>
      <c r="O21" s="21">
        <f t="shared" si="2"/>
        <v>352451.32130000019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1314</v>
      </c>
      <c r="I22" s="21">
        <v>11179.901999999998</v>
      </c>
      <c r="J22" s="16" t="s">
        <v>1305</v>
      </c>
      <c r="K22" s="16">
        <v>5800361469</v>
      </c>
      <c r="L22" s="21">
        <v>5379.7430000000004</v>
      </c>
      <c r="M22" s="16" t="s">
        <v>1305</v>
      </c>
      <c r="N22" s="21">
        <f t="shared" si="1"/>
        <v>72559.323300000178</v>
      </c>
      <c r="O22" s="21">
        <f t="shared" si="2"/>
        <v>335891.67630000017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1338</v>
      </c>
      <c r="I23" s="21">
        <v>18616.383000000002</v>
      </c>
      <c r="J23" s="16" t="s">
        <v>1305</v>
      </c>
      <c r="K23" s="16"/>
      <c r="L23" s="21"/>
      <c r="M23" s="25"/>
      <c r="N23" s="21">
        <f t="shared" si="1"/>
        <v>53942.940300000177</v>
      </c>
      <c r="O23" s="21">
        <f t="shared" si="2"/>
        <v>317275.29330000014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1315</v>
      </c>
      <c r="I24" s="21">
        <v>16137.138000000001</v>
      </c>
      <c r="J24" s="16" t="s">
        <v>1305</v>
      </c>
      <c r="K24" s="16">
        <v>5800361469</v>
      </c>
      <c r="L24" s="21">
        <v>6726.3860000000004</v>
      </c>
      <c r="M24" s="16" t="s">
        <v>1305</v>
      </c>
      <c r="N24" s="21">
        <f t="shared" si="1"/>
        <v>31079.416300000179</v>
      </c>
      <c r="O24" s="21">
        <f t="shared" si="2"/>
        <v>294411.76930000016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1316</v>
      </c>
      <c r="I25" s="21">
        <v>9496.2559999999994</v>
      </c>
      <c r="J25" s="16" t="s">
        <v>1305</v>
      </c>
      <c r="K25" s="16">
        <v>5800361469</v>
      </c>
      <c r="L25" s="21">
        <v>6678.2569999999996</v>
      </c>
      <c r="M25" s="16" t="s">
        <v>1305</v>
      </c>
      <c r="N25" s="21">
        <f t="shared" si="1"/>
        <v>14904.903300000178</v>
      </c>
      <c r="O25" s="21">
        <f t="shared" si="2"/>
        <v>278237.25630000018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1317</v>
      </c>
      <c r="I26" s="21">
        <v>9663.9220000000005</v>
      </c>
      <c r="J26" s="16" t="s">
        <v>1305</v>
      </c>
      <c r="K26" s="16">
        <v>5800361469</v>
      </c>
      <c r="L26" s="21">
        <v>5240.9813000001777</v>
      </c>
      <c r="M26" s="16" t="s">
        <v>1305</v>
      </c>
      <c r="N26" s="21">
        <f t="shared" si="1"/>
        <v>0</v>
      </c>
      <c r="O26" s="21">
        <f t="shared" si="2"/>
        <v>263332.353</v>
      </c>
    </row>
    <row r="27" spans="1:15" ht="12" x14ac:dyDescent="0.2">
      <c r="A27" s="16"/>
      <c r="B27" s="22"/>
      <c r="C27" s="21"/>
      <c r="D27" s="137"/>
      <c r="E27" s="16"/>
      <c r="F27" s="25"/>
      <c r="G27" s="21"/>
      <c r="H27" s="137" t="s">
        <v>1317</v>
      </c>
      <c r="I27" s="21"/>
      <c r="J27" s="25"/>
      <c r="K27" s="16">
        <v>5800361469</v>
      </c>
      <c r="L27" s="21">
        <v>156.443699999822</v>
      </c>
      <c r="M27" s="16" t="s">
        <v>1306</v>
      </c>
      <c r="N27" s="21">
        <f>C9+N26-I27-L27</f>
        <v>43741.752300000182</v>
      </c>
      <c r="O27" s="21">
        <f t="shared" si="2"/>
        <v>263175.90930000017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1318</v>
      </c>
      <c r="I28" s="21">
        <v>11365.304</v>
      </c>
      <c r="J28" s="16" t="s">
        <v>1306</v>
      </c>
      <c r="K28" s="16">
        <v>5800361469</v>
      </c>
      <c r="L28" s="21">
        <v>8085.6390000000001</v>
      </c>
      <c r="M28" s="16" t="s">
        <v>1306</v>
      </c>
      <c r="N28" s="21">
        <f t="shared" si="1"/>
        <v>24290.809300000183</v>
      </c>
      <c r="O28" s="21">
        <f t="shared" si="2"/>
        <v>243724.96630000017</v>
      </c>
    </row>
    <row r="29" spans="1:15" ht="12" x14ac:dyDescent="0.2">
      <c r="A29" s="16"/>
      <c r="B29" s="22"/>
      <c r="C29" s="21"/>
      <c r="D29" s="137" t="s">
        <v>1339</v>
      </c>
      <c r="E29" s="16" t="s">
        <v>32</v>
      </c>
      <c r="F29" s="25" t="s">
        <v>1346</v>
      </c>
      <c r="G29" s="21">
        <v>87721.498999999996</v>
      </c>
      <c r="H29" s="137" t="s">
        <v>1339</v>
      </c>
      <c r="I29" s="21">
        <v>15716.666000000001</v>
      </c>
      <c r="J29" s="16" t="s">
        <v>1306</v>
      </c>
      <c r="K29" s="16"/>
      <c r="L29" s="21"/>
      <c r="M29" s="25"/>
      <c r="N29" s="21">
        <f t="shared" si="1"/>
        <v>8574.1433000001816</v>
      </c>
      <c r="O29" s="21">
        <f t="shared" si="2"/>
        <v>315729.79930000013</v>
      </c>
    </row>
    <row r="30" spans="1:15" ht="12" x14ac:dyDescent="0.2">
      <c r="A30" s="16"/>
      <c r="B30" s="22"/>
      <c r="C30" s="21"/>
      <c r="D30" s="137" t="s">
        <v>1319</v>
      </c>
      <c r="E30" s="16" t="s">
        <v>32</v>
      </c>
      <c r="F30" s="25" t="s">
        <v>1346</v>
      </c>
      <c r="G30" s="21">
        <v>43878.535000000003</v>
      </c>
      <c r="H30" s="137" t="s">
        <v>1319</v>
      </c>
      <c r="I30" s="21">
        <v>8574.1433000001816</v>
      </c>
      <c r="J30" s="16" t="s">
        <v>1306</v>
      </c>
      <c r="K30" s="16"/>
      <c r="L30" s="21"/>
      <c r="M30" s="25"/>
      <c r="N30" s="21">
        <f t="shared" si="1"/>
        <v>0</v>
      </c>
      <c r="O30" s="21">
        <f t="shared" si="2"/>
        <v>351034.19099999993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1319</v>
      </c>
      <c r="I31" s="21">
        <v>2786.6576999998201</v>
      </c>
      <c r="J31" s="25" t="s">
        <v>1344</v>
      </c>
      <c r="K31" s="16">
        <v>5800361469</v>
      </c>
      <c r="L31" s="21">
        <v>6877.42</v>
      </c>
      <c r="M31" s="25" t="s">
        <v>1344</v>
      </c>
      <c r="N31" s="21">
        <f>G13+G18+G19+N30-I31-L31</f>
        <v>165876.26630000019</v>
      </c>
      <c r="O31" s="21">
        <f t="shared" si="2"/>
        <v>341370.11330000014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1340</v>
      </c>
      <c r="I32" s="21">
        <v>15596.645999999999</v>
      </c>
      <c r="J32" s="25" t="s">
        <v>1344</v>
      </c>
      <c r="K32" s="16"/>
      <c r="L32" s="21"/>
      <c r="M32" s="25"/>
      <c r="N32" s="21">
        <f t="shared" si="1"/>
        <v>150279.62030000018</v>
      </c>
      <c r="O32" s="21">
        <f t="shared" si="2"/>
        <v>325773.46730000013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1320</v>
      </c>
      <c r="I33" s="21">
        <v>12023.673000000003</v>
      </c>
      <c r="J33" s="25" t="s">
        <v>1344</v>
      </c>
      <c r="K33" s="16">
        <v>5800361469</v>
      </c>
      <c r="L33" s="21">
        <v>8790.5429999999997</v>
      </c>
      <c r="M33" s="25" t="s">
        <v>1344</v>
      </c>
      <c r="N33" s="21">
        <f t="shared" si="1"/>
        <v>129465.40430000017</v>
      </c>
      <c r="O33" s="21">
        <f t="shared" si="2"/>
        <v>304959.25130000012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1321</v>
      </c>
      <c r="I34" s="21">
        <v>8146.2510000000002</v>
      </c>
      <c r="J34" s="25" t="s">
        <v>1344</v>
      </c>
      <c r="K34" s="16">
        <v>5800361469</v>
      </c>
      <c r="L34" s="21">
        <v>8827.9419999999991</v>
      </c>
      <c r="M34" s="25" t="s">
        <v>1344</v>
      </c>
      <c r="N34" s="21">
        <f t="shared" si="1"/>
        <v>112491.21130000017</v>
      </c>
      <c r="O34" s="21">
        <f t="shared" si="2"/>
        <v>287985.05830000015</v>
      </c>
    </row>
    <row r="35" spans="1:15" ht="12" x14ac:dyDescent="0.2">
      <c r="A35" s="16"/>
      <c r="B35" s="22"/>
      <c r="C35" s="21"/>
      <c r="D35" s="137"/>
      <c r="E35" s="16"/>
      <c r="F35" s="25"/>
      <c r="G35" s="21"/>
      <c r="H35" s="137" t="s">
        <v>1322</v>
      </c>
      <c r="I35" s="21">
        <v>15679.363000000001</v>
      </c>
      <c r="J35" s="25" t="s">
        <v>1344</v>
      </c>
      <c r="K35" s="16">
        <v>5800361469</v>
      </c>
      <c r="L35" s="21">
        <v>6082.683</v>
      </c>
      <c r="M35" s="25" t="s">
        <v>1344</v>
      </c>
      <c r="N35" s="21">
        <f t="shared" si="1"/>
        <v>90729.165300000168</v>
      </c>
      <c r="O35" s="21">
        <f t="shared" si="2"/>
        <v>266223.01230000012</v>
      </c>
    </row>
    <row r="36" spans="1:15" ht="12" x14ac:dyDescent="0.2">
      <c r="A36" s="16"/>
      <c r="B36" s="22"/>
      <c r="C36" s="21"/>
      <c r="D36" s="137" t="s">
        <v>1323</v>
      </c>
      <c r="E36" s="16" t="s">
        <v>32</v>
      </c>
      <c r="F36" s="25" t="s">
        <v>1347</v>
      </c>
      <c r="G36" s="21">
        <v>43871.928999999996</v>
      </c>
      <c r="H36" s="137" t="s">
        <v>1323</v>
      </c>
      <c r="I36" s="21">
        <v>9828.2830000000013</v>
      </c>
      <c r="J36" s="25" t="s">
        <v>1344</v>
      </c>
      <c r="K36" s="16">
        <v>5800361469</v>
      </c>
      <c r="L36" s="21">
        <v>9226.6360000000004</v>
      </c>
      <c r="M36" s="25" t="s">
        <v>1344</v>
      </c>
      <c r="N36" s="21">
        <f t="shared" si="1"/>
        <v>71674.246300000174</v>
      </c>
      <c r="O36" s="21">
        <f t="shared" si="2"/>
        <v>291040.02230000013</v>
      </c>
    </row>
    <row r="37" spans="1:15" ht="12" x14ac:dyDescent="0.2">
      <c r="A37" s="16"/>
      <c r="B37" s="22"/>
      <c r="C37" s="21"/>
      <c r="D37" s="137" t="s">
        <v>1341</v>
      </c>
      <c r="E37" s="16" t="s">
        <v>32</v>
      </c>
      <c r="F37" s="25" t="s">
        <v>1347</v>
      </c>
      <c r="G37" s="21">
        <v>43906.504000000001</v>
      </c>
      <c r="H37" s="137" t="s">
        <v>1341</v>
      </c>
      <c r="I37" s="21">
        <v>16314.331999999999</v>
      </c>
      <c r="J37" s="25" t="s">
        <v>1344</v>
      </c>
      <c r="K37" s="16"/>
      <c r="L37" s="21"/>
      <c r="M37" s="25"/>
      <c r="N37" s="21">
        <f t="shared" si="1"/>
        <v>55359.914300000179</v>
      </c>
      <c r="O37" s="21">
        <f t="shared" si="2"/>
        <v>318632.19430000015</v>
      </c>
    </row>
    <row r="38" spans="1:15" ht="12" x14ac:dyDescent="0.2">
      <c r="A38" s="16"/>
      <c r="B38" s="22"/>
      <c r="C38" s="21"/>
      <c r="D38" s="137"/>
      <c r="E38" s="16"/>
      <c r="F38" s="25"/>
      <c r="G38" s="21"/>
      <c r="H38" s="137" t="s">
        <v>1324</v>
      </c>
      <c r="I38" s="21">
        <v>10736.726999999999</v>
      </c>
      <c r="J38" s="25" t="s">
        <v>1344</v>
      </c>
      <c r="K38" s="16">
        <v>5800361469</v>
      </c>
      <c r="L38" s="21">
        <v>7540.259</v>
      </c>
      <c r="M38" s="25" t="s">
        <v>1344</v>
      </c>
      <c r="N38" s="21">
        <f t="shared" si="1"/>
        <v>37082.928300000181</v>
      </c>
      <c r="O38" s="21">
        <f t="shared" si="2"/>
        <v>300355.20830000011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1342</v>
      </c>
      <c r="I39" s="21">
        <v>15793.966000000002</v>
      </c>
      <c r="J39" s="25" t="s">
        <v>1344</v>
      </c>
      <c r="K39" s="16"/>
      <c r="L39" s="21"/>
      <c r="M39" s="25"/>
      <c r="N39" s="21">
        <f t="shared" si="1"/>
        <v>21288.962300000181</v>
      </c>
      <c r="O39" s="21">
        <f t="shared" si="2"/>
        <v>284561.2423000001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1325</v>
      </c>
      <c r="I40" s="21">
        <v>19834.719000000001</v>
      </c>
      <c r="J40" s="25" t="s">
        <v>1344</v>
      </c>
      <c r="K40" s="16">
        <v>5800361469</v>
      </c>
      <c r="L40" s="21">
        <v>1454.2433000001802</v>
      </c>
      <c r="M40" s="25" t="s">
        <v>1344</v>
      </c>
      <c r="N40" s="21">
        <f t="shared" si="1"/>
        <v>0</v>
      </c>
      <c r="O40" s="21">
        <f t="shared" si="2"/>
        <v>263272.27999999991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1325</v>
      </c>
      <c r="I41" s="21"/>
      <c r="J41" s="25"/>
      <c r="K41" s="16">
        <v>5800361469</v>
      </c>
      <c r="L41" s="21">
        <v>5733.8546999998198</v>
      </c>
      <c r="M41" s="25" t="s">
        <v>1345</v>
      </c>
      <c r="N41" s="21">
        <f>G21+N40-I41-L41</f>
        <v>38159.95830000018</v>
      </c>
      <c r="O41" s="21">
        <f t="shared" si="2"/>
        <v>257538.42530000009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1326</v>
      </c>
      <c r="I42" s="21">
        <v>9919.9879999999994</v>
      </c>
      <c r="J42" s="25" t="s">
        <v>1345</v>
      </c>
      <c r="K42" s="16">
        <v>5800361469</v>
      </c>
      <c r="L42" s="21">
        <v>7815.415</v>
      </c>
      <c r="M42" s="25" t="s">
        <v>1345</v>
      </c>
      <c r="N42" s="21">
        <f t="shared" si="1"/>
        <v>20424.555300000182</v>
      </c>
      <c r="O42" s="21">
        <f t="shared" si="2"/>
        <v>239803.02230000007</v>
      </c>
    </row>
    <row r="43" spans="1:15" ht="12" x14ac:dyDescent="0.2">
      <c r="A43" s="16"/>
      <c r="B43" s="22"/>
      <c r="C43" s="21"/>
      <c r="D43" s="137" t="s">
        <v>1327</v>
      </c>
      <c r="E43" s="16" t="s">
        <v>32</v>
      </c>
      <c r="F43" s="25" t="s">
        <v>1348</v>
      </c>
      <c r="G43" s="21">
        <v>131753.092</v>
      </c>
      <c r="H43" s="137" t="s">
        <v>1327</v>
      </c>
      <c r="I43" s="21">
        <v>17332.072</v>
      </c>
      <c r="J43" s="25" t="s">
        <v>1345</v>
      </c>
      <c r="K43" s="16">
        <v>5800361469</v>
      </c>
      <c r="L43" s="21">
        <v>3092.4833000001818</v>
      </c>
      <c r="M43" s="25" t="s">
        <v>1345</v>
      </c>
      <c r="N43" s="21">
        <f t="shared" si="1"/>
        <v>0</v>
      </c>
      <c r="O43" s="21">
        <f t="shared" si="2"/>
        <v>351131.55899999989</v>
      </c>
    </row>
    <row r="44" spans="1:15" ht="12" x14ac:dyDescent="0.2">
      <c r="A44" s="16"/>
      <c r="B44" s="22"/>
      <c r="C44" s="21"/>
      <c r="D44" s="137"/>
      <c r="E44" s="16"/>
      <c r="F44" s="25"/>
      <c r="G44" s="21"/>
      <c r="H44" s="137" t="s">
        <v>1327</v>
      </c>
      <c r="I44" s="21"/>
      <c r="J44" s="25"/>
      <c r="K44" s="16">
        <v>5800361469</v>
      </c>
      <c r="L44" s="21">
        <v>4709.99869999982</v>
      </c>
      <c r="M44" s="25" t="s">
        <v>1346</v>
      </c>
      <c r="N44" s="21">
        <f>G29+G30+N43-I44-L44</f>
        <v>126890.03530000016</v>
      </c>
      <c r="O44" s="21">
        <f t="shared" si="2"/>
        <v>346421.56030000007</v>
      </c>
    </row>
    <row r="45" spans="1:15" ht="12" x14ac:dyDescent="0.2">
      <c r="A45" s="16"/>
      <c r="B45" s="22"/>
      <c r="C45" s="21"/>
      <c r="D45" s="137"/>
      <c r="E45" s="16"/>
      <c r="F45" s="25"/>
      <c r="G45" s="21"/>
      <c r="H45" s="137" t="s">
        <v>1328</v>
      </c>
      <c r="I45" s="21">
        <v>13084.793</v>
      </c>
      <c r="J45" s="25" t="s">
        <v>1346</v>
      </c>
      <c r="K45" s="16">
        <v>5800361469</v>
      </c>
      <c r="L45" s="21">
        <v>5991.7449999999999</v>
      </c>
      <c r="M45" s="25" t="s">
        <v>1346</v>
      </c>
      <c r="N45" s="21">
        <f t="shared" si="1"/>
        <v>107813.49730000016</v>
      </c>
      <c r="O45" s="21">
        <f t="shared" si="2"/>
        <v>327345.02230000007</v>
      </c>
    </row>
    <row r="46" spans="1:15" ht="12" x14ac:dyDescent="0.2">
      <c r="A46" s="16"/>
      <c r="B46" s="22"/>
      <c r="C46" s="21"/>
      <c r="D46" s="137"/>
      <c r="E46" s="16"/>
      <c r="F46" s="25"/>
      <c r="G46" s="21"/>
      <c r="H46" s="137" t="s">
        <v>1343</v>
      </c>
      <c r="I46" s="21">
        <v>15345.020999999999</v>
      </c>
      <c r="J46" s="25" t="s">
        <v>1346</v>
      </c>
      <c r="K46" s="16"/>
      <c r="L46" s="21"/>
      <c r="M46" s="25"/>
      <c r="N46" s="21">
        <f t="shared" si="1"/>
        <v>92468.476300000169</v>
      </c>
      <c r="O46" s="21">
        <f t="shared" si="2"/>
        <v>312000.00130000006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1"/>
        <v>92468.476300000169</v>
      </c>
      <c r="O47" s="21">
        <f t="shared" si="2"/>
        <v>312000.00130000006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1"/>
        <v>92468.476300000169</v>
      </c>
      <c r="O48" s="21">
        <f t="shared" si="2"/>
        <v>312000.00130000006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1"/>
        <v>92468.476300000169</v>
      </c>
      <c r="O49" s="21">
        <f t="shared" si="2"/>
        <v>312000.00130000006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1"/>
        <v>92468.476300000169</v>
      </c>
      <c r="O50" s="21">
        <f t="shared" si="2"/>
        <v>312000.00130000006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1"/>
        <v>92468.476300000169</v>
      </c>
      <c r="O51" s="21">
        <f t="shared" si="2"/>
        <v>312000.00130000006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1"/>
        <v>92468.476300000169</v>
      </c>
      <c r="O52" s="21">
        <f t="shared" si="2"/>
        <v>312000.00130000006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1"/>
        <v>92468.476300000169</v>
      </c>
      <c r="O53" s="21">
        <f t="shared" si="2"/>
        <v>312000.00130000006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1"/>
        <v>92468.476300000169</v>
      </c>
      <c r="O54" s="21">
        <f t="shared" si="2"/>
        <v>312000.00130000006</v>
      </c>
    </row>
    <row r="55" spans="1:16" x14ac:dyDescent="0.15">
      <c r="A55" s="32"/>
      <c r="B55" s="32"/>
      <c r="C55" s="33">
        <f>SUM(C7:C47)</f>
        <v>302970.22330000019</v>
      </c>
      <c r="D55" s="32"/>
      <c r="E55" s="32"/>
      <c r="F55" s="32"/>
      <c r="G55" s="33">
        <f>SUM(G7:G53)</f>
        <v>570565.71600000001</v>
      </c>
      <c r="H55" s="34"/>
      <c r="I55" s="33">
        <f>SUM(I7:I53)</f>
        <v>431876.60499999998</v>
      </c>
      <c r="J55" s="32"/>
      <c r="K55" s="32"/>
      <c r="L55" s="33">
        <f>SUM(L9:L53)</f>
        <v>129659.333</v>
      </c>
      <c r="M55" s="32"/>
      <c r="N55" s="35"/>
      <c r="O55" s="36">
        <f>C55+G55-I55-L55</f>
        <v>312000.00130000024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+G55-[5]คน.ลก.!$D$102</f>
        <v>0</v>
      </c>
      <c r="H56" s="42"/>
      <c r="I56" s="43"/>
      <c r="J56" s="44"/>
      <c r="K56" s="45" t="s">
        <v>44</v>
      </c>
      <c r="L56" s="46">
        <f>+L55+I55</f>
        <v>561535.93799999997</v>
      </c>
      <c r="M56" s="55"/>
      <c r="N56" s="47">
        <f>+N54</f>
        <v>92468.476300000169</v>
      </c>
      <c r="O56" s="48" t="s">
        <v>1346</v>
      </c>
    </row>
    <row r="57" spans="1:16" x14ac:dyDescent="0.15">
      <c r="A57" s="49"/>
      <c r="B57" s="167"/>
      <c r="C57" s="54"/>
      <c r="D57" s="167"/>
      <c r="E57" s="39"/>
      <c r="F57" s="40"/>
      <c r="G57" s="41"/>
      <c r="H57" s="42"/>
      <c r="I57" s="43"/>
      <c r="J57" s="52"/>
      <c r="K57" s="52"/>
      <c r="L57" s="46"/>
      <c r="M57" s="44"/>
      <c r="N57" s="47">
        <v>87778.43299999999</v>
      </c>
      <c r="O57" s="48" t="s">
        <v>1347</v>
      </c>
    </row>
    <row r="58" spans="1:16" x14ac:dyDescent="0.15">
      <c r="A58" s="38" t="s">
        <v>1304</v>
      </c>
      <c r="B58" s="173" t="s">
        <v>1309</v>
      </c>
      <c r="C58" s="161"/>
      <c r="E58" s="39" t="s">
        <v>45</v>
      </c>
      <c r="F58" s="40">
        <v>68904516.859999999</v>
      </c>
      <c r="G58" s="41" t="s">
        <v>46</v>
      </c>
      <c r="H58" s="42">
        <v>42146</v>
      </c>
      <c r="I58" s="43" t="s">
        <v>47</v>
      </c>
      <c r="J58" s="52">
        <v>21248.66</v>
      </c>
      <c r="K58" s="52"/>
      <c r="L58" s="46"/>
      <c r="M58" s="44"/>
      <c r="N58" s="47">
        <v>131753.092</v>
      </c>
      <c r="O58" s="48" t="s">
        <v>1348</v>
      </c>
    </row>
    <row r="59" spans="1:16" x14ac:dyDescent="0.15">
      <c r="A59" s="38" t="s">
        <v>1305</v>
      </c>
      <c r="B59" s="173" t="s">
        <v>1349</v>
      </c>
      <c r="C59" s="161"/>
      <c r="E59" s="39" t="s">
        <v>45</v>
      </c>
      <c r="F59" s="40">
        <v>100878562.66</v>
      </c>
      <c r="G59" s="41" t="s">
        <v>46</v>
      </c>
      <c r="H59" s="42">
        <v>42157</v>
      </c>
      <c r="I59" s="43" t="s">
        <v>47</v>
      </c>
      <c r="J59" s="52">
        <v>24025.367300000176</v>
      </c>
      <c r="K59" s="52"/>
      <c r="L59" s="46"/>
      <c r="M59" s="44"/>
      <c r="N59" s="47"/>
      <c r="O59" s="48"/>
    </row>
    <row r="60" spans="1:16" ht="11.25" customHeight="1" x14ac:dyDescent="0.15">
      <c r="A60" s="38" t="s">
        <v>1306</v>
      </c>
      <c r="B60" s="173" t="s">
        <v>1350</v>
      </c>
      <c r="C60" s="161"/>
      <c r="E60" s="39" t="s">
        <v>45</v>
      </c>
      <c r="F60" s="40">
        <v>69978987.859999999</v>
      </c>
      <c r="G60" s="41" t="s">
        <v>46</v>
      </c>
      <c r="H60" s="42">
        <v>42163</v>
      </c>
      <c r="I60" s="43" t="s">
        <v>47</v>
      </c>
      <c r="J60" s="52">
        <v>8242.0826999998226</v>
      </c>
      <c r="K60" s="52"/>
      <c r="L60" s="46"/>
      <c r="M60" s="44"/>
      <c r="N60" s="47"/>
      <c r="O60" s="48"/>
    </row>
    <row r="61" spans="1:16" x14ac:dyDescent="0.15">
      <c r="A61" s="38" t="s">
        <v>1344</v>
      </c>
      <c r="B61" s="173" t="s">
        <v>1351</v>
      </c>
      <c r="C61" s="161"/>
      <c r="E61" s="39" t="s">
        <v>45</v>
      </c>
      <c r="F61" s="40">
        <v>71693189.480000004</v>
      </c>
      <c r="G61" s="41" t="s">
        <v>46</v>
      </c>
      <c r="H61" s="42">
        <v>42164</v>
      </c>
      <c r="I61" s="43" t="s">
        <v>47</v>
      </c>
      <c r="J61" s="52">
        <v>48799.726300000184</v>
      </c>
      <c r="K61" s="52"/>
      <c r="L61" s="46"/>
      <c r="M61" s="44"/>
      <c r="N61" s="36" t="s">
        <v>48</v>
      </c>
      <c r="O61" s="53">
        <f>SUM(N56:N60)</f>
        <v>312000.00130000018</v>
      </c>
    </row>
    <row r="62" spans="1:16" x14ac:dyDescent="0.15">
      <c r="A62" s="38" t="s">
        <v>1345</v>
      </c>
      <c r="B62" s="173" t="s">
        <v>1352</v>
      </c>
      <c r="C62" s="161"/>
      <c r="E62" s="39" t="s">
        <v>45</v>
      </c>
      <c r="F62" s="40">
        <v>31286803.329999998</v>
      </c>
      <c r="G62" s="41" t="s">
        <v>46</v>
      </c>
      <c r="H62" s="42">
        <v>42172</v>
      </c>
      <c r="I62" s="43" t="s">
        <v>47</v>
      </c>
      <c r="J62" s="52">
        <v>16641.753000000001</v>
      </c>
      <c r="K62" s="52"/>
      <c r="L62" s="46"/>
      <c r="M62" s="44"/>
      <c r="O62" s="3">
        <f>+O61-O55</f>
        <v>0</v>
      </c>
    </row>
    <row r="63" spans="1:16" x14ac:dyDescent="0.15">
      <c r="A63" s="38" t="s">
        <v>1346</v>
      </c>
      <c r="B63" s="173" t="s">
        <v>1353</v>
      </c>
      <c r="C63" s="161"/>
      <c r="E63" s="39" t="s">
        <v>45</v>
      </c>
      <c r="F63" s="40">
        <v>85508559.650000006</v>
      </c>
      <c r="G63" s="41" t="s">
        <v>46</v>
      </c>
      <c r="H63" s="42">
        <v>42181</v>
      </c>
      <c r="I63" s="43" t="s">
        <v>47</v>
      </c>
      <c r="J63" s="52">
        <v>10701.743699999821</v>
      </c>
      <c r="K63" s="60"/>
      <c r="L63" s="46"/>
      <c r="M63" s="44"/>
    </row>
    <row r="64" spans="1:16" ht="12" thickBot="1" x14ac:dyDescent="0.2">
      <c r="A64" s="38"/>
      <c r="B64" s="167"/>
      <c r="C64" s="167"/>
      <c r="D64" s="167"/>
      <c r="E64" s="39"/>
      <c r="F64" s="40"/>
      <c r="G64" s="41"/>
      <c r="H64" s="42"/>
      <c r="I64" s="9" t="s">
        <v>1071</v>
      </c>
      <c r="J64" s="62">
        <f>SUM(J58:J63)</f>
        <v>129659.333</v>
      </c>
      <c r="L64" s="46"/>
      <c r="M64" s="44"/>
    </row>
    <row r="65" spans="1:16" ht="12" thickTop="1" x14ac:dyDescent="0.15">
      <c r="A65" s="38" t="s">
        <v>49</v>
      </c>
      <c r="B65" s="49" t="s">
        <v>8</v>
      </c>
      <c r="C65" s="101" t="s">
        <v>1149</v>
      </c>
      <c r="D65" s="49" t="s">
        <v>51</v>
      </c>
      <c r="E65" s="49" t="s">
        <v>52</v>
      </c>
      <c r="F65" s="40" t="s">
        <v>15</v>
      </c>
      <c r="G65" s="42"/>
      <c r="K65" s="60"/>
      <c r="L65" s="46"/>
      <c r="M65" s="44"/>
    </row>
    <row r="66" spans="1:16" s="3" customFormat="1" x14ac:dyDescent="0.15">
      <c r="A66" s="38" t="s">
        <v>1304</v>
      </c>
      <c r="B66" s="43">
        <v>21249</v>
      </c>
      <c r="C66" s="57">
        <v>0.2</v>
      </c>
      <c r="D66" s="58">
        <f t="shared" ref="D66:D69" si="3">+B66*C66</f>
        <v>4249.8</v>
      </c>
      <c r="E66" s="58">
        <f t="shared" ref="E66:E69" si="4">+D66*0.1</f>
        <v>424.98</v>
      </c>
      <c r="F66" s="59">
        <f t="shared" ref="F66:F69" si="5">+D66+E66</f>
        <v>4674.7800000000007</v>
      </c>
      <c r="G66" s="4"/>
      <c r="H66" s="4"/>
      <c r="J66" s="5"/>
      <c r="K66" s="60"/>
      <c r="L66" s="46"/>
      <c r="M66" s="5"/>
      <c r="P66" s="5"/>
    </row>
    <row r="67" spans="1:16" s="3" customFormat="1" x14ac:dyDescent="0.15">
      <c r="A67" s="38" t="s">
        <v>1305</v>
      </c>
      <c r="B67" s="43">
        <v>24025</v>
      </c>
      <c r="C67" s="57">
        <v>0.2</v>
      </c>
      <c r="D67" s="58">
        <f t="shared" si="3"/>
        <v>4805</v>
      </c>
      <c r="E67" s="58">
        <f t="shared" si="4"/>
        <v>480.5</v>
      </c>
      <c r="F67" s="59">
        <f t="shared" si="5"/>
        <v>5285.5</v>
      </c>
      <c r="G67" s="4"/>
      <c r="H67" s="4"/>
      <c r="J67" s="5"/>
      <c r="K67" s="60"/>
      <c r="L67" s="46"/>
      <c r="M67" s="5"/>
      <c r="P67" s="5"/>
    </row>
    <row r="68" spans="1:16" s="3" customFormat="1" x14ac:dyDescent="0.15">
      <c r="A68" s="38" t="s">
        <v>1306</v>
      </c>
      <c r="B68" s="43">
        <v>8242</v>
      </c>
      <c r="C68" s="57">
        <v>0.2</v>
      </c>
      <c r="D68" s="58">
        <f t="shared" si="3"/>
        <v>1648.4</v>
      </c>
      <c r="E68" s="58">
        <f t="shared" si="4"/>
        <v>164.84000000000003</v>
      </c>
      <c r="F68" s="59">
        <f t="shared" si="5"/>
        <v>1813.2400000000002</v>
      </c>
      <c r="G68" s="4"/>
      <c r="H68" s="4"/>
      <c r="J68" s="5"/>
      <c r="K68" s="60"/>
      <c r="L68" s="46"/>
      <c r="M68" s="5"/>
      <c r="P68" s="5"/>
    </row>
    <row r="69" spans="1:16" x14ac:dyDescent="0.15">
      <c r="A69" s="38" t="s">
        <v>1344</v>
      </c>
      <c r="B69" s="43">
        <v>48800</v>
      </c>
      <c r="C69" s="57">
        <v>0.2</v>
      </c>
      <c r="D69" s="58">
        <f t="shared" si="3"/>
        <v>9760</v>
      </c>
      <c r="E69" s="58">
        <f t="shared" si="4"/>
        <v>976</v>
      </c>
      <c r="F69" s="59">
        <f t="shared" si="5"/>
        <v>10736</v>
      </c>
      <c r="I69" s="9"/>
      <c r="J69" s="6"/>
      <c r="K69" s="60"/>
      <c r="L69" s="46"/>
    </row>
    <row r="70" spans="1:16" s="4" customFormat="1" x14ac:dyDescent="0.15">
      <c r="A70" s="38" t="s">
        <v>1345</v>
      </c>
      <c r="B70" s="43">
        <v>16642</v>
      </c>
      <c r="C70" s="57">
        <v>0.2</v>
      </c>
      <c r="D70" s="58">
        <f t="shared" ref="D70:D71" si="6">+B70*C70</f>
        <v>3328.4</v>
      </c>
      <c r="E70" s="58">
        <f t="shared" ref="E70:E71" si="7">+D70*0.1</f>
        <v>332.84000000000003</v>
      </c>
      <c r="F70" s="59">
        <f t="shared" ref="F70:F71" si="8">+D70+E70</f>
        <v>3661.2400000000002</v>
      </c>
      <c r="H70" s="60"/>
      <c r="I70" s="9"/>
      <c r="J70" s="6"/>
      <c r="K70" s="60"/>
      <c r="L70" s="46"/>
      <c r="M70" s="5"/>
      <c r="N70" s="3"/>
      <c r="O70" s="3"/>
      <c r="P70" s="5"/>
    </row>
    <row r="71" spans="1:16" s="4" customFormat="1" x14ac:dyDescent="0.15">
      <c r="A71" s="38" t="s">
        <v>1346</v>
      </c>
      <c r="B71" s="43">
        <v>10702</v>
      </c>
      <c r="C71" s="57">
        <v>0.2</v>
      </c>
      <c r="D71" s="58">
        <f t="shared" si="6"/>
        <v>2140.4</v>
      </c>
      <c r="E71" s="58">
        <f t="shared" si="7"/>
        <v>214.04000000000002</v>
      </c>
      <c r="F71" s="59">
        <f t="shared" si="8"/>
        <v>2354.44</v>
      </c>
      <c r="G71" s="3"/>
      <c r="H71" s="60"/>
      <c r="I71" s="9"/>
      <c r="J71" s="6"/>
      <c r="K71" s="60"/>
      <c r="L71" s="46"/>
      <c r="M71" s="5"/>
      <c r="N71" s="3"/>
      <c r="O71" s="3"/>
      <c r="P71" s="5"/>
    </row>
    <row r="72" spans="1:16" ht="12" thickBot="1" x14ac:dyDescent="0.2">
      <c r="A72" s="38"/>
      <c r="B72" s="102">
        <f>SUM(B66:B71)</f>
        <v>129660</v>
      </c>
      <c r="C72" s="167"/>
      <c r="D72" s="103">
        <f>SUM(D66:D71)</f>
        <v>25932</v>
      </c>
      <c r="E72" s="103">
        <f t="shared" ref="E72:F72" si="9">SUM(E66:E71)</f>
        <v>2593.2000000000003</v>
      </c>
      <c r="F72" s="103">
        <f t="shared" si="9"/>
        <v>28525.200000000001</v>
      </c>
      <c r="G72" s="9"/>
      <c r="H72" s="60"/>
      <c r="I72" s="9"/>
      <c r="J72" s="6"/>
      <c r="K72" s="60"/>
    </row>
    <row r="73" spans="1:16" ht="12" thickTop="1" x14ac:dyDescent="0.15">
      <c r="H73" s="60"/>
      <c r="I73" s="9"/>
      <c r="J73" s="6"/>
    </row>
    <row r="74" spans="1:16" x14ac:dyDescent="0.15">
      <c r="H74" s="60"/>
    </row>
    <row r="75" spans="1:16" x14ac:dyDescent="0.15">
      <c r="I75" s="9"/>
      <c r="J75" s="6"/>
    </row>
    <row r="76" spans="1:16" x14ac:dyDescent="0.15">
      <c r="H76" s="60"/>
      <c r="I76" s="9"/>
      <c r="J76" s="6"/>
    </row>
    <row r="77" spans="1:16" x14ac:dyDescent="0.15">
      <c r="H77" s="60"/>
    </row>
    <row r="80" spans="1:16" x14ac:dyDescent="0.15">
      <c r="H80" s="60"/>
      <c r="I80" s="9"/>
      <c r="J80" s="6"/>
    </row>
    <row r="82" spans="1:16" s="3" customFormat="1" x14ac:dyDescent="0.15">
      <c r="A82" s="5"/>
      <c r="B82" s="2"/>
      <c r="D82" s="4"/>
      <c r="E82" s="4"/>
      <c r="F82" s="5"/>
      <c r="H82" s="4"/>
      <c r="J82" s="5"/>
      <c r="K82" s="4"/>
      <c r="M82" s="5"/>
      <c r="P82" s="5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D1" zoomScale="115" zoomScaleNormal="115" workbookViewId="0">
      <pane ySplit="6" topLeftCell="A37" activePane="bottomLeft" state="frozen"/>
      <selection pane="bottomLeft" activeCell="M56" sqref="M56"/>
    </sheetView>
  </sheetViews>
  <sheetFormatPr defaultColWidth="18.625" defaultRowHeight="11.25" x14ac:dyDescent="0.15"/>
  <cols>
    <col min="1" max="1" width="11.125" style="5" customWidth="1"/>
    <col min="2" max="2" width="10.375" style="2" customWidth="1"/>
    <col min="3" max="3" width="8.875" style="3" customWidth="1"/>
    <col min="4" max="4" width="11.25" style="4" customWidth="1"/>
    <col min="5" max="5" width="9.625" style="4" customWidth="1"/>
    <col min="6" max="6" width="13.125" style="5" bestFit="1" customWidth="1"/>
    <col min="7" max="7" width="10.125" style="3" bestFit="1" customWidth="1"/>
    <col min="8" max="8" width="10.5" style="4" customWidth="1"/>
    <col min="9" max="9" width="10.25" style="3" bestFit="1" customWidth="1"/>
    <col min="10" max="10" width="9.625" style="5" bestFit="1" customWidth="1"/>
    <col min="11" max="11" width="12.25" style="4" bestFit="1" customWidth="1"/>
    <col min="12" max="12" width="8.625" style="3" bestFit="1" customWidth="1"/>
    <col min="13" max="13" width="9.625" style="5" bestFit="1" customWidth="1"/>
    <col min="14" max="14" width="9.25" style="3" bestFit="1" customWidth="1"/>
    <col min="15" max="15" width="10.625" style="3" bestFit="1" customWidth="1"/>
    <col min="16" max="16" width="8.25" style="5" bestFit="1" customWidth="1"/>
    <col min="17" max="16384" width="18.625" style="5"/>
  </cols>
  <sheetData>
    <row r="1" spans="1:15" x14ac:dyDescent="0.15">
      <c r="A1" s="1" t="s">
        <v>1270</v>
      </c>
      <c r="M1" s="6"/>
      <c r="O1" s="7"/>
    </row>
    <row r="2" spans="1:15" x14ac:dyDescent="0.15">
      <c r="A2" s="1" t="s">
        <v>53</v>
      </c>
      <c r="O2" s="8"/>
    </row>
    <row r="3" spans="1:15" x14ac:dyDescent="0.15">
      <c r="A3" s="1">
        <v>5320</v>
      </c>
      <c r="B3" s="2">
        <v>500063</v>
      </c>
      <c r="I3" s="205" t="s">
        <v>1</v>
      </c>
      <c r="J3" s="205"/>
      <c r="K3" s="205"/>
      <c r="N3" s="9"/>
      <c r="O3" s="9"/>
    </row>
    <row r="4" spans="1:15" x14ac:dyDescent="0.15">
      <c r="A4" s="206" t="s">
        <v>2</v>
      </c>
      <c r="B4" s="206"/>
      <c r="C4" s="206"/>
      <c r="D4" s="206" t="s">
        <v>3</v>
      </c>
      <c r="E4" s="206"/>
      <c r="F4" s="206"/>
      <c r="G4" s="206"/>
      <c r="H4" s="206" t="s">
        <v>4</v>
      </c>
      <c r="I4" s="206"/>
      <c r="J4" s="206"/>
      <c r="K4" s="206"/>
      <c r="L4" s="206"/>
      <c r="M4" s="206"/>
      <c r="N4" s="10" t="s">
        <v>5</v>
      </c>
      <c r="O4" s="10" t="s">
        <v>5</v>
      </c>
    </row>
    <row r="5" spans="1:15" x14ac:dyDescent="0.15">
      <c r="A5" s="11" t="s">
        <v>6</v>
      </c>
      <c r="B5" s="11" t="s">
        <v>7</v>
      </c>
      <c r="C5" s="12" t="s">
        <v>8</v>
      </c>
      <c r="D5" s="11" t="s">
        <v>9</v>
      </c>
      <c r="E5" s="11" t="s">
        <v>10</v>
      </c>
      <c r="F5" s="11" t="s">
        <v>6</v>
      </c>
      <c r="G5" s="12" t="s">
        <v>8</v>
      </c>
      <c r="H5" s="11" t="s">
        <v>11</v>
      </c>
      <c r="I5" s="206" t="s">
        <v>12</v>
      </c>
      <c r="J5" s="206"/>
      <c r="K5" s="206" t="s">
        <v>13</v>
      </c>
      <c r="L5" s="206"/>
      <c r="M5" s="206"/>
      <c r="N5" s="12" t="s">
        <v>14</v>
      </c>
      <c r="O5" s="12" t="s">
        <v>15</v>
      </c>
    </row>
    <row r="6" spans="1:15" x14ac:dyDescent="0.15">
      <c r="A6" s="13"/>
      <c r="B6" s="14"/>
      <c r="C6" s="15"/>
      <c r="D6" s="13"/>
      <c r="E6" s="13" t="s">
        <v>16</v>
      </c>
      <c r="F6" s="13"/>
      <c r="G6" s="15"/>
      <c r="H6" s="13"/>
      <c r="I6" s="15" t="s">
        <v>8</v>
      </c>
      <c r="J6" s="13" t="s">
        <v>6</v>
      </c>
      <c r="K6" s="13" t="s">
        <v>293</v>
      </c>
      <c r="L6" s="15" t="s">
        <v>8</v>
      </c>
      <c r="M6" s="13" t="s">
        <v>6</v>
      </c>
      <c r="N6" s="15"/>
      <c r="O6" s="15"/>
    </row>
    <row r="7" spans="1:15" ht="12" x14ac:dyDescent="0.2">
      <c r="A7" s="16" t="s">
        <v>1265</v>
      </c>
      <c r="B7" s="17"/>
      <c r="C7" s="18">
        <v>235469.11330000026</v>
      </c>
      <c r="D7" s="137"/>
      <c r="E7" s="20"/>
      <c r="F7" s="20"/>
      <c r="G7" s="21"/>
      <c r="H7" s="137"/>
      <c r="I7" s="21"/>
      <c r="J7" s="20"/>
      <c r="K7" s="20"/>
      <c r="L7" s="21"/>
      <c r="M7" s="20"/>
      <c r="N7" s="18">
        <f>+C7</f>
        <v>235469.11330000026</v>
      </c>
      <c r="O7" s="18">
        <f>+C55</f>
        <v>235469.11330000026</v>
      </c>
    </row>
    <row r="8" spans="1:15" ht="12" x14ac:dyDescent="0.2">
      <c r="A8" s="16"/>
      <c r="B8" s="22"/>
      <c r="C8" s="21"/>
      <c r="D8" s="137"/>
      <c r="E8" s="16"/>
      <c r="F8" s="16"/>
      <c r="G8" s="21"/>
      <c r="H8" s="137"/>
      <c r="I8" s="21"/>
      <c r="J8" s="16"/>
      <c r="K8" s="24"/>
      <c r="L8" s="21"/>
      <c r="M8" s="16"/>
      <c r="N8" s="21">
        <f>+N7-I8-L8</f>
        <v>235469.11330000026</v>
      </c>
      <c r="O8" s="21">
        <f t="shared" ref="O8:O9" si="0">O7+G8-I8-L8</f>
        <v>235469.11330000026</v>
      </c>
    </row>
    <row r="9" spans="1:15" ht="12" x14ac:dyDescent="0.2">
      <c r="A9" s="16"/>
      <c r="B9" s="22"/>
      <c r="C9" s="21"/>
      <c r="D9" s="137"/>
      <c r="E9" s="16"/>
      <c r="F9" s="16"/>
      <c r="G9" s="21"/>
      <c r="H9" s="137" t="s">
        <v>1271</v>
      </c>
      <c r="I9" s="21">
        <v>19212.835999999999</v>
      </c>
      <c r="J9" s="16" t="s">
        <v>1265</v>
      </c>
      <c r="K9" s="16">
        <v>5800360891</v>
      </c>
      <c r="L9" s="21">
        <v>6703.3329999999996</v>
      </c>
      <c r="M9" s="16" t="s">
        <v>1265</v>
      </c>
      <c r="N9" s="21">
        <f t="shared" ref="N9:N10" si="1">+N8-I9-L9</f>
        <v>209552.94430000024</v>
      </c>
      <c r="O9" s="21">
        <f t="shared" si="0"/>
        <v>209552.94430000024</v>
      </c>
    </row>
    <row r="10" spans="1:15" ht="12" x14ac:dyDescent="0.2">
      <c r="A10" s="16"/>
      <c r="B10" s="22"/>
      <c r="C10" s="21"/>
      <c r="D10" s="137"/>
      <c r="E10" s="16"/>
      <c r="F10" s="25"/>
      <c r="G10" s="21"/>
      <c r="H10" s="137" t="s">
        <v>1272</v>
      </c>
      <c r="I10" s="21">
        <v>18928.091</v>
      </c>
      <c r="J10" s="25" t="s">
        <v>1265</v>
      </c>
      <c r="K10" s="16">
        <v>5800360891</v>
      </c>
      <c r="L10" s="21">
        <v>9729.3639999999996</v>
      </c>
      <c r="M10" s="25" t="s">
        <v>1265</v>
      </c>
      <c r="N10" s="21">
        <f t="shared" si="1"/>
        <v>180895.48930000025</v>
      </c>
      <c r="O10" s="21">
        <f t="shared" ref="O10:O54" si="2">O9+G10-I10-L10</f>
        <v>180895.48930000025</v>
      </c>
    </row>
    <row r="11" spans="1:15" ht="12" x14ac:dyDescent="0.2">
      <c r="A11" s="16"/>
      <c r="B11" s="22"/>
      <c r="C11" s="21"/>
      <c r="D11" s="137" t="s">
        <v>1273</v>
      </c>
      <c r="E11" s="16" t="s">
        <v>32</v>
      </c>
      <c r="F11" s="25" t="s">
        <v>1302</v>
      </c>
      <c r="G11" s="21">
        <v>130423.84600000001</v>
      </c>
      <c r="H11" s="137" t="s">
        <v>1273</v>
      </c>
      <c r="I11" s="21">
        <v>15110.072</v>
      </c>
      <c r="J11" s="25" t="s">
        <v>1265</v>
      </c>
      <c r="K11" s="16">
        <v>5800360891</v>
      </c>
      <c r="L11" s="21">
        <v>8436.152</v>
      </c>
      <c r="M11" s="16" t="s">
        <v>1265</v>
      </c>
      <c r="N11" s="21">
        <f t="shared" ref="N11:N54" si="3">+N10-I11-L11</f>
        <v>157349.26530000026</v>
      </c>
      <c r="O11" s="21">
        <f t="shared" si="2"/>
        <v>287773.11130000028</v>
      </c>
    </row>
    <row r="12" spans="1:15" ht="12" x14ac:dyDescent="0.2">
      <c r="A12" s="16"/>
      <c r="B12" s="22"/>
      <c r="C12" s="21"/>
      <c r="D12" s="137" t="s">
        <v>1274</v>
      </c>
      <c r="E12" s="16" t="s">
        <v>32</v>
      </c>
      <c r="F12" s="25" t="s">
        <v>1302</v>
      </c>
      <c r="G12" s="21">
        <v>43841.411</v>
      </c>
      <c r="H12" s="137" t="s">
        <v>1274</v>
      </c>
      <c r="I12" s="21">
        <v>5771.1849999999995</v>
      </c>
      <c r="J12" s="25" t="s">
        <v>1265</v>
      </c>
      <c r="K12" s="16">
        <v>5800360891</v>
      </c>
      <c r="L12" s="21">
        <v>6257.7560000000003</v>
      </c>
      <c r="M12" s="25" t="s">
        <v>1265</v>
      </c>
      <c r="N12" s="21">
        <f t="shared" si="3"/>
        <v>145320.32430000027</v>
      </c>
      <c r="O12" s="21">
        <f t="shared" si="2"/>
        <v>319585.58130000031</v>
      </c>
    </row>
    <row r="13" spans="1:15" ht="12" x14ac:dyDescent="0.2">
      <c r="A13" s="16"/>
      <c r="B13" s="22"/>
      <c r="C13" s="21"/>
      <c r="D13" s="137"/>
      <c r="E13" s="16"/>
      <c r="F13" s="25"/>
      <c r="G13" s="21"/>
      <c r="H13" s="137" t="s">
        <v>1292</v>
      </c>
      <c r="I13" s="21">
        <v>12869.361000000001</v>
      </c>
      <c r="J13" s="25" t="s">
        <v>1265</v>
      </c>
      <c r="K13" s="16"/>
      <c r="L13" s="21"/>
      <c r="M13" s="25"/>
      <c r="N13" s="21">
        <f t="shared" si="3"/>
        <v>132450.96330000027</v>
      </c>
      <c r="O13" s="21">
        <f t="shared" si="2"/>
        <v>306716.22030000034</v>
      </c>
    </row>
    <row r="14" spans="1:15" ht="12" x14ac:dyDescent="0.2">
      <c r="A14" s="16"/>
      <c r="B14" s="22"/>
      <c r="C14" s="21"/>
      <c r="D14" s="137"/>
      <c r="E14" s="16"/>
      <c r="F14" s="25"/>
      <c r="G14" s="21"/>
      <c r="H14" s="137" t="s">
        <v>1275</v>
      </c>
      <c r="I14" s="21">
        <v>13173.478999999999</v>
      </c>
      <c r="J14" s="25" t="s">
        <v>1265</v>
      </c>
      <c r="K14" s="16">
        <v>5800360891</v>
      </c>
      <c r="L14" s="21">
        <v>7532.5320000000002</v>
      </c>
      <c r="M14" s="25" t="s">
        <v>1265</v>
      </c>
      <c r="N14" s="21">
        <f t="shared" si="3"/>
        <v>111744.95230000027</v>
      </c>
      <c r="O14" s="21">
        <f t="shared" si="2"/>
        <v>286010.20930000034</v>
      </c>
    </row>
    <row r="15" spans="1:15" ht="12" x14ac:dyDescent="0.2">
      <c r="A15" s="16"/>
      <c r="B15" s="22"/>
      <c r="C15" s="21"/>
      <c r="D15" s="137"/>
      <c r="E15" s="16"/>
      <c r="F15" s="25"/>
      <c r="G15" s="21"/>
      <c r="H15" s="137" t="s">
        <v>1293</v>
      </c>
      <c r="I15" s="21">
        <v>21763.716</v>
      </c>
      <c r="J15" s="25" t="s">
        <v>1265</v>
      </c>
      <c r="K15" s="16"/>
      <c r="L15" s="21"/>
      <c r="M15" s="25"/>
      <c r="N15" s="21">
        <f t="shared" si="3"/>
        <v>89981.236300000266</v>
      </c>
      <c r="O15" s="21">
        <f t="shared" si="2"/>
        <v>264246.49330000032</v>
      </c>
    </row>
    <row r="16" spans="1:15" ht="12" x14ac:dyDescent="0.2">
      <c r="A16" s="16"/>
      <c r="B16" s="22"/>
      <c r="C16" s="21"/>
      <c r="D16" s="137"/>
      <c r="E16" s="16"/>
      <c r="F16" s="25"/>
      <c r="G16" s="21"/>
      <c r="H16" s="137" t="s">
        <v>1276</v>
      </c>
      <c r="I16" s="21">
        <v>17647.886999999995</v>
      </c>
      <c r="J16" s="25" t="s">
        <v>1265</v>
      </c>
      <c r="K16" s="16">
        <v>5800360891</v>
      </c>
      <c r="L16" s="21">
        <v>7569.2079999999996</v>
      </c>
      <c r="M16" s="25" t="s">
        <v>1265</v>
      </c>
      <c r="N16" s="21">
        <f t="shared" si="3"/>
        <v>64764.141300000265</v>
      </c>
      <c r="O16" s="21">
        <f t="shared" si="2"/>
        <v>239029.39830000032</v>
      </c>
    </row>
    <row r="17" spans="1:15" ht="12" x14ac:dyDescent="0.2">
      <c r="A17" s="16"/>
      <c r="B17" s="22"/>
      <c r="C17" s="21"/>
      <c r="D17" s="137"/>
      <c r="E17" s="16"/>
      <c r="F17" s="25"/>
      <c r="G17" s="21"/>
      <c r="H17" s="137" t="s">
        <v>1276</v>
      </c>
      <c r="I17" s="21"/>
      <c r="J17" s="25"/>
      <c r="K17" s="16">
        <v>5800360891</v>
      </c>
      <c r="L17" s="21">
        <v>3950.7930000000001</v>
      </c>
      <c r="M17" s="25" t="s">
        <v>1265</v>
      </c>
      <c r="N17" s="21">
        <f t="shared" si="3"/>
        <v>60813.348300000267</v>
      </c>
      <c r="O17" s="21">
        <f t="shared" si="2"/>
        <v>235078.60530000032</v>
      </c>
    </row>
    <row r="18" spans="1:15" ht="12" x14ac:dyDescent="0.2">
      <c r="A18" s="16"/>
      <c r="B18" s="22"/>
      <c r="C18" s="21"/>
      <c r="D18" s="137"/>
      <c r="E18" s="16"/>
      <c r="F18" s="25"/>
      <c r="G18" s="21"/>
      <c r="H18" s="137" t="s">
        <v>1294</v>
      </c>
      <c r="I18" s="21">
        <v>13023.380999999999</v>
      </c>
      <c r="J18" s="25" t="s">
        <v>1265</v>
      </c>
      <c r="K18" s="16"/>
      <c r="L18" s="21"/>
      <c r="M18" s="25"/>
      <c r="N18" s="21">
        <f t="shared" si="3"/>
        <v>47789.967300000266</v>
      </c>
      <c r="O18" s="21">
        <f t="shared" si="2"/>
        <v>222055.22430000032</v>
      </c>
    </row>
    <row r="19" spans="1:15" ht="12" x14ac:dyDescent="0.2">
      <c r="A19" s="16"/>
      <c r="B19" s="22"/>
      <c r="C19" s="21"/>
      <c r="D19" s="137"/>
      <c r="E19" s="16"/>
      <c r="F19" s="25"/>
      <c r="G19" s="21"/>
      <c r="H19" s="137" t="s">
        <v>1277</v>
      </c>
      <c r="I19" s="21">
        <v>17927.984</v>
      </c>
      <c r="J19" s="25" t="s">
        <v>1265</v>
      </c>
      <c r="K19" s="16">
        <v>5800360891</v>
      </c>
      <c r="L19" s="21">
        <v>10036.337</v>
      </c>
      <c r="M19" s="25" t="s">
        <v>1265</v>
      </c>
      <c r="N19" s="21">
        <f t="shared" si="3"/>
        <v>19825.646300000266</v>
      </c>
      <c r="O19" s="21">
        <f t="shared" si="2"/>
        <v>194090.90330000033</v>
      </c>
    </row>
    <row r="20" spans="1:15" ht="12" x14ac:dyDescent="0.2">
      <c r="A20" s="16"/>
      <c r="B20" s="22"/>
      <c r="C20" s="21"/>
      <c r="D20" s="137"/>
      <c r="E20" s="16"/>
      <c r="F20" s="25"/>
      <c r="G20" s="21"/>
      <c r="H20" s="137" t="s">
        <v>1277</v>
      </c>
      <c r="I20" s="21"/>
      <c r="J20" s="25"/>
      <c r="K20" s="16">
        <v>5800360891</v>
      </c>
      <c r="L20" s="21">
        <v>6364.9830000000002</v>
      </c>
      <c r="M20" s="25" t="s">
        <v>1265</v>
      </c>
      <c r="N20" s="21">
        <f t="shared" si="3"/>
        <v>13460.663300000266</v>
      </c>
      <c r="O20" s="21">
        <f t="shared" si="2"/>
        <v>187725.92030000032</v>
      </c>
    </row>
    <row r="21" spans="1:15" ht="12" x14ac:dyDescent="0.2">
      <c r="A21" s="16"/>
      <c r="B21" s="22"/>
      <c r="C21" s="21"/>
      <c r="D21" s="137" t="s">
        <v>1278</v>
      </c>
      <c r="E21" s="16" t="s">
        <v>32</v>
      </c>
      <c r="F21" s="25" t="s">
        <v>1303</v>
      </c>
      <c r="G21" s="21">
        <v>130520.827</v>
      </c>
      <c r="H21" s="137" t="s">
        <v>1278</v>
      </c>
      <c r="I21" s="21">
        <v>11911.494999999999</v>
      </c>
      <c r="J21" s="25" t="s">
        <v>1265</v>
      </c>
      <c r="K21" s="16">
        <v>5800360891</v>
      </c>
      <c r="L21" s="21">
        <v>1549.1683000002668</v>
      </c>
      <c r="M21" s="25" t="s">
        <v>1265</v>
      </c>
      <c r="N21" s="21">
        <f t="shared" si="3"/>
        <v>0</v>
      </c>
      <c r="O21" s="21">
        <f t="shared" si="2"/>
        <v>304786.08400000009</v>
      </c>
    </row>
    <row r="22" spans="1:15" ht="12" x14ac:dyDescent="0.2">
      <c r="A22" s="16"/>
      <c r="B22" s="22"/>
      <c r="C22" s="21"/>
      <c r="D22" s="137"/>
      <c r="E22" s="16"/>
      <c r="F22" s="25"/>
      <c r="G22" s="21"/>
      <c r="H22" s="137" t="s">
        <v>1278</v>
      </c>
      <c r="I22" s="21"/>
      <c r="J22" s="25"/>
      <c r="K22" s="16">
        <v>5800360891</v>
      </c>
      <c r="L22" s="21">
        <v>7436.2426999997297</v>
      </c>
      <c r="M22" s="25" t="s">
        <v>1302</v>
      </c>
      <c r="N22" s="21">
        <f>G11+G12+N21-I22-L22</f>
        <v>166829.01430000027</v>
      </c>
      <c r="O22" s="21">
        <f t="shared" si="2"/>
        <v>297349.84130000038</v>
      </c>
    </row>
    <row r="23" spans="1:15" ht="12" x14ac:dyDescent="0.2">
      <c r="A23" s="16"/>
      <c r="B23" s="22"/>
      <c r="C23" s="21"/>
      <c r="D23" s="137"/>
      <c r="E23" s="16"/>
      <c r="F23" s="25"/>
      <c r="G23" s="21"/>
      <c r="H23" s="137" t="s">
        <v>1296</v>
      </c>
      <c r="I23" s="21">
        <v>21503.778999999999</v>
      </c>
      <c r="J23" s="25" t="s">
        <v>1302</v>
      </c>
      <c r="K23" s="16"/>
      <c r="L23" s="21"/>
      <c r="M23" s="25"/>
      <c r="N23" s="21">
        <f t="shared" si="3"/>
        <v>145325.23530000026</v>
      </c>
      <c r="O23" s="21">
        <f t="shared" si="2"/>
        <v>275846.0623000004</v>
      </c>
    </row>
    <row r="24" spans="1:15" ht="12" x14ac:dyDescent="0.2">
      <c r="A24" s="16"/>
      <c r="B24" s="22"/>
      <c r="C24" s="21"/>
      <c r="D24" s="137"/>
      <c r="E24" s="16"/>
      <c r="F24" s="25"/>
      <c r="G24" s="21"/>
      <c r="H24" s="137" t="s">
        <v>1279</v>
      </c>
      <c r="I24" s="21">
        <v>18244.126</v>
      </c>
      <c r="J24" s="25" t="s">
        <v>1302</v>
      </c>
      <c r="K24" s="16">
        <v>5800360891</v>
      </c>
      <c r="L24" s="21">
        <v>8005.6559999999999</v>
      </c>
      <c r="M24" s="25" t="s">
        <v>1302</v>
      </c>
      <c r="N24" s="21">
        <f t="shared" si="3"/>
        <v>119075.45330000026</v>
      </c>
      <c r="O24" s="21">
        <f t="shared" si="2"/>
        <v>249596.28030000042</v>
      </c>
    </row>
    <row r="25" spans="1:15" ht="12" x14ac:dyDescent="0.2">
      <c r="A25" s="16"/>
      <c r="B25" s="22"/>
      <c r="C25" s="21"/>
      <c r="D25" s="137"/>
      <c r="E25" s="16"/>
      <c r="F25" s="25"/>
      <c r="G25" s="21"/>
      <c r="H25" s="137" t="s">
        <v>1297</v>
      </c>
      <c r="I25" s="21">
        <v>12473.217000000001</v>
      </c>
      <c r="J25" s="25" t="s">
        <v>1302</v>
      </c>
      <c r="K25" s="16"/>
      <c r="L25" s="21"/>
      <c r="M25" s="25"/>
      <c r="N25" s="21">
        <f t="shared" si="3"/>
        <v>106602.23630000025</v>
      </c>
      <c r="O25" s="21">
        <f t="shared" si="2"/>
        <v>237123.06330000042</v>
      </c>
    </row>
    <row r="26" spans="1:15" ht="12" x14ac:dyDescent="0.2">
      <c r="A26" s="16"/>
      <c r="B26" s="22"/>
      <c r="C26" s="21"/>
      <c r="D26" s="137"/>
      <c r="E26" s="16"/>
      <c r="F26" s="25"/>
      <c r="G26" s="21"/>
      <c r="H26" s="137" t="s">
        <v>1280</v>
      </c>
      <c r="I26" s="21">
        <v>18587.476999999999</v>
      </c>
      <c r="J26" s="25" t="s">
        <v>1302</v>
      </c>
      <c r="K26" s="16">
        <v>5800360891</v>
      </c>
      <c r="L26" s="21">
        <v>6467</v>
      </c>
      <c r="M26" s="25" t="s">
        <v>1302</v>
      </c>
      <c r="N26" s="21">
        <f t="shared" si="3"/>
        <v>81547.759300000253</v>
      </c>
      <c r="O26" s="21">
        <f t="shared" si="2"/>
        <v>212068.58630000043</v>
      </c>
    </row>
    <row r="27" spans="1:15" ht="12" x14ac:dyDescent="0.2">
      <c r="A27" s="16"/>
      <c r="B27" s="22"/>
      <c r="C27" s="21"/>
      <c r="D27" s="137" t="s">
        <v>1281</v>
      </c>
      <c r="E27" s="16" t="s">
        <v>32</v>
      </c>
      <c r="F27" s="25" t="s">
        <v>1304</v>
      </c>
      <c r="G27" s="21">
        <v>131629.54199999999</v>
      </c>
      <c r="H27" s="137" t="s">
        <v>1281</v>
      </c>
      <c r="I27" s="21">
        <v>11790.28</v>
      </c>
      <c r="J27" s="25" t="s">
        <v>1302</v>
      </c>
      <c r="K27" s="16">
        <v>5800360891</v>
      </c>
      <c r="L27" s="21">
        <v>8192.1880000000001</v>
      </c>
      <c r="M27" s="25" t="s">
        <v>1302</v>
      </c>
      <c r="N27" s="21">
        <f t="shared" si="3"/>
        <v>61565.291300000252</v>
      </c>
      <c r="O27" s="21">
        <f t="shared" si="2"/>
        <v>323715.6603000004</v>
      </c>
    </row>
    <row r="28" spans="1:15" ht="12" x14ac:dyDescent="0.2">
      <c r="A28" s="16"/>
      <c r="B28" s="22"/>
      <c r="C28" s="21"/>
      <c r="D28" s="137"/>
      <c r="E28" s="16"/>
      <c r="F28" s="25"/>
      <c r="G28" s="21"/>
      <c r="H28" s="137" t="s">
        <v>1282</v>
      </c>
      <c r="I28" s="21">
        <v>17120.546999999999</v>
      </c>
      <c r="J28" s="25" t="s">
        <v>1302</v>
      </c>
      <c r="K28" s="16">
        <v>5800360891</v>
      </c>
      <c r="L28" s="21">
        <v>7346.81</v>
      </c>
      <c r="M28" s="25" t="s">
        <v>1302</v>
      </c>
      <c r="N28" s="21">
        <f t="shared" si="3"/>
        <v>37097.934300000255</v>
      </c>
      <c r="O28" s="21">
        <f t="shared" si="2"/>
        <v>299248.30330000038</v>
      </c>
    </row>
    <row r="29" spans="1:15" ht="12" x14ac:dyDescent="0.2">
      <c r="A29" s="16"/>
      <c r="B29" s="22"/>
      <c r="C29" s="21"/>
      <c r="D29" s="137"/>
      <c r="E29" s="16"/>
      <c r="F29" s="25"/>
      <c r="G29" s="21"/>
      <c r="H29" s="137" t="s">
        <v>1283</v>
      </c>
      <c r="I29" s="21">
        <v>11982.878000000001</v>
      </c>
      <c r="J29" s="25" t="s">
        <v>1302</v>
      </c>
      <c r="K29" s="16">
        <v>5800360891</v>
      </c>
      <c r="L29" s="21">
        <v>6981.71</v>
      </c>
      <c r="M29" s="25" t="s">
        <v>1302</v>
      </c>
      <c r="N29" s="21">
        <f t="shared" si="3"/>
        <v>18133.346300000256</v>
      </c>
      <c r="O29" s="21">
        <f t="shared" si="2"/>
        <v>280283.71530000033</v>
      </c>
    </row>
    <row r="30" spans="1:15" ht="12" x14ac:dyDescent="0.2">
      <c r="A30" s="16"/>
      <c r="B30" s="22"/>
      <c r="C30" s="21"/>
      <c r="D30" s="137" t="s">
        <v>1298</v>
      </c>
      <c r="E30" s="16" t="s">
        <v>32</v>
      </c>
      <c r="F30" s="25" t="s">
        <v>1304</v>
      </c>
      <c r="G30" s="21">
        <v>43874.374000000003</v>
      </c>
      <c r="H30" s="137" t="s">
        <v>1298</v>
      </c>
      <c r="I30" s="21">
        <v>14828.102999999999</v>
      </c>
      <c r="J30" s="25" t="s">
        <v>1302</v>
      </c>
      <c r="K30" s="16"/>
      <c r="L30" s="21"/>
      <c r="M30" s="25"/>
      <c r="N30" s="21">
        <f t="shared" si="3"/>
        <v>3305.2433000002566</v>
      </c>
      <c r="O30" s="21">
        <f t="shared" si="2"/>
        <v>309329.98630000034</v>
      </c>
    </row>
    <row r="31" spans="1:15" ht="12" x14ac:dyDescent="0.2">
      <c r="A31" s="16"/>
      <c r="B31" s="22"/>
      <c r="C31" s="21"/>
      <c r="D31" s="137"/>
      <c r="E31" s="16"/>
      <c r="F31" s="25"/>
      <c r="G31" s="21"/>
      <c r="H31" s="137" t="s">
        <v>1284</v>
      </c>
      <c r="I31" s="21">
        <v>3305.2433000002566</v>
      </c>
      <c r="J31" s="25" t="s">
        <v>1302</v>
      </c>
      <c r="K31" s="16"/>
      <c r="L31" s="21"/>
      <c r="M31" s="25"/>
      <c r="N31" s="21">
        <f t="shared" si="3"/>
        <v>0</v>
      </c>
      <c r="O31" s="21">
        <f t="shared" si="2"/>
        <v>306024.74300000007</v>
      </c>
    </row>
    <row r="32" spans="1:15" ht="12" x14ac:dyDescent="0.2">
      <c r="A32" s="16"/>
      <c r="B32" s="22"/>
      <c r="C32" s="21"/>
      <c r="D32" s="137"/>
      <c r="E32" s="16"/>
      <c r="F32" s="25"/>
      <c r="G32" s="21"/>
      <c r="H32" s="137" t="s">
        <v>1284</v>
      </c>
      <c r="I32" s="21">
        <v>8702.0586999997395</v>
      </c>
      <c r="J32" s="25" t="s">
        <v>1303</v>
      </c>
      <c r="K32" s="16">
        <v>5800360891</v>
      </c>
      <c r="L32" s="21">
        <v>7726.3310000000001</v>
      </c>
      <c r="M32" s="25" t="s">
        <v>1303</v>
      </c>
      <c r="N32" s="21">
        <f>G21+N31-I32-L32</f>
        <v>114092.43730000025</v>
      </c>
      <c r="O32" s="21">
        <f t="shared" si="2"/>
        <v>289596.35330000031</v>
      </c>
    </row>
    <row r="33" spans="1:15" ht="12" x14ac:dyDescent="0.2">
      <c r="A33" s="16"/>
      <c r="B33" s="22"/>
      <c r="C33" s="21"/>
      <c r="D33" s="137"/>
      <c r="E33" s="16"/>
      <c r="F33" s="25"/>
      <c r="G33" s="21"/>
      <c r="H33" s="137" t="s">
        <v>1299</v>
      </c>
      <c r="I33" s="21">
        <v>16060.608</v>
      </c>
      <c r="J33" s="25" t="s">
        <v>1303</v>
      </c>
      <c r="K33" s="16"/>
      <c r="L33" s="21"/>
      <c r="M33" s="25"/>
      <c r="N33" s="21">
        <f t="shared" si="3"/>
        <v>98031.829300000245</v>
      </c>
      <c r="O33" s="21">
        <f t="shared" si="2"/>
        <v>273535.7453000003</v>
      </c>
    </row>
    <row r="34" spans="1:15" ht="12" x14ac:dyDescent="0.2">
      <c r="A34" s="16"/>
      <c r="B34" s="22"/>
      <c r="C34" s="21"/>
      <c r="D34" s="137"/>
      <c r="E34" s="16"/>
      <c r="F34" s="25"/>
      <c r="G34" s="21"/>
      <c r="H34" s="137" t="s">
        <v>1285</v>
      </c>
      <c r="I34" s="21">
        <v>23616.702000000001</v>
      </c>
      <c r="J34" s="25" t="s">
        <v>1303</v>
      </c>
      <c r="K34" s="16">
        <v>5800360891</v>
      </c>
      <c r="L34" s="21">
        <v>10034.089</v>
      </c>
      <c r="M34" s="25" t="s">
        <v>1303</v>
      </c>
      <c r="N34" s="21">
        <f t="shared" si="3"/>
        <v>64381.03830000024</v>
      </c>
      <c r="O34" s="21">
        <f t="shared" si="2"/>
        <v>239884.9543000003</v>
      </c>
    </row>
    <row r="35" spans="1:15" ht="12" x14ac:dyDescent="0.2">
      <c r="A35" s="16"/>
      <c r="B35" s="22"/>
      <c r="C35" s="21"/>
      <c r="D35" s="137" t="s">
        <v>1286</v>
      </c>
      <c r="E35" s="16" t="s">
        <v>32</v>
      </c>
      <c r="F35" s="25" t="s">
        <v>1305</v>
      </c>
      <c r="G35" s="21">
        <v>87702.317999999999</v>
      </c>
      <c r="H35" s="137" t="s">
        <v>1286</v>
      </c>
      <c r="I35" s="21">
        <v>11832.718000000001</v>
      </c>
      <c r="J35" s="25" t="s">
        <v>1303</v>
      </c>
      <c r="K35" s="16">
        <v>5800360891</v>
      </c>
      <c r="L35" s="21">
        <v>7941.9059999999999</v>
      </c>
      <c r="M35" s="25" t="s">
        <v>1303</v>
      </c>
      <c r="N35" s="21">
        <f t="shared" si="3"/>
        <v>44606.414300000237</v>
      </c>
      <c r="O35" s="21">
        <f t="shared" si="2"/>
        <v>307812.64830000029</v>
      </c>
    </row>
    <row r="36" spans="1:15" ht="12" x14ac:dyDescent="0.2">
      <c r="A36" s="16"/>
      <c r="B36" s="22"/>
      <c r="C36" s="21"/>
      <c r="D36" s="137"/>
      <c r="E36" s="16"/>
      <c r="F36" s="25"/>
      <c r="G36" s="21"/>
      <c r="H36" s="137" t="s">
        <v>1287</v>
      </c>
      <c r="I36" s="21">
        <v>19514.432999999997</v>
      </c>
      <c r="J36" s="25" t="s">
        <v>1303</v>
      </c>
      <c r="K36" s="16">
        <v>5800360891</v>
      </c>
      <c r="L36" s="21">
        <v>9016.25</v>
      </c>
      <c r="M36" s="25" t="s">
        <v>1303</v>
      </c>
      <c r="N36" s="21">
        <f t="shared" si="3"/>
        <v>16075.73130000024</v>
      </c>
      <c r="O36" s="21">
        <f t="shared" si="2"/>
        <v>279281.96530000027</v>
      </c>
    </row>
    <row r="37" spans="1:15" ht="12" x14ac:dyDescent="0.2">
      <c r="A37" s="16"/>
      <c r="B37" s="22"/>
      <c r="C37" s="21"/>
      <c r="D37" s="137" t="s">
        <v>1288</v>
      </c>
      <c r="E37" s="16" t="s">
        <v>32</v>
      </c>
      <c r="F37" s="25" t="s">
        <v>1305</v>
      </c>
      <c r="G37" s="21">
        <v>42863.43</v>
      </c>
      <c r="H37" s="137" t="s">
        <v>1288</v>
      </c>
      <c r="I37" s="21">
        <v>6854.7699999999995</v>
      </c>
      <c r="J37" s="25" t="s">
        <v>1303</v>
      </c>
      <c r="K37" s="16">
        <v>5800360891</v>
      </c>
      <c r="L37" s="21">
        <v>8466.6579999999994</v>
      </c>
      <c r="M37" s="25" t="s">
        <v>1303</v>
      </c>
      <c r="N37" s="21">
        <f t="shared" si="3"/>
        <v>754.30330000023969</v>
      </c>
      <c r="O37" s="21">
        <f t="shared" si="2"/>
        <v>306823.96730000025</v>
      </c>
    </row>
    <row r="38" spans="1:15" ht="12" x14ac:dyDescent="0.2">
      <c r="A38" s="16"/>
      <c r="B38" s="22"/>
      <c r="C38" s="21"/>
      <c r="D38" s="137" t="s">
        <v>1300</v>
      </c>
      <c r="E38" s="16" t="s">
        <v>32</v>
      </c>
      <c r="F38" s="25" t="s">
        <v>1305</v>
      </c>
      <c r="G38" s="21">
        <v>43880.53</v>
      </c>
      <c r="H38" s="137" t="s">
        <v>1300</v>
      </c>
      <c r="I38" s="21">
        <v>754.30330000023969</v>
      </c>
      <c r="J38" s="25" t="s">
        <v>1303</v>
      </c>
      <c r="K38" s="16"/>
      <c r="L38" s="21"/>
      <c r="M38" s="25"/>
      <c r="N38" s="21">
        <f t="shared" si="3"/>
        <v>0</v>
      </c>
      <c r="O38" s="21">
        <f t="shared" si="2"/>
        <v>349950.19400000002</v>
      </c>
    </row>
    <row r="39" spans="1:15" ht="12" x14ac:dyDescent="0.2">
      <c r="A39" s="16"/>
      <c r="B39" s="22"/>
      <c r="C39" s="21"/>
      <c r="D39" s="137"/>
      <c r="E39" s="16"/>
      <c r="F39" s="25"/>
      <c r="G39" s="21"/>
      <c r="H39" s="137" t="s">
        <v>1300</v>
      </c>
      <c r="I39" s="21">
        <v>15753.638699999799</v>
      </c>
      <c r="J39" s="25" t="s">
        <v>1304</v>
      </c>
      <c r="K39" s="16"/>
      <c r="L39" s="21"/>
      <c r="M39" s="25"/>
      <c r="N39" s="21">
        <f>G27+G30+N38-I39-L39</f>
        <v>159750.27730000019</v>
      </c>
      <c r="O39" s="21">
        <f t="shared" si="2"/>
        <v>334196.55530000024</v>
      </c>
    </row>
    <row r="40" spans="1:15" ht="12" x14ac:dyDescent="0.2">
      <c r="A40" s="16"/>
      <c r="B40" s="22"/>
      <c r="C40" s="21"/>
      <c r="D40" s="137"/>
      <c r="E40" s="16"/>
      <c r="F40" s="25"/>
      <c r="G40" s="21"/>
      <c r="H40" s="137" t="s">
        <v>1289</v>
      </c>
      <c r="I40" s="21">
        <v>10609.957</v>
      </c>
      <c r="J40" s="25" t="s">
        <v>1304</v>
      </c>
      <c r="K40" s="16">
        <v>5800360891</v>
      </c>
      <c r="L40" s="21">
        <v>5388.7569999999996</v>
      </c>
      <c r="M40" s="25" t="s">
        <v>1304</v>
      </c>
      <c r="N40" s="21">
        <f t="shared" si="3"/>
        <v>143751.56330000018</v>
      </c>
      <c r="O40" s="21">
        <f t="shared" si="2"/>
        <v>318197.84130000026</v>
      </c>
    </row>
    <row r="41" spans="1:15" ht="12" x14ac:dyDescent="0.2">
      <c r="A41" s="16"/>
      <c r="B41" s="22"/>
      <c r="C41" s="21"/>
      <c r="D41" s="137"/>
      <c r="E41" s="16"/>
      <c r="F41" s="25"/>
      <c r="G41" s="21"/>
      <c r="H41" s="137" t="s">
        <v>1301</v>
      </c>
      <c r="I41" s="21">
        <v>17054.706000000002</v>
      </c>
      <c r="J41" s="25" t="s">
        <v>1304</v>
      </c>
      <c r="K41" s="16"/>
      <c r="L41" s="21"/>
      <c r="M41" s="25"/>
      <c r="N41" s="21">
        <f t="shared" si="3"/>
        <v>126696.85730000018</v>
      </c>
      <c r="O41" s="21">
        <f t="shared" si="2"/>
        <v>301143.13530000026</v>
      </c>
    </row>
    <row r="42" spans="1:15" ht="12" x14ac:dyDescent="0.2">
      <c r="A42" s="16"/>
      <c r="B42" s="22"/>
      <c r="C42" s="21"/>
      <c r="D42" s="137"/>
      <c r="E42" s="16"/>
      <c r="F42" s="25"/>
      <c r="G42" s="21"/>
      <c r="H42" s="137" t="s">
        <v>1290</v>
      </c>
      <c r="I42" s="21">
        <v>20163.259999999998</v>
      </c>
      <c r="J42" s="25" t="s">
        <v>1304</v>
      </c>
      <c r="K42" s="16">
        <v>5800360891</v>
      </c>
      <c r="L42" s="21">
        <v>6362.9920000000002</v>
      </c>
      <c r="M42" s="25" t="s">
        <v>1304</v>
      </c>
      <c r="N42" s="21">
        <f t="shared" si="3"/>
        <v>100170.60530000018</v>
      </c>
      <c r="O42" s="21">
        <f t="shared" si="2"/>
        <v>274616.88330000022</v>
      </c>
    </row>
    <row r="43" spans="1:15" ht="12" x14ac:dyDescent="0.2">
      <c r="A43" s="16"/>
      <c r="B43" s="22"/>
      <c r="C43" s="21"/>
      <c r="D43" s="137" t="s">
        <v>1291</v>
      </c>
      <c r="E43" s="16" t="s">
        <v>32</v>
      </c>
      <c r="F43" s="25" t="s">
        <v>1306</v>
      </c>
      <c r="G43" s="21">
        <v>43898.196000000004</v>
      </c>
      <c r="H43" s="137" t="s">
        <v>1291</v>
      </c>
      <c r="I43" s="21">
        <v>7370.6289999999999</v>
      </c>
      <c r="J43" s="25" t="s">
        <v>1304</v>
      </c>
      <c r="K43" s="16">
        <v>5800360891</v>
      </c>
      <c r="L43" s="21">
        <v>8174.2269999999999</v>
      </c>
      <c r="M43" s="25" t="s">
        <v>1304</v>
      </c>
      <c r="N43" s="21">
        <f t="shared" si="3"/>
        <v>84625.749300000185</v>
      </c>
      <c r="O43" s="21">
        <f t="shared" si="2"/>
        <v>302970.22330000019</v>
      </c>
    </row>
    <row r="44" spans="1:15" ht="12" hidden="1" x14ac:dyDescent="0.2">
      <c r="A44" s="16"/>
      <c r="B44" s="22"/>
      <c r="C44" s="21"/>
      <c r="D44" s="137"/>
      <c r="E44" s="16"/>
      <c r="F44" s="25"/>
      <c r="G44" s="21"/>
      <c r="H44" s="137"/>
      <c r="I44" s="21"/>
      <c r="J44" s="25"/>
      <c r="K44" s="16"/>
      <c r="L44" s="21"/>
      <c r="M44" s="25"/>
      <c r="N44" s="21">
        <f t="shared" si="3"/>
        <v>84625.749300000185</v>
      </c>
      <c r="O44" s="21">
        <f t="shared" si="2"/>
        <v>302970.22330000019</v>
      </c>
    </row>
    <row r="45" spans="1:15" ht="12" hidden="1" x14ac:dyDescent="0.2">
      <c r="A45" s="16"/>
      <c r="B45" s="22"/>
      <c r="C45" s="21"/>
      <c r="D45" s="137"/>
      <c r="E45" s="16"/>
      <c r="F45" s="25"/>
      <c r="G45" s="21"/>
      <c r="H45" s="137"/>
      <c r="I45" s="21"/>
      <c r="J45" s="25"/>
      <c r="K45" s="16"/>
      <c r="L45" s="21"/>
      <c r="M45" s="25"/>
      <c r="N45" s="21">
        <f t="shared" si="3"/>
        <v>84625.749300000185</v>
      </c>
      <c r="O45" s="21">
        <f t="shared" si="2"/>
        <v>302970.22330000019</v>
      </c>
    </row>
    <row r="46" spans="1:15" ht="12" hidden="1" x14ac:dyDescent="0.2">
      <c r="A46" s="16"/>
      <c r="B46" s="22"/>
      <c r="C46" s="21"/>
      <c r="D46" s="137"/>
      <c r="E46" s="16"/>
      <c r="F46" s="25"/>
      <c r="G46" s="21"/>
      <c r="H46" s="137"/>
      <c r="I46" s="21"/>
      <c r="J46" s="25"/>
      <c r="K46" s="16"/>
      <c r="L46" s="21"/>
      <c r="M46" s="25"/>
      <c r="N46" s="21">
        <f t="shared" si="3"/>
        <v>84625.749300000185</v>
      </c>
      <c r="O46" s="21">
        <f t="shared" si="2"/>
        <v>302970.22330000019</v>
      </c>
    </row>
    <row r="47" spans="1:15" ht="12.75" hidden="1" customHeight="1" x14ac:dyDescent="0.2">
      <c r="A47" s="16"/>
      <c r="B47" s="22"/>
      <c r="C47" s="21"/>
      <c r="D47" s="137"/>
      <c r="E47" s="16"/>
      <c r="F47" s="25"/>
      <c r="G47" s="21"/>
      <c r="H47" s="137"/>
      <c r="I47" s="21"/>
      <c r="J47" s="25"/>
      <c r="K47" s="16"/>
      <c r="L47" s="21"/>
      <c r="M47" s="25"/>
      <c r="N47" s="21">
        <f t="shared" si="3"/>
        <v>84625.749300000185</v>
      </c>
      <c r="O47" s="21">
        <f t="shared" si="2"/>
        <v>302970.22330000019</v>
      </c>
    </row>
    <row r="48" spans="1:15" ht="12" hidden="1" x14ac:dyDescent="0.2">
      <c r="A48" s="16"/>
      <c r="B48" s="16"/>
      <c r="C48" s="21"/>
      <c r="D48" s="137"/>
      <c r="E48" s="16"/>
      <c r="F48" s="25"/>
      <c r="G48" s="21"/>
      <c r="H48" s="137"/>
      <c r="I48" s="21"/>
      <c r="J48" s="16"/>
      <c r="K48" s="16"/>
      <c r="L48" s="21"/>
      <c r="M48" s="16"/>
      <c r="N48" s="21">
        <f t="shared" si="3"/>
        <v>84625.749300000185</v>
      </c>
      <c r="O48" s="21">
        <f t="shared" si="2"/>
        <v>302970.22330000019</v>
      </c>
    </row>
    <row r="49" spans="1:16" ht="12" hidden="1" x14ac:dyDescent="0.2">
      <c r="A49" s="16"/>
      <c r="B49" s="16"/>
      <c r="C49" s="21"/>
      <c r="D49" s="137"/>
      <c r="E49" s="16"/>
      <c r="F49" s="25"/>
      <c r="G49" s="21"/>
      <c r="H49" s="137"/>
      <c r="I49" s="21"/>
      <c r="J49" s="16"/>
      <c r="K49" s="16"/>
      <c r="L49" s="21"/>
      <c r="M49" s="16"/>
      <c r="N49" s="21">
        <f t="shared" si="3"/>
        <v>84625.749300000185</v>
      </c>
      <c r="O49" s="21">
        <f t="shared" si="2"/>
        <v>302970.22330000019</v>
      </c>
    </row>
    <row r="50" spans="1:16" ht="12" hidden="1" x14ac:dyDescent="0.2">
      <c r="A50" s="16"/>
      <c r="B50" s="16"/>
      <c r="C50" s="21"/>
      <c r="D50" s="137"/>
      <c r="E50" s="16"/>
      <c r="F50" s="25"/>
      <c r="G50" s="21"/>
      <c r="H50" s="137"/>
      <c r="I50" s="21"/>
      <c r="J50" s="16"/>
      <c r="K50" s="16"/>
      <c r="L50" s="21"/>
      <c r="M50" s="16"/>
      <c r="N50" s="21">
        <f t="shared" si="3"/>
        <v>84625.749300000185</v>
      </c>
      <c r="O50" s="21">
        <f t="shared" si="2"/>
        <v>302970.22330000019</v>
      </c>
    </row>
    <row r="51" spans="1:16" ht="12" hidden="1" x14ac:dyDescent="0.2">
      <c r="A51" s="16"/>
      <c r="B51" s="16"/>
      <c r="C51" s="21"/>
      <c r="D51" s="137"/>
      <c r="E51" s="16"/>
      <c r="F51" s="25"/>
      <c r="G51" s="21"/>
      <c r="H51" s="137"/>
      <c r="I51" s="21"/>
      <c r="J51" s="16"/>
      <c r="K51" s="16"/>
      <c r="L51" s="21"/>
      <c r="M51" s="16"/>
      <c r="N51" s="21">
        <f t="shared" si="3"/>
        <v>84625.749300000185</v>
      </c>
      <c r="O51" s="21">
        <f t="shared" si="2"/>
        <v>302970.22330000019</v>
      </c>
    </row>
    <row r="52" spans="1:16" ht="12" hidden="1" x14ac:dyDescent="0.2">
      <c r="A52" s="16"/>
      <c r="B52" s="16"/>
      <c r="C52" s="21"/>
      <c r="D52" s="137"/>
      <c r="E52" s="16"/>
      <c r="F52" s="25"/>
      <c r="G52" s="21"/>
      <c r="H52" s="137"/>
      <c r="I52" s="21"/>
      <c r="J52" s="16"/>
      <c r="K52" s="16"/>
      <c r="L52" s="21"/>
      <c r="M52" s="16"/>
      <c r="N52" s="21">
        <f t="shared" si="3"/>
        <v>84625.749300000185</v>
      </c>
      <c r="O52" s="21">
        <f t="shared" si="2"/>
        <v>302970.22330000019</v>
      </c>
    </row>
    <row r="53" spans="1:16" ht="12" hidden="1" x14ac:dyDescent="0.2">
      <c r="A53" s="16"/>
      <c r="B53" s="16"/>
      <c r="C53" s="21"/>
      <c r="D53" s="137"/>
      <c r="E53" s="16"/>
      <c r="F53" s="16"/>
      <c r="G53" s="21"/>
      <c r="H53" s="137"/>
      <c r="I53" s="21"/>
      <c r="J53" s="16"/>
      <c r="K53" s="16"/>
      <c r="L53" s="21"/>
      <c r="M53" s="16"/>
      <c r="N53" s="21">
        <f t="shared" si="3"/>
        <v>84625.749300000185</v>
      </c>
      <c r="O53" s="21">
        <f t="shared" si="2"/>
        <v>302970.22330000019</v>
      </c>
    </row>
    <row r="54" spans="1:16" ht="12" x14ac:dyDescent="0.2">
      <c r="A54" s="30"/>
      <c r="B54" s="30"/>
      <c r="C54" s="21"/>
      <c r="D54" s="137"/>
      <c r="E54" s="30"/>
      <c r="F54" s="30"/>
      <c r="G54" s="21"/>
      <c r="H54" s="137"/>
      <c r="I54" s="21"/>
      <c r="J54" s="30"/>
      <c r="K54" s="30"/>
      <c r="L54" s="21"/>
      <c r="M54" s="30"/>
      <c r="N54" s="21">
        <f t="shared" si="3"/>
        <v>84625.749300000185</v>
      </c>
      <c r="O54" s="21">
        <f t="shared" si="2"/>
        <v>302970.22330000019</v>
      </c>
    </row>
    <row r="55" spans="1:16" x14ac:dyDescent="0.15">
      <c r="A55" s="32"/>
      <c r="B55" s="32"/>
      <c r="C55" s="33">
        <f>SUM(C7:C47)</f>
        <v>235469.11330000026</v>
      </c>
      <c r="D55" s="32"/>
      <c r="E55" s="32"/>
      <c r="F55" s="32"/>
      <c r="G55" s="33">
        <f>SUM(G7:G53)</f>
        <v>698634.47400000016</v>
      </c>
      <c r="H55" s="34"/>
      <c r="I55" s="33">
        <f>SUM(I7:I53)</f>
        <v>455462.92100000015</v>
      </c>
      <c r="J55" s="32"/>
      <c r="K55" s="32"/>
      <c r="L55" s="33">
        <f>SUM(L9:L53)</f>
        <v>175670.443</v>
      </c>
      <c r="M55" s="32"/>
      <c r="N55" s="35"/>
      <c r="O55" s="36">
        <f>C55+G55-I55-L55</f>
        <v>302970.2233000003</v>
      </c>
      <c r="P55" s="37"/>
    </row>
    <row r="56" spans="1:16" x14ac:dyDescent="0.15">
      <c r="A56" s="38"/>
      <c r="B56" s="204"/>
      <c r="C56" s="204"/>
      <c r="D56" s="204"/>
      <c r="E56" s="39"/>
      <c r="F56" s="40"/>
      <c r="G56" s="41">
        <f>+G55-698634.474</f>
        <v>0</v>
      </c>
      <c r="H56" s="42"/>
      <c r="I56" s="43"/>
      <c r="J56" s="44"/>
      <c r="K56" s="45" t="s">
        <v>44</v>
      </c>
      <c r="L56" s="46">
        <f>+L55+I55</f>
        <v>631133.36400000018</v>
      </c>
      <c r="M56" s="55"/>
      <c r="N56" s="47">
        <f>+N54</f>
        <v>84625.749300000185</v>
      </c>
      <c r="O56" s="48" t="s">
        <v>1304</v>
      </c>
    </row>
    <row r="57" spans="1:16" x14ac:dyDescent="0.15">
      <c r="A57" s="49"/>
      <c r="B57" s="165"/>
      <c r="C57" s="54"/>
      <c r="D57" s="165"/>
      <c r="E57" s="39"/>
      <c r="F57" s="40"/>
      <c r="G57" s="41"/>
      <c r="H57" s="42"/>
      <c r="I57" s="43"/>
      <c r="J57" s="52"/>
      <c r="K57" s="52"/>
      <c r="L57" s="46"/>
      <c r="M57" s="44"/>
      <c r="N57" s="47">
        <v>174446.27799999999</v>
      </c>
      <c r="O57" s="48" t="s">
        <v>1305</v>
      </c>
    </row>
    <row r="58" spans="1:16" x14ac:dyDescent="0.15">
      <c r="A58" s="38" t="s">
        <v>1265</v>
      </c>
      <c r="B58" s="166" t="s">
        <v>1268</v>
      </c>
      <c r="C58" s="161"/>
      <c r="E58" s="39" t="s">
        <v>45</v>
      </c>
      <c r="F58" s="40">
        <v>66781412.240000002</v>
      </c>
      <c r="G58" s="41" t="s">
        <v>46</v>
      </c>
      <c r="H58" s="42">
        <v>42121</v>
      </c>
      <c r="I58" s="43" t="s">
        <v>47</v>
      </c>
      <c r="J58" s="52">
        <v>68129.626300000265</v>
      </c>
      <c r="K58" s="52"/>
      <c r="L58" s="46"/>
      <c r="M58" s="44"/>
      <c r="N58" s="47">
        <v>43898.196000000004</v>
      </c>
      <c r="O58" s="48" t="s">
        <v>1306</v>
      </c>
    </row>
    <row r="59" spans="1:16" x14ac:dyDescent="0.15">
      <c r="A59" s="38" t="s">
        <v>1302</v>
      </c>
      <c r="B59" s="166" t="s">
        <v>1307</v>
      </c>
      <c r="C59" s="161"/>
      <c r="E59" s="39" t="s">
        <v>45</v>
      </c>
      <c r="F59" s="40">
        <v>87613423.370000005</v>
      </c>
      <c r="G59" s="41" t="s">
        <v>46</v>
      </c>
      <c r="H59" s="42">
        <v>42130</v>
      </c>
      <c r="I59" s="43" t="s">
        <v>47</v>
      </c>
      <c r="J59" s="52">
        <v>44429.606699999727</v>
      </c>
      <c r="K59" s="52"/>
      <c r="L59" s="46"/>
      <c r="M59" s="44"/>
      <c r="N59" s="47"/>
      <c r="O59" s="48"/>
    </row>
    <row r="60" spans="1:16" ht="11.25" customHeight="1" x14ac:dyDescent="0.15">
      <c r="A60" s="38" t="s">
        <v>1303</v>
      </c>
      <c r="B60" s="166" t="s">
        <v>1308</v>
      </c>
      <c r="C60" s="161"/>
      <c r="E60" s="39" t="s">
        <v>45</v>
      </c>
      <c r="F60" s="40">
        <v>100450116.59</v>
      </c>
      <c r="G60" s="41" t="s">
        <v>46</v>
      </c>
      <c r="H60" s="42">
        <v>42138</v>
      </c>
      <c r="I60" s="43" t="s">
        <v>47</v>
      </c>
      <c r="J60" s="52">
        <v>43185.233999999997</v>
      </c>
      <c r="K60" s="52"/>
      <c r="L60" s="46"/>
      <c r="M60" s="44"/>
      <c r="N60" s="47"/>
      <c r="O60" s="48"/>
    </row>
    <row r="61" spans="1:16" x14ac:dyDescent="0.15">
      <c r="A61" s="38" t="s">
        <v>1304</v>
      </c>
      <c r="B61" s="166" t="s">
        <v>1309</v>
      </c>
      <c r="C61" s="161"/>
      <c r="E61" s="39" t="s">
        <v>45</v>
      </c>
      <c r="F61" s="40">
        <v>68904516.859999999</v>
      </c>
      <c r="G61" s="41" t="s">
        <v>46</v>
      </c>
      <c r="H61" s="42">
        <v>42146</v>
      </c>
      <c r="I61" s="43" t="s">
        <v>47</v>
      </c>
      <c r="J61" s="52">
        <v>19925.975999999999</v>
      </c>
      <c r="K61" s="52"/>
      <c r="L61" s="46"/>
      <c r="M61" s="44"/>
      <c r="N61" s="36" t="s">
        <v>48</v>
      </c>
      <c r="O61" s="53">
        <f>SUM(N56:N60)</f>
        <v>302970.22330000019</v>
      </c>
    </row>
    <row r="62" spans="1:16" ht="12" thickBot="1" x14ac:dyDescent="0.2">
      <c r="A62" s="38"/>
      <c r="B62" s="165"/>
      <c r="C62" s="165"/>
      <c r="D62" s="165"/>
      <c r="E62" s="39"/>
      <c r="F62" s="40"/>
      <c r="G62" s="41"/>
      <c r="H62" s="42"/>
      <c r="I62" s="9" t="s">
        <v>1071</v>
      </c>
      <c r="J62" s="62">
        <f>SUM(J58:J61)</f>
        <v>175670.443</v>
      </c>
      <c r="K62" s="52"/>
      <c r="L62" s="46"/>
      <c r="M62" s="44"/>
      <c r="O62" s="3">
        <f>+O61-O55</f>
        <v>0</v>
      </c>
    </row>
    <row r="63" spans="1:16" ht="12" thickTop="1" x14ac:dyDescent="0.15">
      <c r="A63" s="38"/>
      <c r="B63" s="165"/>
      <c r="C63" s="165"/>
      <c r="D63" s="165"/>
      <c r="E63" s="39"/>
      <c r="F63" s="40"/>
      <c r="G63" s="41"/>
      <c r="J63" s="163"/>
      <c r="K63" s="60"/>
      <c r="L63" s="46"/>
      <c r="M63" s="44"/>
    </row>
    <row r="64" spans="1:16" x14ac:dyDescent="0.15">
      <c r="A64" s="38"/>
      <c r="B64" s="165"/>
      <c r="C64" s="165"/>
      <c r="D64" s="165"/>
      <c r="E64" s="39"/>
      <c r="F64" s="40"/>
      <c r="G64" s="41"/>
      <c r="J64" s="163"/>
      <c r="L64" s="46"/>
      <c r="M64" s="44"/>
    </row>
    <row r="65" spans="1:16" x14ac:dyDescent="0.15">
      <c r="A65" s="38" t="s">
        <v>49</v>
      </c>
      <c r="B65" s="49" t="s">
        <v>8</v>
      </c>
      <c r="C65" s="101" t="s">
        <v>1149</v>
      </c>
      <c r="D65" s="49" t="s">
        <v>51</v>
      </c>
      <c r="E65" s="49" t="s">
        <v>52</v>
      </c>
      <c r="F65" s="40" t="s">
        <v>15</v>
      </c>
      <c r="G65" s="42"/>
      <c r="K65" s="60"/>
      <c r="L65" s="46"/>
      <c r="M65" s="44"/>
    </row>
    <row r="66" spans="1:16" s="3" customFormat="1" x14ac:dyDescent="0.15">
      <c r="A66" s="38" t="s">
        <v>1265</v>
      </c>
      <c r="B66" s="43">
        <v>68130</v>
      </c>
      <c r="C66" s="57">
        <v>0.2</v>
      </c>
      <c r="D66" s="58">
        <f t="shared" ref="D66:D69" si="4">+B66*C66</f>
        <v>13626</v>
      </c>
      <c r="E66" s="58">
        <f t="shared" ref="E66:E69" si="5">+D66*0.1</f>
        <v>1362.6000000000001</v>
      </c>
      <c r="F66" s="59">
        <f t="shared" ref="F66:F69" si="6">+D66+E66</f>
        <v>14988.6</v>
      </c>
      <c r="G66" s="4"/>
      <c r="H66" s="4"/>
      <c r="J66" s="5"/>
      <c r="K66" s="60"/>
      <c r="L66" s="46"/>
      <c r="M66" s="5"/>
      <c r="P66" s="5"/>
    </row>
    <row r="67" spans="1:16" s="3" customFormat="1" x14ac:dyDescent="0.15">
      <c r="A67" s="38" t="s">
        <v>1302</v>
      </c>
      <c r="B67" s="43">
        <v>44430</v>
      </c>
      <c r="C67" s="57">
        <v>0.2</v>
      </c>
      <c r="D67" s="58">
        <f t="shared" si="4"/>
        <v>8886</v>
      </c>
      <c r="E67" s="58">
        <f t="shared" si="5"/>
        <v>888.6</v>
      </c>
      <c r="F67" s="59">
        <f t="shared" si="6"/>
        <v>9774.6</v>
      </c>
      <c r="G67" s="4"/>
      <c r="H67" s="4"/>
      <c r="J67" s="5"/>
      <c r="K67" s="60"/>
      <c r="L67" s="46"/>
      <c r="M67" s="5"/>
      <c r="P67" s="5"/>
    </row>
    <row r="68" spans="1:16" s="3" customFormat="1" x14ac:dyDescent="0.15">
      <c r="A68" s="38" t="s">
        <v>1303</v>
      </c>
      <c r="B68" s="43">
        <v>43185</v>
      </c>
      <c r="C68" s="57">
        <v>0.2</v>
      </c>
      <c r="D68" s="58">
        <f t="shared" si="4"/>
        <v>8637</v>
      </c>
      <c r="E68" s="58">
        <f t="shared" si="5"/>
        <v>863.7</v>
      </c>
      <c r="F68" s="59">
        <f t="shared" si="6"/>
        <v>9500.7000000000007</v>
      </c>
      <c r="G68" s="4"/>
      <c r="H68" s="4"/>
      <c r="J68" s="5"/>
      <c r="K68" s="60"/>
      <c r="L68" s="46"/>
      <c r="M68" s="5"/>
      <c r="P68" s="5"/>
    </row>
    <row r="69" spans="1:16" x14ac:dyDescent="0.15">
      <c r="A69" s="38" t="s">
        <v>1304</v>
      </c>
      <c r="B69" s="43">
        <v>19926</v>
      </c>
      <c r="C69" s="57">
        <v>0.2</v>
      </c>
      <c r="D69" s="58">
        <f t="shared" si="4"/>
        <v>3985.2000000000003</v>
      </c>
      <c r="E69" s="58">
        <f t="shared" si="5"/>
        <v>398.52000000000004</v>
      </c>
      <c r="F69" s="59">
        <f t="shared" si="6"/>
        <v>4383.72</v>
      </c>
      <c r="I69" s="9"/>
      <c r="J69" s="6"/>
      <c r="K69" s="60"/>
      <c r="L69" s="46"/>
    </row>
    <row r="70" spans="1:16" s="4" customFormat="1" ht="12" thickBot="1" x14ac:dyDescent="0.2">
      <c r="A70" s="38"/>
      <c r="B70" s="102">
        <f>SUM(B66:B69)</f>
        <v>175671</v>
      </c>
      <c r="C70" s="165"/>
      <c r="D70" s="103">
        <f>SUM(D66:D69)</f>
        <v>35134.199999999997</v>
      </c>
      <c r="E70" s="103">
        <f t="shared" ref="E70:F70" si="7">SUM(E66:E69)</f>
        <v>3513.4200000000005</v>
      </c>
      <c r="F70" s="103">
        <f t="shared" si="7"/>
        <v>38647.620000000003</v>
      </c>
      <c r="G70" s="9"/>
      <c r="H70" s="60"/>
      <c r="I70" s="9"/>
      <c r="J70" s="6"/>
      <c r="K70" s="60"/>
      <c r="L70" s="46"/>
      <c r="M70" s="5"/>
      <c r="N70" s="3"/>
      <c r="O70" s="3"/>
      <c r="P70" s="5"/>
    </row>
    <row r="71" spans="1:16" s="4" customFormat="1" ht="12" thickTop="1" x14ac:dyDescent="0.15">
      <c r="A71" s="5"/>
      <c r="B71" s="2"/>
      <c r="C71" s="3"/>
      <c r="F71" s="5"/>
      <c r="G71" s="3"/>
      <c r="H71" s="60"/>
      <c r="I71" s="9"/>
      <c r="J71" s="6"/>
      <c r="K71" s="60"/>
      <c r="L71" s="46"/>
      <c r="M71" s="5"/>
      <c r="N71" s="3"/>
      <c r="O71" s="3"/>
      <c r="P71" s="5"/>
    </row>
    <row r="72" spans="1:16" x14ac:dyDescent="0.15">
      <c r="H72" s="60"/>
      <c r="I72" s="9"/>
      <c r="J72" s="6"/>
      <c r="K72" s="60"/>
    </row>
    <row r="73" spans="1:16" x14ac:dyDescent="0.15">
      <c r="H73" s="60"/>
      <c r="I73" s="9"/>
      <c r="J73" s="6"/>
    </row>
    <row r="74" spans="1:16" x14ac:dyDescent="0.15">
      <c r="H74" s="60"/>
    </row>
    <row r="75" spans="1:16" x14ac:dyDescent="0.15">
      <c r="I75" s="9"/>
      <c r="J75" s="6"/>
    </row>
    <row r="76" spans="1:16" x14ac:dyDescent="0.15">
      <c r="H76" s="60"/>
      <c r="I76" s="9"/>
      <c r="J76" s="6"/>
    </row>
    <row r="77" spans="1:16" x14ac:dyDescent="0.15">
      <c r="H77" s="60"/>
    </row>
    <row r="80" spans="1:16" x14ac:dyDescent="0.15">
      <c r="H80" s="60"/>
      <c r="I80" s="9"/>
      <c r="J80" s="6"/>
    </row>
    <row r="82" spans="1:16" s="3" customFormat="1" x14ac:dyDescent="0.15">
      <c r="A82" s="5"/>
      <c r="B82" s="2"/>
      <c r="D82" s="4"/>
      <c r="E82" s="4"/>
      <c r="F82" s="5"/>
      <c r="H82" s="4"/>
      <c r="J82" s="5"/>
      <c r="K82" s="4"/>
      <c r="M82" s="5"/>
      <c r="P82" s="5"/>
    </row>
    <row r="83" spans="1:16" s="3" customFormat="1" x14ac:dyDescent="0.15">
      <c r="A83" s="5"/>
      <c r="B83" s="2"/>
      <c r="D83" s="4"/>
      <c r="E83" s="4"/>
      <c r="F83" s="5"/>
      <c r="H83" s="4"/>
      <c r="J83" s="5"/>
      <c r="K83" s="4"/>
      <c r="M83" s="5"/>
      <c r="P83" s="5"/>
    </row>
    <row r="84" spans="1:16" s="3" customFormat="1" x14ac:dyDescent="0.15">
      <c r="A84" s="5"/>
      <c r="B84" s="2"/>
      <c r="D84" s="4"/>
      <c r="E84" s="4"/>
      <c r="F84" s="5"/>
      <c r="H84" s="4"/>
      <c r="J84" s="5"/>
      <c r="K84" s="4"/>
      <c r="M84" s="5"/>
      <c r="P84" s="5"/>
    </row>
    <row r="85" spans="1:16" s="3" customFormat="1" x14ac:dyDescent="0.15">
      <c r="A85" s="5"/>
      <c r="B85" s="2"/>
      <c r="D85" s="4"/>
      <c r="E85" s="4"/>
      <c r="F85" s="5"/>
      <c r="H85" s="4"/>
      <c r="J85" s="5"/>
      <c r="K85" s="4"/>
      <c r="M85" s="5"/>
      <c r="P85" s="5"/>
    </row>
  </sheetData>
  <mergeCells count="7">
    <mergeCell ref="B56:D56"/>
    <mergeCell ref="I3:K3"/>
    <mergeCell ref="A4:C4"/>
    <mergeCell ref="D4:G4"/>
    <mergeCell ref="H4:M4"/>
    <mergeCell ref="I5:J5"/>
    <mergeCell ref="K5:M5"/>
  </mergeCells>
  <printOptions horizontalCentered="1"/>
  <pageMargins left="0.15748031496062992" right="0.23622047244094491" top="0.47244094488188981" bottom="0.23622047244094491" header="0.23622047244094491" footer="0.15748031496062992"/>
  <pageSetup paperSize="9" scale="85" orientation="landscape" r:id="rId1"/>
  <headerFooter alignWithMargins="0">
    <oddHeader>&amp;R&amp;"Cordia New,Bold"&amp;UJP02&amp;"Cordia New,Regular"&amp;Uหน้าที่&amp;P/&amp;N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60</vt:i4>
      </vt:variant>
    </vt:vector>
  </HeadingPairs>
  <TitlesOfParts>
    <vt:vector size="120" baseType="lpstr">
      <vt:lpstr>1215 (2)</vt:lpstr>
      <vt:lpstr>1215</vt:lpstr>
      <vt:lpstr>อุดร</vt:lpstr>
      <vt:lpstr>1115</vt:lpstr>
      <vt:lpstr>1015</vt:lpstr>
      <vt:lpstr>0915</vt:lpstr>
      <vt:lpstr>0815</vt:lpstr>
      <vt:lpstr>0715</vt:lpstr>
      <vt:lpstr>0615</vt:lpstr>
      <vt:lpstr>0515</vt:lpstr>
      <vt:lpstr>0415</vt:lpstr>
      <vt:lpstr>0315</vt:lpstr>
      <vt:lpstr>0215</vt:lpstr>
      <vt:lpstr>0115</vt:lpstr>
      <vt:lpstr>1214</vt:lpstr>
      <vt:lpstr>1114</vt:lpstr>
      <vt:lpstr>1014</vt:lpstr>
      <vt:lpstr>0914</vt:lpstr>
      <vt:lpstr>0814</vt:lpstr>
      <vt:lpstr>0714</vt:lpstr>
      <vt:lpstr>0614</vt:lpstr>
      <vt:lpstr>0514</vt:lpstr>
      <vt:lpstr>0414</vt:lpstr>
      <vt:lpstr>0314</vt:lpstr>
      <vt:lpstr>0214</vt:lpstr>
      <vt:lpstr>0114</vt:lpstr>
      <vt:lpstr>1213</vt:lpstr>
      <vt:lpstr>1113</vt:lpstr>
      <vt:lpstr>1013</vt:lpstr>
      <vt:lpstr>0913</vt:lpstr>
      <vt:lpstr>0813</vt:lpstr>
      <vt:lpstr>0713</vt:lpstr>
      <vt:lpstr>0613</vt:lpstr>
      <vt:lpstr>0513</vt:lpstr>
      <vt:lpstr>0413</vt:lpstr>
      <vt:lpstr>0313</vt:lpstr>
      <vt:lpstr>0213</vt:lpstr>
      <vt:lpstr>0113</vt:lpstr>
      <vt:lpstr>1212</vt:lpstr>
      <vt:lpstr>1112</vt:lpstr>
      <vt:lpstr>1012</vt:lpstr>
      <vt:lpstr>0912</vt:lpstr>
      <vt:lpstr>0812</vt:lpstr>
      <vt:lpstr>0712</vt:lpstr>
      <vt:lpstr>0612</vt:lpstr>
      <vt:lpstr>0512</vt:lpstr>
      <vt:lpstr>0412</vt:lpstr>
      <vt:lpstr>0312</vt:lpstr>
      <vt:lpstr>0212</vt:lpstr>
      <vt:lpstr>0112</vt:lpstr>
      <vt:lpstr>1211</vt:lpstr>
      <vt:lpstr>1111</vt:lpstr>
      <vt:lpstr>1011</vt:lpstr>
      <vt:lpstr>0911</vt:lpstr>
      <vt:lpstr>0811</vt:lpstr>
      <vt:lpstr>0711</vt:lpstr>
      <vt:lpstr>0611</vt:lpstr>
      <vt:lpstr>0511</vt:lpstr>
      <vt:lpstr>0411</vt:lpstr>
      <vt:lpstr>0311</vt:lpstr>
      <vt:lpstr>'0112'!Print_Titles</vt:lpstr>
      <vt:lpstr>'0113'!Print_Titles</vt:lpstr>
      <vt:lpstr>'0114'!Print_Titles</vt:lpstr>
      <vt:lpstr>'0115'!Print_Titles</vt:lpstr>
      <vt:lpstr>'0212'!Print_Titles</vt:lpstr>
      <vt:lpstr>'0213'!Print_Titles</vt:lpstr>
      <vt:lpstr>'0214'!Print_Titles</vt:lpstr>
      <vt:lpstr>'0215'!Print_Titles</vt:lpstr>
      <vt:lpstr>'0311'!Print_Titles</vt:lpstr>
      <vt:lpstr>'0312'!Print_Titles</vt:lpstr>
      <vt:lpstr>'0313'!Print_Titles</vt:lpstr>
      <vt:lpstr>'0314'!Print_Titles</vt:lpstr>
      <vt:lpstr>'0315'!Print_Titles</vt:lpstr>
      <vt:lpstr>'0411'!Print_Titles</vt:lpstr>
      <vt:lpstr>'0412'!Print_Titles</vt:lpstr>
      <vt:lpstr>'0413'!Print_Titles</vt:lpstr>
      <vt:lpstr>'0414'!Print_Titles</vt:lpstr>
      <vt:lpstr>'0415'!Print_Titles</vt:lpstr>
      <vt:lpstr>'0511'!Print_Titles</vt:lpstr>
      <vt:lpstr>'0512'!Print_Titles</vt:lpstr>
      <vt:lpstr>'0513'!Print_Titles</vt:lpstr>
      <vt:lpstr>'0514'!Print_Titles</vt:lpstr>
      <vt:lpstr>'0515'!Print_Titles</vt:lpstr>
      <vt:lpstr>'0611'!Print_Titles</vt:lpstr>
      <vt:lpstr>'0612'!Print_Titles</vt:lpstr>
      <vt:lpstr>'0613'!Print_Titles</vt:lpstr>
      <vt:lpstr>'0614'!Print_Titles</vt:lpstr>
      <vt:lpstr>'0615'!Print_Titles</vt:lpstr>
      <vt:lpstr>'0711'!Print_Titles</vt:lpstr>
      <vt:lpstr>'0712'!Print_Titles</vt:lpstr>
      <vt:lpstr>'0713'!Print_Titles</vt:lpstr>
      <vt:lpstr>'0714'!Print_Titles</vt:lpstr>
      <vt:lpstr>'0715'!Print_Titles</vt:lpstr>
      <vt:lpstr>'0811'!Print_Titles</vt:lpstr>
      <vt:lpstr>'0812'!Print_Titles</vt:lpstr>
      <vt:lpstr>'0813'!Print_Titles</vt:lpstr>
      <vt:lpstr>'0814'!Print_Titles</vt:lpstr>
      <vt:lpstr>'0815'!Print_Titles</vt:lpstr>
      <vt:lpstr>'0911'!Print_Titles</vt:lpstr>
      <vt:lpstr>'0912'!Print_Titles</vt:lpstr>
      <vt:lpstr>'0913'!Print_Titles</vt:lpstr>
      <vt:lpstr>'0914'!Print_Titles</vt:lpstr>
      <vt:lpstr>'0915'!Print_Titles</vt:lpstr>
      <vt:lpstr>'1011'!Print_Titles</vt:lpstr>
      <vt:lpstr>'1012'!Print_Titles</vt:lpstr>
      <vt:lpstr>'1013'!Print_Titles</vt:lpstr>
      <vt:lpstr>'1014'!Print_Titles</vt:lpstr>
      <vt:lpstr>'1015'!Print_Titles</vt:lpstr>
      <vt:lpstr>'1111'!Print_Titles</vt:lpstr>
      <vt:lpstr>'1112'!Print_Titles</vt:lpstr>
      <vt:lpstr>'1113'!Print_Titles</vt:lpstr>
      <vt:lpstr>'1114'!Print_Titles</vt:lpstr>
      <vt:lpstr>'1115'!Print_Titles</vt:lpstr>
      <vt:lpstr>'1211'!Print_Titles</vt:lpstr>
      <vt:lpstr>'1212'!Print_Titles</vt:lpstr>
      <vt:lpstr>'1213'!Print_Titles</vt:lpstr>
      <vt:lpstr>'1214'!Print_Titles</vt:lpstr>
      <vt:lpstr>'1215'!Print_Titles</vt:lpstr>
      <vt:lpstr>'1215 (2)'!Print_Titles</vt:lpstr>
      <vt:lpstr>อุดร!Print_Titles</vt:lpstr>
    </vt:vector>
  </TitlesOfParts>
  <Company>PTT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380019</dc:creator>
  <cp:lastModifiedBy>SIRION SUWANPANICH</cp:lastModifiedBy>
  <cp:lastPrinted>2016-01-28T04:16:47Z</cp:lastPrinted>
  <dcterms:created xsi:type="dcterms:W3CDTF">2011-05-06T01:26:21Z</dcterms:created>
  <dcterms:modified xsi:type="dcterms:W3CDTF">2016-01-28T04:20:04Z</dcterms:modified>
</cp:coreProperties>
</file>